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120" windowHeight="8010" tabRatio="808"/>
  </bookViews>
  <sheets>
    <sheet name="Inst" sheetId="7" r:id="rId1"/>
    <sheet name="InstManag" sheetId="6" r:id="rId2"/>
    <sheet name="EnrlAll" sheetId="4" r:id="rId3"/>
    <sheet name="EnrlSC" sheetId="12" r:id="rId4"/>
    <sheet name="EnrlST" sheetId="14" r:id="rId5"/>
    <sheet name="EnrlOS" sheetId="48" r:id="rId6"/>
    <sheet name="Teacher" sheetId="26" r:id="rId7"/>
    <sheet name="TrainedTeacher" sheetId="28" r:id="rId8"/>
    <sheet name="F-MTeacher" sheetId="31" r:id="rId9"/>
    <sheet name="PTR" sheetId="29" r:id="rId10"/>
    <sheet name="GERAll" sheetId="16" r:id="rId11"/>
    <sheet name="GERSC" sheetId="18" r:id="rId12"/>
    <sheet name="GERST" sheetId="21" r:id="rId13"/>
    <sheet name="GPI" sheetId="32" r:id="rId14"/>
    <sheet name="GPISC" sheetId="33" r:id="rId15"/>
    <sheet name="GPIST" sheetId="34" r:id="rId16"/>
    <sheet name="G-B" sheetId="35" r:id="rId17"/>
    <sheet name="G-BSC" sheetId="36" r:id="rId18"/>
    <sheet name="G-BST" sheetId="37" r:id="rId19"/>
    <sheet name="DropOut" sheetId="23" r:id="rId20"/>
    <sheet name="Total Population " sheetId="38" r:id="rId21"/>
    <sheet name="SC-Population" sheetId="39" r:id="rId22"/>
    <sheet name="ST-Population" sheetId="40" r:id="rId23"/>
    <sheet name="Enrl-BackSeries" sheetId="24" r:id="rId24"/>
    <sheet name="Enrl-School" sheetId="27" r:id="rId25"/>
  </sheets>
  <definedNames>
    <definedName name="_xlnm.Print_Area" localSheetId="19">DropOut!$A$1:$AC$41</definedName>
    <definedName name="_xlnm.Print_Area" localSheetId="2">EnrlAll!$A$1:$BJ$41</definedName>
    <definedName name="_xlnm.Print_Area" localSheetId="23">'Enrl-BackSeries'!$A$1:$AC$42</definedName>
    <definedName name="_xlnm.Print_Area" localSheetId="5">EnrlOS!$A$1:$AL$42</definedName>
    <definedName name="_xlnm.Print_Area" localSheetId="3">EnrlSC!$A$1:$BJ$41</definedName>
    <definedName name="_xlnm.Print_Area" localSheetId="24">'Enrl-School'!$A$1:$Q$40</definedName>
    <definedName name="_xlnm.Print_Area" localSheetId="4">EnrlST!$A$1:$BJ$41</definedName>
    <definedName name="_xlnm.Print_Area" localSheetId="8">'F-MTeacher'!$A$1:$G$39</definedName>
    <definedName name="_xlnm.Print_Area" localSheetId="16">'G-B'!$A$1:$J$40</definedName>
    <definedName name="_xlnm.Print_Area" localSheetId="17">'G-BSC'!$A$1:$J$40</definedName>
    <definedName name="_xlnm.Print_Area" localSheetId="18">'G-BST'!$A$1:$J$40</definedName>
    <definedName name="_xlnm.Print_Area" localSheetId="10">GERAll!$A$1:$Z$41</definedName>
    <definedName name="_xlnm.Print_Area" localSheetId="11">GERSC!$A$1:$Z$41</definedName>
    <definedName name="_xlnm.Print_Area" localSheetId="12">GERST!$A$1:$Z$41</definedName>
    <definedName name="_xlnm.Print_Area" localSheetId="13">GPI!$A$1:$J$40</definedName>
    <definedName name="_xlnm.Print_Area" localSheetId="14">GPISC!$A$1:$J$40</definedName>
    <definedName name="_xlnm.Print_Area" localSheetId="15">GPIST!$A$1:$J$40</definedName>
    <definedName name="_xlnm.Print_Area" localSheetId="0">Inst!$A$1:$I$39</definedName>
    <definedName name="_xlnm.Print_Area" localSheetId="1">InstManag!$A$1:$AU$41</definedName>
    <definedName name="_xlnm.Print_Area" localSheetId="9">PTR!$A$1:$G$39</definedName>
    <definedName name="_xlnm.Print_Area" localSheetId="21">'SC-Population'!$A$1:$N$41</definedName>
    <definedName name="_xlnm.Print_Area" localSheetId="22">'ST-Population'!$A$1:$N$41</definedName>
    <definedName name="_xlnm.Print_Area" localSheetId="6">Teacher!$A$1:$Q$40</definedName>
    <definedName name="_xlnm.Print_Area" localSheetId="20">'Total Population '!$A$1:$N$41</definedName>
    <definedName name="_xlnm.Print_Area" localSheetId="7">TrainedTeacher!$A$1:$G$39</definedName>
    <definedName name="_xlnm.Print_Titles" localSheetId="19">DropOut!$A:$B,DropOut!$1:$5</definedName>
    <definedName name="_xlnm.Print_Titles" localSheetId="2">EnrlAll!$A:$B,EnrlAll!$1:$5</definedName>
    <definedName name="_xlnm.Print_Titles" localSheetId="23">'Enrl-BackSeries'!$A:$B</definedName>
    <definedName name="_xlnm.Print_Titles" localSheetId="5">EnrlOS!$A:$B,EnrlOS!$3:$4</definedName>
    <definedName name="_xlnm.Print_Titles" localSheetId="3">EnrlSC!$A:$B,EnrlSC!$1:$5</definedName>
    <definedName name="_xlnm.Print_Titles" localSheetId="24">'Enrl-School'!$A:$B,'Enrl-School'!$2:$4</definedName>
    <definedName name="_xlnm.Print_Titles" localSheetId="4">EnrlST!$A:$B,EnrlST!$1:$5</definedName>
    <definedName name="_xlnm.Print_Titles" localSheetId="8">'F-MTeacher'!$A:$B,'F-MTeacher'!$2:$3</definedName>
    <definedName name="_xlnm.Print_Titles" localSheetId="16">'G-B'!$A:$B,'G-B'!$1:$4</definedName>
    <definedName name="_xlnm.Print_Titles" localSheetId="17">'G-BSC'!$A:$B,'G-BSC'!$1:$4</definedName>
    <definedName name="_xlnm.Print_Titles" localSheetId="18">'G-BST'!$A:$B,'G-BST'!$1:$4</definedName>
    <definedName name="_xlnm.Print_Titles" localSheetId="10">GERAll!$A:$B,GERAll!$1:$5</definedName>
    <definedName name="_xlnm.Print_Titles" localSheetId="11">GERSC!$A:$B,GERSC!$1:$5</definedName>
    <definedName name="_xlnm.Print_Titles" localSheetId="12">GERST!$A:$B,GERST!$1:$5</definedName>
    <definedName name="_xlnm.Print_Titles" localSheetId="13">GPI!$A:$B,GPI!$1:$4</definedName>
    <definedName name="_xlnm.Print_Titles" localSheetId="14">GPISC!$A:$B,GPISC!$1:$4</definedName>
    <definedName name="_xlnm.Print_Titles" localSheetId="15">GPIST!$A:$B,GPIST!$1:$4</definedName>
    <definedName name="_xlnm.Print_Titles" localSheetId="0">Inst!$A:$B,Inst!$2:$3</definedName>
    <definedName name="_xlnm.Print_Titles" localSheetId="1">InstManag!$A:$B,InstManag!$2:$5</definedName>
    <definedName name="_xlnm.Print_Titles" localSheetId="9">PTR!$A:$B,PTR!$2:$3</definedName>
    <definedName name="_xlnm.Print_Titles" localSheetId="21">'SC-Population'!$A:$B</definedName>
    <definedName name="_xlnm.Print_Titles" localSheetId="22">'ST-Population'!$A:$B</definedName>
    <definedName name="_xlnm.Print_Titles" localSheetId="6">Teacher!$A:$B,Teacher!$2:$4</definedName>
    <definedName name="_xlnm.Print_Titles" localSheetId="20">'Total Population '!$A:$B</definedName>
    <definedName name="_xlnm.Print_Titles" localSheetId="7">TrainedTeacher!$A:$B,TrainedTeacher!$2:$3</definedName>
  </definedNames>
  <calcPr calcId="125725"/>
</workbook>
</file>

<file path=xl/calcChain.xml><?xml version="1.0" encoding="utf-8"?>
<calcChain xmlns="http://schemas.openxmlformats.org/spreadsheetml/2006/main">
  <c r="D23" i="14"/>
  <c r="C23"/>
  <c r="G44" i="4"/>
  <c r="F44"/>
  <c r="J49" i="24"/>
  <c r="I49"/>
  <c r="G49"/>
  <c r="F49"/>
  <c r="D49"/>
  <c r="C49"/>
  <c r="K47"/>
  <c r="H47"/>
  <c r="E47"/>
  <c r="K45"/>
  <c r="H45"/>
  <c r="E45"/>
  <c r="E50" l="1"/>
  <c r="H49"/>
  <c r="K50"/>
  <c r="K49"/>
  <c r="H50"/>
  <c r="E49"/>
  <c r="D41" i="32" l="1"/>
  <c r="E41"/>
  <c r="F41"/>
  <c r="G41"/>
  <c r="H41"/>
  <c r="I41"/>
  <c r="J41"/>
  <c r="B41"/>
  <c r="C41"/>
  <c r="L42" i="24" l="1"/>
  <c r="U42" s="1"/>
  <c r="M7" i="27"/>
  <c r="L7"/>
  <c r="M14"/>
  <c r="L14"/>
  <c r="J11"/>
  <c r="I11"/>
  <c r="M28" l="1"/>
  <c r="L28"/>
  <c r="M8"/>
  <c r="L8"/>
  <c r="AA3" i="24"/>
  <c r="X3"/>
  <c r="U3"/>
  <c r="R3"/>
  <c r="O3"/>
  <c r="L3"/>
  <c r="N40" i="40" l="1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N40" i="39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K40" i="38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AI40" i="48" l="1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N37"/>
  <c r="X41" i="4"/>
  <c r="Y41"/>
  <c r="AA41"/>
  <c r="AB41"/>
  <c r="AD41"/>
  <c r="AE41"/>
  <c r="BK3" i="12"/>
  <c r="BK3" i="14" s="1"/>
  <c r="O42" i="48"/>
  <c r="U42" s="1"/>
  <c r="I42"/>
  <c r="AJ40"/>
  <c r="N39"/>
  <c r="AJ37"/>
  <c r="X36"/>
  <c r="AG2"/>
  <c r="U2"/>
  <c r="I2"/>
  <c r="O1"/>
  <c r="AA1" s="1"/>
  <c r="AG1" s="1"/>
  <c r="I1"/>
  <c r="I2" i="40"/>
  <c r="I1"/>
  <c r="I41" i="39"/>
  <c r="F41"/>
  <c r="C41"/>
  <c r="I2"/>
  <c r="I1"/>
  <c r="M41" i="38"/>
  <c r="L41"/>
  <c r="J41"/>
  <c r="I41"/>
  <c r="G41"/>
  <c r="F41"/>
  <c r="D41"/>
  <c r="C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I2"/>
  <c r="I1"/>
  <c r="C41" i="40" l="1"/>
  <c r="I41"/>
  <c r="F41"/>
  <c r="L41"/>
  <c r="L41" i="39"/>
  <c r="N36" i="48"/>
  <c r="AJ36"/>
  <c r="X37"/>
  <c r="E41"/>
  <c r="K41"/>
  <c r="N18"/>
  <c r="N20"/>
  <c r="U1"/>
  <c r="H41"/>
  <c r="N19"/>
  <c r="N21"/>
  <c r="N6"/>
  <c r="N7"/>
  <c r="N8"/>
  <c r="N9"/>
  <c r="N10"/>
  <c r="N11"/>
  <c r="N12"/>
  <c r="N13"/>
  <c r="N14"/>
  <c r="N15"/>
  <c r="N16"/>
  <c r="N17"/>
  <c r="N22"/>
  <c r="N23"/>
  <c r="N24"/>
  <c r="N25"/>
  <c r="N26"/>
  <c r="N27"/>
  <c r="N28"/>
  <c r="N29"/>
  <c r="N30"/>
  <c r="N31"/>
  <c r="N32"/>
  <c r="N33"/>
  <c r="N34"/>
  <c r="N35"/>
  <c r="N38"/>
  <c r="N40"/>
  <c r="AA42"/>
  <c r="AG42" s="1"/>
  <c r="E41" i="38"/>
  <c r="K41"/>
  <c r="H41"/>
  <c r="N41"/>
  <c r="J39" i="34"/>
  <c r="I39"/>
  <c r="H39"/>
  <c r="G39"/>
  <c r="F39"/>
  <c r="E39"/>
  <c r="D39"/>
  <c r="C39"/>
  <c r="J37"/>
  <c r="I37"/>
  <c r="H37"/>
  <c r="G37"/>
  <c r="F37"/>
  <c r="E37"/>
  <c r="D37"/>
  <c r="C37"/>
  <c r="J34"/>
  <c r="I34"/>
  <c r="H34"/>
  <c r="G34"/>
  <c r="F34"/>
  <c r="E34"/>
  <c r="D34"/>
  <c r="C34"/>
  <c r="J25"/>
  <c r="I25"/>
  <c r="H25"/>
  <c r="G25"/>
  <c r="F25"/>
  <c r="E25"/>
  <c r="D25"/>
  <c r="C25"/>
  <c r="J12"/>
  <c r="I12"/>
  <c r="H12"/>
  <c r="G12"/>
  <c r="F12"/>
  <c r="E12"/>
  <c r="D12"/>
  <c r="C12"/>
  <c r="J38" i="33"/>
  <c r="I38"/>
  <c r="H38"/>
  <c r="G38"/>
  <c r="F38"/>
  <c r="E38"/>
  <c r="D38"/>
  <c r="C38"/>
  <c r="J33"/>
  <c r="I33"/>
  <c r="H33"/>
  <c r="G33"/>
  <c r="F33"/>
  <c r="E33"/>
  <c r="D33"/>
  <c r="C33"/>
  <c r="J23"/>
  <c r="I23"/>
  <c r="H23"/>
  <c r="G23"/>
  <c r="F23"/>
  <c r="E23"/>
  <c r="D23"/>
  <c r="C23"/>
  <c r="G38" i="31"/>
  <c r="F38"/>
  <c r="E38"/>
  <c r="D38"/>
  <c r="C38"/>
  <c r="G37"/>
  <c r="F37"/>
  <c r="E37"/>
  <c r="D37"/>
  <c r="C37"/>
  <c r="G36"/>
  <c r="F36"/>
  <c r="E36"/>
  <c r="D36"/>
  <c r="C36"/>
  <c r="G35"/>
  <c r="F35"/>
  <c r="E35"/>
  <c r="D35"/>
  <c r="C35"/>
  <c r="G34"/>
  <c r="F34"/>
  <c r="E34"/>
  <c r="D34"/>
  <c r="C34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N41" i="40" l="1"/>
  <c r="D41"/>
  <c r="N41" i="48"/>
  <c r="W41"/>
  <c r="Z40"/>
  <c r="Z18"/>
  <c r="Z9"/>
  <c r="AF41"/>
  <c r="Z20"/>
  <c r="AC41"/>
  <c r="AL6"/>
  <c r="AL8"/>
  <c r="AL10"/>
  <c r="AL12"/>
  <c r="AL14"/>
  <c r="AL16"/>
  <c r="AL19"/>
  <c r="AL18"/>
  <c r="AL22"/>
  <c r="AL24"/>
  <c r="AL26"/>
  <c r="AL28"/>
  <c r="AL30"/>
  <c r="AL32"/>
  <c r="AL34"/>
  <c r="AL36"/>
  <c r="AK36"/>
  <c r="AL38"/>
  <c r="AL40"/>
  <c r="AK40"/>
  <c r="Z14"/>
  <c r="Z6"/>
  <c r="Z35"/>
  <c r="Z31"/>
  <c r="Z27"/>
  <c r="Z23"/>
  <c r="Q41"/>
  <c r="X40"/>
  <c r="Z38"/>
  <c r="Z36"/>
  <c r="Y36"/>
  <c r="Z34"/>
  <c r="Z32"/>
  <c r="Z30"/>
  <c r="Z28"/>
  <c r="Z26"/>
  <c r="Z24"/>
  <c r="Z22"/>
  <c r="Z21"/>
  <c r="Z13"/>
  <c r="AJ39"/>
  <c r="Z12"/>
  <c r="AI41"/>
  <c r="AL7"/>
  <c r="AL9"/>
  <c r="AL11"/>
  <c r="AL13"/>
  <c r="AL15"/>
  <c r="AL17"/>
  <c r="AL21"/>
  <c r="AL20"/>
  <c r="AL23"/>
  <c r="AL25"/>
  <c r="AL27"/>
  <c r="AJ29"/>
  <c r="AL29"/>
  <c r="AL31"/>
  <c r="AL33"/>
  <c r="AL35"/>
  <c r="AL37"/>
  <c r="AK37"/>
  <c r="AL39"/>
  <c r="Z19"/>
  <c r="Z8"/>
  <c r="Z7"/>
  <c r="Z10"/>
  <c r="H41" i="39"/>
  <c r="K41"/>
  <c r="N41"/>
  <c r="E41"/>
  <c r="H41" i="40"/>
  <c r="G41"/>
  <c r="M41"/>
  <c r="K41"/>
  <c r="E41"/>
  <c r="I1" i="26"/>
  <c r="D41" i="39" l="1"/>
  <c r="M41"/>
  <c r="J41"/>
  <c r="G41"/>
  <c r="J41" i="40"/>
  <c r="AJ35" i="48"/>
  <c r="AJ31"/>
  <c r="AJ27"/>
  <c r="AJ23"/>
  <c r="AJ21"/>
  <c r="AJ17"/>
  <c r="AJ11"/>
  <c r="AJ9"/>
  <c r="AJ7"/>
  <c r="O41"/>
  <c r="AJ38"/>
  <c r="AK34"/>
  <c r="AJ34"/>
  <c r="AJ32"/>
  <c r="AK30"/>
  <c r="AJ30"/>
  <c r="AJ28"/>
  <c r="AK26"/>
  <c r="AJ26"/>
  <c r="AJ24"/>
  <c r="AK22"/>
  <c r="AJ22"/>
  <c r="AJ18"/>
  <c r="AJ19"/>
  <c r="AJ16"/>
  <c r="AJ14"/>
  <c r="AJ12"/>
  <c r="AJ10"/>
  <c r="AJ8"/>
  <c r="AA41"/>
  <c r="AJ6"/>
  <c r="AL41"/>
  <c r="X11"/>
  <c r="X16"/>
  <c r="X20"/>
  <c r="AD41"/>
  <c r="X17"/>
  <c r="X18"/>
  <c r="Y39"/>
  <c r="X39"/>
  <c r="Z11"/>
  <c r="Z16"/>
  <c r="Z17"/>
  <c r="Y37"/>
  <c r="AJ33"/>
  <c r="AJ25"/>
  <c r="AJ20"/>
  <c r="AJ15"/>
  <c r="AJ13"/>
  <c r="Y22"/>
  <c r="X22"/>
  <c r="Y24"/>
  <c r="X24"/>
  <c r="X26"/>
  <c r="Y28"/>
  <c r="X28"/>
  <c r="X30"/>
  <c r="X32"/>
  <c r="Y34"/>
  <c r="X34"/>
  <c r="Y38"/>
  <c r="X38"/>
  <c r="X23"/>
  <c r="X27"/>
  <c r="X31"/>
  <c r="X35"/>
  <c r="T41"/>
  <c r="X9"/>
  <c r="F41"/>
  <c r="Z15"/>
  <c r="AG41"/>
  <c r="Y40"/>
  <c r="U41"/>
  <c r="Z25"/>
  <c r="Z29"/>
  <c r="Z33"/>
  <c r="Z37"/>
  <c r="Z39"/>
  <c r="X15" l="1"/>
  <c r="V41"/>
  <c r="AK39"/>
  <c r="Y18"/>
  <c r="Y19"/>
  <c r="AK10"/>
  <c r="AK14"/>
  <c r="Y10"/>
  <c r="AE41"/>
  <c r="Y20"/>
  <c r="Y11"/>
  <c r="AK8"/>
  <c r="AK12"/>
  <c r="AK16"/>
  <c r="AK18"/>
  <c r="AK7"/>
  <c r="AK11"/>
  <c r="AK15"/>
  <c r="AK21"/>
  <c r="AK23"/>
  <c r="AK31"/>
  <c r="G41"/>
  <c r="R41"/>
  <c r="J41"/>
  <c r="L37"/>
  <c r="M37"/>
  <c r="C41"/>
  <c r="L6"/>
  <c r="L21"/>
  <c r="L23"/>
  <c r="L22"/>
  <c r="AH41"/>
  <c r="AK24"/>
  <c r="AK28"/>
  <c r="AK32"/>
  <c r="AK38"/>
  <c r="X13"/>
  <c r="X10"/>
  <c r="Y12"/>
  <c r="X7"/>
  <c r="AK29"/>
  <c r="AB41"/>
  <c r="AK6"/>
  <c r="AK19"/>
  <c r="P41"/>
  <c r="Y6"/>
  <c r="Y7"/>
  <c r="AK9"/>
  <c r="AK13"/>
  <c r="AK17"/>
  <c r="AK20"/>
  <c r="AK27"/>
  <c r="AK35"/>
  <c r="L39"/>
  <c r="M39"/>
  <c r="L40"/>
  <c r="M40"/>
  <c r="L20"/>
  <c r="L9"/>
  <c r="L35"/>
  <c r="L27"/>
  <c r="L16"/>
  <c r="L8"/>
  <c r="L36"/>
  <c r="M36"/>
  <c r="L32"/>
  <c r="L28"/>
  <c r="L24"/>
  <c r="L7"/>
  <c r="AJ41"/>
  <c r="Y27"/>
  <c r="Y32"/>
  <c r="Y30"/>
  <c r="Y26"/>
  <c r="X21"/>
  <c r="X12"/>
  <c r="X33"/>
  <c r="X29"/>
  <c r="Y29"/>
  <c r="X25"/>
  <c r="X14"/>
  <c r="Y9"/>
  <c r="X19"/>
  <c r="X8"/>
  <c r="Z41"/>
  <c r="X6"/>
  <c r="AK33"/>
  <c r="AK25"/>
  <c r="AC23" i="24"/>
  <c r="Z23"/>
  <c r="W23"/>
  <c r="T23"/>
  <c r="Q23"/>
  <c r="N23"/>
  <c r="BD16" i="14"/>
  <c r="BA16"/>
  <c r="AS16"/>
  <c r="AT16"/>
  <c r="AU16" s="1"/>
  <c r="AR16"/>
  <c r="AO16"/>
  <c r="AG16"/>
  <c r="AH16"/>
  <c r="G16" i="21" s="1"/>
  <c r="AI16" i="14"/>
  <c r="H16" i="21" s="1"/>
  <c r="AF16" i="14"/>
  <c r="AC16"/>
  <c r="Z16"/>
  <c r="U16"/>
  <c r="C16" i="21" s="1"/>
  <c r="V16" i="14"/>
  <c r="T16"/>
  <c r="Q16"/>
  <c r="N16"/>
  <c r="K16"/>
  <c r="H16"/>
  <c r="E16"/>
  <c r="BD16" i="12"/>
  <c r="BA16"/>
  <c r="AS16"/>
  <c r="AT16"/>
  <c r="AR16"/>
  <c r="AO16"/>
  <c r="AG16"/>
  <c r="AH16"/>
  <c r="G16" i="18" s="1"/>
  <c r="AF16" i="12"/>
  <c r="AC16"/>
  <c r="Z16"/>
  <c r="U16"/>
  <c r="C16" i="18" s="1"/>
  <c r="V16" i="12"/>
  <c r="W16" s="1"/>
  <c r="E16" i="18" s="1"/>
  <c r="T16" i="12"/>
  <c r="Q16"/>
  <c r="N16"/>
  <c r="K16"/>
  <c r="H16"/>
  <c r="E16"/>
  <c r="BE16" i="4"/>
  <c r="BF16"/>
  <c r="S16" i="16" s="1"/>
  <c r="BD16" i="4"/>
  <c r="BA16"/>
  <c r="AS16"/>
  <c r="AT16"/>
  <c r="AR16"/>
  <c r="AO16"/>
  <c r="AG16"/>
  <c r="AH16"/>
  <c r="G16" i="16" s="1"/>
  <c r="AF16" i="4"/>
  <c r="AC16"/>
  <c r="Z16"/>
  <c r="U16"/>
  <c r="C16" i="16" s="1"/>
  <c r="V16" i="4"/>
  <c r="W16" s="1"/>
  <c r="E16" i="16" s="1"/>
  <c r="T16" i="4"/>
  <c r="Q16"/>
  <c r="N16"/>
  <c r="K16"/>
  <c r="H16"/>
  <c r="E16"/>
  <c r="P40" i="27"/>
  <c r="O40"/>
  <c r="M40"/>
  <c r="L40"/>
  <c r="J40"/>
  <c r="I40"/>
  <c r="G40"/>
  <c r="F40"/>
  <c r="D40"/>
  <c r="C40"/>
  <c r="Q39"/>
  <c r="N39"/>
  <c r="K39"/>
  <c r="H39"/>
  <c r="E39"/>
  <c r="Q38"/>
  <c r="N38"/>
  <c r="K38"/>
  <c r="H38"/>
  <c r="E38"/>
  <c r="Q37"/>
  <c r="N37"/>
  <c r="K37"/>
  <c r="H37"/>
  <c r="E37"/>
  <c r="Q36"/>
  <c r="N36"/>
  <c r="K36"/>
  <c r="H36"/>
  <c r="E36"/>
  <c r="Q35"/>
  <c r="N35"/>
  <c r="K35"/>
  <c r="H35"/>
  <c r="E35"/>
  <c r="Q34"/>
  <c r="N34"/>
  <c r="K34"/>
  <c r="H34"/>
  <c r="E34"/>
  <c r="Q33"/>
  <c r="N33"/>
  <c r="K33"/>
  <c r="H33"/>
  <c r="E33"/>
  <c r="Q32"/>
  <c r="N32"/>
  <c r="K32"/>
  <c r="H32"/>
  <c r="E32"/>
  <c r="Q31"/>
  <c r="N31"/>
  <c r="K31"/>
  <c r="H31"/>
  <c r="E31"/>
  <c r="Q30"/>
  <c r="N30"/>
  <c r="K30"/>
  <c r="H30"/>
  <c r="E30"/>
  <c r="Q29"/>
  <c r="N29"/>
  <c r="K29"/>
  <c r="H29"/>
  <c r="E29"/>
  <c r="Q28"/>
  <c r="N28"/>
  <c r="K28"/>
  <c r="H28"/>
  <c r="E28"/>
  <c r="Q27"/>
  <c r="N27"/>
  <c r="K27"/>
  <c r="H27"/>
  <c r="E27"/>
  <c r="Q26"/>
  <c r="N26"/>
  <c r="K26"/>
  <c r="H26"/>
  <c r="E26"/>
  <c r="Q25"/>
  <c r="N25"/>
  <c r="K25"/>
  <c r="H25"/>
  <c r="E25"/>
  <c r="Q24"/>
  <c r="N24"/>
  <c r="K24"/>
  <c r="H24"/>
  <c r="E24"/>
  <c r="Q23"/>
  <c r="N23"/>
  <c r="K23"/>
  <c r="H23"/>
  <c r="E23"/>
  <c r="Q22"/>
  <c r="N22"/>
  <c r="K22"/>
  <c r="H22"/>
  <c r="E22"/>
  <c r="Q21"/>
  <c r="N21"/>
  <c r="K21"/>
  <c r="H21"/>
  <c r="E21"/>
  <c r="Q20"/>
  <c r="N20"/>
  <c r="K20"/>
  <c r="H20"/>
  <c r="E20"/>
  <c r="Q19"/>
  <c r="N19"/>
  <c r="K19"/>
  <c r="H19"/>
  <c r="E19"/>
  <c r="Q18"/>
  <c r="N18"/>
  <c r="K18"/>
  <c r="H18"/>
  <c r="E18"/>
  <c r="Q17"/>
  <c r="N17"/>
  <c r="K17"/>
  <c r="H17"/>
  <c r="E17"/>
  <c r="Q16"/>
  <c r="N16"/>
  <c r="K16"/>
  <c r="H16"/>
  <c r="E16"/>
  <c r="Q15"/>
  <c r="N15"/>
  <c r="K15"/>
  <c r="H15"/>
  <c r="E15"/>
  <c r="Q14"/>
  <c r="N14"/>
  <c r="K14"/>
  <c r="H14"/>
  <c r="E14"/>
  <c r="Q13"/>
  <c r="N13"/>
  <c r="K13"/>
  <c r="H13"/>
  <c r="E13"/>
  <c r="Q12"/>
  <c r="N12"/>
  <c r="K12"/>
  <c r="H12"/>
  <c r="E12"/>
  <c r="Q11"/>
  <c r="N11"/>
  <c r="K11"/>
  <c r="H11"/>
  <c r="E11"/>
  <c r="Q10"/>
  <c r="N10"/>
  <c r="K10"/>
  <c r="H10"/>
  <c r="E10"/>
  <c r="Q9"/>
  <c r="N9"/>
  <c r="K9"/>
  <c r="H9"/>
  <c r="E9"/>
  <c r="Q8"/>
  <c r="N8"/>
  <c r="K8"/>
  <c r="H8"/>
  <c r="E8"/>
  <c r="Q7"/>
  <c r="N7"/>
  <c r="K7"/>
  <c r="H7"/>
  <c r="E7"/>
  <c r="Q6"/>
  <c r="N6"/>
  <c r="K6"/>
  <c r="H6"/>
  <c r="E6"/>
  <c r="Q5"/>
  <c r="N5"/>
  <c r="K5"/>
  <c r="H5"/>
  <c r="E5"/>
  <c r="BG16" i="4" l="1"/>
  <c r="T16" i="16" s="1"/>
  <c r="AW16" i="14"/>
  <c r="P16" i="21" s="1"/>
  <c r="N16"/>
  <c r="L16"/>
  <c r="F15" i="37"/>
  <c r="M16" i="21"/>
  <c r="F16"/>
  <c r="D15" i="37"/>
  <c r="W16" i="14"/>
  <c r="E16" i="21" s="1"/>
  <c r="AK16" i="14"/>
  <c r="J16" i="21" s="1"/>
  <c r="C15" i="37"/>
  <c r="D16" i="21"/>
  <c r="AJ16" i="14"/>
  <c r="AV16"/>
  <c r="M16" i="18"/>
  <c r="L16"/>
  <c r="F15" i="36"/>
  <c r="AU16" i="12"/>
  <c r="AI16"/>
  <c r="H16" i="18" s="1"/>
  <c r="F16"/>
  <c r="D15" i="36"/>
  <c r="C15"/>
  <c r="D16" i="18"/>
  <c r="AJ16" i="12"/>
  <c r="AW16"/>
  <c r="P16" i="18" s="1"/>
  <c r="AK16" i="12"/>
  <c r="AV16"/>
  <c r="R16" i="16"/>
  <c r="H15" i="35"/>
  <c r="V16" i="16"/>
  <c r="M16"/>
  <c r="I15" i="35"/>
  <c r="U16" i="16"/>
  <c r="L16"/>
  <c r="F15" i="35"/>
  <c r="AU16" i="4"/>
  <c r="F16" i="16"/>
  <c r="D15" i="35"/>
  <c r="AI16" i="4"/>
  <c r="H16" i="16" s="1"/>
  <c r="D16"/>
  <c r="C15" i="35"/>
  <c r="AJ16" i="4"/>
  <c r="AV16"/>
  <c r="AK16"/>
  <c r="J16" i="16" s="1"/>
  <c r="AW16" i="4"/>
  <c r="P16" i="16" s="1"/>
  <c r="Y35" i="48"/>
  <c r="S41"/>
  <c r="L13"/>
  <c r="X41"/>
  <c r="M7"/>
  <c r="M13"/>
  <c r="M28"/>
  <c r="M8"/>
  <c r="M27"/>
  <c r="M9"/>
  <c r="M25"/>
  <c r="Y23"/>
  <c r="Y15"/>
  <c r="Y21"/>
  <c r="Y33"/>
  <c r="M19"/>
  <c r="M26"/>
  <c r="M34"/>
  <c r="M12"/>
  <c r="M31"/>
  <c r="M17"/>
  <c r="D41"/>
  <c r="M6"/>
  <c r="M14"/>
  <c r="I41"/>
  <c r="L18"/>
  <c r="L10"/>
  <c r="L33"/>
  <c r="Y14"/>
  <c r="L15"/>
  <c r="L30"/>
  <c r="L38"/>
  <c r="L11"/>
  <c r="L29"/>
  <c r="M18"/>
  <c r="M24"/>
  <c r="M32"/>
  <c r="M16"/>
  <c r="M35"/>
  <c r="M20"/>
  <c r="M10"/>
  <c r="M33"/>
  <c r="AK41"/>
  <c r="Y31"/>
  <c r="Y25"/>
  <c r="M15"/>
  <c r="M22"/>
  <c r="M30"/>
  <c r="M38"/>
  <c r="M23"/>
  <c r="M11"/>
  <c r="M21"/>
  <c r="M29"/>
  <c r="L25"/>
  <c r="L19"/>
  <c r="L26"/>
  <c r="L34"/>
  <c r="L12"/>
  <c r="L31"/>
  <c r="L17"/>
  <c r="L14"/>
  <c r="Y13"/>
  <c r="Y16"/>
  <c r="Y17"/>
  <c r="Y8"/>
  <c r="N40" i="27"/>
  <c r="Q40"/>
  <c r="K40"/>
  <c r="H40"/>
  <c r="E40"/>
  <c r="G15" i="37" l="1"/>
  <c r="O16" i="21"/>
  <c r="AX16" i="14"/>
  <c r="Q16" i="21" s="1"/>
  <c r="I16"/>
  <c r="E15" i="37"/>
  <c r="AL16" i="14"/>
  <c r="K16" i="21" s="1"/>
  <c r="N16" i="18"/>
  <c r="I16"/>
  <c r="E15" i="36"/>
  <c r="AL16" i="12"/>
  <c r="K16" i="18" s="1"/>
  <c r="J16"/>
  <c r="AX16" i="12"/>
  <c r="Q16" i="18" s="1"/>
  <c r="O16"/>
  <c r="G15" i="36"/>
  <c r="W16" i="16"/>
  <c r="N16"/>
  <c r="O16"/>
  <c r="G15" i="35"/>
  <c r="AX16" i="4"/>
  <c r="Q16" i="16" s="1"/>
  <c r="I16"/>
  <c r="E15" i="35"/>
  <c r="AL16" i="4"/>
  <c r="K16" i="16" s="1"/>
  <c r="M41" i="48"/>
  <c r="L41"/>
  <c r="Y41"/>
  <c r="BE29" i="4"/>
  <c r="BF29"/>
  <c r="BD29"/>
  <c r="BA29"/>
  <c r="AS29"/>
  <c r="AT29"/>
  <c r="AR29"/>
  <c r="AO29"/>
  <c r="AG29"/>
  <c r="AH29"/>
  <c r="G29" i="16" s="1"/>
  <c r="AF29" i="4"/>
  <c r="AC29"/>
  <c r="Z29"/>
  <c r="U29"/>
  <c r="V29"/>
  <c r="T29"/>
  <c r="Q29"/>
  <c r="N29"/>
  <c r="K29"/>
  <c r="H29"/>
  <c r="E29"/>
  <c r="R29" i="16" l="1"/>
  <c r="H28" i="35"/>
  <c r="BG29" i="4"/>
  <c r="T29" i="16" s="1"/>
  <c r="S29"/>
  <c r="U29"/>
  <c r="L29"/>
  <c r="F28" i="35"/>
  <c r="AU29" i="4"/>
  <c r="V29" i="16"/>
  <c r="M29"/>
  <c r="I28" i="35"/>
  <c r="F29" i="16"/>
  <c r="D28" i="35"/>
  <c r="AI29" i="4"/>
  <c r="H29" i="16" s="1"/>
  <c r="W29" i="4"/>
  <c r="E29" i="16" s="1"/>
  <c r="C29"/>
  <c r="AW29" i="4"/>
  <c r="P29" i="16" s="1"/>
  <c r="D29"/>
  <c r="C28" i="35"/>
  <c r="AK29" i="4"/>
  <c r="J29" i="16" s="1"/>
  <c r="BH29" i="4"/>
  <c r="AJ29"/>
  <c r="AV29"/>
  <c r="BI29"/>
  <c r="W29" i="16" l="1"/>
  <c r="N29"/>
  <c r="AX29" i="4"/>
  <c r="Q29" i="16" s="1"/>
  <c r="O29"/>
  <c r="G28" i="35"/>
  <c r="X29" i="16"/>
  <c r="J28" i="35"/>
  <c r="R28" i="27"/>
  <c r="BJ29" i="4"/>
  <c r="Z29" i="16" s="1"/>
  <c r="Y29"/>
  <c r="S28" i="27"/>
  <c r="AL29" i="4"/>
  <c r="K29" i="16" s="1"/>
  <c r="I29"/>
  <c r="E28" i="35"/>
  <c r="Q39" i="26"/>
  <c r="G38" i="29" s="1"/>
  <c r="Q38" i="26"/>
  <c r="G37" i="29" s="1"/>
  <c r="Q37" i="26"/>
  <c r="G36" i="29" s="1"/>
  <c r="Q36" i="26"/>
  <c r="G35" i="29" s="1"/>
  <c r="Q35" i="26"/>
  <c r="G34" i="29" s="1"/>
  <c r="Q34" i="26"/>
  <c r="G33" i="29" s="1"/>
  <c r="Q33" i="26"/>
  <c r="G32" i="29" s="1"/>
  <c r="Q32" i="26"/>
  <c r="G31" i="29" s="1"/>
  <c r="Q31" i="26"/>
  <c r="G30" i="29" s="1"/>
  <c r="Q30" i="26"/>
  <c r="G29" i="29" s="1"/>
  <c r="Q29" i="26"/>
  <c r="G28" i="29" s="1"/>
  <c r="Q28" i="26"/>
  <c r="G27" i="29" s="1"/>
  <c r="Q27" i="26"/>
  <c r="G26" i="29" s="1"/>
  <c r="Q26" i="26"/>
  <c r="G25" i="29" s="1"/>
  <c r="Q25" i="26"/>
  <c r="G24" i="29" s="1"/>
  <c r="Q24" i="26"/>
  <c r="G23" i="29" s="1"/>
  <c r="Q23" i="26"/>
  <c r="G22" i="29" s="1"/>
  <c r="Q22" i="26"/>
  <c r="G21" i="29" s="1"/>
  <c r="Q21" i="26"/>
  <c r="G20" i="29" s="1"/>
  <c r="Q20" i="26"/>
  <c r="G19" i="29" s="1"/>
  <c r="Q19" i="26"/>
  <c r="G18" i="29" s="1"/>
  <c r="Q18" i="26"/>
  <c r="G17" i="29" s="1"/>
  <c r="Q17" i="26"/>
  <c r="G16" i="29" s="1"/>
  <c r="Q16" i="26"/>
  <c r="G15" i="29" s="1"/>
  <c r="Q15" i="26"/>
  <c r="G14" i="29" s="1"/>
  <c r="Q14" i="26"/>
  <c r="G13" i="29" s="1"/>
  <c r="Q13" i="26"/>
  <c r="G12" i="29" s="1"/>
  <c r="Q12" i="26"/>
  <c r="G11" i="29" s="1"/>
  <c r="Q11" i="26"/>
  <c r="G10" i="29" s="1"/>
  <c r="Q10" i="26"/>
  <c r="G9" i="29" s="1"/>
  <c r="Q9" i="26"/>
  <c r="G8" i="29" s="1"/>
  <c r="Q8" i="26"/>
  <c r="G7" i="29" s="1"/>
  <c r="Q7" i="26"/>
  <c r="G6" i="29" s="1"/>
  <c r="Q6" i="26"/>
  <c r="G5" i="29" s="1"/>
  <c r="Q5" i="26"/>
  <c r="G4" i="29" s="1"/>
  <c r="N39" i="26"/>
  <c r="F38" i="29" s="1"/>
  <c r="N38" i="26"/>
  <c r="F37" i="29" s="1"/>
  <c r="N37" i="26"/>
  <c r="F36" i="29" s="1"/>
  <c r="N36" i="26"/>
  <c r="F35" i="29" s="1"/>
  <c r="N35" i="26"/>
  <c r="F34" i="29" s="1"/>
  <c r="N34" i="26"/>
  <c r="F33" i="29" s="1"/>
  <c r="N33" i="26"/>
  <c r="F32" i="29" s="1"/>
  <c r="N32" i="26"/>
  <c r="F31" i="29" s="1"/>
  <c r="N31" i="26"/>
  <c r="F30" i="29" s="1"/>
  <c r="N30" i="26"/>
  <c r="F29" i="29" s="1"/>
  <c r="N29" i="26"/>
  <c r="F28" i="29" s="1"/>
  <c r="N28" i="26"/>
  <c r="F27" i="29" s="1"/>
  <c r="N27" i="26"/>
  <c r="F26" i="29" s="1"/>
  <c r="N26" i="26"/>
  <c r="F25" i="29" s="1"/>
  <c r="N25" i="26"/>
  <c r="F24" i="29" s="1"/>
  <c r="N24" i="26"/>
  <c r="F23" i="29" s="1"/>
  <c r="N23" i="26"/>
  <c r="F22" i="29" s="1"/>
  <c r="N22" i="26"/>
  <c r="F21" i="29" s="1"/>
  <c r="N21" i="26"/>
  <c r="F20" i="29" s="1"/>
  <c r="N20" i="26"/>
  <c r="F19" i="29" s="1"/>
  <c r="N19" i="26"/>
  <c r="F18" i="29" s="1"/>
  <c r="N18" i="26"/>
  <c r="F17" i="29" s="1"/>
  <c r="N17" i="26"/>
  <c r="F16" i="29" s="1"/>
  <c r="N16" i="26"/>
  <c r="F15" i="29" s="1"/>
  <c r="N15" i="26"/>
  <c r="F14" i="29" s="1"/>
  <c r="N14" i="26"/>
  <c r="F13" i="29" s="1"/>
  <c r="N13" i="26"/>
  <c r="F12" i="29" s="1"/>
  <c r="N12" i="26"/>
  <c r="F11" i="29" s="1"/>
  <c r="N11" i="26"/>
  <c r="F10" i="29" s="1"/>
  <c r="N10" i="26"/>
  <c r="F9" i="29" s="1"/>
  <c r="N9" i="26"/>
  <c r="F8" i="29" s="1"/>
  <c r="N8" i="26"/>
  <c r="F7" i="29" s="1"/>
  <c r="N7" i="26"/>
  <c r="F6" i="29" s="1"/>
  <c r="N6" i="26"/>
  <c r="F5" i="29" s="1"/>
  <c r="N5" i="26"/>
  <c r="F4" i="29" s="1"/>
  <c r="K39" i="26"/>
  <c r="E38" i="29" s="1"/>
  <c r="K38" i="26"/>
  <c r="E37" i="29" s="1"/>
  <c r="K37" i="26"/>
  <c r="E36" i="29" s="1"/>
  <c r="K36" i="26"/>
  <c r="E35" i="29" s="1"/>
  <c r="K35" i="26"/>
  <c r="E34" i="29" s="1"/>
  <c r="K34" i="26"/>
  <c r="E33" i="29" s="1"/>
  <c r="K33" i="26"/>
  <c r="E32" i="29" s="1"/>
  <c r="K32" i="26"/>
  <c r="E31" i="29" s="1"/>
  <c r="K31" i="26"/>
  <c r="E30" i="29" s="1"/>
  <c r="K30" i="26"/>
  <c r="E29" i="29" s="1"/>
  <c r="K29" i="26"/>
  <c r="E28" i="29" s="1"/>
  <c r="K28" i="26"/>
  <c r="E27" i="29" s="1"/>
  <c r="K27" i="26"/>
  <c r="E26" i="29" s="1"/>
  <c r="K26" i="26"/>
  <c r="E25" i="29" s="1"/>
  <c r="K25" i="26"/>
  <c r="E24" i="29" s="1"/>
  <c r="K24" i="26"/>
  <c r="E23" i="29" s="1"/>
  <c r="K23" i="26"/>
  <c r="E22" i="29" s="1"/>
  <c r="K22" i="26"/>
  <c r="E21" i="29" s="1"/>
  <c r="K21" i="26"/>
  <c r="E20" i="29" s="1"/>
  <c r="K20" i="26"/>
  <c r="E19" i="29" s="1"/>
  <c r="K19" i="26"/>
  <c r="E18" i="29" s="1"/>
  <c r="K18" i="26"/>
  <c r="E17" i="29" s="1"/>
  <c r="K17" i="26"/>
  <c r="E16" i="29" s="1"/>
  <c r="K16" i="26"/>
  <c r="E15" i="29" s="1"/>
  <c r="K15" i="26"/>
  <c r="E14" i="29" s="1"/>
  <c r="K14" i="26"/>
  <c r="E13" i="29" s="1"/>
  <c r="K13" i="26"/>
  <c r="E12" i="29" s="1"/>
  <c r="K12" i="26"/>
  <c r="E11" i="29" s="1"/>
  <c r="K11" i="26"/>
  <c r="E10" i="29" s="1"/>
  <c r="K10" i="26"/>
  <c r="E9" i="29" s="1"/>
  <c r="K9" i="26"/>
  <c r="E8" i="29" s="1"/>
  <c r="K8" i="26"/>
  <c r="E7" i="29" s="1"/>
  <c r="K7" i="26"/>
  <c r="E6" i="29" s="1"/>
  <c r="K6" i="26"/>
  <c r="E5" i="29" s="1"/>
  <c r="K5" i="26"/>
  <c r="E4" i="29" s="1"/>
  <c r="H39" i="26"/>
  <c r="D38" i="29" s="1"/>
  <c r="H38" i="26"/>
  <c r="D37" i="29" s="1"/>
  <c r="H37" i="26"/>
  <c r="D36" i="29" s="1"/>
  <c r="H36" i="26"/>
  <c r="D35" i="29" s="1"/>
  <c r="H35" i="26"/>
  <c r="D34" i="29" s="1"/>
  <c r="H34" i="26"/>
  <c r="D33" i="29" s="1"/>
  <c r="H33" i="26"/>
  <c r="D32" i="29" s="1"/>
  <c r="H32" i="26"/>
  <c r="D31" i="29" s="1"/>
  <c r="H31" i="26"/>
  <c r="D30" i="29" s="1"/>
  <c r="H30" i="26"/>
  <c r="D29" i="29" s="1"/>
  <c r="H29" i="26"/>
  <c r="D28" i="29" s="1"/>
  <c r="H28" i="26"/>
  <c r="D27" i="29" s="1"/>
  <c r="H27" i="26"/>
  <c r="D26" i="29" s="1"/>
  <c r="H26" i="26"/>
  <c r="D25" i="29" s="1"/>
  <c r="H25" i="26"/>
  <c r="D24" i="29" s="1"/>
  <c r="H24" i="26"/>
  <c r="D23" i="29" s="1"/>
  <c r="H23" i="26"/>
  <c r="D22" i="29" s="1"/>
  <c r="H22" i="26"/>
  <c r="D21" i="29" s="1"/>
  <c r="H21" i="26"/>
  <c r="D20" i="29" s="1"/>
  <c r="H20" i="26"/>
  <c r="D19" i="29" s="1"/>
  <c r="H19" i="26"/>
  <c r="D18" i="29" s="1"/>
  <c r="H18" i="26"/>
  <c r="D17" i="29" s="1"/>
  <c r="H17" i="26"/>
  <c r="D16" i="29" s="1"/>
  <c r="H16" i="26"/>
  <c r="D15" i="29" s="1"/>
  <c r="H15" i="26"/>
  <c r="D14" i="29" s="1"/>
  <c r="H14" i="26"/>
  <c r="D13" i="29" s="1"/>
  <c r="H13" i="26"/>
  <c r="D12" i="29" s="1"/>
  <c r="H12" i="26"/>
  <c r="D11" i="29" s="1"/>
  <c r="H11" i="26"/>
  <c r="D10" i="29" s="1"/>
  <c r="H10" i="26"/>
  <c r="D9" i="29" s="1"/>
  <c r="H9" i="26"/>
  <c r="D8" i="29" s="1"/>
  <c r="H8" i="26"/>
  <c r="D7" i="29" s="1"/>
  <c r="H7" i="26"/>
  <c r="D6" i="29" s="1"/>
  <c r="H6" i="26"/>
  <c r="D5" i="29" s="1"/>
  <c r="H5" i="26"/>
  <c r="D4" i="29" s="1"/>
  <c r="D40" i="26"/>
  <c r="F40"/>
  <c r="D39" i="31" s="1"/>
  <c r="G40" i="26"/>
  <c r="I40"/>
  <c r="J40"/>
  <c r="L40"/>
  <c r="M40"/>
  <c r="N40"/>
  <c r="F39" i="29" s="1"/>
  <c r="O40" i="26"/>
  <c r="P40"/>
  <c r="E6"/>
  <c r="C5" i="29" s="1"/>
  <c r="E7" i="26"/>
  <c r="C6" i="29" s="1"/>
  <c r="E8" i="26"/>
  <c r="C7" i="29" s="1"/>
  <c r="E9" i="26"/>
  <c r="C8" i="29" s="1"/>
  <c r="E10" i="26"/>
  <c r="C9" i="29" s="1"/>
  <c r="E11" i="26"/>
  <c r="C10" i="29" s="1"/>
  <c r="E12" i="26"/>
  <c r="C11" i="29" s="1"/>
  <c r="E13" i="26"/>
  <c r="C12" i="29" s="1"/>
  <c r="E14" i="26"/>
  <c r="C13" i="29" s="1"/>
  <c r="E15" i="26"/>
  <c r="C14" i="29" s="1"/>
  <c r="E16" i="26"/>
  <c r="C15" i="29" s="1"/>
  <c r="E17" i="26"/>
  <c r="C16" i="29" s="1"/>
  <c r="E18" i="26"/>
  <c r="C17" i="29" s="1"/>
  <c r="E19" i="26"/>
  <c r="C18" i="29" s="1"/>
  <c r="E20" i="26"/>
  <c r="C19" i="29" s="1"/>
  <c r="E21" i="26"/>
  <c r="C20" i="29" s="1"/>
  <c r="E22" i="26"/>
  <c r="C21" i="29" s="1"/>
  <c r="E23" i="26"/>
  <c r="C22" i="29" s="1"/>
  <c r="E24" i="26"/>
  <c r="C23" i="29" s="1"/>
  <c r="E25" i="26"/>
  <c r="C24" i="29" s="1"/>
  <c r="E26" i="26"/>
  <c r="C25" i="29" s="1"/>
  <c r="E27" i="26"/>
  <c r="C26" i="29" s="1"/>
  <c r="E28" i="26"/>
  <c r="C27" i="29" s="1"/>
  <c r="E29" i="26"/>
  <c r="C28" i="29" s="1"/>
  <c r="E30" i="26"/>
  <c r="C29" i="29" s="1"/>
  <c r="E31" i="26"/>
  <c r="C30" i="29" s="1"/>
  <c r="E32" i="26"/>
  <c r="C31" i="29" s="1"/>
  <c r="E33" i="26"/>
  <c r="C32" i="29" s="1"/>
  <c r="E34" i="26"/>
  <c r="C33" i="29" s="1"/>
  <c r="E35" i="26"/>
  <c r="C34" i="29" s="1"/>
  <c r="E36" i="26"/>
  <c r="C35" i="29" s="1"/>
  <c r="E37" i="26"/>
  <c r="C36" i="29" s="1"/>
  <c r="E38" i="26"/>
  <c r="C37" i="29" s="1"/>
  <c r="E39" i="26"/>
  <c r="C38" i="29" s="1"/>
  <c r="E5" i="26"/>
  <c r="C4" i="29" s="1"/>
  <c r="G39" i="31" l="1"/>
  <c r="F39"/>
  <c r="E39"/>
  <c r="T28" i="27"/>
  <c r="H40" i="26"/>
  <c r="D39" i="29" s="1"/>
  <c r="Q40" i="26"/>
  <c r="G39" i="29" s="1"/>
  <c r="E40" i="26"/>
  <c r="C39" i="29" s="1"/>
  <c r="K40" i="26"/>
  <c r="E39" i="29" s="1"/>
  <c r="T1" i="24" l="1"/>
  <c r="AC1" s="1"/>
  <c r="L1"/>
  <c r="U1" s="1"/>
  <c r="C40" i="26" l="1"/>
  <c r="C39" i="31" s="1"/>
  <c r="AA7" i="23"/>
  <c r="AB7"/>
  <c r="AA8"/>
  <c r="AB8"/>
  <c r="AA11"/>
  <c r="AB11"/>
  <c r="AA12"/>
  <c r="AB12"/>
  <c r="AA13"/>
  <c r="AB13"/>
  <c r="AA14"/>
  <c r="AB14"/>
  <c r="AA15"/>
  <c r="AB15"/>
  <c r="AA17"/>
  <c r="AB17"/>
  <c r="AA18"/>
  <c r="AB18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A33"/>
  <c r="AB33"/>
  <c r="AA34"/>
  <c r="AB34"/>
  <c r="AA35"/>
  <c r="AB35"/>
  <c r="AA36"/>
  <c r="AB36"/>
  <c r="AA37"/>
  <c r="AB37"/>
  <c r="AA38"/>
  <c r="AB38"/>
  <c r="AA39"/>
  <c r="AB39"/>
  <c r="AA40"/>
  <c r="AB40"/>
  <c r="AB6"/>
  <c r="AA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Y6"/>
  <c r="X6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10"/>
  <c r="V10"/>
  <c r="U11"/>
  <c r="V11"/>
  <c r="U12"/>
  <c r="V12"/>
  <c r="U13"/>
  <c r="V13"/>
  <c r="U14"/>
  <c r="V14"/>
  <c r="U15"/>
  <c r="V15"/>
  <c r="U7"/>
  <c r="V7"/>
  <c r="U8"/>
  <c r="V8"/>
  <c r="U9"/>
  <c r="V9"/>
  <c r="V6"/>
  <c r="U6"/>
  <c r="R7"/>
  <c r="S7"/>
  <c r="R8"/>
  <c r="S8"/>
  <c r="R11"/>
  <c r="S11"/>
  <c r="R12"/>
  <c r="S12"/>
  <c r="R13"/>
  <c r="S13"/>
  <c r="R14"/>
  <c r="S14"/>
  <c r="R15"/>
  <c r="S15"/>
  <c r="R17"/>
  <c r="S17"/>
  <c r="R18"/>
  <c r="S18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3"/>
  <c r="S33"/>
  <c r="R34"/>
  <c r="S34"/>
  <c r="R35"/>
  <c r="S35"/>
  <c r="R36"/>
  <c r="S36"/>
  <c r="R37"/>
  <c r="S37"/>
  <c r="R38"/>
  <c r="S38"/>
  <c r="R39"/>
  <c r="S39"/>
  <c r="R40"/>
  <c r="S40"/>
  <c r="S6"/>
  <c r="R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P6"/>
  <c r="O6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L35"/>
  <c r="M35"/>
  <c r="L36"/>
  <c r="M36"/>
  <c r="L37"/>
  <c r="M37"/>
  <c r="L38"/>
  <c r="M38"/>
  <c r="L39"/>
  <c r="M39"/>
  <c r="L40"/>
  <c r="M40"/>
  <c r="M34"/>
  <c r="L34"/>
  <c r="W6" i="24"/>
  <c r="W7"/>
  <c r="W8"/>
  <c r="W9"/>
  <c r="W10"/>
  <c r="W11"/>
  <c r="W12"/>
  <c r="W13"/>
  <c r="W14"/>
  <c r="W15"/>
  <c r="W16"/>
  <c r="W17"/>
  <c r="W18"/>
  <c r="W19"/>
  <c r="W20"/>
  <c r="W21"/>
  <c r="W22"/>
  <c r="W24"/>
  <c r="W25"/>
  <c r="W26"/>
  <c r="W27"/>
  <c r="W28"/>
  <c r="W29"/>
  <c r="W30"/>
  <c r="W31"/>
  <c r="W32"/>
  <c r="W33"/>
  <c r="W34"/>
  <c r="W35"/>
  <c r="W36"/>
  <c r="W37"/>
  <c r="W38"/>
  <c r="W39"/>
  <c r="W40"/>
  <c r="D41"/>
  <c r="F41"/>
  <c r="G41"/>
  <c r="I41"/>
  <c r="J41"/>
  <c r="L41"/>
  <c r="M41"/>
  <c r="O41"/>
  <c r="P41"/>
  <c r="R41"/>
  <c r="S41"/>
  <c r="U41"/>
  <c r="V41"/>
  <c r="W41"/>
  <c r="X41"/>
  <c r="Y41"/>
  <c r="AA41"/>
  <c r="AB41"/>
  <c r="T6"/>
  <c r="T7"/>
  <c r="T8"/>
  <c r="T9"/>
  <c r="T10"/>
  <c r="T11"/>
  <c r="T12"/>
  <c r="T13"/>
  <c r="T14"/>
  <c r="T15"/>
  <c r="T16"/>
  <c r="T17"/>
  <c r="T18"/>
  <c r="T19"/>
  <c r="T20"/>
  <c r="T21"/>
  <c r="T22"/>
  <c r="T24"/>
  <c r="T25"/>
  <c r="T26"/>
  <c r="T27"/>
  <c r="T28"/>
  <c r="T29"/>
  <c r="T30"/>
  <c r="T31"/>
  <c r="T32"/>
  <c r="T33"/>
  <c r="T34"/>
  <c r="T35"/>
  <c r="T36"/>
  <c r="T37"/>
  <c r="T38"/>
  <c r="T39"/>
  <c r="T40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Z40"/>
  <c r="Z39"/>
  <c r="Z38"/>
  <c r="Z37"/>
  <c r="Z36"/>
  <c r="Z35"/>
  <c r="Z34"/>
  <c r="Z33"/>
  <c r="Z32"/>
  <c r="Z31"/>
  <c r="Z30"/>
  <c r="Z29"/>
  <c r="Z28"/>
  <c r="Z27"/>
  <c r="Z26"/>
  <c r="Z25"/>
  <c r="Z24"/>
  <c r="Z22"/>
  <c r="Z21"/>
  <c r="Z20"/>
  <c r="Z19"/>
  <c r="Z18"/>
  <c r="Z17"/>
  <c r="Z16"/>
  <c r="Z15"/>
  <c r="Z14"/>
  <c r="Z13"/>
  <c r="Z12"/>
  <c r="Z11"/>
  <c r="Z10"/>
  <c r="Z9"/>
  <c r="Z8"/>
  <c r="Z7"/>
  <c r="Z6"/>
  <c r="Q40"/>
  <c r="Q39"/>
  <c r="Q38"/>
  <c r="Q37"/>
  <c r="Q36"/>
  <c r="Q35"/>
  <c r="Q34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2"/>
  <c r="N21"/>
  <c r="N20"/>
  <c r="N19"/>
  <c r="N18"/>
  <c r="N17"/>
  <c r="N16"/>
  <c r="N15"/>
  <c r="N14"/>
  <c r="N13"/>
  <c r="N12"/>
  <c r="N11"/>
  <c r="N10"/>
  <c r="N9"/>
  <c r="N8"/>
  <c r="N7"/>
  <c r="N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I7" i="23"/>
  <c r="J7"/>
  <c r="I8"/>
  <c r="J8"/>
  <c r="I11"/>
  <c r="J11"/>
  <c r="I12"/>
  <c r="J12"/>
  <c r="I13"/>
  <c r="J13"/>
  <c r="I14"/>
  <c r="J14"/>
  <c r="I15"/>
  <c r="J15"/>
  <c r="I17"/>
  <c r="J17"/>
  <c r="I18"/>
  <c r="J18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3"/>
  <c r="J33"/>
  <c r="I34"/>
  <c r="J34"/>
  <c r="I35"/>
  <c r="J35"/>
  <c r="I36"/>
  <c r="J36"/>
  <c r="I37"/>
  <c r="J37"/>
  <c r="I38"/>
  <c r="J38"/>
  <c r="I39"/>
  <c r="J39"/>
  <c r="I40"/>
  <c r="J40"/>
  <c r="J6"/>
  <c r="I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G6"/>
  <c r="F6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7"/>
  <c r="D7"/>
  <c r="C8"/>
  <c r="D8"/>
  <c r="C9"/>
  <c r="D9"/>
  <c r="C10"/>
  <c r="D10"/>
  <c r="C11"/>
  <c r="D11"/>
  <c r="D6"/>
  <c r="C6"/>
  <c r="C41" i="24"/>
  <c r="E40"/>
  <c r="H40"/>
  <c r="E39"/>
  <c r="H39"/>
  <c r="E38"/>
  <c r="H38"/>
  <c r="E37"/>
  <c r="H37"/>
  <c r="E36"/>
  <c r="H36"/>
  <c r="E35"/>
  <c r="H35"/>
  <c r="E34"/>
  <c r="H34"/>
  <c r="E33"/>
  <c r="H33"/>
  <c r="E32"/>
  <c r="H32"/>
  <c r="E31"/>
  <c r="H31"/>
  <c r="E30"/>
  <c r="H30"/>
  <c r="E29"/>
  <c r="H29"/>
  <c r="E28"/>
  <c r="H28"/>
  <c r="E27"/>
  <c r="H27"/>
  <c r="E26"/>
  <c r="H26"/>
  <c r="E25"/>
  <c r="H25"/>
  <c r="E24"/>
  <c r="H24"/>
  <c r="E23"/>
  <c r="H23"/>
  <c r="E22"/>
  <c r="H22"/>
  <c r="E21"/>
  <c r="H21"/>
  <c r="E20"/>
  <c r="H20"/>
  <c r="E19"/>
  <c r="H19"/>
  <c r="E18"/>
  <c r="H18"/>
  <c r="E17"/>
  <c r="H17"/>
  <c r="E16"/>
  <c r="H16"/>
  <c r="E15"/>
  <c r="H15"/>
  <c r="E14"/>
  <c r="H14"/>
  <c r="E13"/>
  <c r="H13"/>
  <c r="E12"/>
  <c r="H12"/>
  <c r="E11"/>
  <c r="H11"/>
  <c r="E10"/>
  <c r="H10"/>
  <c r="E9"/>
  <c r="H9"/>
  <c r="E8"/>
  <c r="H8"/>
  <c r="E7"/>
  <c r="H7"/>
  <c r="E6"/>
  <c r="H6"/>
  <c r="K6"/>
  <c r="N41" l="1"/>
  <c r="Q41"/>
  <c r="T41"/>
  <c r="AC41"/>
  <c r="Z41"/>
  <c r="K41"/>
  <c r="E41"/>
  <c r="H41"/>
  <c r="I2" i="21"/>
  <c r="O2" s="1"/>
  <c r="U2" s="1"/>
  <c r="I1"/>
  <c r="O1" s="1"/>
  <c r="U1" s="1"/>
  <c r="I2" i="18"/>
  <c r="O2" s="1"/>
  <c r="U2" s="1"/>
  <c r="I1"/>
  <c r="O1" s="1"/>
  <c r="U1" s="1"/>
  <c r="I2" i="16"/>
  <c r="O2" s="1"/>
  <c r="U2" s="1"/>
  <c r="I1"/>
  <c r="O1" s="1"/>
  <c r="U1" s="1"/>
  <c r="T40" i="14"/>
  <c r="W40" i="23" s="1"/>
  <c r="T39" i="14"/>
  <c r="T38"/>
  <c r="T37"/>
  <c r="T36"/>
  <c r="T35"/>
  <c r="W35" i="23" s="1"/>
  <c r="T34" i="14"/>
  <c r="T33"/>
  <c r="W33" i="23" s="1"/>
  <c r="T32" i="14"/>
  <c r="W32" i="23" s="1"/>
  <c r="T31" i="14"/>
  <c r="W31" i="23" s="1"/>
  <c r="T30" i="14"/>
  <c r="W30" i="23" s="1"/>
  <c r="T29" i="14"/>
  <c r="W29" i="23" s="1"/>
  <c r="T28" i="14"/>
  <c r="W28" i="23" s="1"/>
  <c r="T27" i="14"/>
  <c r="W27" i="23" s="1"/>
  <c r="T26" i="14"/>
  <c r="W26" i="23" s="1"/>
  <c r="T25" i="14"/>
  <c r="W25" i="23" s="1"/>
  <c r="T24" i="14"/>
  <c r="W24" i="23" s="1"/>
  <c r="T23" i="14"/>
  <c r="W23" i="23" s="1"/>
  <c r="T22" i="14"/>
  <c r="W22" i="23" s="1"/>
  <c r="T21" i="14"/>
  <c r="W21" i="23" s="1"/>
  <c r="T20" i="14"/>
  <c r="W20" i="23" s="1"/>
  <c r="T19" i="14"/>
  <c r="W19" i="23" s="1"/>
  <c r="T18" i="14"/>
  <c r="W18" i="23" s="1"/>
  <c r="T17" i="14"/>
  <c r="W17" i="23" s="1"/>
  <c r="W16"/>
  <c r="T15" i="14"/>
  <c r="W15" i="23" s="1"/>
  <c r="T14" i="14"/>
  <c r="W14" i="23" s="1"/>
  <c r="T13" i="14"/>
  <c r="W13" i="23" s="1"/>
  <c r="T12" i="14"/>
  <c r="W12" i="23" s="1"/>
  <c r="T11" i="14"/>
  <c r="W11" i="23" s="1"/>
  <c r="T10" i="14"/>
  <c r="W10" i="23" s="1"/>
  <c r="T9" i="14"/>
  <c r="W9" i="23" s="1"/>
  <c r="T8" i="14"/>
  <c r="W8" i="23" s="1"/>
  <c r="T7" i="14"/>
  <c r="T6"/>
  <c r="W6" i="23" s="1"/>
  <c r="Q40" i="14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H14"/>
  <c r="H13"/>
  <c r="H12"/>
  <c r="H11"/>
  <c r="H10"/>
  <c r="H9"/>
  <c r="H8"/>
  <c r="H7"/>
  <c r="H6"/>
  <c r="BC41"/>
  <c r="BB41"/>
  <c r="AZ41"/>
  <c r="AY41"/>
  <c r="AQ41"/>
  <c r="AP41"/>
  <c r="AN41"/>
  <c r="AM41"/>
  <c r="AE41"/>
  <c r="AD41"/>
  <c r="AB41"/>
  <c r="AA41"/>
  <c r="Y41"/>
  <c r="X41"/>
  <c r="S41"/>
  <c r="R41"/>
  <c r="P41"/>
  <c r="O41"/>
  <c r="M41"/>
  <c r="L41"/>
  <c r="J41"/>
  <c r="I41"/>
  <c r="G41"/>
  <c r="F41"/>
  <c r="D41"/>
  <c r="C41"/>
  <c r="BF40"/>
  <c r="BE40"/>
  <c r="H39" i="37" s="1"/>
  <c r="BD40" i="14"/>
  <c r="BA40"/>
  <c r="AT40"/>
  <c r="I39" i="37" s="1"/>
  <c r="AS40" i="14"/>
  <c r="F39" i="37" s="1"/>
  <c r="AR40" i="14"/>
  <c r="AC40" i="23" s="1"/>
  <c r="AO40" i="14"/>
  <c r="AH40"/>
  <c r="AG40"/>
  <c r="D39" i="37" s="1"/>
  <c r="AF40" i="14"/>
  <c r="Z40" i="23" s="1"/>
  <c r="AC40" i="14"/>
  <c r="Z40"/>
  <c r="V40"/>
  <c r="C39" i="37" s="1"/>
  <c r="U40" i="14"/>
  <c r="E40"/>
  <c r="BF39"/>
  <c r="S39" i="21" s="1"/>
  <c r="BE39" i="14"/>
  <c r="BD39"/>
  <c r="BA39"/>
  <c r="AT39"/>
  <c r="AS39"/>
  <c r="AR39"/>
  <c r="AO39"/>
  <c r="AH39"/>
  <c r="G39" i="21" s="1"/>
  <c r="AG39" i="14"/>
  <c r="AF39"/>
  <c r="AC39"/>
  <c r="Z39"/>
  <c r="V39"/>
  <c r="U39"/>
  <c r="C39" i="21" s="1"/>
  <c r="E39" i="14"/>
  <c r="BF38"/>
  <c r="BE38"/>
  <c r="BD38"/>
  <c r="BA38"/>
  <c r="AT38"/>
  <c r="AS38"/>
  <c r="AR38"/>
  <c r="AO38"/>
  <c r="AH38"/>
  <c r="AG38"/>
  <c r="AF38"/>
  <c r="AC38"/>
  <c r="Z38"/>
  <c r="V38"/>
  <c r="U38"/>
  <c r="E38"/>
  <c r="BF37"/>
  <c r="S37" i="21" s="1"/>
  <c r="BE37" i="14"/>
  <c r="BD37"/>
  <c r="BA37"/>
  <c r="AT37"/>
  <c r="AS37"/>
  <c r="AR37"/>
  <c r="AO37"/>
  <c r="AH37"/>
  <c r="G37" i="21" s="1"/>
  <c r="AG37" i="14"/>
  <c r="AF37"/>
  <c r="AC37"/>
  <c r="Z37"/>
  <c r="V37"/>
  <c r="U37"/>
  <c r="C37" i="21" s="1"/>
  <c r="E37" i="14"/>
  <c r="BF36"/>
  <c r="S36" i="21" s="1"/>
  <c r="BE36" i="14"/>
  <c r="BD36"/>
  <c r="BA36"/>
  <c r="AT36"/>
  <c r="AS36"/>
  <c r="AR36"/>
  <c r="AO36"/>
  <c r="AH36"/>
  <c r="G36" i="21" s="1"/>
  <c r="AG36" i="14"/>
  <c r="AF36"/>
  <c r="AC36"/>
  <c r="Z36"/>
  <c r="V36"/>
  <c r="U36"/>
  <c r="C36" i="21" s="1"/>
  <c r="E36" i="14"/>
  <c r="BF35"/>
  <c r="BE35"/>
  <c r="BD35"/>
  <c r="BA35"/>
  <c r="AT35"/>
  <c r="AS35"/>
  <c r="AR35"/>
  <c r="AC35" i="23" s="1"/>
  <c r="AO35" i="14"/>
  <c r="AH35"/>
  <c r="AG35"/>
  <c r="AF35"/>
  <c r="Z35" i="23" s="1"/>
  <c r="AC35" i="14"/>
  <c r="Z35"/>
  <c r="V35"/>
  <c r="U35"/>
  <c r="E35"/>
  <c r="BF34"/>
  <c r="S34" i="21" s="1"/>
  <c r="BE34" i="14"/>
  <c r="BD34"/>
  <c r="BA34"/>
  <c r="AT34"/>
  <c r="AS34"/>
  <c r="AR34"/>
  <c r="AO34"/>
  <c r="AH34"/>
  <c r="G34" i="21" s="1"/>
  <c r="AG34" i="14"/>
  <c r="AF34"/>
  <c r="AC34"/>
  <c r="Z34"/>
  <c r="V34"/>
  <c r="U34"/>
  <c r="C34" i="21" s="1"/>
  <c r="E34" i="14"/>
  <c r="BF33"/>
  <c r="S33" i="21" s="1"/>
  <c r="BE33" i="14"/>
  <c r="BD33"/>
  <c r="BA33"/>
  <c r="AT33"/>
  <c r="AS33"/>
  <c r="AR33"/>
  <c r="AO33"/>
  <c r="AH33"/>
  <c r="G33" i="21" s="1"/>
  <c r="AG33" i="14"/>
  <c r="AF33"/>
  <c r="AC33"/>
  <c r="Z33"/>
  <c r="V33"/>
  <c r="U33"/>
  <c r="C33" i="21" s="1"/>
  <c r="E33" i="14"/>
  <c r="BF32"/>
  <c r="S32" i="21" s="1"/>
  <c r="BE32" i="14"/>
  <c r="BD32"/>
  <c r="BA32"/>
  <c r="AT32"/>
  <c r="AS32"/>
  <c r="AR32"/>
  <c r="AO32"/>
  <c r="AH32"/>
  <c r="G32" i="21" s="1"/>
  <c r="AG32" i="14"/>
  <c r="AF32"/>
  <c r="Z32" i="23" s="1"/>
  <c r="AC32" i="14"/>
  <c r="Z32"/>
  <c r="V32"/>
  <c r="U32"/>
  <c r="C32" i="21" s="1"/>
  <c r="E32" i="14"/>
  <c r="BF31"/>
  <c r="S31" i="21" s="1"/>
  <c r="BE31" i="14"/>
  <c r="BD31"/>
  <c r="BA31"/>
  <c r="AT31"/>
  <c r="AS31"/>
  <c r="AR31"/>
  <c r="AC31" i="23" s="1"/>
  <c r="AO31" i="14"/>
  <c r="AH31"/>
  <c r="AG31"/>
  <c r="AF31"/>
  <c r="Z31" i="23" s="1"/>
  <c r="AC31" i="14"/>
  <c r="Z31"/>
  <c r="V31"/>
  <c r="U31"/>
  <c r="C31" i="21" s="1"/>
  <c r="E31" i="14"/>
  <c r="BF30"/>
  <c r="S30" i="21" s="1"/>
  <c r="BE30" i="14"/>
  <c r="BD30"/>
  <c r="BA30"/>
  <c r="AT30"/>
  <c r="AS30"/>
  <c r="AR30"/>
  <c r="AC30" i="23" s="1"/>
  <c r="AO30" i="14"/>
  <c r="AH30"/>
  <c r="G30" i="21" s="1"/>
  <c r="AG30" i="14"/>
  <c r="AF30"/>
  <c r="Z30" i="23" s="1"/>
  <c r="AC30" i="14"/>
  <c r="Z30"/>
  <c r="V30"/>
  <c r="U30"/>
  <c r="C30" i="21" s="1"/>
  <c r="E30" i="14"/>
  <c r="BF29"/>
  <c r="S29" i="21" s="1"/>
  <c r="BE29" i="14"/>
  <c r="BD29"/>
  <c r="BA29"/>
  <c r="AT29"/>
  <c r="AS29"/>
  <c r="AR29"/>
  <c r="AC29" i="23" s="1"/>
  <c r="AO29" i="14"/>
  <c r="AH29"/>
  <c r="G29" i="21" s="1"/>
  <c r="AG29" i="14"/>
  <c r="AF29"/>
  <c r="Z29" i="23" s="1"/>
  <c r="AC29" i="14"/>
  <c r="Z29"/>
  <c r="V29"/>
  <c r="U29"/>
  <c r="C29" i="21" s="1"/>
  <c r="E29" i="14"/>
  <c r="BF28"/>
  <c r="S28" i="21" s="1"/>
  <c r="BE28" i="14"/>
  <c r="BD28"/>
  <c r="BA28"/>
  <c r="AT28"/>
  <c r="AS28"/>
  <c r="AR28"/>
  <c r="AC28" i="23" s="1"/>
  <c r="AO28" i="14"/>
  <c r="AH28"/>
  <c r="G28" i="21" s="1"/>
  <c r="AG28" i="14"/>
  <c r="AF28"/>
  <c r="Z28" i="23" s="1"/>
  <c r="AC28" i="14"/>
  <c r="Z28"/>
  <c r="V28"/>
  <c r="U28"/>
  <c r="C28" i="21" s="1"/>
  <c r="E28" i="14"/>
  <c r="BF27"/>
  <c r="S27" i="21" s="1"/>
  <c r="BE27" i="14"/>
  <c r="BD27"/>
  <c r="BA27"/>
  <c r="AT27"/>
  <c r="AS27"/>
  <c r="AR27"/>
  <c r="AC27" i="23" s="1"/>
  <c r="AO27" i="14"/>
  <c r="AH27"/>
  <c r="G27" i="21" s="1"/>
  <c r="AG27" i="14"/>
  <c r="AF27"/>
  <c r="Z27" i="23" s="1"/>
  <c r="AC27" i="14"/>
  <c r="Z27"/>
  <c r="V27"/>
  <c r="U27"/>
  <c r="E27"/>
  <c r="BF26"/>
  <c r="BE26"/>
  <c r="H25" i="37" s="1"/>
  <c r="BD26" i="14"/>
  <c r="BA26"/>
  <c r="AT26"/>
  <c r="I25" i="37" s="1"/>
  <c r="AS26" i="14"/>
  <c r="F25" i="37" s="1"/>
  <c r="AR26" i="14"/>
  <c r="AC26" i="23" s="1"/>
  <c r="AO26" i="14"/>
  <c r="AH26"/>
  <c r="AG26"/>
  <c r="D25" i="37" s="1"/>
  <c r="AF26" i="14"/>
  <c r="Z26" i="23" s="1"/>
  <c r="AC26" i="14"/>
  <c r="Z26"/>
  <c r="V26"/>
  <c r="C25" i="37" s="1"/>
  <c r="U26" i="14"/>
  <c r="E26"/>
  <c r="BF25"/>
  <c r="S25" i="21" s="1"/>
  <c r="BE25" i="14"/>
  <c r="BD25"/>
  <c r="BA25"/>
  <c r="AT25"/>
  <c r="AS25"/>
  <c r="AR25"/>
  <c r="AC25" i="23" s="1"/>
  <c r="AO25" i="14"/>
  <c r="AH25"/>
  <c r="G25" i="21" s="1"/>
  <c r="AG25" i="14"/>
  <c r="AF25"/>
  <c r="Z25" i="23" s="1"/>
  <c r="AC25" i="14"/>
  <c r="Z25"/>
  <c r="V25"/>
  <c r="U25"/>
  <c r="E25"/>
  <c r="BF24"/>
  <c r="S24" i="21" s="1"/>
  <c r="BE24" i="14"/>
  <c r="BD24"/>
  <c r="BA24"/>
  <c r="AT24"/>
  <c r="AS24"/>
  <c r="AR24"/>
  <c r="AC24" i="23" s="1"/>
  <c r="AO24" i="14"/>
  <c r="AH24"/>
  <c r="G24" i="21" s="1"/>
  <c r="AG24" i="14"/>
  <c r="AF24"/>
  <c r="Z24" i="23" s="1"/>
  <c r="AC24" i="14"/>
  <c r="Z24"/>
  <c r="V24"/>
  <c r="U24"/>
  <c r="E24"/>
  <c r="BF23"/>
  <c r="S23" i="21" s="1"/>
  <c r="BE23" i="14"/>
  <c r="BD23"/>
  <c r="BA23"/>
  <c r="AT23"/>
  <c r="AS23"/>
  <c r="AR23"/>
  <c r="AC23" i="23" s="1"/>
  <c r="AO23" i="14"/>
  <c r="AH23"/>
  <c r="G23" i="21" s="1"/>
  <c r="AG23" i="14"/>
  <c r="AF23"/>
  <c r="Z23" i="23" s="1"/>
  <c r="AC23" i="14"/>
  <c r="Z23"/>
  <c r="V23"/>
  <c r="U23"/>
  <c r="C23" i="21" s="1"/>
  <c r="E23" i="14"/>
  <c r="BF22"/>
  <c r="S22" i="21" s="1"/>
  <c r="BE22" i="14"/>
  <c r="BD22"/>
  <c r="BA22"/>
  <c r="AT22"/>
  <c r="AS22"/>
  <c r="AR22"/>
  <c r="AC22" i="23" s="1"/>
  <c r="AO22" i="14"/>
  <c r="AH22"/>
  <c r="G22" i="21" s="1"/>
  <c r="AG22" i="14"/>
  <c r="AF22"/>
  <c r="Z22" i="23" s="1"/>
  <c r="AC22" i="14"/>
  <c r="Z22"/>
  <c r="V22"/>
  <c r="U22"/>
  <c r="E22"/>
  <c r="BF21"/>
  <c r="S21" i="21" s="1"/>
  <c r="BE21" i="14"/>
  <c r="BD21"/>
  <c r="BA21"/>
  <c r="AT21"/>
  <c r="AS21"/>
  <c r="AR21"/>
  <c r="AC21" i="23" s="1"/>
  <c r="AO21" i="14"/>
  <c r="AH21"/>
  <c r="G21" i="21" s="1"/>
  <c r="AG21" i="14"/>
  <c r="AF21"/>
  <c r="Z21" i="23" s="1"/>
  <c r="AC21" i="14"/>
  <c r="Z21"/>
  <c r="V21"/>
  <c r="U21"/>
  <c r="E21"/>
  <c r="BF20"/>
  <c r="S20" i="21" s="1"/>
  <c r="BE20" i="14"/>
  <c r="BD20"/>
  <c r="BA20"/>
  <c r="AT20"/>
  <c r="AS20"/>
  <c r="AR20"/>
  <c r="AC20" i="23" s="1"/>
  <c r="AO20" i="14"/>
  <c r="AH20"/>
  <c r="G20" i="21" s="1"/>
  <c r="AG20" i="14"/>
  <c r="AF20"/>
  <c r="Z20" i="23" s="1"/>
  <c r="AC20" i="14"/>
  <c r="Z20"/>
  <c r="V20"/>
  <c r="U20"/>
  <c r="E20"/>
  <c r="BF19"/>
  <c r="S19" i="21" s="1"/>
  <c r="BE19" i="14"/>
  <c r="BD19"/>
  <c r="BA19"/>
  <c r="AT19"/>
  <c r="AS19"/>
  <c r="AR19"/>
  <c r="AO19"/>
  <c r="AH19"/>
  <c r="G19" i="21" s="1"/>
  <c r="AG19" i="14"/>
  <c r="AF19"/>
  <c r="Z19" i="23" s="1"/>
  <c r="AC19" i="14"/>
  <c r="Z19"/>
  <c r="V19"/>
  <c r="U19"/>
  <c r="E19"/>
  <c r="BF18"/>
  <c r="S18" i="21" s="1"/>
  <c r="BE18" i="14"/>
  <c r="BD18"/>
  <c r="BA18"/>
  <c r="AT18"/>
  <c r="AS18"/>
  <c r="AR18"/>
  <c r="AC18" i="23" s="1"/>
  <c r="AO18" i="14"/>
  <c r="AH18"/>
  <c r="G18" i="21" s="1"/>
  <c r="AG18" i="14"/>
  <c r="AF18"/>
  <c r="Z18" i="23" s="1"/>
  <c r="AC18" i="14"/>
  <c r="Z18"/>
  <c r="V18"/>
  <c r="U18"/>
  <c r="E18"/>
  <c r="BF17"/>
  <c r="S17" i="21" s="1"/>
  <c r="BE17" i="14"/>
  <c r="BD17"/>
  <c r="BA17"/>
  <c r="AT17"/>
  <c r="AS17"/>
  <c r="AR17"/>
  <c r="AC17" i="23" s="1"/>
  <c r="AO17" i="14"/>
  <c r="AH17"/>
  <c r="G17" i="21" s="1"/>
  <c r="AG17" i="14"/>
  <c r="AF17"/>
  <c r="Z17" i="23" s="1"/>
  <c r="AC17" i="14"/>
  <c r="Z17"/>
  <c r="V17"/>
  <c r="U17"/>
  <c r="E17"/>
  <c r="BF16"/>
  <c r="BE16"/>
  <c r="Z16" i="23"/>
  <c r="BF15" i="14"/>
  <c r="S15" i="21" s="1"/>
  <c r="BE15" i="14"/>
  <c r="BD15"/>
  <c r="BA15"/>
  <c r="AT15"/>
  <c r="AS15"/>
  <c r="AR15"/>
  <c r="AC15" i="23" s="1"/>
  <c r="AO15" i="14"/>
  <c r="AH15"/>
  <c r="G15" i="21" s="1"/>
  <c r="AG15" i="14"/>
  <c r="AF15"/>
  <c r="Z15" i="23" s="1"/>
  <c r="AC15" i="14"/>
  <c r="Z15"/>
  <c r="V15"/>
  <c r="U15"/>
  <c r="E15"/>
  <c r="BF14"/>
  <c r="S14" i="21" s="1"/>
  <c r="BE14" i="14"/>
  <c r="BD14"/>
  <c r="BA14"/>
  <c r="AT14"/>
  <c r="AS14"/>
  <c r="AR14"/>
  <c r="AC14" i="23" s="1"/>
  <c r="AO14" i="14"/>
  <c r="AH14"/>
  <c r="G14" i="21" s="1"/>
  <c r="AG14" i="14"/>
  <c r="AF14"/>
  <c r="Z14" i="23" s="1"/>
  <c r="AC14" i="14"/>
  <c r="Z14"/>
  <c r="V14"/>
  <c r="U14"/>
  <c r="E14"/>
  <c r="BF13"/>
  <c r="BE13"/>
  <c r="H12" i="37" s="1"/>
  <c r="BD13" i="14"/>
  <c r="BA13"/>
  <c r="AT13"/>
  <c r="I12" i="37" s="1"/>
  <c r="AS13" i="14"/>
  <c r="F12" i="37" s="1"/>
  <c r="AR13" i="14"/>
  <c r="AC13" i="23" s="1"/>
  <c r="AO13" i="14"/>
  <c r="AH13"/>
  <c r="AG13"/>
  <c r="D12" i="37" s="1"/>
  <c r="AF13" i="14"/>
  <c r="Z13" i="23" s="1"/>
  <c r="AC13" i="14"/>
  <c r="Z13"/>
  <c r="V13"/>
  <c r="C12" i="37" s="1"/>
  <c r="U13" i="14"/>
  <c r="E13"/>
  <c r="BF12"/>
  <c r="S12" i="21" s="1"/>
  <c r="BE12" i="14"/>
  <c r="BD12"/>
  <c r="BA12"/>
  <c r="AT12"/>
  <c r="AS12"/>
  <c r="AR12"/>
  <c r="AC12" i="23" s="1"/>
  <c r="AO12" i="14"/>
  <c r="AH12"/>
  <c r="G12" i="21" s="1"/>
  <c r="AG12" i="14"/>
  <c r="AF12"/>
  <c r="Z12" i="23" s="1"/>
  <c r="AC12" i="14"/>
  <c r="Z12"/>
  <c r="V12"/>
  <c r="U12"/>
  <c r="E12"/>
  <c r="BF11"/>
  <c r="S11" i="21" s="1"/>
  <c r="BE11" i="14"/>
  <c r="BD11"/>
  <c r="BA11"/>
  <c r="AT11"/>
  <c r="AS11"/>
  <c r="AR11"/>
  <c r="AC11" i="23" s="1"/>
  <c r="AO11" i="14"/>
  <c r="AH11"/>
  <c r="G11" i="21" s="1"/>
  <c r="AG11" i="14"/>
  <c r="AF11"/>
  <c r="Z11" i="23" s="1"/>
  <c r="AC11" i="14"/>
  <c r="Z11"/>
  <c r="V11"/>
  <c r="U11"/>
  <c r="E11"/>
  <c r="BF10"/>
  <c r="S10" i="21" s="1"/>
  <c r="BE10" i="14"/>
  <c r="BD10"/>
  <c r="BA10"/>
  <c r="AT10"/>
  <c r="AS10"/>
  <c r="AR10"/>
  <c r="AO10"/>
  <c r="AH10"/>
  <c r="G10" i="21" s="1"/>
  <c r="AG10" i="14"/>
  <c r="AF10"/>
  <c r="Z10" i="23" s="1"/>
  <c r="AC10" i="14"/>
  <c r="Z10"/>
  <c r="V10"/>
  <c r="U10"/>
  <c r="E10"/>
  <c r="BF9"/>
  <c r="S9" i="21" s="1"/>
  <c r="BE9" i="14"/>
  <c r="BD9"/>
  <c r="BA9"/>
  <c r="AT9"/>
  <c r="AS9"/>
  <c r="AR9"/>
  <c r="AO9"/>
  <c r="AH9"/>
  <c r="G9" i="21" s="1"/>
  <c r="AG9" i="14"/>
  <c r="AF9"/>
  <c r="Z9" i="23" s="1"/>
  <c r="AC9" i="14"/>
  <c r="Z9"/>
  <c r="V9"/>
  <c r="U9"/>
  <c r="E9"/>
  <c r="BF8"/>
  <c r="S8" i="21" s="1"/>
  <c r="BE8" i="14"/>
  <c r="BD8"/>
  <c r="BA8"/>
  <c r="AT8"/>
  <c r="AS8"/>
  <c r="AR8"/>
  <c r="AC8" i="23" s="1"/>
  <c r="AO8" i="14"/>
  <c r="AH8"/>
  <c r="G8" i="21" s="1"/>
  <c r="AG8" i="14"/>
  <c r="AF8"/>
  <c r="Z8" i="23" s="1"/>
  <c r="AC8" i="14"/>
  <c r="Z8"/>
  <c r="V8"/>
  <c r="U8"/>
  <c r="E8"/>
  <c r="BF7"/>
  <c r="S7" i="21" s="1"/>
  <c r="BE7" i="14"/>
  <c r="BD7"/>
  <c r="BA7"/>
  <c r="AT7"/>
  <c r="AS7"/>
  <c r="AR7"/>
  <c r="AC7" i="23" s="1"/>
  <c r="AO7" i="14"/>
  <c r="AH7"/>
  <c r="G7" i="21" s="1"/>
  <c r="AG7" i="14"/>
  <c r="AF7"/>
  <c r="Z7" i="23" s="1"/>
  <c r="AC7" i="14"/>
  <c r="Z7"/>
  <c r="V7"/>
  <c r="U7"/>
  <c r="E7"/>
  <c r="BF6"/>
  <c r="BE6"/>
  <c r="BD6"/>
  <c r="BA6"/>
  <c r="AT6"/>
  <c r="AS6"/>
  <c r="AR6"/>
  <c r="AO6"/>
  <c r="AH6"/>
  <c r="G6" i="21" s="1"/>
  <c r="AG6" i="14"/>
  <c r="AF6"/>
  <c r="AC6"/>
  <c r="Z6"/>
  <c r="V6"/>
  <c r="U6"/>
  <c r="E6"/>
  <c r="I2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BD22" i="12"/>
  <c r="AR35"/>
  <c r="T35" i="23" s="1"/>
  <c r="AR38" i="12"/>
  <c r="AO33"/>
  <c r="T40"/>
  <c r="T39"/>
  <c r="N39" i="23" s="1"/>
  <c r="T38" i="12"/>
  <c r="T37"/>
  <c r="T36"/>
  <c r="T35"/>
  <c r="T34"/>
  <c r="N34" i="23" s="1"/>
  <c r="T33" i="12"/>
  <c r="N33" i="23" s="1"/>
  <c r="T32" i="12"/>
  <c r="T31"/>
  <c r="T30"/>
  <c r="T29"/>
  <c r="N29" i="23" s="1"/>
  <c r="T28" i="12"/>
  <c r="T27"/>
  <c r="N27" i="23" s="1"/>
  <c r="T26" i="12"/>
  <c r="T25"/>
  <c r="N25" i="23" s="1"/>
  <c r="T24" i="12"/>
  <c r="N24" i="23" s="1"/>
  <c r="T23" i="12"/>
  <c r="N23" i="23" s="1"/>
  <c r="T22" i="12"/>
  <c r="T21"/>
  <c r="N21" i="23" s="1"/>
  <c r="T20" i="12"/>
  <c r="T19"/>
  <c r="N19" i="23" s="1"/>
  <c r="T18" i="12"/>
  <c r="T17"/>
  <c r="N17" i="23" s="1"/>
  <c r="T15" i="12"/>
  <c r="N15" i="23" s="1"/>
  <c r="T14" i="12"/>
  <c r="T13"/>
  <c r="N13" i="23" s="1"/>
  <c r="T12" i="12"/>
  <c r="T11"/>
  <c r="N11" i="23" s="1"/>
  <c r="T10" i="12"/>
  <c r="T9"/>
  <c r="N9" i="23" s="1"/>
  <c r="T8" i="12"/>
  <c r="T7"/>
  <c r="N7" i="23" s="1"/>
  <c r="T6" i="12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5"/>
  <c r="Q14"/>
  <c r="Q13"/>
  <c r="Q12"/>
  <c r="Q11"/>
  <c r="Q10"/>
  <c r="Q9"/>
  <c r="Q8"/>
  <c r="Q7"/>
  <c r="Q6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5"/>
  <c r="N14"/>
  <c r="N13"/>
  <c r="N12"/>
  <c r="N11"/>
  <c r="N10"/>
  <c r="N9"/>
  <c r="N8"/>
  <c r="N7"/>
  <c r="N6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K8"/>
  <c r="K7"/>
  <c r="K6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H14"/>
  <c r="H13"/>
  <c r="H12"/>
  <c r="H11"/>
  <c r="H10"/>
  <c r="H9"/>
  <c r="H8"/>
  <c r="H7"/>
  <c r="H6"/>
  <c r="AQ41"/>
  <c r="AP41"/>
  <c r="AN41"/>
  <c r="AM41"/>
  <c r="S41"/>
  <c r="R41"/>
  <c r="P41"/>
  <c r="O41"/>
  <c r="M41"/>
  <c r="L41"/>
  <c r="J41"/>
  <c r="I41"/>
  <c r="G41"/>
  <c r="F41"/>
  <c r="D41"/>
  <c r="C41"/>
  <c r="BF40"/>
  <c r="S40" i="18" s="1"/>
  <c r="BE40" i="12"/>
  <c r="BD40"/>
  <c r="BA40"/>
  <c r="AT40"/>
  <c r="AS40"/>
  <c r="AR40"/>
  <c r="AO40"/>
  <c r="AH40"/>
  <c r="G40" i="18" s="1"/>
  <c r="AG40" i="12"/>
  <c r="AF40"/>
  <c r="AC40"/>
  <c r="Z40"/>
  <c r="V40"/>
  <c r="U40"/>
  <c r="C40" i="18" s="1"/>
  <c r="E40" i="12"/>
  <c r="BF39"/>
  <c r="BE39"/>
  <c r="H38" i="36" s="1"/>
  <c r="BD39" i="12"/>
  <c r="BA39"/>
  <c r="AT39"/>
  <c r="I38" i="36" s="1"/>
  <c r="AS39" i="12"/>
  <c r="F38" i="36" s="1"/>
  <c r="AR39" i="12"/>
  <c r="T39" i="23" s="1"/>
  <c r="AO39" i="12"/>
  <c r="AH39"/>
  <c r="AG39"/>
  <c r="D38" i="36" s="1"/>
  <c r="AF39" i="12"/>
  <c r="Q39" i="23" s="1"/>
  <c r="AC39" i="12"/>
  <c r="Z39"/>
  <c r="V39"/>
  <c r="C38" i="36" s="1"/>
  <c r="U39" i="12"/>
  <c r="E39"/>
  <c r="BF38"/>
  <c r="S38" i="18" s="1"/>
  <c r="BE38" i="12"/>
  <c r="BD38"/>
  <c r="BA38"/>
  <c r="AT38"/>
  <c r="AS38"/>
  <c r="AO38"/>
  <c r="AH38"/>
  <c r="G38" i="18" s="1"/>
  <c r="AG38" i="12"/>
  <c r="AF38"/>
  <c r="AC38"/>
  <c r="Z38"/>
  <c r="V38"/>
  <c r="U38"/>
  <c r="C38" i="18" s="1"/>
  <c r="E38" i="12"/>
  <c r="BF37"/>
  <c r="S37" i="18" s="1"/>
  <c r="BE37" i="12"/>
  <c r="BD37"/>
  <c r="BA37"/>
  <c r="AT37"/>
  <c r="AS37"/>
  <c r="AR37"/>
  <c r="AO37"/>
  <c r="AH37"/>
  <c r="G37" i="18" s="1"/>
  <c r="AG37" i="12"/>
  <c r="AF37"/>
  <c r="AC37"/>
  <c r="Z37"/>
  <c r="V37"/>
  <c r="U37"/>
  <c r="C37" i="18" s="1"/>
  <c r="E37" i="12"/>
  <c r="BF36"/>
  <c r="S36" i="18" s="1"/>
  <c r="BE36" i="12"/>
  <c r="BD36"/>
  <c r="BA36"/>
  <c r="AT36"/>
  <c r="AS36"/>
  <c r="AR36"/>
  <c r="AO36"/>
  <c r="AH36"/>
  <c r="G36" i="18" s="1"/>
  <c r="AG36" i="12"/>
  <c r="AF36"/>
  <c r="AC36"/>
  <c r="Z36"/>
  <c r="V36"/>
  <c r="U36"/>
  <c r="C36" i="18" s="1"/>
  <c r="E36" i="12"/>
  <c r="BF35"/>
  <c r="S35" i="18" s="1"/>
  <c r="BE35" i="12"/>
  <c r="BD35"/>
  <c r="BA35"/>
  <c r="AT35"/>
  <c r="AS35"/>
  <c r="AO35"/>
  <c r="AH35"/>
  <c r="G35" i="18" s="1"/>
  <c r="AG35" i="12"/>
  <c r="AF35"/>
  <c r="Q35" i="23" s="1"/>
  <c r="AC35" i="12"/>
  <c r="Z35"/>
  <c r="V35"/>
  <c r="U35"/>
  <c r="C35" i="18" s="1"/>
  <c r="E35" i="12"/>
  <c r="BF34"/>
  <c r="BE34"/>
  <c r="H33" i="36" s="1"/>
  <c r="BD34" i="12"/>
  <c r="BA34"/>
  <c r="AT34"/>
  <c r="I33" i="36" s="1"/>
  <c r="AS34" i="12"/>
  <c r="F33" i="36" s="1"/>
  <c r="AR34" i="12"/>
  <c r="T34" i="23" s="1"/>
  <c r="AO34" i="12"/>
  <c r="AH34"/>
  <c r="AG34"/>
  <c r="D33" i="36" s="1"/>
  <c r="AF34" i="12"/>
  <c r="Q34" i="23" s="1"/>
  <c r="AC34" i="12"/>
  <c r="Z34"/>
  <c r="V34"/>
  <c r="C33" i="36" s="1"/>
  <c r="U34" i="12"/>
  <c r="E34"/>
  <c r="BF33"/>
  <c r="S33" i="18" s="1"/>
  <c r="BE33" i="12"/>
  <c r="BD33"/>
  <c r="BA33"/>
  <c r="AT33"/>
  <c r="AS33"/>
  <c r="AR33"/>
  <c r="AH33"/>
  <c r="G33" i="18" s="1"/>
  <c r="AG33" i="12"/>
  <c r="AF33"/>
  <c r="AC33"/>
  <c r="Z33"/>
  <c r="V33"/>
  <c r="U33"/>
  <c r="C33" i="18" s="1"/>
  <c r="E33" i="12"/>
  <c r="BF32"/>
  <c r="S32" i="18" s="1"/>
  <c r="BE32" i="12"/>
  <c r="BD32"/>
  <c r="BA32"/>
  <c r="AT32"/>
  <c r="AS32"/>
  <c r="AR32"/>
  <c r="AO32"/>
  <c r="AH32"/>
  <c r="G32" i="18" s="1"/>
  <c r="AG32" i="12"/>
  <c r="AF32"/>
  <c r="AC32"/>
  <c r="Z32"/>
  <c r="V32"/>
  <c r="U32"/>
  <c r="C32" i="18" s="1"/>
  <c r="E32" i="12"/>
  <c r="BF31"/>
  <c r="S31" i="18" s="1"/>
  <c r="BE31" i="12"/>
  <c r="BD31"/>
  <c r="BA31"/>
  <c r="AT31"/>
  <c r="AS31"/>
  <c r="AR31"/>
  <c r="AO31"/>
  <c r="AH31"/>
  <c r="G31" i="18" s="1"/>
  <c r="AG31" i="12"/>
  <c r="AF31"/>
  <c r="AC31"/>
  <c r="Z31"/>
  <c r="V31"/>
  <c r="U31"/>
  <c r="C31" i="18" s="1"/>
  <c r="E31" i="12"/>
  <c r="BF30"/>
  <c r="S30" i="18" s="1"/>
  <c r="BE30" i="12"/>
  <c r="BD30"/>
  <c r="BA30"/>
  <c r="AT30"/>
  <c r="AS30"/>
  <c r="AR30"/>
  <c r="AO30"/>
  <c r="AH30"/>
  <c r="G30" i="18" s="1"/>
  <c r="AG30" i="12"/>
  <c r="AF30"/>
  <c r="AC30"/>
  <c r="Z30"/>
  <c r="V30"/>
  <c r="U30"/>
  <c r="C30" i="18" s="1"/>
  <c r="E30" i="12"/>
  <c r="BF29"/>
  <c r="S29" i="18" s="1"/>
  <c r="BE29" i="12"/>
  <c r="BD29"/>
  <c r="BA29"/>
  <c r="AT29"/>
  <c r="AS29"/>
  <c r="AR29"/>
  <c r="AO29"/>
  <c r="AH29"/>
  <c r="G29" i="18" s="1"/>
  <c r="AG29" i="12"/>
  <c r="AF29"/>
  <c r="AC29"/>
  <c r="Z29"/>
  <c r="V29"/>
  <c r="U29"/>
  <c r="C29" i="18" s="1"/>
  <c r="E29" i="12"/>
  <c r="BF28"/>
  <c r="S28" i="18" s="1"/>
  <c r="BE28" i="12"/>
  <c r="BD28"/>
  <c r="BA28"/>
  <c r="AT28"/>
  <c r="AS28"/>
  <c r="AR28"/>
  <c r="AO28"/>
  <c r="AH28"/>
  <c r="G28" i="18" s="1"/>
  <c r="AG28" i="12"/>
  <c r="AF28"/>
  <c r="AC28"/>
  <c r="Z28"/>
  <c r="V28"/>
  <c r="U28"/>
  <c r="C28" i="18" s="1"/>
  <c r="E28" i="12"/>
  <c r="BF27"/>
  <c r="S27" i="18" s="1"/>
  <c r="BE27" i="12"/>
  <c r="BD27"/>
  <c r="BA27"/>
  <c r="AT27"/>
  <c r="AS27"/>
  <c r="AR27"/>
  <c r="AO27"/>
  <c r="AE41"/>
  <c r="AD41"/>
  <c r="O41" i="23" s="1"/>
  <c r="AB41" i="12"/>
  <c r="AA41"/>
  <c r="Y41"/>
  <c r="X41"/>
  <c r="V27"/>
  <c r="U27"/>
  <c r="C27" i="18" s="1"/>
  <c r="E27" i="12"/>
  <c r="BF26"/>
  <c r="S26" i="18" s="1"/>
  <c r="BE26" i="12"/>
  <c r="BD26"/>
  <c r="BA26"/>
  <c r="AT26"/>
  <c r="AS26"/>
  <c r="AR26"/>
  <c r="AO26"/>
  <c r="AH26"/>
  <c r="G26" i="18" s="1"/>
  <c r="AG26" i="12"/>
  <c r="AF26"/>
  <c r="AC26"/>
  <c r="Z26"/>
  <c r="V26"/>
  <c r="U26"/>
  <c r="C26" i="18" s="1"/>
  <c r="E26" i="12"/>
  <c r="BF25"/>
  <c r="S25" i="18" s="1"/>
  <c r="BE25" i="12"/>
  <c r="BD25"/>
  <c r="BA25"/>
  <c r="AT25"/>
  <c r="AS25"/>
  <c r="AR25"/>
  <c r="AO25"/>
  <c r="AH25"/>
  <c r="G25" i="18" s="1"/>
  <c r="AG25" i="12"/>
  <c r="AF25"/>
  <c r="Q25" i="23" s="1"/>
  <c r="AC25" i="12"/>
  <c r="Z25"/>
  <c r="V25"/>
  <c r="U25"/>
  <c r="C25" i="18" s="1"/>
  <c r="E25" i="12"/>
  <c r="BF24"/>
  <c r="BE24"/>
  <c r="H23" i="36" s="1"/>
  <c r="BD24" i="12"/>
  <c r="BA24"/>
  <c r="AT24"/>
  <c r="I23" i="36" s="1"/>
  <c r="AS24" i="12"/>
  <c r="F23" i="36" s="1"/>
  <c r="AR24" i="12"/>
  <c r="T24" i="23" s="1"/>
  <c r="AO24" i="12"/>
  <c r="AH24"/>
  <c r="AG24"/>
  <c r="D23" i="36" s="1"/>
  <c r="AF24" i="12"/>
  <c r="Q24" i="23" s="1"/>
  <c r="AC24" i="12"/>
  <c r="Z24"/>
  <c r="V24"/>
  <c r="C23" i="36" s="1"/>
  <c r="U24" i="12"/>
  <c r="E24"/>
  <c r="BF23"/>
  <c r="S23" i="18" s="1"/>
  <c r="BE23" i="12"/>
  <c r="BD23"/>
  <c r="BA23"/>
  <c r="AT23"/>
  <c r="AS23"/>
  <c r="AR23"/>
  <c r="T23" i="23" s="1"/>
  <c r="AO23" i="12"/>
  <c r="AH23"/>
  <c r="G23" i="18" s="1"/>
  <c r="AG23" i="12"/>
  <c r="AF23"/>
  <c r="Q23" i="23" s="1"/>
  <c r="AC23" i="12"/>
  <c r="Z23"/>
  <c r="V23"/>
  <c r="U23"/>
  <c r="C23" i="18" s="1"/>
  <c r="E23" i="12"/>
  <c r="BF22"/>
  <c r="S22" i="18" s="1"/>
  <c r="BE22" i="12"/>
  <c r="BA22"/>
  <c r="AT22"/>
  <c r="AS22"/>
  <c r="AR22"/>
  <c r="AO22"/>
  <c r="AH22"/>
  <c r="G22" i="18" s="1"/>
  <c r="AG22" i="12"/>
  <c r="AF22"/>
  <c r="AC22"/>
  <c r="Z22"/>
  <c r="V22"/>
  <c r="U22"/>
  <c r="C22" i="18" s="1"/>
  <c r="E22" i="12"/>
  <c r="BF21"/>
  <c r="S21" i="18" s="1"/>
  <c r="BE21" i="12"/>
  <c r="BD21"/>
  <c r="BA21"/>
  <c r="AT21"/>
  <c r="AS21"/>
  <c r="AR21"/>
  <c r="AO21"/>
  <c r="AH21"/>
  <c r="G21" i="18" s="1"/>
  <c r="AG21" i="12"/>
  <c r="AF21"/>
  <c r="AC21"/>
  <c r="Z21"/>
  <c r="V21"/>
  <c r="U21"/>
  <c r="C21" i="18" s="1"/>
  <c r="E21" i="12"/>
  <c r="BF20"/>
  <c r="S20" i="18" s="1"/>
  <c r="BE20" i="12"/>
  <c r="BD20"/>
  <c r="BA20"/>
  <c r="AT20"/>
  <c r="AS20"/>
  <c r="AR20"/>
  <c r="AO20"/>
  <c r="AH20"/>
  <c r="G20" i="18" s="1"/>
  <c r="AG20" i="12"/>
  <c r="AF20"/>
  <c r="AC20"/>
  <c r="Z20"/>
  <c r="V20"/>
  <c r="U20"/>
  <c r="C20" i="18" s="1"/>
  <c r="E20" i="12"/>
  <c r="BF19"/>
  <c r="S19" i="18" s="1"/>
  <c r="BE19" i="12"/>
  <c r="BD19"/>
  <c r="BA19"/>
  <c r="AT19"/>
  <c r="AS19"/>
  <c r="AR19"/>
  <c r="AO19"/>
  <c r="AH19"/>
  <c r="G19" i="18" s="1"/>
  <c r="AG19" i="12"/>
  <c r="AF19"/>
  <c r="AC19"/>
  <c r="Z19"/>
  <c r="V19"/>
  <c r="U19"/>
  <c r="C19" i="18" s="1"/>
  <c r="E19" i="12"/>
  <c r="BF18"/>
  <c r="S18" i="18" s="1"/>
  <c r="BE18" i="12"/>
  <c r="BD18"/>
  <c r="BA18"/>
  <c r="AT18"/>
  <c r="AS18"/>
  <c r="AR18"/>
  <c r="AO18"/>
  <c r="AH18"/>
  <c r="AG18"/>
  <c r="AF18"/>
  <c r="AC18"/>
  <c r="Z18"/>
  <c r="V18"/>
  <c r="U18"/>
  <c r="E18"/>
  <c r="BF17"/>
  <c r="BE17"/>
  <c r="BD17"/>
  <c r="BA17"/>
  <c r="AT17"/>
  <c r="AS17"/>
  <c r="AR17"/>
  <c r="AO17"/>
  <c r="AH17"/>
  <c r="AG17"/>
  <c r="AF17"/>
  <c r="AC17"/>
  <c r="Z17"/>
  <c r="V17"/>
  <c r="U17"/>
  <c r="E17"/>
  <c r="BF16"/>
  <c r="BE16"/>
  <c r="BF15"/>
  <c r="BE15"/>
  <c r="BD15"/>
  <c r="BA15"/>
  <c r="AT15"/>
  <c r="AS15"/>
  <c r="AR15"/>
  <c r="AO15"/>
  <c r="AH15"/>
  <c r="AG15"/>
  <c r="AF15"/>
  <c r="AC15"/>
  <c r="Z15"/>
  <c r="V15"/>
  <c r="U15"/>
  <c r="E15"/>
  <c r="BF14"/>
  <c r="BE14"/>
  <c r="BD14"/>
  <c r="BA14"/>
  <c r="AT14"/>
  <c r="AS14"/>
  <c r="AR14"/>
  <c r="AO14"/>
  <c r="AH14"/>
  <c r="AG14"/>
  <c r="AF14"/>
  <c r="AC14"/>
  <c r="Z14"/>
  <c r="V14"/>
  <c r="U14"/>
  <c r="E14"/>
  <c r="BF13"/>
  <c r="BE13"/>
  <c r="BD13"/>
  <c r="BA13"/>
  <c r="AT13"/>
  <c r="AS13"/>
  <c r="AR13"/>
  <c r="AO13"/>
  <c r="AH13"/>
  <c r="AG13"/>
  <c r="AF13"/>
  <c r="AC13"/>
  <c r="Z13"/>
  <c r="V13"/>
  <c r="U13"/>
  <c r="E13"/>
  <c r="BF12"/>
  <c r="BE12"/>
  <c r="BD12"/>
  <c r="BA12"/>
  <c r="AT12"/>
  <c r="AS12"/>
  <c r="AR12"/>
  <c r="AO12"/>
  <c r="AH12"/>
  <c r="AG12"/>
  <c r="AF12"/>
  <c r="AC12"/>
  <c r="Z12"/>
  <c r="V12"/>
  <c r="U12"/>
  <c r="E12"/>
  <c r="BF11"/>
  <c r="BE11"/>
  <c r="BD11"/>
  <c r="BA11"/>
  <c r="AT11"/>
  <c r="AS11"/>
  <c r="AR11"/>
  <c r="AO11"/>
  <c r="AH11"/>
  <c r="AG11"/>
  <c r="AF11"/>
  <c r="AC11"/>
  <c r="Z11"/>
  <c r="V11"/>
  <c r="U11"/>
  <c r="E11"/>
  <c r="BF10"/>
  <c r="BE10"/>
  <c r="BD10"/>
  <c r="BA10"/>
  <c r="AT10"/>
  <c r="AS10"/>
  <c r="AR10"/>
  <c r="AO10"/>
  <c r="AH10"/>
  <c r="AG10"/>
  <c r="AF10"/>
  <c r="AC10"/>
  <c r="Z10"/>
  <c r="V10"/>
  <c r="U10"/>
  <c r="E10"/>
  <c r="BC41"/>
  <c r="BB41"/>
  <c r="AZ41"/>
  <c r="AY41"/>
  <c r="AT9"/>
  <c r="AS9"/>
  <c r="AR9"/>
  <c r="AO9"/>
  <c r="AH9"/>
  <c r="AG9"/>
  <c r="AF9"/>
  <c r="AC9"/>
  <c r="Z9"/>
  <c r="V9"/>
  <c r="U9"/>
  <c r="E9"/>
  <c r="BF8"/>
  <c r="BE8"/>
  <c r="BD8"/>
  <c r="BA8"/>
  <c r="AT8"/>
  <c r="AS8"/>
  <c r="AR8"/>
  <c r="AO8"/>
  <c r="AH8"/>
  <c r="AG8"/>
  <c r="AF8"/>
  <c r="AC8"/>
  <c r="Z8"/>
  <c r="V8"/>
  <c r="U8"/>
  <c r="E8"/>
  <c r="BF7"/>
  <c r="BE7"/>
  <c r="BD7"/>
  <c r="BA7"/>
  <c r="AT7"/>
  <c r="AS7"/>
  <c r="AR7"/>
  <c r="T7" i="23" s="1"/>
  <c r="AO7" i="12"/>
  <c r="AH7"/>
  <c r="AG7"/>
  <c r="AF7"/>
  <c r="Q7" i="23" s="1"/>
  <c r="AC7" i="12"/>
  <c r="Z7"/>
  <c r="V7"/>
  <c r="U7"/>
  <c r="C7" i="18" s="1"/>
  <c r="E7" i="12"/>
  <c r="BF6"/>
  <c r="BE6"/>
  <c r="BD6"/>
  <c r="BA6"/>
  <c r="AT6"/>
  <c r="AS6"/>
  <c r="AR6"/>
  <c r="AO6"/>
  <c r="AH6"/>
  <c r="AG6"/>
  <c r="AF6"/>
  <c r="AC6"/>
  <c r="Z6"/>
  <c r="V6"/>
  <c r="U6"/>
  <c r="E6"/>
  <c r="I2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G31" i="21" l="1"/>
  <c r="AB31" i="23"/>
  <c r="BD41" i="14"/>
  <c r="H34" i="37"/>
  <c r="BF41" i="14"/>
  <c r="S6" i="21"/>
  <c r="S16"/>
  <c r="I15" i="37"/>
  <c r="V16" i="21"/>
  <c r="R6"/>
  <c r="H5" i="37"/>
  <c r="H6"/>
  <c r="R7" i="21"/>
  <c r="R8"/>
  <c r="H7" i="37"/>
  <c r="H8"/>
  <c r="R9" i="21"/>
  <c r="R10"/>
  <c r="H9" i="34" s="1"/>
  <c r="H9" i="37"/>
  <c r="H10"/>
  <c r="R11" i="21"/>
  <c r="R12"/>
  <c r="H11" i="37"/>
  <c r="R14" i="21"/>
  <c r="H13" i="37"/>
  <c r="R15" i="21"/>
  <c r="H14" i="37"/>
  <c r="R16" i="21"/>
  <c r="H15" i="37"/>
  <c r="U16" i="21"/>
  <c r="R17"/>
  <c r="H16" i="37"/>
  <c r="R18" i="21"/>
  <c r="H17" i="37"/>
  <c r="R19" i="21"/>
  <c r="H18" i="37"/>
  <c r="R20" i="21"/>
  <c r="H19" i="37"/>
  <c r="R21" i="21"/>
  <c r="H20" i="37"/>
  <c r="R22" i="21"/>
  <c r="H21" i="37"/>
  <c r="R23" i="21"/>
  <c r="H22" i="37"/>
  <c r="R24" i="21"/>
  <c r="H23" i="37"/>
  <c r="R25" i="21"/>
  <c r="H24" i="37"/>
  <c r="H26"/>
  <c r="R27" i="21"/>
  <c r="H26" i="34" s="1"/>
  <c r="R28" i="21"/>
  <c r="H27" i="37"/>
  <c r="H28"/>
  <c r="R29" i="21"/>
  <c r="H28" i="34" s="1"/>
  <c r="R30" i="21"/>
  <c r="H29" i="37"/>
  <c r="H30"/>
  <c r="R31" i="21"/>
  <c r="H30" i="34" s="1"/>
  <c r="R32" i="21"/>
  <c r="H31" i="37"/>
  <c r="H32"/>
  <c r="R33" i="21"/>
  <c r="R34"/>
  <c r="H33" i="37"/>
  <c r="R36" i="21"/>
  <c r="H35" i="37"/>
  <c r="R37" i="21"/>
  <c r="H36" i="37"/>
  <c r="H37"/>
  <c r="H38"/>
  <c r="R39" i="21"/>
  <c r="F34" i="37"/>
  <c r="I5"/>
  <c r="M6" i="21"/>
  <c r="V6"/>
  <c r="I6" i="37"/>
  <c r="M7" i="21"/>
  <c r="V7"/>
  <c r="I7" i="37"/>
  <c r="M8" i="21"/>
  <c r="V8"/>
  <c r="I8" i="37"/>
  <c r="M9" i="21"/>
  <c r="V9"/>
  <c r="I9" i="37"/>
  <c r="M10" i="21"/>
  <c r="V10"/>
  <c r="I10" i="37"/>
  <c r="M11" i="21"/>
  <c r="V11"/>
  <c r="I11" i="37"/>
  <c r="M12" i="21"/>
  <c r="V12"/>
  <c r="I13" i="37"/>
  <c r="M14" i="21"/>
  <c r="V14"/>
  <c r="I14" i="37"/>
  <c r="M15" i="21"/>
  <c r="V15"/>
  <c r="I16" i="37"/>
  <c r="M17" i="21"/>
  <c r="V17"/>
  <c r="I17" i="37"/>
  <c r="M18" i="21"/>
  <c r="V18"/>
  <c r="I18" i="37"/>
  <c r="M19" i="21"/>
  <c r="V19"/>
  <c r="I19" i="37"/>
  <c r="M20" i="21"/>
  <c r="V20"/>
  <c r="I20" i="37"/>
  <c r="M21" i="21"/>
  <c r="V21"/>
  <c r="I21" i="37"/>
  <c r="M22" i="21"/>
  <c r="V22"/>
  <c r="I22" i="37"/>
  <c r="M23" i="21"/>
  <c r="V23"/>
  <c r="I23" i="37"/>
  <c r="M24" i="21"/>
  <c r="V24"/>
  <c r="I24" i="37"/>
  <c r="M25" i="21"/>
  <c r="V25"/>
  <c r="I26" i="37"/>
  <c r="M27" i="21"/>
  <c r="V27"/>
  <c r="I27" i="37"/>
  <c r="M28" i="21"/>
  <c r="V28"/>
  <c r="I28" i="37"/>
  <c r="M29" i="21"/>
  <c r="V29"/>
  <c r="I29" i="37"/>
  <c r="M30" i="21"/>
  <c r="V30"/>
  <c r="I30" i="37"/>
  <c r="M31" i="21"/>
  <c r="V31"/>
  <c r="I31" i="37"/>
  <c r="M32" i="21"/>
  <c r="V32"/>
  <c r="I32" i="37"/>
  <c r="M33" i="21"/>
  <c r="V33"/>
  <c r="I33" i="37"/>
  <c r="M34" i="21"/>
  <c r="V34"/>
  <c r="I35" i="37"/>
  <c r="M36" i="21"/>
  <c r="V36"/>
  <c r="I36" i="37"/>
  <c r="M37" i="21"/>
  <c r="V37"/>
  <c r="I37" i="37"/>
  <c r="I38"/>
  <c r="M39" i="21"/>
  <c r="V39"/>
  <c r="I34" i="37"/>
  <c r="L6" i="21"/>
  <c r="U6"/>
  <c r="F5" i="37"/>
  <c r="L7" i="21"/>
  <c r="U7"/>
  <c r="F6" i="37"/>
  <c r="U8" i="21"/>
  <c r="L8"/>
  <c r="F7" i="37"/>
  <c r="L9" i="21"/>
  <c r="U9"/>
  <c r="F8" i="37"/>
  <c r="U10" i="21"/>
  <c r="L10"/>
  <c r="F9" i="37"/>
  <c r="L11" i="21"/>
  <c r="U11"/>
  <c r="F10" i="37"/>
  <c r="U12" i="21"/>
  <c r="L12"/>
  <c r="F11" i="37"/>
  <c r="L14" i="21"/>
  <c r="U14"/>
  <c r="F13" i="37"/>
  <c r="U15" i="21"/>
  <c r="L15"/>
  <c r="F14" i="37"/>
  <c r="U17" i="21"/>
  <c r="L17"/>
  <c r="F16" i="37"/>
  <c r="L18" i="21"/>
  <c r="U18"/>
  <c r="F17" i="37"/>
  <c r="U19" i="21"/>
  <c r="L19"/>
  <c r="F18" i="37"/>
  <c r="L20" i="21"/>
  <c r="U20"/>
  <c r="F19" i="37"/>
  <c r="U21" i="21"/>
  <c r="L21"/>
  <c r="F20" i="37"/>
  <c r="L22" i="21"/>
  <c r="U22"/>
  <c r="F21" i="37"/>
  <c r="U23" i="21"/>
  <c r="L23"/>
  <c r="F22" i="37"/>
  <c r="L24" i="21"/>
  <c r="U24"/>
  <c r="F23" i="37"/>
  <c r="U25" i="21"/>
  <c r="L25"/>
  <c r="F24" i="37"/>
  <c r="L27" i="21"/>
  <c r="U27"/>
  <c r="F26" i="37"/>
  <c r="U28" i="21"/>
  <c r="L28"/>
  <c r="F27" i="37"/>
  <c r="L29" i="21"/>
  <c r="U29"/>
  <c r="F28" i="37"/>
  <c r="U30" i="21"/>
  <c r="L30"/>
  <c r="F29" i="37"/>
  <c r="L31" i="21"/>
  <c r="U31"/>
  <c r="F30" i="37"/>
  <c r="U32" i="21"/>
  <c r="L32"/>
  <c r="F31" i="37"/>
  <c r="L33" i="21"/>
  <c r="U33"/>
  <c r="F32" i="37"/>
  <c r="U34" i="21"/>
  <c r="F33" i="37"/>
  <c r="L34" i="21"/>
  <c r="L36"/>
  <c r="U36"/>
  <c r="F35" i="37"/>
  <c r="U37" i="21"/>
  <c r="L37"/>
  <c r="F36" i="37"/>
  <c r="F37"/>
  <c r="L39" i="21"/>
  <c r="U39"/>
  <c r="F38" i="37"/>
  <c r="F6" i="21"/>
  <c r="D5" i="34" s="1"/>
  <c r="D5" i="37"/>
  <c r="F7" i="21"/>
  <c r="D6" i="37"/>
  <c r="F8" i="21"/>
  <c r="D7" i="34" s="1"/>
  <c r="D7" i="37"/>
  <c r="F9" i="21"/>
  <c r="D8" i="37"/>
  <c r="F10" i="21"/>
  <c r="D9" i="37"/>
  <c r="F11" i="21"/>
  <c r="D10" i="37"/>
  <c r="F12" i="21"/>
  <c r="D11" i="34" s="1"/>
  <c r="D11" i="37"/>
  <c r="F14" i="21"/>
  <c r="D13" i="37"/>
  <c r="F15" i="21"/>
  <c r="D14" i="34" s="1"/>
  <c r="D14" i="37"/>
  <c r="F17" i="21"/>
  <c r="D16" i="37"/>
  <c r="F18" i="21"/>
  <c r="D17" i="34" s="1"/>
  <c r="D17" i="37"/>
  <c r="F19" i="21"/>
  <c r="D18" i="37"/>
  <c r="F20" i="21"/>
  <c r="D19" i="37"/>
  <c r="F21" i="21"/>
  <c r="D20" i="37"/>
  <c r="F22" i="21"/>
  <c r="D21" i="34" s="1"/>
  <c r="D21" i="37"/>
  <c r="F23" i="21"/>
  <c r="D22" i="37"/>
  <c r="F24" i="21"/>
  <c r="D23" i="37"/>
  <c r="F25" i="21"/>
  <c r="D24" i="37"/>
  <c r="F27" i="21"/>
  <c r="D26" i="37"/>
  <c r="F28" i="21"/>
  <c r="D27" i="37"/>
  <c r="F29" i="21"/>
  <c r="D28" i="37"/>
  <c r="F30" i="21"/>
  <c r="D29" i="37"/>
  <c r="F31" i="21"/>
  <c r="D30" i="37"/>
  <c r="F32" i="21"/>
  <c r="D31" i="37"/>
  <c r="F33" i="21"/>
  <c r="D32" i="37"/>
  <c r="F34" i="21"/>
  <c r="D33" i="37"/>
  <c r="F36" i="21"/>
  <c r="D35" i="37"/>
  <c r="F37" i="21"/>
  <c r="D36" i="37"/>
  <c r="D37"/>
  <c r="F39" i="21"/>
  <c r="D38" i="37"/>
  <c r="D34"/>
  <c r="C6" i="21"/>
  <c r="C7"/>
  <c r="C8"/>
  <c r="C9"/>
  <c r="C10"/>
  <c r="C11"/>
  <c r="C12"/>
  <c r="C14"/>
  <c r="C15"/>
  <c r="C17"/>
  <c r="C18"/>
  <c r="C19"/>
  <c r="C20"/>
  <c r="C21"/>
  <c r="C22"/>
  <c r="C24"/>
  <c r="C25"/>
  <c r="C27"/>
  <c r="C5" i="37"/>
  <c r="D6" i="21"/>
  <c r="C6" i="37"/>
  <c r="D7" i="21"/>
  <c r="C7" i="37"/>
  <c r="D8" i="21"/>
  <c r="C8" i="37"/>
  <c r="D9" i="21"/>
  <c r="C8" i="34" s="1"/>
  <c r="C9" i="37"/>
  <c r="D10" i="21"/>
  <c r="C10" i="37"/>
  <c r="D11" i="21"/>
  <c r="C11" i="37"/>
  <c r="D12" i="21"/>
  <c r="C13" i="37"/>
  <c r="D14" i="21"/>
  <c r="C13" i="34" s="1"/>
  <c r="C14" i="37"/>
  <c r="D15" i="21"/>
  <c r="C16" i="37"/>
  <c r="D17" i="21"/>
  <c r="C17" i="37"/>
  <c r="D18" i="21"/>
  <c r="C18" i="37"/>
  <c r="D19" i="21"/>
  <c r="C18" i="34" s="1"/>
  <c r="C19" i="37"/>
  <c r="D20" i="21"/>
  <c r="C20" i="37"/>
  <c r="D21" i="21"/>
  <c r="C21" i="37"/>
  <c r="D22" i="21"/>
  <c r="C22" i="37"/>
  <c r="D23" i="21"/>
  <c r="C23" i="37"/>
  <c r="D24" i="21"/>
  <c r="C24" i="37"/>
  <c r="D25" i="21"/>
  <c r="C26" i="37"/>
  <c r="D27" i="21"/>
  <c r="C27" i="37"/>
  <c r="D28" i="21"/>
  <c r="C28" i="37"/>
  <c r="D29" i="21"/>
  <c r="C29" i="37"/>
  <c r="D30" i="21"/>
  <c r="C30" i="37"/>
  <c r="D31" i="21"/>
  <c r="C31" i="37"/>
  <c r="D32" i="21"/>
  <c r="C32" i="37"/>
  <c r="D33" i="21"/>
  <c r="C33" i="37"/>
  <c r="D34" i="21"/>
  <c r="C35" i="37"/>
  <c r="D36" i="21"/>
  <c r="C36" i="37"/>
  <c r="D37" i="21"/>
  <c r="C37" i="37"/>
  <c r="C38"/>
  <c r="D39" i="21"/>
  <c r="C34" i="37"/>
  <c r="R6" i="18"/>
  <c r="H5" i="36"/>
  <c r="H6"/>
  <c r="R7" i="18"/>
  <c r="R8"/>
  <c r="H7" i="36"/>
  <c r="R10" i="18"/>
  <c r="H9" i="36"/>
  <c r="H10"/>
  <c r="R11" i="18"/>
  <c r="R12"/>
  <c r="H11" i="36"/>
  <c r="H12"/>
  <c r="R13" i="18"/>
  <c r="R14"/>
  <c r="H13" i="36"/>
  <c r="H14"/>
  <c r="R15" i="18"/>
  <c r="R16"/>
  <c r="H15" i="36"/>
  <c r="U16" i="18"/>
  <c r="H16" i="36"/>
  <c r="R17" i="18"/>
  <c r="R18"/>
  <c r="H17" i="36"/>
  <c r="H18"/>
  <c r="R19" i="18"/>
  <c r="R20"/>
  <c r="H19" i="36"/>
  <c r="H20"/>
  <c r="R21" i="18"/>
  <c r="R27"/>
  <c r="H26" i="36"/>
  <c r="R28" i="18"/>
  <c r="H27" i="36"/>
  <c r="R29" i="18"/>
  <c r="H28" i="36"/>
  <c r="R30" i="18"/>
  <c r="H29" i="36"/>
  <c r="R31" i="18"/>
  <c r="H30" i="36"/>
  <c r="R32" i="18"/>
  <c r="H31" i="36"/>
  <c r="H34"/>
  <c r="R35" i="18"/>
  <c r="R36"/>
  <c r="H35" i="36"/>
  <c r="H36"/>
  <c r="R37" i="18"/>
  <c r="S6"/>
  <c r="H6" i="33"/>
  <c r="S7" i="18"/>
  <c r="S8"/>
  <c r="S10"/>
  <c r="S11"/>
  <c r="S12"/>
  <c r="S13"/>
  <c r="S14"/>
  <c r="S15"/>
  <c r="S16"/>
  <c r="I15" i="36"/>
  <c r="V16" i="18"/>
  <c r="S17"/>
  <c r="R22"/>
  <c r="H21" i="36"/>
  <c r="H22"/>
  <c r="R23" i="18"/>
  <c r="R25"/>
  <c r="H24" i="36"/>
  <c r="R26" i="18"/>
  <c r="H25" i="36"/>
  <c r="R33" i="18"/>
  <c r="H32" i="36"/>
  <c r="R38" i="18"/>
  <c r="H37" i="36"/>
  <c r="R40" i="18"/>
  <c r="H39" i="36"/>
  <c r="I5"/>
  <c r="M6" i="18"/>
  <c r="V6"/>
  <c r="I6" i="36"/>
  <c r="M7" i="18"/>
  <c r="F6" i="33" s="1"/>
  <c r="V7" i="18"/>
  <c r="I7" i="36"/>
  <c r="V8" i="18"/>
  <c r="M8"/>
  <c r="M9"/>
  <c r="I9" i="36"/>
  <c r="V10" i="18"/>
  <c r="M10"/>
  <c r="I10" i="36"/>
  <c r="M11" i="18"/>
  <c r="V11"/>
  <c r="I11" i="36"/>
  <c r="V12" i="18"/>
  <c r="M12"/>
  <c r="I12" i="36"/>
  <c r="V13" i="18"/>
  <c r="M13"/>
  <c r="I13" i="36"/>
  <c r="M14" i="18"/>
  <c r="V14"/>
  <c r="I14" i="36"/>
  <c r="V15" i="18"/>
  <c r="M15"/>
  <c r="I16" i="36"/>
  <c r="M17" i="18"/>
  <c r="V17"/>
  <c r="I17" i="36"/>
  <c r="M18" i="18"/>
  <c r="V18"/>
  <c r="I18" i="36"/>
  <c r="V19" i="18"/>
  <c r="M19"/>
  <c r="I19" i="36"/>
  <c r="V20" i="18"/>
  <c r="M20"/>
  <c r="I20" i="36"/>
  <c r="M21" i="18"/>
  <c r="V21"/>
  <c r="I21" i="36"/>
  <c r="M22" i="18"/>
  <c r="V22"/>
  <c r="U23"/>
  <c r="F22" i="36"/>
  <c r="L23" i="18"/>
  <c r="L25"/>
  <c r="F24" i="36"/>
  <c r="U25" i="18"/>
  <c r="U26"/>
  <c r="L26"/>
  <c r="F25" i="36"/>
  <c r="I26"/>
  <c r="M27" i="18"/>
  <c r="V27"/>
  <c r="I27" i="36"/>
  <c r="V28" i="18"/>
  <c r="M28"/>
  <c r="I28" i="36"/>
  <c r="V29" i="18"/>
  <c r="M29"/>
  <c r="I29" i="36"/>
  <c r="M30" i="18"/>
  <c r="V30"/>
  <c r="I30" i="36"/>
  <c r="M31" i="18"/>
  <c r="V31"/>
  <c r="I31" i="36"/>
  <c r="V32" i="18"/>
  <c r="M32"/>
  <c r="L33"/>
  <c r="F32" i="36"/>
  <c r="U33" i="18"/>
  <c r="I34" i="36"/>
  <c r="M35" i="18"/>
  <c r="V35"/>
  <c r="I35" i="36"/>
  <c r="M36" i="18"/>
  <c r="V36"/>
  <c r="I36" i="36"/>
  <c r="V37" i="18"/>
  <c r="M37"/>
  <c r="L38"/>
  <c r="U38"/>
  <c r="F37" i="36"/>
  <c r="L40" i="18"/>
  <c r="U40"/>
  <c r="F39" i="36"/>
  <c r="L6" i="18"/>
  <c r="U6"/>
  <c r="F5" i="36"/>
  <c r="U7" i="18"/>
  <c r="F6" i="36"/>
  <c r="L7" i="18"/>
  <c r="L8"/>
  <c r="U8"/>
  <c r="F7" i="36"/>
  <c r="F8"/>
  <c r="L9" i="18"/>
  <c r="L10"/>
  <c r="U10"/>
  <c r="F9" i="36"/>
  <c r="U11" i="18"/>
  <c r="F10" i="36"/>
  <c r="L11" i="18"/>
  <c r="L12"/>
  <c r="U12"/>
  <c r="F11" i="36"/>
  <c r="U13" i="18"/>
  <c r="F12" i="36"/>
  <c r="L13" i="18"/>
  <c r="L14"/>
  <c r="U14"/>
  <c r="F13" i="36"/>
  <c r="U15" i="18"/>
  <c r="F14" i="36"/>
  <c r="L15" i="18"/>
  <c r="U17"/>
  <c r="F16" i="36"/>
  <c r="L17" i="18"/>
  <c r="L18"/>
  <c r="U18"/>
  <c r="F17" i="36"/>
  <c r="U19" i="18"/>
  <c r="F18" i="36"/>
  <c r="L19" i="18"/>
  <c r="L20"/>
  <c r="U20"/>
  <c r="F19" i="36"/>
  <c r="U21" i="18"/>
  <c r="F20" i="36"/>
  <c r="L21" i="18"/>
  <c r="L22"/>
  <c r="U22"/>
  <c r="F21" i="36"/>
  <c r="I22"/>
  <c r="V23" i="18"/>
  <c r="M23"/>
  <c r="I24" i="36"/>
  <c r="V25" i="18"/>
  <c r="M25"/>
  <c r="I25" i="36"/>
  <c r="M26" i="18"/>
  <c r="V26"/>
  <c r="L27"/>
  <c r="F26" i="36"/>
  <c r="U27" i="18"/>
  <c r="U28"/>
  <c r="L28"/>
  <c r="F27" i="36"/>
  <c r="L29" i="18"/>
  <c r="F28" i="36"/>
  <c r="U29" i="18"/>
  <c r="L30"/>
  <c r="U30"/>
  <c r="F29" i="36"/>
  <c r="L31" i="18"/>
  <c r="F30" i="36"/>
  <c r="U31" i="18"/>
  <c r="L32"/>
  <c r="U32"/>
  <c r="F31" i="36"/>
  <c r="I32"/>
  <c r="V33" i="18"/>
  <c r="M33"/>
  <c r="F34" i="36"/>
  <c r="L35" i="18"/>
  <c r="U35"/>
  <c r="L36"/>
  <c r="U36"/>
  <c r="F35" i="36"/>
  <c r="F36"/>
  <c r="L37" i="18"/>
  <c r="U37"/>
  <c r="I37" i="36"/>
  <c r="V38" i="18"/>
  <c r="M38"/>
  <c r="I39" i="36"/>
  <c r="M40" i="18"/>
  <c r="V40"/>
  <c r="F6"/>
  <c r="D5" i="36"/>
  <c r="D6"/>
  <c r="F7" i="18"/>
  <c r="F8"/>
  <c r="D7" i="36"/>
  <c r="D8"/>
  <c r="F9" i="18"/>
  <c r="F10"/>
  <c r="D9" i="36"/>
  <c r="D10"/>
  <c r="F11" i="18"/>
  <c r="F12"/>
  <c r="D11" i="36"/>
  <c r="D12"/>
  <c r="F13" i="18"/>
  <c r="F14"/>
  <c r="D13" i="36"/>
  <c r="D14"/>
  <c r="F15" i="18"/>
  <c r="D16" i="36"/>
  <c r="F17" i="18"/>
  <c r="F18"/>
  <c r="D17" i="36"/>
  <c r="D18"/>
  <c r="F19" i="18"/>
  <c r="F20"/>
  <c r="D19" i="36"/>
  <c r="D20"/>
  <c r="F21" i="18"/>
  <c r="F22"/>
  <c r="D21" i="36"/>
  <c r="D27"/>
  <c r="F28" i="18"/>
  <c r="F29"/>
  <c r="D28" i="36"/>
  <c r="D29"/>
  <c r="F30" i="18"/>
  <c r="F31"/>
  <c r="D30" i="36"/>
  <c r="D31"/>
  <c r="F32" i="18"/>
  <c r="F33"/>
  <c r="D32" i="36"/>
  <c r="F36" i="18"/>
  <c r="D35" i="36"/>
  <c r="D36"/>
  <c r="F37" i="18"/>
  <c r="F38"/>
  <c r="D37" i="36"/>
  <c r="G6" i="18"/>
  <c r="G7"/>
  <c r="D6" i="33" s="1"/>
  <c r="G8" i="18"/>
  <c r="G9"/>
  <c r="G10"/>
  <c r="G11"/>
  <c r="G12"/>
  <c r="G13"/>
  <c r="G14"/>
  <c r="G15"/>
  <c r="G17"/>
  <c r="G18"/>
  <c r="D22" i="36"/>
  <c r="F23" i="18"/>
  <c r="F25"/>
  <c r="D24" i="36"/>
  <c r="D25"/>
  <c r="F26" i="18"/>
  <c r="D34" i="36"/>
  <c r="F35" i="18"/>
  <c r="D39" i="36"/>
  <c r="F40" i="18"/>
  <c r="C6"/>
  <c r="C8"/>
  <c r="C9"/>
  <c r="C10"/>
  <c r="C11"/>
  <c r="C12"/>
  <c r="C13"/>
  <c r="C14"/>
  <c r="C15"/>
  <c r="C17"/>
  <c r="C18"/>
  <c r="C22" i="36"/>
  <c r="D23" i="18"/>
  <c r="C24" i="36"/>
  <c r="D25" i="18"/>
  <c r="C25" i="36"/>
  <c r="D26" i="18"/>
  <c r="C26" i="36"/>
  <c r="D27" i="18"/>
  <c r="C34" i="36"/>
  <c r="D35" i="18"/>
  <c r="C39" i="36"/>
  <c r="D40" i="18"/>
  <c r="C5" i="36"/>
  <c r="D6" i="18"/>
  <c r="C6" i="36"/>
  <c r="D7" i="18"/>
  <c r="C6" i="33" s="1"/>
  <c r="C7" i="36"/>
  <c r="D8" i="18"/>
  <c r="C8" i="36"/>
  <c r="D9" i="18"/>
  <c r="C9" i="36"/>
  <c r="D10" i="18"/>
  <c r="C10" i="36"/>
  <c r="D11" i="18"/>
  <c r="C11" i="36"/>
  <c r="D12" i="18"/>
  <c r="C12" i="36"/>
  <c r="D13" i="18"/>
  <c r="C13" i="36"/>
  <c r="D14" i="18"/>
  <c r="C14" i="36"/>
  <c r="D15" i="18"/>
  <c r="C16" i="36"/>
  <c r="D17" i="18"/>
  <c r="C17" i="36"/>
  <c r="D18" i="18"/>
  <c r="C18" i="36"/>
  <c r="D19" i="18"/>
  <c r="C19" i="36"/>
  <c r="D20" i="18"/>
  <c r="C20" i="36"/>
  <c r="D21" i="18"/>
  <c r="C21" i="36"/>
  <c r="D22" i="18"/>
  <c r="C27" i="36"/>
  <c r="D28" i="18"/>
  <c r="C28" i="36"/>
  <c r="D29" i="18"/>
  <c r="C29" i="36"/>
  <c r="D30" i="18"/>
  <c r="C30" i="36"/>
  <c r="D31" i="18"/>
  <c r="C31" i="36"/>
  <c r="D32" i="18"/>
  <c r="C32" i="36"/>
  <c r="D33" i="18"/>
  <c r="C35" i="36"/>
  <c r="D36" i="18"/>
  <c r="C36" i="36"/>
  <c r="D37" i="18"/>
  <c r="C37" i="36"/>
  <c r="D38" i="18"/>
  <c r="H6" i="34"/>
  <c r="H7"/>
  <c r="H8"/>
  <c r="D9"/>
  <c r="H10"/>
  <c r="H11"/>
  <c r="H14"/>
  <c r="D15"/>
  <c r="H16"/>
  <c r="H17"/>
  <c r="H18"/>
  <c r="D19"/>
  <c r="H19"/>
  <c r="H20"/>
  <c r="H21"/>
  <c r="H22"/>
  <c r="D23"/>
  <c r="H23"/>
  <c r="D26"/>
  <c r="D28"/>
  <c r="D30"/>
  <c r="C15"/>
  <c r="C23"/>
  <c r="W26" i="14"/>
  <c r="W35"/>
  <c r="H41"/>
  <c r="Q6" i="23"/>
  <c r="Q8"/>
  <c r="T8"/>
  <c r="Q9"/>
  <c r="Q10"/>
  <c r="Q11"/>
  <c r="T11"/>
  <c r="Q12"/>
  <c r="T12"/>
  <c r="Q13"/>
  <c r="T13"/>
  <c r="Q14"/>
  <c r="T14"/>
  <c r="Q15"/>
  <c r="T15"/>
  <c r="Q16"/>
  <c r="Q17"/>
  <c r="T17"/>
  <c r="Q18"/>
  <c r="T18"/>
  <c r="Q19"/>
  <c r="Q20"/>
  <c r="T20"/>
  <c r="Q21"/>
  <c r="T21"/>
  <c r="Q22"/>
  <c r="T22"/>
  <c r="P41"/>
  <c r="T27"/>
  <c r="Q28"/>
  <c r="T28"/>
  <c r="Q29"/>
  <c r="T29"/>
  <c r="Q30"/>
  <c r="T30"/>
  <c r="Q31"/>
  <c r="Q32"/>
  <c r="Q33"/>
  <c r="Q36"/>
  <c r="T36"/>
  <c r="Q37"/>
  <c r="T37"/>
  <c r="Q38"/>
  <c r="L41"/>
  <c r="R41"/>
  <c r="N6"/>
  <c r="N8"/>
  <c r="N10"/>
  <c r="N12"/>
  <c r="N14"/>
  <c r="N16"/>
  <c r="N18"/>
  <c r="N20"/>
  <c r="N22"/>
  <c r="N26"/>
  <c r="N28"/>
  <c r="N30"/>
  <c r="N32"/>
  <c r="N36"/>
  <c r="N38"/>
  <c r="N40"/>
  <c r="T38"/>
  <c r="Q41" i="12"/>
  <c r="I6" i="33"/>
  <c r="T6" i="23"/>
  <c r="T25"/>
  <c r="Q26"/>
  <c r="T26"/>
  <c r="T33"/>
  <c r="Q40"/>
  <c r="T40"/>
  <c r="M41"/>
  <c r="S41"/>
  <c r="N31"/>
  <c r="N35"/>
  <c r="N37"/>
  <c r="W23" i="14"/>
  <c r="E23" i="21" s="1"/>
  <c r="W28" i="14"/>
  <c r="E28" i="21" s="1"/>
  <c r="AW28" i="14"/>
  <c r="P28" i="21" s="1"/>
  <c r="W29" i="14"/>
  <c r="E29" i="21" s="1"/>
  <c r="W30" i="14"/>
  <c r="E30" i="21" s="1"/>
  <c r="AW30" i="14"/>
  <c r="P30" i="21" s="1"/>
  <c r="W31" i="14"/>
  <c r="E31" i="21" s="1"/>
  <c r="W32" i="14"/>
  <c r="E32" i="21" s="1"/>
  <c r="AW32" i="14"/>
  <c r="P32" i="21" s="1"/>
  <c r="W33" i="14"/>
  <c r="E33" i="21" s="1"/>
  <c r="Z33" i="23"/>
  <c r="AW34" i="14"/>
  <c r="P34" i="21" s="1"/>
  <c r="AC34" i="23"/>
  <c r="AW36" i="14"/>
  <c r="P36" i="21" s="1"/>
  <c r="AW38" i="14"/>
  <c r="AC38" i="23"/>
  <c r="Z39"/>
  <c r="V41" i="14"/>
  <c r="U41" i="23"/>
  <c r="X41"/>
  <c r="AA41"/>
  <c r="W34"/>
  <c r="W36"/>
  <c r="W38"/>
  <c r="N41" i="14"/>
  <c r="AF41"/>
  <c r="Z6" i="23"/>
  <c r="AR41" i="14"/>
  <c r="AC6" i="23"/>
  <c r="AT41" i="14"/>
  <c r="W25"/>
  <c r="E25" i="21" s="1"/>
  <c r="W27" i="14"/>
  <c r="E27" i="21" s="1"/>
  <c r="AC33" i="23"/>
  <c r="W34" i="14"/>
  <c r="E34" i="21" s="1"/>
  <c r="Z34" i="23"/>
  <c r="W36" i="14"/>
  <c r="E36" i="21" s="1"/>
  <c r="Z36" i="23"/>
  <c r="AC36"/>
  <c r="W37" i="14"/>
  <c r="E37" i="21" s="1"/>
  <c r="Z37" i="23"/>
  <c r="AC37"/>
  <c r="W38" i="14"/>
  <c r="Z38" i="23"/>
  <c r="AC39"/>
  <c r="V41"/>
  <c r="Y41"/>
  <c r="AB41"/>
  <c r="T41" i="14"/>
  <c r="W7" i="23"/>
  <c r="W37"/>
  <c r="W39"/>
  <c r="BH6" i="14"/>
  <c r="AW7"/>
  <c r="P7" i="21" s="1"/>
  <c r="AI7" i="14"/>
  <c r="H7" i="21" s="1"/>
  <c r="AU7" i="14"/>
  <c r="BG7"/>
  <c r="T7" i="21" s="1"/>
  <c r="BI8" i="14"/>
  <c r="Y8" i="21" s="1"/>
  <c r="AI8" i="14"/>
  <c r="H8" i="21" s="1"/>
  <c r="AU8" i="14"/>
  <c r="BG8"/>
  <c r="T8" i="21" s="1"/>
  <c r="AW9" i="14"/>
  <c r="P9" i="21" s="1"/>
  <c r="AI9" i="14"/>
  <c r="H9" i="21" s="1"/>
  <c r="AU9" i="14"/>
  <c r="BG9"/>
  <c r="T9" i="21" s="1"/>
  <c r="BI10" i="14"/>
  <c r="Y10" i="21" s="1"/>
  <c r="AI10" i="14"/>
  <c r="H10" i="21" s="1"/>
  <c r="AU10" i="14"/>
  <c r="BG10"/>
  <c r="T10" i="21" s="1"/>
  <c r="AK11" i="14"/>
  <c r="J11" i="21" s="1"/>
  <c r="AI11" i="14"/>
  <c r="H11" i="21" s="1"/>
  <c r="AU11" i="14"/>
  <c r="BG11"/>
  <c r="T11" i="21" s="1"/>
  <c r="AW12" i="14"/>
  <c r="P12" i="21" s="1"/>
  <c r="AI12" i="14"/>
  <c r="H12" i="21" s="1"/>
  <c r="AU12" i="14"/>
  <c r="BG12"/>
  <c r="T12" i="21" s="1"/>
  <c r="AI13" i="14"/>
  <c r="AU13"/>
  <c r="BG13"/>
  <c r="AW14"/>
  <c r="P14" i="21" s="1"/>
  <c r="AI14" i="14"/>
  <c r="H14" i="21" s="1"/>
  <c r="AU14" i="14"/>
  <c r="BG14"/>
  <c r="T14" i="21" s="1"/>
  <c r="AI15" i="14"/>
  <c r="H15" i="21" s="1"/>
  <c r="AU15" i="14"/>
  <c r="BG15"/>
  <c r="T15" i="21" s="1"/>
  <c r="BG16" i="14"/>
  <c r="BI17"/>
  <c r="Y17" i="21" s="1"/>
  <c r="AI17" i="14"/>
  <c r="H17" i="21" s="1"/>
  <c r="AU17" i="14"/>
  <c r="BG17"/>
  <c r="T17" i="21" s="1"/>
  <c r="AW18" i="14"/>
  <c r="P18" i="21" s="1"/>
  <c r="AI18" i="14"/>
  <c r="H18" i="21" s="1"/>
  <c r="AU18" i="14"/>
  <c r="BG18"/>
  <c r="T18" i="21" s="1"/>
  <c r="BI19" i="14"/>
  <c r="Y19" i="21" s="1"/>
  <c r="AI19" i="14"/>
  <c r="H19" i="21" s="1"/>
  <c r="AU19" i="14"/>
  <c r="BG19"/>
  <c r="T19" i="21" s="1"/>
  <c r="AW20" i="14"/>
  <c r="P20" i="21" s="1"/>
  <c r="AI20" i="14"/>
  <c r="H20" i="21" s="1"/>
  <c r="AU20" i="14"/>
  <c r="BG20"/>
  <c r="T20" i="21" s="1"/>
  <c r="BI21" i="14"/>
  <c r="Y21" i="21" s="1"/>
  <c r="AI21" i="14"/>
  <c r="H21" i="21" s="1"/>
  <c r="AU21" i="14"/>
  <c r="BG21"/>
  <c r="T21" i="21" s="1"/>
  <c r="AW22" i="14"/>
  <c r="P22" i="21" s="1"/>
  <c r="AI22" i="14"/>
  <c r="H22" i="21" s="1"/>
  <c r="AU22" i="14"/>
  <c r="BG22"/>
  <c r="T22" i="21" s="1"/>
  <c r="BI23" i="14"/>
  <c r="Y23" i="21" s="1"/>
  <c r="AI23" i="14"/>
  <c r="H23" i="21" s="1"/>
  <c r="AU23" i="14"/>
  <c r="BG23"/>
  <c r="T23" i="21" s="1"/>
  <c r="AW24" i="14"/>
  <c r="P24" i="21" s="1"/>
  <c r="AI24" i="14"/>
  <c r="H24" i="21" s="1"/>
  <c r="AU24" i="14"/>
  <c r="BG24"/>
  <c r="T24" i="21" s="1"/>
  <c r="BI25" i="14"/>
  <c r="Y25" i="21" s="1"/>
  <c r="AI25" i="14"/>
  <c r="H25" i="21" s="1"/>
  <c r="AU25" i="14"/>
  <c r="BG25"/>
  <c r="T25" i="21" s="1"/>
  <c r="AW26" i="14"/>
  <c r="AI26"/>
  <c r="AU26"/>
  <c r="BG26"/>
  <c r="BI27"/>
  <c r="Y27" i="21" s="1"/>
  <c r="AI27" i="14"/>
  <c r="H27" i="21" s="1"/>
  <c r="AU27" i="14"/>
  <c r="BG27"/>
  <c r="T27" i="21" s="1"/>
  <c r="BI28" i="14"/>
  <c r="Y28" i="21" s="1"/>
  <c r="AI28" i="14"/>
  <c r="H28" i="21" s="1"/>
  <c r="AU28" i="14"/>
  <c r="BG28"/>
  <c r="T28" i="21" s="1"/>
  <c r="AU29" i="14"/>
  <c r="BG29"/>
  <c r="T29" i="21" s="1"/>
  <c r="AU30" i="14"/>
  <c r="BG30"/>
  <c r="T30" i="21" s="1"/>
  <c r="BI31" i="14"/>
  <c r="Y31" i="21" s="1"/>
  <c r="AU31" i="14"/>
  <c r="BG31"/>
  <c r="T31" i="21" s="1"/>
  <c r="AU32" i="14"/>
  <c r="BG32"/>
  <c r="T32" i="21" s="1"/>
  <c r="AU33" i="14"/>
  <c r="BG33"/>
  <c r="T33" i="21" s="1"/>
  <c r="AU34" i="14"/>
  <c r="BG34"/>
  <c r="T34" i="21" s="1"/>
  <c r="BI35" i="14"/>
  <c r="BL35" s="1"/>
  <c r="AI35"/>
  <c r="AU35"/>
  <c r="BG35"/>
  <c r="BI36"/>
  <c r="Y36" i="21" s="1"/>
  <c r="AI36" i="14"/>
  <c r="H36" i="21" s="1"/>
  <c r="BG36" i="14"/>
  <c r="T36" i="21" s="1"/>
  <c r="AU37" i="14"/>
  <c r="BG37"/>
  <c r="T37" i="21" s="1"/>
  <c r="AU38" i="14"/>
  <c r="BG38"/>
  <c r="BI39"/>
  <c r="Y39" i="21" s="1"/>
  <c r="AU39" i="14"/>
  <c r="BG39"/>
  <c r="T39" i="21" s="1"/>
  <c r="AU40" i="14"/>
  <c r="BG40"/>
  <c r="AU36"/>
  <c r="AI39"/>
  <c r="H39" i="21" s="1"/>
  <c r="AI31" i="14"/>
  <c r="H31" i="21" s="1"/>
  <c r="BI32" i="14"/>
  <c r="Y32" i="21" s="1"/>
  <c r="AI32" i="14"/>
  <c r="H32" i="21" s="1"/>
  <c r="AJ6" i="14"/>
  <c r="AJ8"/>
  <c r="AJ10"/>
  <c r="AJ13"/>
  <c r="E12" i="37" s="1"/>
  <c r="AJ15" i="14"/>
  <c r="AJ17"/>
  <c r="AJ19"/>
  <c r="AJ21"/>
  <c r="AJ39"/>
  <c r="AV6"/>
  <c r="Z41"/>
  <c r="AH41"/>
  <c r="BH7"/>
  <c r="BH8"/>
  <c r="BH9"/>
  <c r="BJ9" s="1"/>
  <c r="Z9" i="21" s="1"/>
  <c r="BH10" i="14"/>
  <c r="AJ11"/>
  <c r="AL11" s="1"/>
  <c r="K11" i="21" s="1"/>
  <c r="AV13" i="14"/>
  <c r="G12" i="37" s="1"/>
  <c r="BH13" i="14"/>
  <c r="AV15"/>
  <c r="BH15"/>
  <c r="BH17"/>
  <c r="BH19"/>
  <c r="BH21"/>
  <c r="BI29"/>
  <c r="Y29" i="21" s="1"/>
  <c r="AI29" i="14"/>
  <c r="H29" i="21" s="1"/>
  <c r="BI30" i="14"/>
  <c r="Y30" i="21" s="1"/>
  <c r="AI30" i="14"/>
  <c r="H30" i="21" s="1"/>
  <c r="BI33" i="14"/>
  <c r="Y33" i="21" s="1"/>
  <c r="AI33" i="14"/>
  <c r="H33" i="21" s="1"/>
  <c r="BI34" i="14"/>
  <c r="Y34" i="21" s="1"/>
  <c r="AI34" i="14"/>
  <c r="H34" i="21" s="1"/>
  <c r="BI37" i="14"/>
  <c r="Y37" i="21" s="1"/>
  <c r="AI37" i="14"/>
  <c r="H37" i="21" s="1"/>
  <c r="BI38" i="14"/>
  <c r="AI38"/>
  <c r="BH39"/>
  <c r="BI40"/>
  <c r="BL40" s="1"/>
  <c r="AI40"/>
  <c r="AK7"/>
  <c r="J7" i="21" s="1"/>
  <c r="BI7" i="14"/>
  <c r="Y7" i="21" s="1"/>
  <c r="AK9" i="14"/>
  <c r="J9" i="21" s="1"/>
  <c r="BI9" i="14"/>
  <c r="Y9" i="21" s="1"/>
  <c r="AK12" i="14"/>
  <c r="J12" i="21" s="1"/>
  <c r="BI12" i="14"/>
  <c r="Y12" i="21" s="1"/>
  <c r="AK14" i="14"/>
  <c r="J14" i="21" s="1"/>
  <c r="BI14" i="14"/>
  <c r="Y14" i="21" s="1"/>
  <c r="BI16" i="14"/>
  <c r="Y16" i="21" s="1"/>
  <c r="AK18" i="14"/>
  <c r="J18" i="21" s="1"/>
  <c r="BI18" i="14"/>
  <c r="Y18" i="21" s="1"/>
  <c r="AK20" i="14"/>
  <c r="J20" i="21" s="1"/>
  <c r="BI20" i="14"/>
  <c r="Y20" i="21" s="1"/>
  <c r="AK22" i="14"/>
  <c r="J22" i="21" s="1"/>
  <c r="BI22" i="14"/>
  <c r="Y22" i="21" s="1"/>
  <c r="AJ23" i="14"/>
  <c r="BH23"/>
  <c r="AK24"/>
  <c r="J24" i="21" s="1"/>
  <c r="BI24" i="14"/>
  <c r="Y24" i="21" s="1"/>
  <c r="AJ25" i="14"/>
  <c r="BH25"/>
  <c r="AK26"/>
  <c r="BI26"/>
  <c r="BL26" s="1"/>
  <c r="AJ27"/>
  <c r="BH27"/>
  <c r="AK28"/>
  <c r="J28" i="21" s="1"/>
  <c r="AJ29" i="14"/>
  <c r="BH29"/>
  <c r="AK30"/>
  <c r="J30" i="21" s="1"/>
  <c r="AJ31" i="14"/>
  <c r="BH31"/>
  <c r="AK32"/>
  <c r="J32" i="21" s="1"/>
  <c r="AJ33" i="14"/>
  <c r="BH33"/>
  <c r="AK34"/>
  <c r="J34" i="21" s="1"/>
  <c r="AJ35" i="14"/>
  <c r="BH35"/>
  <c r="J34" i="37" s="1"/>
  <c r="AK36" i="14"/>
  <c r="J36" i="21" s="1"/>
  <c r="AJ37" i="14"/>
  <c r="BH37"/>
  <c r="AK38"/>
  <c r="W40"/>
  <c r="W8"/>
  <c r="E8" i="21" s="1"/>
  <c r="AV8" i="14"/>
  <c r="W10"/>
  <c r="E10" i="21" s="1"/>
  <c r="AV10" i="14"/>
  <c r="W17"/>
  <c r="E17" i="21" s="1"/>
  <c r="AV17" i="14"/>
  <c r="W18"/>
  <c r="E18" i="21" s="1"/>
  <c r="W19" i="14"/>
  <c r="E19" i="21" s="1"/>
  <c r="AV19" i="14"/>
  <c r="W20"/>
  <c r="E20" i="21" s="1"/>
  <c r="W21" i="14"/>
  <c r="E21" i="21" s="1"/>
  <c r="AV21" i="14"/>
  <c r="W22"/>
  <c r="E22" i="21" s="1"/>
  <c r="AV23" i="14"/>
  <c r="W24"/>
  <c r="E24" i="21" s="1"/>
  <c r="AV25" i="14"/>
  <c r="AV27"/>
  <c r="AV29"/>
  <c r="AV31"/>
  <c r="AV33"/>
  <c r="AV35"/>
  <c r="AV37"/>
  <c r="E41" i="12"/>
  <c r="AO41"/>
  <c r="AS41"/>
  <c r="K41"/>
  <c r="BJ7" i="14"/>
  <c r="Z7" i="21" s="1"/>
  <c r="BI13" i="14"/>
  <c r="BL13" s="1"/>
  <c r="AW13"/>
  <c r="AK13"/>
  <c r="BI15"/>
  <c r="Y15" i="21" s="1"/>
  <c r="AW15" i="14"/>
  <c r="P15" i="21" s="1"/>
  <c r="AK15" i="14"/>
  <c r="J15" i="21" s="1"/>
  <c r="BK39" i="14"/>
  <c r="W7"/>
  <c r="E7" i="21" s="1"/>
  <c r="W9" i="14"/>
  <c r="E9" i="21" s="1"/>
  <c r="W11" i="14"/>
  <c r="E11" i="21" s="1"/>
  <c r="AV11" i="14"/>
  <c r="BH11"/>
  <c r="BI11"/>
  <c r="Y11" i="21" s="1"/>
  <c r="AW11" i="14"/>
  <c r="P11" i="21" s="1"/>
  <c r="BH12" i="14"/>
  <c r="AV12"/>
  <c r="AJ12"/>
  <c r="BH14"/>
  <c r="AV14"/>
  <c r="AJ14"/>
  <c r="BH16"/>
  <c r="E41"/>
  <c r="K41"/>
  <c r="Q41"/>
  <c r="U41"/>
  <c r="W6"/>
  <c r="E6" i="21" s="1"/>
  <c r="AC41" i="14"/>
  <c r="AG41"/>
  <c r="AI6"/>
  <c r="H6" i="21" s="1"/>
  <c r="AK6" i="14"/>
  <c r="J6" i="21" s="1"/>
  <c r="AO41" i="14"/>
  <c r="AS41"/>
  <c r="AU6"/>
  <c r="AW6"/>
  <c r="P6" i="21" s="1"/>
  <c r="BA41" i="14"/>
  <c r="BE41"/>
  <c r="BG6"/>
  <c r="T6" i="21" s="1"/>
  <c r="BI6" i="14"/>
  <c r="Y6" i="21" s="1"/>
  <c r="BK6" i="14"/>
  <c r="AJ7"/>
  <c r="AV7"/>
  <c r="AK8"/>
  <c r="J8" i="21" s="1"/>
  <c r="AW8" i="14"/>
  <c r="P8" i="21" s="1"/>
  <c r="AJ9" i="14"/>
  <c r="AV9"/>
  <c r="AK10"/>
  <c r="J10" i="21" s="1"/>
  <c r="AW10" i="14"/>
  <c r="P10" i="21" s="1"/>
  <c r="W12" i="14"/>
  <c r="E12" i="21" s="1"/>
  <c r="W13" i="14"/>
  <c r="W14"/>
  <c r="E14" i="21" s="1"/>
  <c r="W15" i="14"/>
  <c r="E15" i="21" s="1"/>
  <c r="AK17" i="14"/>
  <c r="J17" i="21" s="1"/>
  <c r="AW17" i="14"/>
  <c r="P17" i="21" s="1"/>
  <c r="AJ18" i="14"/>
  <c r="AV18"/>
  <c r="BH18"/>
  <c r="AK19"/>
  <c r="J19" i="21" s="1"/>
  <c r="AW19" i="14"/>
  <c r="P19" i="21" s="1"/>
  <c r="AJ20" i="14"/>
  <c r="AV20"/>
  <c r="BH20"/>
  <c r="AK21"/>
  <c r="J21" i="21" s="1"/>
  <c r="AW21" i="14"/>
  <c r="P21" i="21" s="1"/>
  <c r="AJ22" i="14"/>
  <c r="AV22"/>
  <c r="BH22"/>
  <c r="AK23"/>
  <c r="J23" i="21" s="1"/>
  <c r="AW23" i="14"/>
  <c r="P23" i="21" s="1"/>
  <c r="BK23" i="14"/>
  <c r="AJ24"/>
  <c r="AV24"/>
  <c r="BH24"/>
  <c r="AK25"/>
  <c r="J25" i="21" s="1"/>
  <c r="AW25" i="14"/>
  <c r="P25" i="21" s="1"/>
  <c r="BK25" i="14"/>
  <c r="AJ26"/>
  <c r="AV26"/>
  <c r="BH26"/>
  <c r="J25" i="37" s="1"/>
  <c r="AK27" i="14"/>
  <c r="J27" i="21" s="1"/>
  <c r="AW27" i="14"/>
  <c r="P27" i="21" s="1"/>
  <c r="BK27" i="14"/>
  <c r="AJ28"/>
  <c r="AV28"/>
  <c r="BH28"/>
  <c r="AK29"/>
  <c r="J29" i="21" s="1"/>
  <c r="AW29" i="14"/>
  <c r="P29" i="21" s="1"/>
  <c r="AJ30" i="14"/>
  <c r="AV30"/>
  <c r="BH30"/>
  <c r="AK31"/>
  <c r="J31" i="21" s="1"/>
  <c r="AW31" i="14"/>
  <c r="P31" i="21" s="1"/>
  <c r="AJ32" i="14"/>
  <c r="AV32"/>
  <c r="BH32"/>
  <c r="AK33"/>
  <c r="J33" i="21" s="1"/>
  <c r="AW33" i="14"/>
  <c r="P33" i="21" s="1"/>
  <c r="AJ34" i="14"/>
  <c r="AV34"/>
  <c r="BH34"/>
  <c r="AK35"/>
  <c r="AW35"/>
  <c r="AJ36"/>
  <c r="AV36"/>
  <c r="BH36"/>
  <c r="AK37"/>
  <c r="J37" i="21" s="1"/>
  <c r="AW37" i="14"/>
  <c r="P37" i="21" s="1"/>
  <c r="AJ38" i="14"/>
  <c r="AV38"/>
  <c r="G37" i="37" s="1"/>
  <c r="BH38" i="14"/>
  <c r="W39"/>
  <c r="E39" i="21" s="1"/>
  <c r="AK39" i="14"/>
  <c r="J39" i="21" s="1"/>
  <c r="AW39" i="14"/>
  <c r="P39" i="21" s="1"/>
  <c r="AJ40" i="14"/>
  <c r="E39" i="37" s="1"/>
  <c r="AV40" i="14"/>
  <c r="G39" i="37" s="1"/>
  <c r="BH40" i="14"/>
  <c r="J39" i="37" s="1"/>
  <c r="AV39" i="14"/>
  <c r="AK40"/>
  <c r="AW40"/>
  <c r="U41" i="12"/>
  <c r="C41" i="18" s="1"/>
  <c r="W7" i="12"/>
  <c r="E7" i="18" s="1"/>
  <c r="BH8" i="12"/>
  <c r="BK8" s="1"/>
  <c r="W9"/>
  <c r="E9" i="18" s="1"/>
  <c r="BH10" i="12"/>
  <c r="W11"/>
  <c r="E11" i="18" s="1"/>
  <c r="BH12" i="12"/>
  <c r="BK12" s="1"/>
  <c r="BH13"/>
  <c r="AV14"/>
  <c r="AV18"/>
  <c r="W20"/>
  <c r="E20" i="18" s="1"/>
  <c r="BH22" i="12"/>
  <c r="W29"/>
  <c r="E29" i="18" s="1"/>
  <c r="W30" i="12"/>
  <c r="E30" i="18" s="1"/>
  <c r="W31" i="12"/>
  <c r="E31" i="18" s="1"/>
  <c r="W33" i="12"/>
  <c r="E33" i="18" s="1"/>
  <c r="AU33" i="12"/>
  <c r="BG33"/>
  <c r="T33" i="18" s="1"/>
  <c r="BI34" i="12"/>
  <c r="BL34" s="1"/>
  <c r="AI34"/>
  <c r="AU34"/>
  <c r="BI35"/>
  <c r="Y35" i="18" s="1"/>
  <c r="AI35" i="12"/>
  <c r="H35" i="18" s="1"/>
  <c r="W36" i="12"/>
  <c r="E36" i="18" s="1"/>
  <c r="AU38" i="12"/>
  <c r="BG38"/>
  <c r="T38" i="18" s="1"/>
  <c r="BI39" i="12"/>
  <c r="BL39" s="1"/>
  <c r="AI39"/>
  <c r="AU39"/>
  <c r="BG39"/>
  <c r="BI40"/>
  <c r="Y40" i="18" s="1"/>
  <c r="AI40" i="12"/>
  <c r="H40" i="18" s="1"/>
  <c r="AU40" i="12"/>
  <c r="BG40"/>
  <c r="T40" i="18" s="1"/>
  <c r="BG8" i="12"/>
  <c r="T8" i="18" s="1"/>
  <c r="BG10" i="12"/>
  <c r="T10" i="18" s="1"/>
  <c r="BG13" i="12"/>
  <c r="T13" i="18" s="1"/>
  <c r="BG14" i="12"/>
  <c r="T14" i="18" s="1"/>
  <c r="BG15" i="12"/>
  <c r="T15" i="18" s="1"/>
  <c r="BG16" i="12"/>
  <c r="BG17"/>
  <c r="T17" i="18" s="1"/>
  <c r="BG19" i="12"/>
  <c r="T19" i="18" s="1"/>
  <c r="BG21" i="12"/>
  <c r="T21" i="18" s="1"/>
  <c r="W24" i="12"/>
  <c r="W26"/>
  <c r="E26" i="18" s="1"/>
  <c r="W27" i="12"/>
  <c r="E27" i="18" s="1"/>
  <c r="AU27" i="12"/>
  <c r="BG27"/>
  <c r="T27" i="18" s="1"/>
  <c r="BI28" i="12"/>
  <c r="Y28" i="18" s="1"/>
  <c r="AI28" i="12"/>
  <c r="H28" i="18" s="1"/>
  <c r="AU28" i="12"/>
  <c r="BG28"/>
  <c r="T28" i="18" s="1"/>
  <c r="BI29" i="12"/>
  <c r="Y29" i="18" s="1"/>
  <c r="AI29" i="12"/>
  <c r="H29" i="18" s="1"/>
  <c r="AU29" i="12"/>
  <c r="BG29"/>
  <c r="T29" i="18" s="1"/>
  <c r="BI30" i="12"/>
  <c r="Y30" i="18" s="1"/>
  <c r="AI30" i="12"/>
  <c r="H30" i="18" s="1"/>
  <c r="AU30" i="12"/>
  <c r="BG30"/>
  <c r="T30" i="18" s="1"/>
  <c r="BI31" i="12"/>
  <c r="Y31" i="18" s="1"/>
  <c r="AI31" i="12"/>
  <c r="H31" i="18" s="1"/>
  <c r="AU31" i="12"/>
  <c r="BG31"/>
  <c r="T31" i="18" s="1"/>
  <c r="BI32" i="12"/>
  <c r="Y32" i="18" s="1"/>
  <c r="AI32" i="12"/>
  <c r="H32" i="18" s="1"/>
  <c r="AU32" i="12"/>
  <c r="BI33"/>
  <c r="Y33" i="18" s="1"/>
  <c r="AI33" i="12"/>
  <c r="H33" i="18" s="1"/>
  <c r="W34" i="12"/>
  <c r="AU35"/>
  <c r="BG35"/>
  <c r="T35" i="18" s="1"/>
  <c r="BI36" i="12"/>
  <c r="Y36" i="18" s="1"/>
  <c r="AI36" i="12"/>
  <c r="H36" i="18" s="1"/>
  <c r="AU36" i="12"/>
  <c r="BG36"/>
  <c r="T36" i="18" s="1"/>
  <c r="AW37" i="12"/>
  <c r="P37" i="18" s="1"/>
  <c r="AI37" i="12"/>
  <c r="H37" i="18" s="1"/>
  <c r="AU37" i="12"/>
  <c r="BI38"/>
  <c r="Y38" i="18" s="1"/>
  <c r="AI38" i="12"/>
  <c r="H38" i="18" s="1"/>
  <c r="BG11" i="12"/>
  <c r="T11" i="18" s="1"/>
  <c r="BG12" i="12"/>
  <c r="T12" i="18" s="1"/>
  <c r="BG18" i="12"/>
  <c r="T18" i="18" s="1"/>
  <c r="BG20" i="12"/>
  <c r="T20" i="18" s="1"/>
  <c r="BG22" i="12"/>
  <c r="T22" i="18" s="1"/>
  <c r="BG32" i="12"/>
  <c r="T32" i="18" s="1"/>
  <c r="BG37" i="12"/>
  <c r="T37" i="18" s="1"/>
  <c r="BG7" i="12"/>
  <c r="T7" i="18" s="1"/>
  <c r="BG23" i="12"/>
  <c r="T23" i="18" s="1"/>
  <c r="BG24" i="12"/>
  <c r="BG25"/>
  <c r="T25" i="18" s="1"/>
  <c r="BG26" i="12"/>
  <c r="T26" i="18" s="1"/>
  <c r="BG34" i="12"/>
  <c r="AU7"/>
  <c r="AU8"/>
  <c r="AU9"/>
  <c r="AU10"/>
  <c r="AU11"/>
  <c r="AU12"/>
  <c r="AU13"/>
  <c r="AU14"/>
  <c r="AU15"/>
  <c r="AU17"/>
  <c r="AU18"/>
  <c r="AU19"/>
  <c r="AU20"/>
  <c r="AU21"/>
  <c r="AU22"/>
  <c r="AU23"/>
  <c r="AU24"/>
  <c r="AU25"/>
  <c r="AU26"/>
  <c r="AW6"/>
  <c r="P6" i="18" s="1"/>
  <c r="BI7" i="12"/>
  <c r="Y7" i="18" s="1"/>
  <c r="AI7" i="12"/>
  <c r="H7" i="18" s="1"/>
  <c r="AW8" i="12"/>
  <c r="P8" i="18" s="1"/>
  <c r="AI8" i="12"/>
  <c r="H8" i="18" s="1"/>
  <c r="AI9" i="12"/>
  <c r="H9" i="18" s="1"/>
  <c r="BI10" i="12"/>
  <c r="Y10" i="18" s="1"/>
  <c r="AI10" i="12"/>
  <c r="H10" i="18" s="1"/>
  <c r="BI11" i="12"/>
  <c r="Y11" i="18" s="1"/>
  <c r="AI11" i="12"/>
  <c r="H11" i="18" s="1"/>
  <c r="BI12" i="12"/>
  <c r="Y12" i="18" s="1"/>
  <c r="AI12" i="12"/>
  <c r="H12" i="18" s="1"/>
  <c r="AW13" i="12"/>
  <c r="P13" i="18" s="1"/>
  <c r="AI13" i="12"/>
  <c r="H13" i="18" s="1"/>
  <c r="AI14" i="12"/>
  <c r="H14" i="18" s="1"/>
  <c r="AW15" i="12"/>
  <c r="P15" i="18" s="1"/>
  <c r="AI15" i="12"/>
  <c r="H15" i="18" s="1"/>
  <c r="AW17" i="12"/>
  <c r="P17" i="18" s="1"/>
  <c r="AI17" i="12"/>
  <c r="H17" i="18" s="1"/>
  <c r="AI18" i="12"/>
  <c r="H18" i="18" s="1"/>
  <c r="AW19" i="12"/>
  <c r="P19" i="18" s="1"/>
  <c r="AI19" i="12"/>
  <c r="H19" i="18" s="1"/>
  <c r="BI20" i="12"/>
  <c r="Y20" i="18" s="1"/>
  <c r="AI20" i="12"/>
  <c r="H20" i="18" s="1"/>
  <c r="AW21" i="12"/>
  <c r="P21" i="18" s="1"/>
  <c r="AI21" i="12"/>
  <c r="H21" i="18" s="1"/>
  <c r="BI22" i="12"/>
  <c r="Y22" i="18" s="1"/>
  <c r="AI22" i="12"/>
  <c r="H22" i="18" s="1"/>
  <c r="AW23" i="12"/>
  <c r="P23" i="18" s="1"/>
  <c r="AI23" i="12"/>
  <c r="H23" i="18" s="1"/>
  <c r="BI24" i="12"/>
  <c r="BL24" s="1"/>
  <c r="AI24"/>
  <c r="AW25"/>
  <c r="P25" i="18" s="1"/>
  <c r="AI25" i="12"/>
  <c r="H25" i="18" s="1"/>
  <c r="BI26" i="12"/>
  <c r="Y26" i="18" s="1"/>
  <c r="AI26" i="12"/>
  <c r="H26" i="18" s="1"/>
  <c r="BH38" i="12"/>
  <c r="BH40"/>
  <c r="W25"/>
  <c r="E25" i="18" s="1"/>
  <c r="AW29" i="12"/>
  <c r="P29" i="18" s="1"/>
  <c r="AW33" i="12"/>
  <c r="P33" i="18" s="1"/>
  <c r="W35" i="12"/>
  <c r="E35" i="18" s="1"/>
  <c r="W28" i="12"/>
  <c r="E28" i="18" s="1"/>
  <c r="AW31" i="12"/>
  <c r="P31" i="18" s="1"/>
  <c r="W32" i="12"/>
  <c r="E32" i="18" s="1"/>
  <c r="AW35" i="12"/>
  <c r="P35" i="18" s="1"/>
  <c r="W37" i="12"/>
  <c r="E37" i="18" s="1"/>
  <c r="AK6" i="12"/>
  <c r="J6" i="18" s="1"/>
  <c r="BI6" i="12"/>
  <c r="Y6" i="18" s="1"/>
  <c r="AJ7" i="12"/>
  <c r="BH7"/>
  <c r="AK8"/>
  <c r="J8" i="18" s="1"/>
  <c r="BI8" i="12"/>
  <c r="Y8" i="18" s="1"/>
  <c r="AJ9" i="12"/>
  <c r="AW10"/>
  <c r="P10" i="18" s="1"/>
  <c r="AV11" i="12"/>
  <c r="AW12"/>
  <c r="P12" i="18" s="1"/>
  <c r="AV13" i="12"/>
  <c r="AJ14"/>
  <c r="BH14"/>
  <c r="AK15"/>
  <c r="J15" i="18" s="1"/>
  <c r="BI15" i="12"/>
  <c r="Y15" i="18" s="1"/>
  <c r="BH16" i="12"/>
  <c r="AK17"/>
  <c r="J17" i="18" s="1"/>
  <c r="BI17" i="12"/>
  <c r="Y17" i="18" s="1"/>
  <c r="AJ18" i="12"/>
  <c r="BH18"/>
  <c r="AK19"/>
  <c r="J19" i="18" s="1"/>
  <c r="BI19" i="12"/>
  <c r="Y19" i="18" s="1"/>
  <c r="AJ20" i="12"/>
  <c r="BH20"/>
  <c r="AK21"/>
  <c r="J21" i="18" s="1"/>
  <c r="BI21" i="12"/>
  <c r="Y21" i="18" s="1"/>
  <c r="AJ22" i="12"/>
  <c r="AK23"/>
  <c r="J23" i="18" s="1"/>
  <c r="BI23" i="12"/>
  <c r="Y23" i="18" s="1"/>
  <c r="AJ24" i="12"/>
  <c r="E23" i="36" s="1"/>
  <c r="BH24" i="12"/>
  <c r="J23" i="36" s="1"/>
  <c r="AK25" i="12"/>
  <c r="J25" i="18" s="1"/>
  <c r="BI25" i="12"/>
  <c r="Y25" i="18" s="1"/>
  <c r="AJ26" i="12"/>
  <c r="BH26"/>
  <c r="AJ28"/>
  <c r="BH28"/>
  <c r="AK29"/>
  <c r="J29" i="18" s="1"/>
  <c r="AJ30" i="12"/>
  <c r="BH30"/>
  <c r="AK31"/>
  <c r="J31" i="18" s="1"/>
  <c r="AJ32" i="12"/>
  <c r="BH32"/>
  <c r="BK32" s="1"/>
  <c r="AK33"/>
  <c r="J33" i="18" s="1"/>
  <c r="AJ34" i="12"/>
  <c r="E33" i="36" s="1"/>
  <c r="BH34" i="12"/>
  <c r="AK35"/>
  <c r="J35" i="18" s="1"/>
  <c r="AJ36" i="12"/>
  <c r="BH36"/>
  <c r="BJ36" s="1"/>
  <c r="Z36" i="18" s="1"/>
  <c r="AK37" i="12"/>
  <c r="J37" i="18" s="1"/>
  <c r="BI37" i="12"/>
  <c r="Y37" i="18" s="1"/>
  <c r="AJ38" i="12"/>
  <c r="W39"/>
  <c r="AV7"/>
  <c r="AV9"/>
  <c r="AK10"/>
  <c r="J10" i="18" s="1"/>
  <c r="AJ11" i="12"/>
  <c r="BH11"/>
  <c r="AK12"/>
  <c r="J12" i="18" s="1"/>
  <c r="AJ13" i="12"/>
  <c r="AV20"/>
  <c r="W21"/>
  <c r="E21" i="18" s="1"/>
  <c r="W22" i="12"/>
  <c r="E22" i="18" s="1"/>
  <c r="AV22" i="12"/>
  <c r="W23"/>
  <c r="E23" i="18" s="1"/>
  <c r="AV24" i="12"/>
  <c r="G23" i="36" s="1"/>
  <c r="AV26" i="12"/>
  <c r="AV28"/>
  <c r="AV30"/>
  <c r="AV32"/>
  <c r="AV34"/>
  <c r="G33" i="36" s="1"/>
  <c r="AV36" i="12"/>
  <c r="AV38"/>
  <c r="AK39"/>
  <c r="BK10"/>
  <c r="BI14"/>
  <c r="Y14" i="18" s="1"/>
  <c r="AW14" i="12"/>
  <c r="P14" i="18" s="1"/>
  <c r="AK14" i="12"/>
  <c r="J14" i="18" s="1"/>
  <c r="BI16" i="12"/>
  <c r="Y16" i="18" s="1"/>
  <c r="BI18" i="12"/>
  <c r="Y18" i="18" s="1"/>
  <c r="AW18" i="12"/>
  <c r="P18" i="18" s="1"/>
  <c r="AK18" i="12"/>
  <c r="J18" i="18" s="1"/>
  <c r="W6" i="12"/>
  <c r="E6" i="18" s="1"/>
  <c r="AI6" i="12"/>
  <c r="H6" i="18" s="1"/>
  <c r="AU6" i="12"/>
  <c r="BG6"/>
  <c r="T6" i="18" s="1"/>
  <c r="W8" i="12"/>
  <c r="E8" i="18" s="1"/>
  <c r="BD9" i="12"/>
  <c r="BF9"/>
  <c r="S9" i="18" s="1"/>
  <c r="W10" i="12"/>
  <c r="E10" i="18" s="1"/>
  <c r="W12" i="12"/>
  <c r="E12" i="18" s="1"/>
  <c r="BI13" i="12"/>
  <c r="Y13" i="18" s="1"/>
  <c r="BH15" i="12"/>
  <c r="AV15"/>
  <c r="AJ15"/>
  <c r="BH17"/>
  <c r="AV17"/>
  <c r="AJ17"/>
  <c r="BH19"/>
  <c r="AV19"/>
  <c r="AJ19"/>
  <c r="BJ38"/>
  <c r="Z38" i="18" s="1"/>
  <c r="H41" i="12"/>
  <c r="N41"/>
  <c r="T41"/>
  <c r="V41"/>
  <c r="AJ6"/>
  <c r="AR41"/>
  <c r="AT41"/>
  <c r="AV6"/>
  <c r="BF41"/>
  <c r="S41" i="18" s="1"/>
  <c r="BH6" i="12"/>
  <c r="AK7"/>
  <c r="J7" i="18" s="1"/>
  <c r="AW7" i="12"/>
  <c r="AJ8"/>
  <c r="AV8"/>
  <c r="AK9"/>
  <c r="J9" i="18" s="1"/>
  <c r="AW9" i="12"/>
  <c r="P9" i="18" s="1"/>
  <c r="BA9" i="12"/>
  <c r="BE9"/>
  <c r="AJ10"/>
  <c r="AV10"/>
  <c r="AK11"/>
  <c r="J11" i="18" s="1"/>
  <c r="AW11" i="12"/>
  <c r="P11" i="18" s="1"/>
  <c r="AJ12" i="12"/>
  <c r="AV12"/>
  <c r="W13"/>
  <c r="E13" i="18" s="1"/>
  <c r="AK13" i="12"/>
  <c r="J13" i="18" s="1"/>
  <c r="W14" i="12"/>
  <c r="E14" i="18" s="1"/>
  <c r="W15" i="12"/>
  <c r="E15" i="18" s="1"/>
  <c r="W17" i="12"/>
  <c r="E17" i="18" s="1"/>
  <c r="W18" i="12"/>
  <c r="E18" i="18" s="1"/>
  <c r="W19" i="12"/>
  <c r="E19" i="18" s="1"/>
  <c r="AK20" i="12"/>
  <c r="J20" i="18" s="1"/>
  <c r="AW20" i="12"/>
  <c r="P20" i="18" s="1"/>
  <c r="AJ21" i="12"/>
  <c r="AV21"/>
  <c r="BH21"/>
  <c r="AK22"/>
  <c r="J22" i="18" s="1"/>
  <c r="AW22" i="12"/>
  <c r="P22" i="18" s="1"/>
  <c r="BK22" i="12"/>
  <c r="AJ23"/>
  <c r="AV23"/>
  <c r="BH23"/>
  <c r="AK24"/>
  <c r="AW24"/>
  <c r="BK24"/>
  <c r="AJ25"/>
  <c r="AV25"/>
  <c r="BH25"/>
  <c r="AK26"/>
  <c r="J26" i="18" s="1"/>
  <c r="AW26" i="12"/>
  <c r="P26" i="18" s="1"/>
  <c r="BK26" i="12"/>
  <c r="Z27"/>
  <c r="AF27"/>
  <c r="Q27" i="23" s="1"/>
  <c r="AH27" i="12"/>
  <c r="G27" i="18" s="1"/>
  <c r="AK28" i="12"/>
  <c r="J28" i="18" s="1"/>
  <c r="AW28" i="12"/>
  <c r="P28" i="18" s="1"/>
  <c r="BK28" i="12"/>
  <c r="AJ29"/>
  <c r="AV29"/>
  <c r="BH29"/>
  <c r="AK30"/>
  <c r="J30" i="18" s="1"/>
  <c r="AW30" i="12"/>
  <c r="P30" i="18" s="1"/>
  <c r="AJ31" i="12"/>
  <c r="AV31"/>
  <c r="BH31"/>
  <c r="AK32"/>
  <c r="J32" i="18" s="1"/>
  <c r="AW32" i="12"/>
  <c r="P32" i="18" s="1"/>
  <c r="AJ33" i="12"/>
  <c r="AV33"/>
  <c r="BH33"/>
  <c r="AK34"/>
  <c r="AW34"/>
  <c r="AJ35"/>
  <c r="AV35"/>
  <c r="BH35"/>
  <c r="AK36"/>
  <c r="J36" i="18" s="1"/>
  <c r="AW36" i="12"/>
  <c r="P36" i="18" s="1"/>
  <c r="AJ37" i="12"/>
  <c r="AV37"/>
  <c r="BH37"/>
  <c r="W38"/>
  <c r="E38" i="18" s="1"/>
  <c r="AK38" i="12"/>
  <c r="J38" i="18" s="1"/>
  <c r="AW38" i="12"/>
  <c r="P38" i="18" s="1"/>
  <c r="AJ39" i="12"/>
  <c r="E38" i="36" s="1"/>
  <c r="AV39" i="12"/>
  <c r="G38" i="36" s="1"/>
  <c r="BH39" i="12"/>
  <c r="J38" i="36" s="1"/>
  <c r="W40" i="12"/>
  <c r="E40" i="18" s="1"/>
  <c r="AK40" i="12"/>
  <c r="J40" i="18" s="1"/>
  <c r="AW40" i="12"/>
  <c r="P40" i="18" s="1"/>
  <c r="AC27" i="12"/>
  <c r="AG27"/>
  <c r="AW39"/>
  <c r="AJ40"/>
  <c r="AV40"/>
  <c r="I2" i="4"/>
  <c r="O2" s="1"/>
  <c r="U2" s="1"/>
  <c r="AA2" s="1"/>
  <c r="AG2" s="1"/>
  <c r="AM2" s="1"/>
  <c r="AS2" s="1"/>
  <c r="AY2" s="1"/>
  <c r="BE2" s="1"/>
  <c r="I1"/>
  <c r="O1" s="1"/>
  <c r="U1" s="1"/>
  <c r="AA1" s="1"/>
  <c r="AG1" s="1"/>
  <c r="AM1" s="1"/>
  <c r="AS1" s="1"/>
  <c r="AY1" s="1"/>
  <c r="BE1" s="1"/>
  <c r="C39" i="7"/>
  <c r="L1" i="6"/>
  <c r="U1" s="1"/>
  <c r="AD1" s="1"/>
  <c r="AM1" s="1"/>
  <c r="BC41" i="4"/>
  <c r="AS41" i="6"/>
  <c r="AQ41"/>
  <c r="AO41"/>
  <c r="AM41"/>
  <c r="AJ41"/>
  <c r="AH41"/>
  <c r="AF41"/>
  <c r="AD41"/>
  <c r="AA41"/>
  <c r="Y41"/>
  <c r="W41"/>
  <c r="U41"/>
  <c r="R41"/>
  <c r="P41"/>
  <c r="N41"/>
  <c r="L41"/>
  <c r="AU40"/>
  <c r="AL40"/>
  <c r="AC40"/>
  <c r="T40"/>
  <c r="K40"/>
  <c r="AU39"/>
  <c r="AL39"/>
  <c r="AC39"/>
  <c r="X39" s="1"/>
  <c r="T39"/>
  <c r="K39"/>
  <c r="AU38"/>
  <c r="AL38"/>
  <c r="AC38"/>
  <c r="T38"/>
  <c r="K38"/>
  <c r="AU37"/>
  <c r="AL37"/>
  <c r="AC37"/>
  <c r="AB37" s="1"/>
  <c r="T37"/>
  <c r="M37" s="1"/>
  <c r="K37"/>
  <c r="AU36"/>
  <c r="AL36"/>
  <c r="AC36"/>
  <c r="T36"/>
  <c r="K36"/>
  <c r="AU35"/>
  <c r="AL35"/>
  <c r="AC35"/>
  <c r="Z35" s="1"/>
  <c r="T35"/>
  <c r="K35"/>
  <c r="AU34"/>
  <c r="AL34"/>
  <c r="AC34"/>
  <c r="T34"/>
  <c r="K34"/>
  <c r="J34" s="1"/>
  <c r="AU33"/>
  <c r="AL33"/>
  <c r="AC33"/>
  <c r="Z33" s="1"/>
  <c r="T33"/>
  <c r="M33" s="1"/>
  <c r="K33"/>
  <c r="AU32"/>
  <c r="AL32"/>
  <c r="AC32"/>
  <c r="T32"/>
  <c r="K32"/>
  <c r="H32" s="1"/>
  <c r="AU31"/>
  <c r="AL31"/>
  <c r="AC31"/>
  <c r="X31" s="1"/>
  <c r="T31"/>
  <c r="O31" s="1"/>
  <c r="K31"/>
  <c r="AU30"/>
  <c r="AL30"/>
  <c r="AC30"/>
  <c r="T30"/>
  <c r="K30"/>
  <c r="AU29"/>
  <c r="AL29"/>
  <c r="AC29"/>
  <c r="AB29" s="1"/>
  <c r="T29"/>
  <c r="K29"/>
  <c r="AU28"/>
  <c r="AL28"/>
  <c r="AC28"/>
  <c r="T28"/>
  <c r="K28"/>
  <c r="H28" s="1"/>
  <c r="AU27"/>
  <c r="AL27"/>
  <c r="AC27"/>
  <c r="Z27" s="1"/>
  <c r="T27"/>
  <c r="M27" s="1"/>
  <c r="K27"/>
  <c r="AU26"/>
  <c r="AL26"/>
  <c r="AC26"/>
  <c r="T26"/>
  <c r="K26"/>
  <c r="J26" s="1"/>
  <c r="AU25"/>
  <c r="AL25"/>
  <c r="AC25"/>
  <c r="Z25" s="1"/>
  <c r="T25"/>
  <c r="K25"/>
  <c r="AU24"/>
  <c r="AL24"/>
  <c r="AC24"/>
  <c r="T24"/>
  <c r="K24"/>
  <c r="AU23"/>
  <c r="AL23"/>
  <c r="AC23"/>
  <c r="X23" s="1"/>
  <c r="T23"/>
  <c r="K23"/>
  <c r="AU22"/>
  <c r="AL22"/>
  <c r="AC22"/>
  <c r="T22"/>
  <c r="K22"/>
  <c r="J22" s="1"/>
  <c r="AU21"/>
  <c r="AL21"/>
  <c r="AC21"/>
  <c r="AB21" s="1"/>
  <c r="T21"/>
  <c r="O21" s="1"/>
  <c r="K21"/>
  <c r="AU20"/>
  <c r="AL20"/>
  <c r="AC20"/>
  <c r="T20"/>
  <c r="AU19"/>
  <c r="AL19"/>
  <c r="AC19"/>
  <c r="T19"/>
  <c r="S19" s="1"/>
  <c r="K19"/>
  <c r="AU18"/>
  <c r="AL18"/>
  <c r="AC18"/>
  <c r="T18"/>
  <c r="K18"/>
  <c r="J18" s="1"/>
  <c r="AU17"/>
  <c r="AL17"/>
  <c r="AE17" s="1"/>
  <c r="AC17"/>
  <c r="T17"/>
  <c r="Q17" s="1"/>
  <c r="K17"/>
  <c r="AU16"/>
  <c r="AL16"/>
  <c r="G14" i="7" s="1"/>
  <c r="AC16" i="6"/>
  <c r="T16"/>
  <c r="K16"/>
  <c r="AU15"/>
  <c r="AL15"/>
  <c r="AC15"/>
  <c r="T15"/>
  <c r="S15" s="1"/>
  <c r="K15"/>
  <c r="AU14"/>
  <c r="AL14"/>
  <c r="AC14"/>
  <c r="T14"/>
  <c r="K14"/>
  <c r="J14" s="1"/>
  <c r="AU13"/>
  <c r="AL13"/>
  <c r="AE13" s="1"/>
  <c r="AC13"/>
  <c r="T13"/>
  <c r="Q13" s="1"/>
  <c r="K13"/>
  <c r="AU12"/>
  <c r="AL12"/>
  <c r="AC12"/>
  <c r="T12"/>
  <c r="K12"/>
  <c r="J12" s="1"/>
  <c r="AU11"/>
  <c r="AL11"/>
  <c r="AC11"/>
  <c r="T11"/>
  <c r="S11" s="1"/>
  <c r="K11"/>
  <c r="AU10"/>
  <c r="AL10"/>
  <c r="AC10"/>
  <c r="T10"/>
  <c r="K10"/>
  <c r="J10" s="1"/>
  <c r="AU9"/>
  <c r="AL9"/>
  <c r="AE9" s="1"/>
  <c r="AC9"/>
  <c r="T9"/>
  <c r="Q9" s="1"/>
  <c r="I41"/>
  <c r="D49" s="1"/>
  <c r="AU8"/>
  <c r="AL8"/>
  <c r="AC8"/>
  <c r="T8"/>
  <c r="K8"/>
  <c r="J8" s="1"/>
  <c r="AU7"/>
  <c r="AL7"/>
  <c r="AC7"/>
  <c r="T7"/>
  <c r="S7" s="1"/>
  <c r="K7"/>
  <c r="AU6"/>
  <c r="AL6"/>
  <c r="AC6"/>
  <c r="T6"/>
  <c r="K6"/>
  <c r="AQ41" i="4"/>
  <c r="AP41"/>
  <c r="AN41"/>
  <c r="AM41"/>
  <c r="S41"/>
  <c r="R41"/>
  <c r="P41"/>
  <c r="O41"/>
  <c r="M41"/>
  <c r="L41"/>
  <c r="J41"/>
  <c r="I41"/>
  <c r="G41"/>
  <c r="F41"/>
  <c r="D41"/>
  <c r="C41"/>
  <c r="BF40"/>
  <c r="S40" i="16" s="1"/>
  <c r="BE40" i="4"/>
  <c r="BD40"/>
  <c r="BA40"/>
  <c r="AT40"/>
  <c r="AS40"/>
  <c r="AR40"/>
  <c r="AO40"/>
  <c r="AH40"/>
  <c r="G40" i="16" s="1"/>
  <c r="AG40" i="4"/>
  <c r="AF40"/>
  <c r="AC40"/>
  <c r="Z40"/>
  <c r="V40"/>
  <c r="U40"/>
  <c r="C40" i="16" s="1"/>
  <c r="T40" i="4"/>
  <c r="Q40"/>
  <c r="N40"/>
  <c r="K40"/>
  <c r="H40"/>
  <c r="E40"/>
  <c r="BF39"/>
  <c r="S39" i="16" s="1"/>
  <c r="BE39" i="4"/>
  <c r="BD39"/>
  <c r="BA39"/>
  <c r="AT39"/>
  <c r="AS39"/>
  <c r="AR39"/>
  <c r="AO39"/>
  <c r="AH39"/>
  <c r="G39" i="16" s="1"/>
  <c r="AG39" i="4"/>
  <c r="AF39"/>
  <c r="AC39"/>
  <c r="Z39"/>
  <c r="V39"/>
  <c r="U39"/>
  <c r="C39" i="16" s="1"/>
  <c r="T39" i="4"/>
  <c r="Q39"/>
  <c r="N39"/>
  <c r="K39"/>
  <c r="H39"/>
  <c r="E39"/>
  <c r="BF38"/>
  <c r="S38" i="16" s="1"/>
  <c r="BE38" i="4"/>
  <c r="BD38"/>
  <c r="BA38"/>
  <c r="AT38"/>
  <c r="AS38"/>
  <c r="AR38"/>
  <c r="AO38"/>
  <c r="AH38"/>
  <c r="G38" i="16" s="1"/>
  <c r="AG38" i="4"/>
  <c r="AF38"/>
  <c r="AC38"/>
  <c r="Z38"/>
  <c r="V38"/>
  <c r="U38"/>
  <c r="C38" i="16" s="1"/>
  <c r="T38" i="4"/>
  <c r="Q38"/>
  <c r="N38"/>
  <c r="K38"/>
  <c r="H38"/>
  <c r="E38"/>
  <c r="BF37"/>
  <c r="S37" i="16" s="1"/>
  <c r="BE37" i="4"/>
  <c r="BD37"/>
  <c r="BA37"/>
  <c r="AT37"/>
  <c r="AS37"/>
  <c r="AR37"/>
  <c r="AO37"/>
  <c r="AH37"/>
  <c r="G37" i="16" s="1"/>
  <c r="AG37" i="4"/>
  <c r="AF37"/>
  <c r="AC37"/>
  <c r="Z37"/>
  <c r="V37"/>
  <c r="U37"/>
  <c r="C37" i="16" s="1"/>
  <c r="T37" i="4"/>
  <c r="Q37"/>
  <c r="N37"/>
  <c r="K37"/>
  <c r="H37"/>
  <c r="E37"/>
  <c r="BF36"/>
  <c r="S36" i="16" s="1"/>
  <c r="BE36" i="4"/>
  <c r="BD36"/>
  <c r="BA36"/>
  <c r="AT36"/>
  <c r="AS36"/>
  <c r="AR36"/>
  <c r="AO36"/>
  <c r="AH36"/>
  <c r="G36" i="16" s="1"/>
  <c r="AG36" i="4"/>
  <c r="AF36"/>
  <c r="AC36"/>
  <c r="Z36"/>
  <c r="V36"/>
  <c r="U36"/>
  <c r="C36" i="16" s="1"/>
  <c r="T36" i="4"/>
  <c r="Q36"/>
  <c r="N36"/>
  <c r="K36"/>
  <c r="H36"/>
  <c r="E36"/>
  <c r="BF35"/>
  <c r="S35" i="16" s="1"/>
  <c r="BE35" i="4"/>
  <c r="BD35"/>
  <c r="BA35"/>
  <c r="AT35"/>
  <c r="AS35"/>
  <c r="AR35"/>
  <c r="AO35"/>
  <c r="AH35"/>
  <c r="G35" i="16" s="1"/>
  <c r="AG35" i="4"/>
  <c r="AF35"/>
  <c r="AC35"/>
  <c r="Z35"/>
  <c r="V35"/>
  <c r="U35"/>
  <c r="C35" i="16" s="1"/>
  <c r="T35" i="4"/>
  <c r="Q35"/>
  <c r="N35"/>
  <c r="K35"/>
  <c r="H35"/>
  <c r="E35"/>
  <c r="BF34"/>
  <c r="S34" i="16" s="1"/>
  <c r="BE34" i="4"/>
  <c r="BD34"/>
  <c r="BA34"/>
  <c r="AT34"/>
  <c r="AS34"/>
  <c r="AR34"/>
  <c r="AO34"/>
  <c r="AH34"/>
  <c r="G34" i="16" s="1"/>
  <c r="AG34" i="4"/>
  <c r="AF34"/>
  <c r="AC34"/>
  <c r="Z34"/>
  <c r="V34"/>
  <c r="U34"/>
  <c r="C34" i="16" s="1"/>
  <c r="T34" i="4"/>
  <c r="Q34"/>
  <c r="N34"/>
  <c r="K34"/>
  <c r="H34"/>
  <c r="E34"/>
  <c r="BF33"/>
  <c r="S33" i="16" s="1"/>
  <c r="BE33" i="4"/>
  <c r="BD33"/>
  <c r="BA33"/>
  <c r="AT33"/>
  <c r="AS33"/>
  <c r="AR33"/>
  <c r="AO33"/>
  <c r="AH33"/>
  <c r="G33" i="16" s="1"/>
  <c r="AG33" i="4"/>
  <c r="AF33"/>
  <c r="AC33"/>
  <c r="Z33"/>
  <c r="V33"/>
  <c r="U33"/>
  <c r="C33" i="16" s="1"/>
  <c r="T33" i="4"/>
  <c r="Q33"/>
  <c r="N33"/>
  <c r="K33"/>
  <c r="H33"/>
  <c r="E33"/>
  <c r="BF32"/>
  <c r="S32" i="16" s="1"/>
  <c r="BE32" i="4"/>
  <c r="BD32"/>
  <c r="BA32"/>
  <c r="AT32"/>
  <c r="AS32"/>
  <c r="AR32"/>
  <c r="AO32"/>
  <c r="AH32"/>
  <c r="G32" i="16" s="1"/>
  <c r="AG32" i="4"/>
  <c r="AF32"/>
  <c r="AC32"/>
  <c r="Z32"/>
  <c r="V32"/>
  <c r="U32"/>
  <c r="C32" i="16" s="1"/>
  <c r="T32" i="4"/>
  <c r="Q32"/>
  <c r="N32"/>
  <c r="K32"/>
  <c r="H32"/>
  <c r="E32"/>
  <c r="BF31"/>
  <c r="S31" i="16" s="1"/>
  <c r="BE31" i="4"/>
  <c r="BD31"/>
  <c r="BA31"/>
  <c r="AT31"/>
  <c r="AS31"/>
  <c r="AR31"/>
  <c r="AO31"/>
  <c r="AH31"/>
  <c r="G31" i="16" s="1"/>
  <c r="AG31" i="4"/>
  <c r="AF31"/>
  <c r="AC31"/>
  <c r="Z31"/>
  <c r="V31"/>
  <c r="U31"/>
  <c r="C31" i="16" s="1"/>
  <c r="T31" i="4"/>
  <c r="Q31"/>
  <c r="N31"/>
  <c r="K31"/>
  <c r="H31"/>
  <c r="E31"/>
  <c r="BF30"/>
  <c r="S30" i="16" s="1"/>
  <c r="BE30" i="4"/>
  <c r="BD30"/>
  <c r="BA30"/>
  <c r="AT30"/>
  <c r="AS30"/>
  <c r="AR30"/>
  <c r="AO30"/>
  <c r="AH30"/>
  <c r="G30" i="16" s="1"/>
  <c r="AG30" i="4"/>
  <c r="AF30"/>
  <c r="AC30"/>
  <c r="Z30"/>
  <c r="V30"/>
  <c r="U30"/>
  <c r="C30" i="16" s="1"/>
  <c r="T30" i="4"/>
  <c r="Q30"/>
  <c r="N30"/>
  <c r="K30"/>
  <c r="H30"/>
  <c r="E30"/>
  <c r="BF28"/>
  <c r="S28" i="16" s="1"/>
  <c r="BE28" i="4"/>
  <c r="BD28"/>
  <c r="BA28"/>
  <c r="AT28"/>
  <c r="AS28"/>
  <c r="AR28"/>
  <c r="AO28"/>
  <c r="AH28"/>
  <c r="G28" i="16" s="1"/>
  <c r="AG28" i="4"/>
  <c r="AF28"/>
  <c r="AC28"/>
  <c r="Z28"/>
  <c r="V28"/>
  <c r="U28"/>
  <c r="C28" i="16" s="1"/>
  <c r="T28" i="4"/>
  <c r="Q28"/>
  <c r="N28"/>
  <c r="K28"/>
  <c r="H28"/>
  <c r="E28"/>
  <c r="BF27"/>
  <c r="S27" i="16" s="1"/>
  <c r="BE27" i="4"/>
  <c r="BD27"/>
  <c r="BA27"/>
  <c r="AT27"/>
  <c r="AS27"/>
  <c r="AR27"/>
  <c r="AO27"/>
  <c r="G27" i="23"/>
  <c r="F27"/>
  <c r="V27" i="4"/>
  <c r="U27"/>
  <c r="C27" i="16" s="1"/>
  <c r="T27" i="4"/>
  <c r="Q27"/>
  <c r="N27"/>
  <c r="K27"/>
  <c r="H27"/>
  <c r="E27"/>
  <c r="BF26"/>
  <c r="S26" i="16" s="1"/>
  <c r="BE26" i="4"/>
  <c r="BD26"/>
  <c r="BA26"/>
  <c r="AT26"/>
  <c r="AS26"/>
  <c r="AR26"/>
  <c r="AO26"/>
  <c r="AH26"/>
  <c r="G26" i="16" s="1"/>
  <c r="AG26" i="4"/>
  <c r="AF26"/>
  <c r="AC26"/>
  <c r="Z26"/>
  <c r="V26"/>
  <c r="U26"/>
  <c r="C26" i="16" s="1"/>
  <c r="T26" i="4"/>
  <c r="Q26"/>
  <c r="N26"/>
  <c r="K26"/>
  <c r="H26"/>
  <c r="E26"/>
  <c r="BF25"/>
  <c r="S25" i="16" s="1"/>
  <c r="BE25" i="4"/>
  <c r="BD25"/>
  <c r="BA25"/>
  <c r="AT25"/>
  <c r="AS25"/>
  <c r="AR25"/>
  <c r="AO25"/>
  <c r="AH25"/>
  <c r="G25" i="16" s="1"/>
  <c r="AG25" i="4"/>
  <c r="AF25"/>
  <c r="AC25"/>
  <c r="Z25"/>
  <c r="V25"/>
  <c r="U25"/>
  <c r="C25" i="16" s="1"/>
  <c r="T25" i="4"/>
  <c r="Q25"/>
  <c r="N25"/>
  <c r="K25"/>
  <c r="H25"/>
  <c r="E25"/>
  <c r="BF24"/>
  <c r="S24" i="16" s="1"/>
  <c r="BE24" i="4"/>
  <c r="BD24"/>
  <c r="BA24"/>
  <c r="AT24"/>
  <c r="AS24"/>
  <c r="AR24"/>
  <c r="AO24"/>
  <c r="AH24"/>
  <c r="G24" i="16" s="1"/>
  <c r="AG24" i="4"/>
  <c r="AF24"/>
  <c r="AC24"/>
  <c r="Z24"/>
  <c r="V24"/>
  <c r="U24"/>
  <c r="C24" i="16" s="1"/>
  <c r="T24" i="4"/>
  <c r="Q24"/>
  <c r="N24"/>
  <c r="K24"/>
  <c r="H24"/>
  <c r="E24"/>
  <c r="BF23"/>
  <c r="S23" i="16" s="1"/>
  <c r="BE23" i="4"/>
  <c r="BD23"/>
  <c r="BA23"/>
  <c r="AT23"/>
  <c r="AS23"/>
  <c r="AR23"/>
  <c r="AO23"/>
  <c r="AH23"/>
  <c r="G23" i="16" s="1"/>
  <c r="AG23" i="4"/>
  <c r="AF23"/>
  <c r="AC23"/>
  <c r="Z23"/>
  <c r="V23"/>
  <c r="U23"/>
  <c r="C23" i="16" s="1"/>
  <c r="T23" i="4"/>
  <c r="Q23"/>
  <c r="N23"/>
  <c r="K23"/>
  <c r="H23"/>
  <c r="E23"/>
  <c r="BF22"/>
  <c r="S22" i="16" s="1"/>
  <c r="BE22" i="4"/>
  <c r="BD22"/>
  <c r="BA22"/>
  <c r="AT22"/>
  <c r="AS22"/>
  <c r="AR22"/>
  <c r="AO22"/>
  <c r="AH22"/>
  <c r="G22" i="16" s="1"/>
  <c r="AG22" i="4"/>
  <c r="AF22"/>
  <c r="AC22"/>
  <c r="Z22"/>
  <c r="V22"/>
  <c r="U22"/>
  <c r="C22" i="16" s="1"/>
  <c r="T22" i="4"/>
  <c r="Q22"/>
  <c r="N22"/>
  <c r="K22"/>
  <c r="H22"/>
  <c r="E22"/>
  <c r="BF21"/>
  <c r="S21" i="16" s="1"/>
  <c r="BE21" i="4"/>
  <c r="BD21"/>
  <c r="BA21"/>
  <c r="AT21"/>
  <c r="AS21"/>
  <c r="AR21"/>
  <c r="AO21"/>
  <c r="AH21"/>
  <c r="G21" i="16" s="1"/>
  <c r="AG21" i="4"/>
  <c r="AF21"/>
  <c r="AC21"/>
  <c r="Z21"/>
  <c r="V21"/>
  <c r="U21"/>
  <c r="C21" i="16" s="1"/>
  <c r="T21" i="4"/>
  <c r="Q21"/>
  <c r="N21"/>
  <c r="K21"/>
  <c r="H21"/>
  <c r="E21"/>
  <c r="BF20"/>
  <c r="S20" i="16" s="1"/>
  <c r="BE20" i="4"/>
  <c r="BD20"/>
  <c r="BA20"/>
  <c r="AT20"/>
  <c r="AS20"/>
  <c r="AR20"/>
  <c r="AO20"/>
  <c r="AH20"/>
  <c r="G20" i="16" s="1"/>
  <c r="AG20" i="4"/>
  <c r="AF20"/>
  <c r="AC20"/>
  <c r="Z20"/>
  <c r="V20"/>
  <c r="U20"/>
  <c r="C20" i="16" s="1"/>
  <c r="T20" i="4"/>
  <c r="Q20"/>
  <c r="N20"/>
  <c r="K20"/>
  <c r="H20"/>
  <c r="E20"/>
  <c r="BF19"/>
  <c r="S19" i="16" s="1"/>
  <c r="BE19" i="4"/>
  <c r="BD19"/>
  <c r="BA19"/>
  <c r="AT19"/>
  <c r="AS19"/>
  <c r="AR19"/>
  <c r="AO19"/>
  <c r="AH19"/>
  <c r="G19" i="16" s="1"/>
  <c r="AG19" i="4"/>
  <c r="AF19"/>
  <c r="AC19"/>
  <c r="Z19"/>
  <c r="V19"/>
  <c r="U19"/>
  <c r="C19" i="16" s="1"/>
  <c r="T19" i="4"/>
  <c r="Q19"/>
  <c r="N19"/>
  <c r="K19"/>
  <c r="H19"/>
  <c r="E19"/>
  <c r="BF18"/>
  <c r="S18" i="16" s="1"/>
  <c r="BE18" i="4"/>
  <c r="BD18"/>
  <c r="BA18"/>
  <c r="AT18"/>
  <c r="AS18"/>
  <c r="AR18"/>
  <c r="AO18"/>
  <c r="AH18"/>
  <c r="G18" i="16" s="1"/>
  <c r="AG18" i="4"/>
  <c r="AF18"/>
  <c r="AC18"/>
  <c r="Z18"/>
  <c r="V18"/>
  <c r="U18"/>
  <c r="C18" i="16" s="1"/>
  <c r="T18" i="4"/>
  <c r="Q18"/>
  <c r="N18"/>
  <c r="K18"/>
  <c r="H18"/>
  <c r="E18"/>
  <c r="BF17"/>
  <c r="S17" i="16" s="1"/>
  <c r="BE17" i="4"/>
  <c r="BD17"/>
  <c r="BA17"/>
  <c r="AT17"/>
  <c r="AS17"/>
  <c r="AR17"/>
  <c r="AO17"/>
  <c r="AH17"/>
  <c r="G17" i="16" s="1"/>
  <c r="AG17" i="4"/>
  <c r="AF17"/>
  <c r="AC17"/>
  <c r="Z17"/>
  <c r="V17"/>
  <c r="U17"/>
  <c r="C17" i="16" s="1"/>
  <c r="T17" i="4"/>
  <c r="Q17"/>
  <c r="N17"/>
  <c r="K17"/>
  <c r="H17"/>
  <c r="E17"/>
  <c r="BF15"/>
  <c r="S15" i="16" s="1"/>
  <c r="BE15" i="4"/>
  <c r="BD15"/>
  <c r="BA15"/>
  <c r="AT15"/>
  <c r="AS15"/>
  <c r="AR15"/>
  <c r="AO15"/>
  <c r="AH15"/>
  <c r="G15" i="16" s="1"/>
  <c r="AG15" i="4"/>
  <c r="AF15"/>
  <c r="AC15"/>
  <c r="Z15"/>
  <c r="V15"/>
  <c r="U15"/>
  <c r="C15" i="16" s="1"/>
  <c r="T15" i="4"/>
  <c r="Q15"/>
  <c r="N15"/>
  <c r="K15"/>
  <c r="H15"/>
  <c r="E15"/>
  <c r="BF14"/>
  <c r="S14" i="16" s="1"/>
  <c r="BE14" i="4"/>
  <c r="BD14"/>
  <c r="BA14"/>
  <c r="AT14"/>
  <c r="AS14"/>
  <c r="AR14"/>
  <c r="AO14"/>
  <c r="AH14"/>
  <c r="G14" i="16" s="1"/>
  <c r="AG14" i="4"/>
  <c r="AF14"/>
  <c r="AC14"/>
  <c r="Z14"/>
  <c r="V14"/>
  <c r="U14"/>
  <c r="C14" i="16" s="1"/>
  <c r="T14" i="4"/>
  <c r="Q14"/>
  <c r="N14"/>
  <c r="K14"/>
  <c r="H14"/>
  <c r="E14"/>
  <c r="BF13"/>
  <c r="S13" i="16" s="1"/>
  <c r="BE13" i="4"/>
  <c r="BD13"/>
  <c r="BA13"/>
  <c r="AT13"/>
  <c r="AS13"/>
  <c r="AR13"/>
  <c r="AO13"/>
  <c r="AH13"/>
  <c r="G13" i="16" s="1"/>
  <c r="AG13" i="4"/>
  <c r="AF13"/>
  <c r="AC13"/>
  <c r="Z13"/>
  <c r="V13"/>
  <c r="U13"/>
  <c r="C13" i="16" s="1"/>
  <c r="T13" i="4"/>
  <c r="Q13"/>
  <c r="N13"/>
  <c r="K13"/>
  <c r="H13"/>
  <c r="E13"/>
  <c r="BF12"/>
  <c r="S12" i="16" s="1"/>
  <c r="BE12" i="4"/>
  <c r="BD12"/>
  <c r="BA12"/>
  <c r="AT12"/>
  <c r="AS12"/>
  <c r="AR12"/>
  <c r="AO12"/>
  <c r="AH12"/>
  <c r="G12" i="16" s="1"/>
  <c r="AG12" i="4"/>
  <c r="AF12"/>
  <c r="AC12"/>
  <c r="Z12"/>
  <c r="V12"/>
  <c r="U12"/>
  <c r="C12" i="16" s="1"/>
  <c r="T12" i="4"/>
  <c r="Q12"/>
  <c r="N12"/>
  <c r="K12"/>
  <c r="H12"/>
  <c r="E12"/>
  <c r="BF11"/>
  <c r="S11" i="16" s="1"/>
  <c r="BE11" i="4"/>
  <c r="BD11"/>
  <c r="BA11"/>
  <c r="AT11"/>
  <c r="AS11"/>
  <c r="AR11"/>
  <c r="AO11"/>
  <c r="AH11"/>
  <c r="G11" i="16" s="1"/>
  <c r="AG11" i="4"/>
  <c r="AF11"/>
  <c r="AC11"/>
  <c r="Z11"/>
  <c r="V11"/>
  <c r="U11"/>
  <c r="T11"/>
  <c r="Q11"/>
  <c r="N11"/>
  <c r="K11"/>
  <c r="H11"/>
  <c r="E11"/>
  <c r="BF10"/>
  <c r="S10" i="16" s="1"/>
  <c r="BE10" i="4"/>
  <c r="BD10"/>
  <c r="BA10"/>
  <c r="AT10"/>
  <c r="AS10"/>
  <c r="AR10"/>
  <c r="AO10"/>
  <c r="AH10"/>
  <c r="G10" i="16" s="1"/>
  <c r="AG10" i="4"/>
  <c r="AF10"/>
  <c r="AC10"/>
  <c r="Z10"/>
  <c r="V10"/>
  <c r="U10"/>
  <c r="C10" i="16" s="1"/>
  <c r="T10" i="4"/>
  <c r="Q10"/>
  <c r="N10"/>
  <c r="K10"/>
  <c r="H10"/>
  <c r="E10"/>
  <c r="BB41"/>
  <c r="AZ41"/>
  <c r="AY41"/>
  <c r="AT9"/>
  <c r="AS9"/>
  <c r="AR9"/>
  <c r="AO9"/>
  <c r="AH9"/>
  <c r="G9" i="16" s="1"/>
  <c r="AG9" i="4"/>
  <c r="AF9"/>
  <c r="AC9"/>
  <c r="Z9"/>
  <c r="V9"/>
  <c r="U9"/>
  <c r="T9"/>
  <c r="Q9"/>
  <c r="N9"/>
  <c r="K9"/>
  <c r="H9"/>
  <c r="E9"/>
  <c r="BF8"/>
  <c r="S8" i="16" s="1"/>
  <c r="BE8" i="4"/>
  <c r="BD8"/>
  <c r="BA8"/>
  <c r="AT8"/>
  <c r="AS8"/>
  <c r="AR8"/>
  <c r="AO8"/>
  <c r="AH8"/>
  <c r="G8" i="16" s="1"/>
  <c r="AG8" i="4"/>
  <c r="AF8"/>
  <c r="AC8"/>
  <c r="Z8"/>
  <c r="V8"/>
  <c r="U8"/>
  <c r="C8" i="16" s="1"/>
  <c r="T8" i="4"/>
  <c r="Q8"/>
  <c r="N8"/>
  <c r="K8"/>
  <c r="H8"/>
  <c r="E8"/>
  <c r="BF7"/>
  <c r="S7" i="16" s="1"/>
  <c r="BE7" i="4"/>
  <c r="BD7"/>
  <c r="BA7"/>
  <c r="AT7"/>
  <c r="AS7"/>
  <c r="AR7"/>
  <c r="AO7"/>
  <c r="AH7"/>
  <c r="G7" i="16" s="1"/>
  <c r="AG7" i="4"/>
  <c r="AF7"/>
  <c r="AC7"/>
  <c r="Z7"/>
  <c r="V7"/>
  <c r="U7"/>
  <c r="T7"/>
  <c r="Q7"/>
  <c r="N7"/>
  <c r="K7"/>
  <c r="H7"/>
  <c r="E7"/>
  <c r="BF6"/>
  <c r="S6" i="16" s="1"/>
  <c r="BE6" i="4"/>
  <c r="BD6"/>
  <c r="BA6"/>
  <c r="AT6"/>
  <c r="AS6"/>
  <c r="AR6"/>
  <c r="AO6"/>
  <c r="AH6"/>
  <c r="G6" i="16" s="1"/>
  <c r="AG6" i="4"/>
  <c r="AF6"/>
  <c r="AC6"/>
  <c r="Z6"/>
  <c r="V6"/>
  <c r="U6"/>
  <c r="C6" i="16" s="1"/>
  <c r="T6" i="4"/>
  <c r="Q6"/>
  <c r="N6"/>
  <c r="K6"/>
  <c r="H6"/>
  <c r="E6"/>
  <c r="BJ23" i="14" l="1"/>
  <c r="Z23" i="21" s="1"/>
  <c r="C21" i="34"/>
  <c r="C17"/>
  <c r="C11"/>
  <c r="D14" i="7"/>
  <c r="F14"/>
  <c r="H14" s="1"/>
  <c r="E14"/>
  <c r="C7" i="34"/>
  <c r="H27"/>
  <c r="D24"/>
  <c r="D22"/>
  <c r="D20"/>
  <c r="D18"/>
  <c r="D16"/>
  <c r="D13"/>
  <c r="D10"/>
  <c r="D8"/>
  <c r="D6"/>
  <c r="C19"/>
  <c r="C14"/>
  <c r="C9"/>
  <c r="H29"/>
  <c r="H24"/>
  <c r="H15"/>
  <c r="H13"/>
  <c r="C20"/>
  <c r="C16"/>
  <c r="C10"/>
  <c r="C6"/>
  <c r="S41" i="21"/>
  <c r="H40" i="37"/>
  <c r="R41" i="21"/>
  <c r="T16"/>
  <c r="W16"/>
  <c r="F40" i="37"/>
  <c r="U41" i="21"/>
  <c r="L41"/>
  <c r="W36"/>
  <c r="N36"/>
  <c r="W39"/>
  <c r="N39"/>
  <c r="W34"/>
  <c r="N34"/>
  <c r="W33"/>
  <c r="N33"/>
  <c r="W32"/>
  <c r="N32"/>
  <c r="W31"/>
  <c r="N31"/>
  <c r="W15"/>
  <c r="N15"/>
  <c r="N12"/>
  <c r="W12"/>
  <c r="N11"/>
  <c r="W11"/>
  <c r="N10"/>
  <c r="W10"/>
  <c r="N9"/>
  <c r="W9"/>
  <c r="N8"/>
  <c r="W8"/>
  <c r="N7"/>
  <c r="W7"/>
  <c r="N6"/>
  <c r="W6"/>
  <c r="W37"/>
  <c r="N37"/>
  <c r="W30"/>
  <c r="N30"/>
  <c r="W29"/>
  <c r="N29"/>
  <c r="W28"/>
  <c r="N28"/>
  <c r="W27"/>
  <c r="N27"/>
  <c r="W25"/>
  <c r="N25"/>
  <c r="W24"/>
  <c r="N24"/>
  <c r="W23"/>
  <c r="N23"/>
  <c r="W22"/>
  <c r="N22"/>
  <c r="W21"/>
  <c r="N21"/>
  <c r="W20"/>
  <c r="N20"/>
  <c r="W19"/>
  <c r="N19"/>
  <c r="W18"/>
  <c r="N18"/>
  <c r="W17"/>
  <c r="N17"/>
  <c r="N14"/>
  <c r="W14"/>
  <c r="I40" i="37"/>
  <c r="V41" i="21"/>
  <c r="M41"/>
  <c r="D40" i="37"/>
  <c r="F41" i="21"/>
  <c r="G41"/>
  <c r="E37" i="37"/>
  <c r="BK35" i="14"/>
  <c r="BM35" s="1"/>
  <c r="G38" i="37"/>
  <c r="O39" i="21"/>
  <c r="X36"/>
  <c r="J35" i="37"/>
  <c r="I36" i="21"/>
  <c r="E35" i="37"/>
  <c r="X34" i="21"/>
  <c r="J33" i="37"/>
  <c r="I34" i="21"/>
  <c r="E33" i="37"/>
  <c r="G31"/>
  <c r="O32" i="21"/>
  <c r="X30"/>
  <c r="J29" i="37"/>
  <c r="I30" i="21"/>
  <c r="E29" i="37"/>
  <c r="G27"/>
  <c r="O28" i="21"/>
  <c r="AX26" i="14"/>
  <c r="G25" i="37"/>
  <c r="G23"/>
  <c r="O24" i="21"/>
  <c r="G21" i="37"/>
  <c r="O22" i="21"/>
  <c r="X20"/>
  <c r="J19" i="37"/>
  <c r="I20" i="21"/>
  <c r="E19" i="37"/>
  <c r="G17"/>
  <c r="O18" i="21"/>
  <c r="G8" i="37"/>
  <c r="O9" i="21"/>
  <c r="G6" i="37"/>
  <c r="O7" i="21"/>
  <c r="C41"/>
  <c r="X16"/>
  <c r="J15" i="37"/>
  <c r="G13"/>
  <c r="O14" i="21"/>
  <c r="I12"/>
  <c r="E11" i="37"/>
  <c r="X12" i="21"/>
  <c r="J11" i="37"/>
  <c r="G10"/>
  <c r="O11" i="21"/>
  <c r="G30" i="37"/>
  <c r="O31" i="21"/>
  <c r="G26" i="37"/>
  <c r="O27" i="21"/>
  <c r="G18" i="37"/>
  <c r="O19" i="21"/>
  <c r="G9" i="37"/>
  <c r="O10" i="21"/>
  <c r="G7" i="37"/>
  <c r="O8" i="21"/>
  <c r="X37"/>
  <c r="J36" i="37"/>
  <c r="X33" i="21"/>
  <c r="J32" i="37"/>
  <c r="I31" i="21"/>
  <c r="E30" i="37"/>
  <c r="X29" i="21"/>
  <c r="J28" i="37"/>
  <c r="I27" i="21"/>
  <c r="E26" i="37"/>
  <c r="I25" i="21"/>
  <c r="E24" i="37"/>
  <c r="I23" i="21"/>
  <c r="E22" i="37"/>
  <c r="X39" i="21"/>
  <c r="J38" i="37"/>
  <c r="X19" i="21"/>
  <c r="J18" i="37"/>
  <c r="X15" i="21"/>
  <c r="J14" i="37"/>
  <c r="BK13" i="14"/>
  <c r="BM13" s="1"/>
  <c r="J12" i="37"/>
  <c r="I11" i="21"/>
  <c r="E10" i="37"/>
  <c r="X9" i="21"/>
  <c r="J8" i="37"/>
  <c r="X7" i="21"/>
  <c r="J6" i="37"/>
  <c r="I39" i="21"/>
  <c r="E38" i="37"/>
  <c r="I19" i="21"/>
  <c r="E18" i="37"/>
  <c r="I15" i="21"/>
  <c r="E14" i="37"/>
  <c r="I10" i="21"/>
  <c r="E9" i="37"/>
  <c r="I6" i="21"/>
  <c r="E5" i="37"/>
  <c r="X6" i="21"/>
  <c r="J5" i="37"/>
  <c r="G34"/>
  <c r="E34"/>
  <c r="J37"/>
  <c r="G35"/>
  <c r="O36" i="21"/>
  <c r="G33" i="37"/>
  <c r="O34" i="21"/>
  <c r="X32"/>
  <c r="J31" i="37"/>
  <c r="I32" i="21"/>
  <c r="E31" i="37"/>
  <c r="G29"/>
  <c r="O30" i="21"/>
  <c r="X28"/>
  <c r="J27" i="37"/>
  <c r="I28" i="21"/>
  <c r="E27" i="37"/>
  <c r="AL26" i="14"/>
  <c r="E25" i="37"/>
  <c r="X24" i="21"/>
  <c r="J23" i="37"/>
  <c r="I24" i="21"/>
  <c r="E23" i="37"/>
  <c r="X22" i="21"/>
  <c r="J21" i="37"/>
  <c r="I22" i="21"/>
  <c r="E21" i="37"/>
  <c r="G19"/>
  <c r="O20" i="21"/>
  <c r="X18"/>
  <c r="J17" i="37"/>
  <c r="I18" i="21"/>
  <c r="E17" i="37"/>
  <c r="I9" i="21"/>
  <c r="E8" i="37"/>
  <c r="I7" i="21"/>
  <c r="E6" i="37"/>
  <c r="I14" i="21"/>
  <c r="E13" i="37"/>
  <c r="X14" i="21"/>
  <c r="J13" i="37"/>
  <c r="G11"/>
  <c r="O12" i="21"/>
  <c r="X11"/>
  <c r="J10" i="37"/>
  <c r="G36"/>
  <c r="O37" i="21"/>
  <c r="G32" i="37"/>
  <c r="O33" i="21"/>
  <c r="G28" i="37"/>
  <c r="O29" i="21"/>
  <c r="G24" i="37"/>
  <c r="O25" i="21"/>
  <c r="G22" i="37"/>
  <c r="O23" i="21"/>
  <c r="G20" i="37"/>
  <c r="O21" i="21"/>
  <c r="G16" i="37"/>
  <c r="O17" i="21"/>
  <c r="I37"/>
  <c r="E36" i="37"/>
  <c r="I33" i="21"/>
  <c r="E32" i="37"/>
  <c r="X31" i="21"/>
  <c r="J30" i="37"/>
  <c r="I29" i="21"/>
  <c r="E28" i="37"/>
  <c r="BJ27" i="14"/>
  <c r="Z27" i="21" s="1"/>
  <c r="X27"/>
  <c r="J26" i="37"/>
  <c r="X25" i="21"/>
  <c r="J24" i="37"/>
  <c r="X23" i="21"/>
  <c r="J22" i="37"/>
  <c r="X21" i="21"/>
  <c r="J20" i="37"/>
  <c r="X17" i="21"/>
  <c r="J16" i="37"/>
  <c r="G14"/>
  <c r="O15" i="21"/>
  <c r="BJ10" i="14"/>
  <c r="Z10" i="21" s="1"/>
  <c r="X10"/>
  <c r="J9" i="37"/>
  <c r="BJ8" i="14"/>
  <c r="Z8" i="21" s="1"/>
  <c r="X8"/>
  <c r="J7" i="37"/>
  <c r="G5"/>
  <c r="O6" i="21"/>
  <c r="I21"/>
  <c r="E20" i="37"/>
  <c r="I17" i="21"/>
  <c r="E16" i="37"/>
  <c r="I8" i="21"/>
  <c r="E7" i="37"/>
  <c r="C40"/>
  <c r="D41" i="21"/>
  <c r="H8" i="36"/>
  <c r="R9" i="18"/>
  <c r="T16"/>
  <c r="W16"/>
  <c r="V9"/>
  <c r="I8" i="36"/>
  <c r="U9" i="18"/>
  <c r="M41"/>
  <c r="V41"/>
  <c r="N6"/>
  <c r="W6"/>
  <c r="W26"/>
  <c r="N26"/>
  <c r="W22"/>
  <c r="N22"/>
  <c r="W20"/>
  <c r="N20"/>
  <c r="W18"/>
  <c r="N18"/>
  <c r="W15"/>
  <c r="N15"/>
  <c r="W13"/>
  <c r="N13"/>
  <c r="W11"/>
  <c r="N11"/>
  <c r="N9"/>
  <c r="W7"/>
  <c r="N7"/>
  <c r="W37"/>
  <c r="N37"/>
  <c r="W36"/>
  <c r="N36"/>
  <c r="W35"/>
  <c r="N35"/>
  <c r="W32"/>
  <c r="N32"/>
  <c r="W31"/>
  <c r="N31"/>
  <c r="W30"/>
  <c r="N30"/>
  <c r="W29"/>
  <c r="N29"/>
  <c r="W28"/>
  <c r="N28"/>
  <c r="W27"/>
  <c r="N27"/>
  <c r="W40"/>
  <c r="N40"/>
  <c r="W38"/>
  <c r="N38"/>
  <c r="W33"/>
  <c r="N33"/>
  <c r="W25"/>
  <c r="N25"/>
  <c r="W23"/>
  <c r="N23"/>
  <c r="W21"/>
  <c r="N21"/>
  <c r="W19"/>
  <c r="N19"/>
  <c r="W17"/>
  <c r="N17"/>
  <c r="W14"/>
  <c r="N14"/>
  <c r="N12"/>
  <c r="W12"/>
  <c r="N10"/>
  <c r="W10"/>
  <c r="N8"/>
  <c r="W8"/>
  <c r="L41"/>
  <c r="F40" i="36"/>
  <c r="F27" i="18"/>
  <c r="D26" i="36"/>
  <c r="BK36" i="12"/>
  <c r="BJ24"/>
  <c r="BJ8"/>
  <c r="Z8" i="18" s="1"/>
  <c r="AL34" i="12"/>
  <c r="BJ7"/>
  <c r="Z7" i="18" s="1"/>
  <c r="O40"/>
  <c r="G39" i="36"/>
  <c r="J36"/>
  <c r="X37" i="18"/>
  <c r="I37"/>
  <c r="E36" i="36"/>
  <c r="J34"/>
  <c r="X35" i="18"/>
  <c r="I35"/>
  <c r="E34" i="36"/>
  <c r="O33" i="18"/>
  <c r="G32" i="36"/>
  <c r="O31" i="18"/>
  <c r="G30" i="36"/>
  <c r="J28"/>
  <c r="X29" i="18"/>
  <c r="I29"/>
  <c r="E28" i="36"/>
  <c r="J24"/>
  <c r="X25" i="18"/>
  <c r="I25"/>
  <c r="E24" i="36"/>
  <c r="X23" i="18"/>
  <c r="J22" i="36"/>
  <c r="I23" i="18"/>
  <c r="E22" i="36"/>
  <c r="X21" i="18"/>
  <c r="J20" i="36"/>
  <c r="I21" i="18"/>
  <c r="E20" i="36"/>
  <c r="O12" i="18"/>
  <c r="G11" i="36"/>
  <c r="O10" i="18"/>
  <c r="G9" i="36"/>
  <c r="O8" i="18"/>
  <c r="G7" i="36"/>
  <c r="P7" i="18"/>
  <c r="G6" i="33" s="1"/>
  <c r="J5" i="36"/>
  <c r="X6" i="18"/>
  <c r="O6"/>
  <c r="G5" i="36"/>
  <c r="C40"/>
  <c r="D41" i="18"/>
  <c r="O19"/>
  <c r="G18" i="36"/>
  <c r="I17" i="18"/>
  <c r="E16" i="36"/>
  <c r="X17" i="18"/>
  <c r="J16" i="36"/>
  <c r="O15" i="18"/>
  <c r="G14" i="36"/>
  <c r="O36" i="18"/>
  <c r="G35" i="36"/>
  <c r="O32" i="18"/>
  <c r="G31" i="36"/>
  <c r="O28" i="18"/>
  <c r="G27" i="36"/>
  <c r="O22" i="18"/>
  <c r="G21" i="36"/>
  <c r="I13" i="18"/>
  <c r="E12" i="36"/>
  <c r="X11" i="18"/>
  <c r="J10" i="36"/>
  <c r="O7" i="18"/>
  <c r="G6" i="36"/>
  <c r="I38" i="18"/>
  <c r="E37" i="36"/>
  <c r="I36" i="18"/>
  <c r="E35" i="36"/>
  <c r="BJ34" i="12"/>
  <c r="J33" i="36"/>
  <c r="I32" i="18"/>
  <c r="E31" i="36"/>
  <c r="X30" i="18"/>
  <c r="J29" i="36"/>
  <c r="I28" i="18"/>
  <c r="E27" i="36"/>
  <c r="I26" i="18"/>
  <c r="E25" i="36"/>
  <c r="BJ20" i="12"/>
  <c r="Z20" i="18" s="1"/>
  <c r="J19" i="36"/>
  <c r="X20" i="18"/>
  <c r="J17" i="36"/>
  <c r="X18" i="18"/>
  <c r="J15" i="36"/>
  <c r="X16" i="18"/>
  <c r="I14"/>
  <c r="E13" i="36"/>
  <c r="X7" i="18"/>
  <c r="J6" i="36"/>
  <c r="J37"/>
  <c r="X38" i="18"/>
  <c r="J21" i="36"/>
  <c r="X22" i="18"/>
  <c r="O18"/>
  <c r="G17" i="36"/>
  <c r="X13" i="18"/>
  <c r="J12" i="36"/>
  <c r="I40" i="18"/>
  <c r="E39" i="36"/>
  <c r="O37" i="18"/>
  <c r="G36" i="36"/>
  <c r="O35" i="18"/>
  <c r="G34" i="36"/>
  <c r="J32"/>
  <c r="X33" i="18"/>
  <c r="I33"/>
  <c r="E32" i="36"/>
  <c r="J30"/>
  <c r="X31" i="18"/>
  <c r="I31"/>
  <c r="E30" i="36"/>
  <c r="O29" i="18"/>
  <c r="G28" i="36"/>
  <c r="O25" i="18"/>
  <c r="G24" i="36"/>
  <c r="O23" i="18"/>
  <c r="G22" i="36"/>
  <c r="O21" i="18"/>
  <c r="G20" i="36"/>
  <c r="I12" i="18"/>
  <c r="E11" i="36"/>
  <c r="I10" i="18"/>
  <c r="E9" i="36"/>
  <c r="I8" i="18"/>
  <c r="E7" i="36"/>
  <c r="I6" i="18"/>
  <c r="E5" i="36"/>
  <c r="I19" i="18"/>
  <c r="E18" i="36"/>
  <c r="X19" i="18"/>
  <c r="J18" i="36"/>
  <c r="O17" i="18"/>
  <c r="G16" i="36"/>
  <c r="I15" i="18"/>
  <c r="E14" i="36"/>
  <c r="X15" i="18"/>
  <c r="J14" i="36"/>
  <c r="O38" i="18"/>
  <c r="G37" i="36"/>
  <c r="O30" i="18"/>
  <c r="G29" i="36"/>
  <c r="O26" i="18"/>
  <c r="G25" i="36"/>
  <c r="O20" i="18"/>
  <c r="G19" i="36"/>
  <c r="I11" i="18"/>
  <c r="E10" i="36"/>
  <c r="O9" i="18"/>
  <c r="G8" i="36"/>
  <c r="J35"/>
  <c r="X36" i="18"/>
  <c r="J31" i="36"/>
  <c r="X32" i="18"/>
  <c r="I30"/>
  <c r="E29" i="36"/>
  <c r="X28" i="18"/>
  <c r="J27" i="36"/>
  <c r="X26" i="18"/>
  <c r="J25" i="36"/>
  <c r="I22" i="18"/>
  <c r="E21" i="36"/>
  <c r="I20" i="18"/>
  <c r="E19" i="36"/>
  <c r="I18" i="18"/>
  <c r="E17" i="36"/>
  <c r="J13"/>
  <c r="X14" i="18"/>
  <c r="AX13" i="12"/>
  <c r="Q13" i="18" s="1"/>
  <c r="O13"/>
  <c r="G12" i="36"/>
  <c r="O11" i="18"/>
  <c r="G10" i="36"/>
  <c r="I9" i="18"/>
  <c r="E8" i="36"/>
  <c r="I7" i="18"/>
  <c r="E6" i="36"/>
  <c r="J39"/>
  <c r="X40" i="18"/>
  <c r="O14"/>
  <c r="G13" i="36"/>
  <c r="J11"/>
  <c r="X12" i="18"/>
  <c r="J9" i="36"/>
  <c r="X10" i="18"/>
  <c r="J7" i="36"/>
  <c r="X8" i="18"/>
  <c r="R6" i="16"/>
  <c r="H5" i="35"/>
  <c r="R11" i="16"/>
  <c r="H10" i="35"/>
  <c r="R13" i="16"/>
  <c r="H12" i="35"/>
  <c r="R18" i="16"/>
  <c r="H17" i="35"/>
  <c r="R20" i="16"/>
  <c r="H19" i="35"/>
  <c r="R22" i="16"/>
  <c r="H21" i="35"/>
  <c r="R7" i="16"/>
  <c r="H6" i="35"/>
  <c r="R10" i="16"/>
  <c r="H9" i="35"/>
  <c r="R12" i="16"/>
  <c r="H11" i="35"/>
  <c r="R14" i="16"/>
  <c r="H13" i="35"/>
  <c r="R17" i="16"/>
  <c r="H16" i="35"/>
  <c r="R19" i="16"/>
  <c r="H18" i="35"/>
  <c r="R21" i="16"/>
  <c r="H20" i="35"/>
  <c r="R23" i="16"/>
  <c r="H22" i="35"/>
  <c r="R25" i="16"/>
  <c r="H24" i="35"/>
  <c r="R28" i="16"/>
  <c r="H27" i="35"/>
  <c r="R31" i="16"/>
  <c r="H30" i="35"/>
  <c r="R33" i="16"/>
  <c r="H32" i="35"/>
  <c r="R35" i="16"/>
  <c r="H34" i="35"/>
  <c r="R37" i="16"/>
  <c r="H36" i="35"/>
  <c r="R39" i="16"/>
  <c r="H38" i="35"/>
  <c r="R8" i="16"/>
  <c r="H7" i="35"/>
  <c r="R15" i="16"/>
  <c r="H14" i="35"/>
  <c r="R24" i="16"/>
  <c r="H23" i="35"/>
  <c r="R26" i="16"/>
  <c r="H25" i="35"/>
  <c r="R27" i="16"/>
  <c r="H26" i="35"/>
  <c r="R30" i="16"/>
  <c r="H29" i="35"/>
  <c r="R32" i="16"/>
  <c r="H31" i="35"/>
  <c r="R34" i="16"/>
  <c r="H33" i="35"/>
  <c r="R36" i="16"/>
  <c r="H35" i="35"/>
  <c r="R38" i="16"/>
  <c r="H37" i="35"/>
  <c r="R40" i="16"/>
  <c r="H39" i="35"/>
  <c r="V6" i="16"/>
  <c r="M6"/>
  <c r="I5" i="35"/>
  <c r="U7" i="16"/>
  <c r="L7"/>
  <c r="F6" i="35"/>
  <c r="V8" i="16"/>
  <c r="M8"/>
  <c r="I7" i="35"/>
  <c r="L9" i="16"/>
  <c r="F8" i="35"/>
  <c r="U10" i="16"/>
  <c r="L10"/>
  <c r="F9" i="35"/>
  <c r="V11" i="16"/>
  <c r="M11"/>
  <c r="I10" i="35"/>
  <c r="U12" i="16"/>
  <c r="L12"/>
  <c r="F11" i="35"/>
  <c r="V13" i="16"/>
  <c r="M13"/>
  <c r="I12" i="35"/>
  <c r="U14" i="16"/>
  <c r="L14"/>
  <c r="F13" i="35"/>
  <c r="V15" i="16"/>
  <c r="M15"/>
  <c r="I14" i="35"/>
  <c r="U17" i="16"/>
  <c r="L17"/>
  <c r="F16" i="35"/>
  <c r="V18" i="16"/>
  <c r="M18"/>
  <c r="I17" i="35"/>
  <c r="U19" i="16"/>
  <c r="L19"/>
  <c r="F18" i="35"/>
  <c r="V20" i="16"/>
  <c r="M20"/>
  <c r="I19" i="35"/>
  <c r="U21" i="16"/>
  <c r="L21"/>
  <c r="F20" i="35"/>
  <c r="V22" i="16"/>
  <c r="M22"/>
  <c r="I21" i="35"/>
  <c r="U23" i="16"/>
  <c r="L23"/>
  <c r="F22" i="35"/>
  <c r="V24" i="16"/>
  <c r="M24"/>
  <c r="I23" i="35"/>
  <c r="U25" i="16"/>
  <c r="L25"/>
  <c r="F24" i="35"/>
  <c r="V26" i="16"/>
  <c r="M26"/>
  <c r="I25" i="35"/>
  <c r="V27" i="16"/>
  <c r="M27"/>
  <c r="I26" i="35"/>
  <c r="U28" i="16"/>
  <c r="L28"/>
  <c r="F27" i="35"/>
  <c r="V30" i="16"/>
  <c r="M30"/>
  <c r="I29" i="35"/>
  <c r="U31" i="16"/>
  <c r="L31"/>
  <c r="F30" i="35"/>
  <c r="V32" i="16"/>
  <c r="M32"/>
  <c r="I31" i="35"/>
  <c r="U33" i="16"/>
  <c r="L33"/>
  <c r="F32" i="35"/>
  <c r="V34" i="16"/>
  <c r="M34"/>
  <c r="I33" i="35"/>
  <c r="U35" i="16"/>
  <c r="L35"/>
  <c r="F34" i="35"/>
  <c r="V36" i="16"/>
  <c r="M36"/>
  <c r="I35" i="35"/>
  <c r="U37" i="16"/>
  <c r="L37"/>
  <c r="F36" i="35"/>
  <c r="V38" i="16"/>
  <c r="M38"/>
  <c r="I37" i="35"/>
  <c r="U39" i="16"/>
  <c r="L39"/>
  <c r="F38" i="35"/>
  <c r="V40" i="16"/>
  <c r="M40"/>
  <c r="I39" i="35"/>
  <c r="U6" i="16"/>
  <c r="L6"/>
  <c r="F5" i="35"/>
  <c r="V7" i="16"/>
  <c r="M7"/>
  <c r="I6" i="35"/>
  <c r="U8" i="16"/>
  <c r="L8"/>
  <c r="F7" i="35"/>
  <c r="M9" i="16"/>
  <c r="V10"/>
  <c r="M10"/>
  <c r="I9" i="35"/>
  <c r="U11" i="16"/>
  <c r="L11"/>
  <c r="F10" i="35"/>
  <c r="V12" i="16"/>
  <c r="M12"/>
  <c r="I11" i="35"/>
  <c r="U13" i="16"/>
  <c r="L13"/>
  <c r="F12" i="35"/>
  <c r="V14" i="16"/>
  <c r="M14"/>
  <c r="I13" i="35"/>
  <c r="U15" i="16"/>
  <c r="L15"/>
  <c r="F14" i="35"/>
  <c r="V17" i="16"/>
  <c r="M17"/>
  <c r="I16" i="35"/>
  <c r="U18" i="16"/>
  <c r="L18"/>
  <c r="F17" i="35"/>
  <c r="V19" i="16"/>
  <c r="M19"/>
  <c r="I18" i="35"/>
  <c r="U20" i="16"/>
  <c r="L20"/>
  <c r="F19" i="35"/>
  <c r="V21" i="16"/>
  <c r="M21"/>
  <c r="I20" i="35"/>
  <c r="U22" i="16"/>
  <c r="L22"/>
  <c r="F21" i="35"/>
  <c r="V23" i="16"/>
  <c r="M23"/>
  <c r="I22" i="35"/>
  <c r="U24" i="16"/>
  <c r="L24"/>
  <c r="F23" i="35"/>
  <c r="V25" i="16"/>
  <c r="M25"/>
  <c r="I24" i="35"/>
  <c r="U26" i="16"/>
  <c r="L26"/>
  <c r="F25" i="35"/>
  <c r="U27" i="16"/>
  <c r="L27"/>
  <c r="F26" i="35"/>
  <c r="V28" i="16"/>
  <c r="M28"/>
  <c r="I27" i="35"/>
  <c r="U30" i="16"/>
  <c r="L30"/>
  <c r="F29" i="35"/>
  <c r="V31" i="16"/>
  <c r="M31"/>
  <c r="I30" i="35"/>
  <c r="U32" i="16"/>
  <c r="L32"/>
  <c r="F31" i="35"/>
  <c r="V33" i="16"/>
  <c r="M33"/>
  <c r="I32" i="35"/>
  <c r="U34" i="16"/>
  <c r="L34"/>
  <c r="F33" i="35"/>
  <c r="V35" i="16"/>
  <c r="M35"/>
  <c r="I34" i="35"/>
  <c r="U36" i="16"/>
  <c r="L36"/>
  <c r="F35" i="35"/>
  <c r="V37" i="16"/>
  <c r="M37"/>
  <c r="I36" i="35"/>
  <c r="U38" i="16"/>
  <c r="L38"/>
  <c r="F37" i="35"/>
  <c r="V39" i="16"/>
  <c r="M39"/>
  <c r="I38" i="35"/>
  <c r="U40" i="16"/>
  <c r="L40"/>
  <c r="F39" i="35"/>
  <c r="F6" i="16"/>
  <c r="D5" i="35"/>
  <c r="F7" i="16"/>
  <c r="D6" i="35"/>
  <c r="F9" i="16"/>
  <c r="D8" i="35"/>
  <c r="F10" i="16"/>
  <c r="D9" i="35"/>
  <c r="F12" i="16"/>
  <c r="D11" i="35"/>
  <c r="F14" i="16"/>
  <c r="D13" i="35"/>
  <c r="F17" i="16"/>
  <c r="D16" i="35"/>
  <c r="F19" i="16"/>
  <c r="D18" i="35"/>
  <c r="F21" i="16"/>
  <c r="D20" i="35"/>
  <c r="F23" i="16"/>
  <c r="D22" i="35"/>
  <c r="F25" i="16"/>
  <c r="D24" i="35"/>
  <c r="F28" i="16"/>
  <c r="D27" i="35"/>
  <c r="F31" i="16"/>
  <c r="D30" i="35"/>
  <c r="F33" i="16"/>
  <c r="D32" i="35"/>
  <c r="F35" i="16"/>
  <c r="D34" i="35"/>
  <c r="F37" i="16"/>
  <c r="D36" i="35"/>
  <c r="F39" i="16"/>
  <c r="D38" i="35"/>
  <c r="F8" i="16"/>
  <c r="D7" i="35"/>
  <c r="F11" i="16"/>
  <c r="D10" i="35"/>
  <c r="F13" i="16"/>
  <c r="D12" i="35"/>
  <c r="F15" i="16"/>
  <c r="D14" i="35"/>
  <c r="F18" i="16"/>
  <c r="D17" i="35"/>
  <c r="F20" i="16"/>
  <c r="D19" i="35"/>
  <c r="F22" i="16"/>
  <c r="D21" i="35"/>
  <c r="F24" i="16"/>
  <c r="D23" i="35"/>
  <c r="F26" i="16"/>
  <c r="D25" i="35"/>
  <c r="F30" i="16"/>
  <c r="D29" i="35"/>
  <c r="F32" i="16"/>
  <c r="D31" i="35"/>
  <c r="F34" i="16"/>
  <c r="D33" i="35"/>
  <c r="F36" i="16"/>
  <c r="D35" i="35"/>
  <c r="F38" i="16"/>
  <c r="D37" i="35"/>
  <c r="F40" i="16"/>
  <c r="D39" i="35"/>
  <c r="D7" i="16"/>
  <c r="C6" i="35"/>
  <c r="D9" i="16"/>
  <c r="C8" i="35"/>
  <c r="D10" i="16"/>
  <c r="C9" i="35"/>
  <c r="C11" i="16"/>
  <c r="D12"/>
  <c r="C11" i="35"/>
  <c r="D14" i="16"/>
  <c r="C13" i="35"/>
  <c r="D17" i="16"/>
  <c r="C16" i="35"/>
  <c r="D19" i="16"/>
  <c r="C18" i="35"/>
  <c r="D21" i="16"/>
  <c r="C20" i="35"/>
  <c r="D23" i="16"/>
  <c r="C22" i="35"/>
  <c r="D25" i="16"/>
  <c r="C24" i="35"/>
  <c r="D27" i="16"/>
  <c r="C26" i="35"/>
  <c r="D28" i="16"/>
  <c r="C27" i="35"/>
  <c r="D31" i="16"/>
  <c r="C30" i="35"/>
  <c r="D33" i="16"/>
  <c r="C32" i="35"/>
  <c r="D35" i="16"/>
  <c r="C34" i="35"/>
  <c r="D37" i="16"/>
  <c r="C36" i="35"/>
  <c r="D39" i="16"/>
  <c r="C38" i="35"/>
  <c r="D6" i="16"/>
  <c r="C5" i="35"/>
  <c r="C7" i="16"/>
  <c r="D8"/>
  <c r="C7" i="35"/>
  <c r="C9" i="16"/>
  <c r="D11"/>
  <c r="C10" i="35"/>
  <c r="D13" i="16"/>
  <c r="C12" i="35"/>
  <c r="D15" i="16"/>
  <c r="C14" i="35"/>
  <c r="D18" i="16"/>
  <c r="C17" i="35"/>
  <c r="D20" i="16"/>
  <c r="C19" i="35"/>
  <c r="D22" i="16"/>
  <c r="C21" i="35"/>
  <c r="D24" i="16"/>
  <c r="C23" i="35"/>
  <c r="D26" i="16"/>
  <c r="C25" i="35"/>
  <c r="D30" i="16"/>
  <c r="C29" i="35"/>
  <c r="D32" i="16"/>
  <c r="C31" i="35"/>
  <c r="D34" i="16"/>
  <c r="C33" i="35"/>
  <c r="D36" i="16"/>
  <c r="C35" i="35"/>
  <c r="D38" i="16"/>
  <c r="C37" i="35"/>
  <c r="D40" i="16"/>
  <c r="C39" i="35"/>
  <c r="V23" i="6"/>
  <c r="V31"/>
  <c r="V39"/>
  <c r="X27"/>
  <c r="X35"/>
  <c r="Z23"/>
  <c r="Z31"/>
  <c r="Z39"/>
  <c r="AB33"/>
  <c r="V27"/>
  <c r="V35"/>
  <c r="AB25"/>
  <c r="V21"/>
  <c r="V25"/>
  <c r="V29"/>
  <c r="V33"/>
  <c r="V37"/>
  <c r="X21"/>
  <c r="X25"/>
  <c r="X29"/>
  <c r="X33"/>
  <c r="X37"/>
  <c r="Z21"/>
  <c r="Z29"/>
  <c r="Z37"/>
  <c r="M7"/>
  <c r="M11"/>
  <c r="M15"/>
  <c r="M19"/>
  <c r="O9"/>
  <c r="O13"/>
  <c r="O17"/>
  <c r="Q7"/>
  <c r="Q11"/>
  <c r="Q15"/>
  <c r="Q19"/>
  <c r="S9"/>
  <c r="S13"/>
  <c r="S17"/>
  <c r="M9"/>
  <c r="M13"/>
  <c r="M17"/>
  <c r="O7"/>
  <c r="O11"/>
  <c r="O15"/>
  <c r="O19"/>
  <c r="D8"/>
  <c r="D12"/>
  <c r="D16"/>
  <c r="F8"/>
  <c r="F12"/>
  <c r="F16"/>
  <c r="H8"/>
  <c r="H12"/>
  <c r="H16"/>
  <c r="J16"/>
  <c r="D10"/>
  <c r="D14"/>
  <c r="D18"/>
  <c r="F10"/>
  <c r="F14"/>
  <c r="F18"/>
  <c r="H10"/>
  <c r="H14"/>
  <c r="H18"/>
  <c r="H5" i="32"/>
  <c r="H7"/>
  <c r="D10"/>
  <c r="H10"/>
  <c r="I5" i="33"/>
  <c r="I38" i="34"/>
  <c r="D38"/>
  <c r="H36"/>
  <c r="F36"/>
  <c r="I33"/>
  <c r="I32"/>
  <c r="D32"/>
  <c r="I26"/>
  <c r="I24"/>
  <c r="I22"/>
  <c r="I18"/>
  <c r="I16"/>
  <c r="I14"/>
  <c r="I13"/>
  <c r="I11"/>
  <c r="I8"/>
  <c r="C36"/>
  <c r="C33"/>
  <c r="C5"/>
  <c r="I35"/>
  <c r="D35"/>
  <c r="F31"/>
  <c r="D31"/>
  <c r="F30"/>
  <c r="F29"/>
  <c r="D29"/>
  <c r="F28"/>
  <c r="F27"/>
  <c r="D27"/>
  <c r="F23"/>
  <c r="F21"/>
  <c r="F20"/>
  <c r="F19"/>
  <c r="F17"/>
  <c r="F15"/>
  <c r="F10"/>
  <c r="F9"/>
  <c r="F7"/>
  <c r="F6"/>
  <c r="D17" i="33"/>
  <c r="F16"/>
  <c r="F15"/>
  <c r="H14"/>
  <c r="D14"/>
  <c r="H13"/>
  <c r="D13"/>
  <c r="F12"/>
  <c r="F11"/>
  <c r="H10"/>
  <c r="D10"/>
  <c r="H9"/>
  <c r="D9"/>
  <c r="F8"/>
  <c r="F7"/>
  <c r="D5"/>
  <c r="F39"/>
  <c r="D39"/>
  <c r="H37"/>
  <c r="I37"/>
  <c r="D34"/>
  <c r="I32"/>
  <c r="C32"/>
  <c r="C29"/>
  <c r="H25"/>
  <c r="I25"/>
  <c r="F24"/>
  <c r="F22"/>
  <c r="C19"/>
  <c r="I16"/>
  <c r="C16"/>
  <c r="I14"/>
  <c r="C14"/>
  <c r="I12"/>
  <c r="I11"/>
  <c r="C11"/>
  <c r="I9"/>
  <c r="C9"/>
  <c r="I7"/>
  <c r="C7"/>
  <c r="C5"/>
  <c r="C39"/>
  <c r="F36"/>
  <c r="D36"/>
  <c r="H35"/>
  <c r="I35"/>
  <c r="F34"/>
  <c r="C34"/>
  <c r="F31"/>
  <c r="D31"/>
  <c r="H30"/>
  <c r="I30"/>
  <c r="F29"/>
  <c r="D29"/>
  <c r="H28"/>
  <c r="I28"/>
  <c r="F27"/>
  <c r="D27"/>
  <c r="H26"/>
  <c r="I26"/>
  <c r="C25"/>
  <c r="C22"/>
  <c r="I21"/>
  <c r="F20"/>
  <c r="D20"/>
  <c r="H19"/>
  <c r="I19"/>
  <c r="F18"/>
  <c r="D18"/>
  <c r="H17"/>
  <c r="I17"/>
  <c r="H6" i="32"/>
  <c r="H9"/>
  <c r="J17" i="33"/>
  <c r="J15"/>
  <c r="J10"/>
  <c r="J37"/>
  <c r="H5"/>
  <c r="I5" i="34"/>
  <c r="H5"/>
  <c r="H38"/>
  <c r="F38"/>
  <c r="I36"/>
  <c r="F33"/>
  <c r="H32"/>
  <c r="F32"/>
  <c r="F26"/>
  <c r="F24"/>
  <c r="F22"/>
  <c r="F18"/>
  <c r="F16"/>
  <c r="F14"/>
  <c r="F13"/>
  <c r="F11"/>
  <c r="F8"/>
  <c r="F5"/>
  <c r="C38"/>
  <c r="C35"/>
  <c r="C32"/>
  <c r="D36"/>
  <c r="H35"/>
  <c r="F35"/>
  <c r="H33"/>
  <c r="D33"/>
  <c r="I31"/>
  <c r="I30"/>
  <c r="I29"/>
  <c r="I28"/>
  <c r="I27"/>
  <c r="I23"/>
  <c r="I21"/>
  <c r="I20"/>
  <c r="I19"/>
  <c r="I17"/>
  <c r="I15"/>
  <c r="I10"/>
  <c r="I9"/>
  <c r="I7"/>
  <c r="I6"/>
  <c r="H16" i="33"/>
  <c r="D16"/>
  <c r="H15"/>
  <c r="D15"/>
  <c r="F14"/>
  <c r="F13"/>
  <c r="H12"/>
  <c r="D12"/>
  <c r="H11"/>
  <c r="D11"/>
  <c r="F10"/>
  <c r="F9"/>
  <c r="D8"/>
  <c r="H7"/>
  <c r="D7"/>
  <c r="F5"/>
  <c r="H39"/>
  <c r="I39"/>
  <c r="F37"/>
  <c r="C37"/>
  <c r="C35"/>
  <c r="F32"/>
  <c r="C31"/>
  <c r="C28"/>
  <c r="C27"/>
  <c r="F25"/>
  <c r="D25"/>
  <c r="I24"/>
  <c r="I22"/>
  <c r="H21"/>
  <c r="C21"/>
  <c r="C17"/>
  <c r="F17"/>
  <c r="I15"/>
  <c r="C15"/>
  <c r="I13"/>
  <c r="C13"/>
  <c r="I10"/>
  <c r="C10"/>
  <c r="C8"/>
  <c r="D37"/>
  <c r="H36"/>
  <c r="I36"/>
  <c r="F35"/>
  <c r="D35"/>
  <c r="H34"/>
  <c r="I34"/>
  <c r="D32"/>
  <c r="H31"/>
  <c r="I31"/>
  <c r="F30"/>
  <c r="D30"/>
  <c r="H29"/>
  <c r="I29"/>
  <c r="F28"/>
  <c r="D28"/>
  <c r="H27"/>
  <c r="I27"/>
  <c r="F26"/>
  <c r="C26"/>
  <c r="C24"/>
  <c r="F21"/>
  <c r="D21"/>
  <c r="H20"/>
  <c r="I20"/>
  <c r="F19"/>
  <c r="D19"/>
  <c r="H18"/>
  <c r="I18"/>
  <c r="C31" i="34"/>
  <c r="C30"/>
  <c r="C29"/>
  <c r="C28"/>
  <c r="C27"/>
  <c r="C26"/>
  <c r="C24"/>
  <c r="C22"/>
  <c r="C36" i="33"/>
  <c r="H32"/>
  <c r="C30"/>
  <c r="H24"/>
  <c r="D24"/>
  <c r="H22"/>
  <c r="D22"/>
  <c r="C20"/>
  <c r="C18"/>
  <c r="C12"/>
  <c r="H31" i="34"/>
  <c r="E4" i="7"/>
  <c r="D5"/>
  <c r="F5"/>
  <c r="E6"/>
  <c r="AK8" i="6"/>
  <c r="AI8"/>
  <c r="AG8"/>
  <c r="AE8"/>
  <c r="G6" i="7"/>
  <c r="F7"/>
  <c r="E8"/>
  <c r="D9"/>
  <c r="I9"/>
  <c r="AT11" i="6"/>
  <c r="AR11"/>
  <c r="AP11"/>
  <c r="AN11"/>
  <c r="AK12"/>
  <c r="AI12"/>
  <c r="AG12"/>
  <c r="AE12"/>
  <c r="G10" i="7"/>
  <c r="F11"/>
  <c r="AK14" i="6"/>
  <c r="AI14"/>
  <c r="AG14"/>
  <c r="AE14"/>
  <c r="G12" i="7"/>
  <c r="F13"/>
  <c r="F15"/>
  <c r="E16"/>
  <c r="F17"/>
  <c r="I18"/>
  <c r="AT20" i="6"/>
  <c r="AR20"/>
  <c r="AP20"/>
  <c r="AN20"/>
  <c r="G19" i="7"/>
  <c r="AK21" i="6"/>
  <c r="AI21"/>
  <c r="AG21"/>
  <c r="F20" i="7"/>
  <c r="AB22" i="6"/>
  <c r="E21" i="7"/>
  <c r="D22"/>
  <c r="I22"/>
  <c r="AT24" i="6"/>
  <c r="AR24"/>
  <c r="AP24"/>
  <c r="AN24"/>
  <c r="G23" i="7"/>
  <c r="AK25" i="6"/>
  <c r="AI25"/>
  <c r="AG25"/>
  <c r="I24" i="7"/>
  <c r="AT26" i="6"/>
  <c r="AR26"/>
  <c r="AP26"/>
  <c r="AN26"/>
  <c r="G25" i="7"/>
  <c r="AK27" i="6"/>
  <c r="AI27"/>
  <c r="AG27"/>
  <c r="F26" i="7"/>
  <c r="AB28" i="6"/>
  <c r="E27" i="7"/>
  <c r="D28"/>
  <c r="I28"/>
  <c r="AT30" i="6"/>
  <c r="AR30"/>
  <c r="AP30"/>
  <c r="AN30"/>
  <c r="G29" i="7"/>
  <c r="AK31" i="6"/>
  <c r="AI31"/>
  <c r="AG31"/>
  <c r="I30" i="7"/>
  <c r="AT32" i="6"/>
  <c r="AR32"/>
  <c r="AP32"/>
  <c r="AN32"/>
  <c r="G31" i="7"/>
  <c r="AK33" i="6"/>
  <c r="AI33"/>
  <c r="AG33"/>
  <c r="F32" i="7"/>
  <c r="AB34" i="6"/>
  <c r="E33" i="7"/>
  <c r="D34"/>
  <c r="I34"/>
  <c r="AT36" i="6"/>
  <c r="AR36"/>
  <c r="AP36"/>
  <c r="AN36"/>
  <c r="D36" i="7"/>
  <c r="I36"/>
  <c r="AT38" i="6"/>
  <c r="AR38"/>
  <c r="AP38"/>
  <c r="AN38"/>
  <c r="D38" i="7"/>
  <c r="I38"/>
  <c r="AT40" i="6"/>
  <c r="AR40"/>
  <c r="AP40"/>
  <c r="AN40"/>
  <c r="D22"/>
  <c r="D24"/>
  <c r="D28"/>
  <c r="D30"/>
  <c r="D34"/>
  <c r="D36"/>
  <c r="D40"/>
  <c r="F22"/>
  <c r="F24"/>
  <c r="F26"/>
  <c r="F28"/>
  <c r="F30"/>
  <c r="F32"/>
  <c r="F34"/>
  <c r="F36"/>
  <c r="F38"/>
  <c r="F40"/>
  <c r="H22"/>
  <c r="H24"/>
  <c r="H26"/>
  <c r="H34"/>
  <c r="H36"/>
  <c r="H38"/>
  <c r="H40"/>
  <c r="J24"/>
  <c r="J38"/>
  <c r="J40"/>
  <c r="M21"/>
  <c r="AB9"/>
  <c r="G4" i="7"/>
  <c r="AK6" i="6"/>
  <c r="AI6"/>
  <c r="AG6"/>
  <c r="AE6"/>
  <c r="I5" i="7"/>
  <c r="AT7" i="6"/>
  <c r="AR7"/>
  <c r="AP7"/>
  <c r="AN7"/>
  <c r="I7" i="7"/>
  <c r="AT9" i="6"/>
  <c r="AR9"/>
  <c r="AP9"/>
  <c r="AN9"/>
  <c r="AK10"/>
  <c r="AI10"/>
  <c r="AG10"/>
  <c r="AE10"/>
  <c r="G8" i="7"/>
  <c r="F9"/>
  <c r="E10"/>
  <c r="D11"/>
  <c r="I11"/>
  <c r="AT13" i="6"/>
  <c r="AR13"/>
  <c r="AP13"/>
  <c r="AN13"/>
  <c r="E12" i="7"/>
  <c r="D13"/>
  <c r="I13"/>
  <c r="AT15" i="6"/>
  <c r="AR15"/>
  <c r="AP15"/>
  <c r="AN15"/>
  <c r="AK16"/>
  <c r="AI16"/>
  <c r="AG16"/>
  <c r="AE16"/>
  <c r="D15" i="7"/>
  <c r="I15"/>
  <c r="AT17" i="6"/>
  <c r="AR17"/>
  <c r="AP17"/>
  <c r="AN17"/>
  <c r="AK18"/>
  <c r="AI18"/>
  <c r="AG18"/>
  <c r="AE18"/>
  <c r="G16" i="7"/>
  <c r="D17"/>
  <c r="I17"/>
  <c r="AT19" i="6"/>
  <c r="AR19"/>
  <c r="AP19"/>
  <c r="AN19"/>
  <c r="E41"/>
  <c r="D47" s="1"/>
  <c r="F18" i="7"/>
  <c r="E19"/>
  <c r="D20"/>
  <c r="I20"/>
  <c r="AT22" i="6"/>
  <c r="AR22"/>
  <c r="AP22"/>
  <c r="AN22"/>
  <c r="G21" i="7"/>
  <c r="AK23" i="6"/>
  <c r="AI23"/>
  <c r="AG23"/>
  <c r="F22" i="7"/>
  <c r="AB24" i="6"/>
  <c r="E23" i="7"/>
  <c r="D24"/>
  <c r="F24"/>
  <c r="AB26" i="6"/>
  <c r="E25" i="7"/>
  <c r="D26"/>
  <c r="I26"/>
  <c r="AT28" i="6"/>
  <c r="AR28"/>
  <c r="AP28"/>
  <c r="AN28"/>
  <c r="G27" i="7"/>
  <c r="AK29" i="6"/>
  <c r="AI29"/>
  <c r="AG29"/>
  <c r="F28" i="7"/>
  <c r="AB30" i="6"/>
  <c r="E29" i="7"/>
  <c r="D30"/>
  <c r="F30"/>
  <c r="AB32" i="6"/>
  <c r="E31" i="7"/>
  <c r="D32"/>
  <c r="I32"/>
  <c r="AT34" i="6"/>
  <c r="AR34"/>
  <c r="AP34"/>
  <c r="AN34"/>
  <c r="G33" i="7"/>
  <c r="AK35" i="6"/>
  <c r="AI35"/>
  <c r="AG35"/>
  <c r="F34" i="7"/>
  <c r="AB36" i="6"/>
  <c r="E35" i="7"/>
  <c r="G35"/>
  <c r="AK37" i="6"/>
  <c r="AI37"/>
  <c r="AG37"/>
  <c r="AE37"/>
  <c r="F36" i="7"/>
  <c r="AB38" i="6"/>
  <c r="E37" i="7"/>
  <c r="G37"/>
  <c r="AK39" i="6"/>
  <c r="AI39"/>
  <c r="AG39"/>
  <c r="AE39"/>
  <c r="F38" i="7"/>
  <c r="AB40" i="6"/>
  <c r="F4" i="7"/>
  <c r="AT6" i="6"/>
  <c r="AR6"/>
  <c r="AP6"/>
  <c r="AN6"/>
  <c r="I4" i="7"/>
  <c r="E5"/>
  <c r="G5"/>
  <c r="AK7" i="6"/>
  <c r="AI7"/>
  <c r="AG7"/>
  <c r="D6" i="7"/>
  <c r="F6"/>
  <c r="I6"/>
  <c r="AT8" i="6"/>
  <c r="AR8"/>
  <c r="AP8"/>
  <c r="AN8"/>
  <c r="E7" i="7"/>
  <c r="G7"/>
  <c r="AK9" i="6"/>
  <c r="AI9"/>
  <c r="AG9"/>
  <c r="D8" i="7"/>
  <c r="F8"/>
  <c r="I8"/>
  <c r="AT10" i="6"/>
  <c r="AR10"/>
  <c r="AP10"/>
  <c r="AN10"/>
  <c r="E9" i="7"/>
  <c r="G9"/>
  <c r="AK11" i="6"/>
  <c r="AI11"/>
  <c r="AG11"/>
  <c r="D10" i="7"/>
  <c r="F10"/>
  <c r="I10"/>
  <c r="AT12" i="6"/>
  <c r="AR12"/>
  <c r="AP12"/>
  <c r="AN12"/>
  <c r="E11" i="7"/>
  <c r="G11"/>
  <c r="AK13" i="6"/>
  <c r="AI13"/>
  <c r="AG13"/>
  <c r="D12" i="7"/>
  <c r="F12"/>
  <c r="I12"/>
  <c r="AT14" i="6"/>
  <c r="AR14"/>
  <c r="AP14"/>
  <c r="AN14"/>
  <c r="E13" i="7"/>
  <c r="G13"/>
  <c r="AK15" i="6"/>
  <c r="AI15"/>
  <c r="AG15"/>
  <c r="I14" i="7"/>
  <c r="AT16" i="6"/>
  <c r="AR16"/>
  <c r="AP16"/>
  <c r="AN16"/>
  <c r="E15" i="7"/>
  <c r="G15"/>
  <c r="AK17" i="6"/>
  <c r="AI17"/>
  <c r="AG17"/>
  <c r="D16" i="7"/>
  <c r="F16"/>
  <c r="I16"/>
  <c r="AT18" i="6"/>
  <c r="AR18"/>
  <c r="AP18"/>
  <c r="AN18"/>
  <c r="E17" i="7"/>
  <c r="G17"/>
  <c r="AK19" i="6"/>
  <c r="AI19"/>
  <c r="AG19"/>
  <c r="C41"/>
  <c r="D46" s="1"/>
  <c r="G41"/>
  <c r="D48" s="1"/>
  <c r="E18" i="7"/>
  <c r="AK20" i="6"/>
  <c r="AI20"/>
  <c r="AG20"/>
  <c r="AE20"/>
  <c r="G18" i="7"/>
  <c r="D19"/>
  <c r="F19"/>
  <c r="I19"/>
  <c r="AT21" i="6"/>
  <c r="AR21"/>
  <c r="AP21"/>
  <c r="AN21"/>
  <c r="E20" i="7"/>
  <c r="AK22" i="6"/>
  <c r="AI22"/>
  <c r="AG22"/>
  <c r="AE22"/>
  <c r="G20" i="7"/>
  <c r="D21"/>
  <c r="F21"/>
  <c r="I21"/>
  <c r="AT23" i="6"/>
  <c r="AR23"/>
  <c r="AP23"/>
  <c r="AN23"/>
  <c r="E22" i="7"/>
  <c r="AK24" i="6"/>
  <c r="AI24"/>
  <c r="AG24"/>
  <c r="AE24"/>
  <c r="G22" i="7"/>
  <c r="D23"/>
  <c r="F23"/>
  <c r="I23"/>
  <c r="AT25" i="6"/>
  <c r="AR25"/>
  <c r="AP25"/>
  <c r="AN25"/>
  <c r="E24" i="7"/>
  <c r="AK26" i="6"/>
  <c r="AI26"/>
  <c r="AG26"/>
  <c r="AE26"/>
  <c r="G24" i="7"/>
  <c r="D25"/>
  <c r="F25"/>
  <c r="I25"/>
  <c r="AT27" i="6"/>
  <c r="AR27"/>
  <c r="AP27"/>
  <c r="AN27"/>
  <c r="E26" i="7"/>
  <c r="AK28" i="6"/>
  <c r="AI28"/>
  <c r="AG28"/>
  <c r="AE28"/>
  <c r="G26" i="7"/>
  <c r="D27"/>
  <c r="F27"/>
  <c r="I27"/>
  <c r="AT29" i="6"/>
  <c r="AR29"/>
  <c r="AP29"/>
  <c r="AN29"/>
  <c r="E28" i="7"/>
  <c r="AK30" i="6"/>
  <c r="AI30"/>
  <c r="AG30"/>
  <c r="AE30"/>
  <c r="G28" i="7"/>
  <c r="D29"/>
  <c r="F29"/>
  <c r="I29"/>
  <c r="AT31" i="6"/>
  <c r="AR31"/>
  <c r="AP31"/>
  <c r="AN31"/>
  <c r="E30" i="7"/>
  <c r="AK32" i="6"/>
  <c r="AI32"/>
  <c r="AG32"/>
  <c r="AE32"/>
  <c r="G30" i="7"/>
  <c r="D31"/>
  <c r="F31"/>
  <c r="I31"/>
  <c r="AT33" i="6"/>
  <c r="AR33"/>
  <c r="AP33"/>
  <c r="AN33"/>
  <c r="E32" i="7"/>
  <c r="AK34" i="6"/>
  <c r="AI34"/>
  <c r="AG34"/>
  <c r="AE34"/>
  <c r="G32" i="7"/>
  <c r="D33"/>
  <c r="F33"/>
  <c r="I33"/>
  <c r="AT35" i="6"/>
  <c r="AR35"/>
  <c r="AP35"/>
  <c r="AN35"/>
  <c r="E34" i="7"/>
  <c r="AK36" i="6"/>
  <c r="AI36"/>
  <c r="AG36"/>
  <c r="AE36"/>
  <c r="G34" i="7"/>
  <c r="D35"/>
  <c r="F35"/>
  <c r="I35"/>
  <c r="AT37" i="6"/>
  <c r="AR37"/>
  <c r="AP37"/>
  <c r="AN37"/>
  <c r="E36" i="7"/>
  <c r="AK38" i="6"/>
  <c r="AI38"/>
  <c r="AG38"/>
  <c r="AE38"/>
  <c r="G36" i="7"/>
  <c r="D37"/>
  <c r="F37"/>
  <c r="I37"/>
  <c r="AT39" i="6"/>
  <c r="AR39"/>
  <c r="AP39"/>
  <c r="AN39"/>
  <c r="E38" i="7"/>
  <c r="H38" s="1"/>
  <c r="AK40" i="6"/>
  <c r="AI40"/>
  <c r="AG40"/>
  <c r="AE40"/>
  <c r="G38" i="7"/>
  <c r="D26" i="6"/>
  <c r="D32"/>
  <c r="D38"/>
  <c r="H30"/>
  <c r="J28"/>
  <c r="J30"/>
  <c r="J32"/>
  <c r="J36"/>
  <c r="M23"/>
  <c r="M25"/>
  <c r="M29"/>
  <c r="M31"/>
  <c r="M35"/>
  <c r="M39"/>
  <c r="O23"/>
  <c r="O25"/>
  <c r="O27"/>
  <c r="O29"/>
  <c r="O33"/>
  <c r="O35"/>
  <c r="O37"/>
  <c r="O39"/>
  <c r="Q21"/>
  <c r="Q23"/>
  <c r="Q25"/>
  <c r="Q27"/>
  <c r="Q29"/>
  <c r="Q31"/>
  <c r="Q33"/>
  <c r="Q35"/>
  <c r="Q37"/>
  <c r="Q39"/>
  <c r="S21"/>
  <c r="S23"/>
  <c r="S25"/>
  <c r="S27"/>
  <c r="S29"/>
  <c r="S31"/>
  <c r="S33"/>
  <c r="S35"/>
  <c r="S37"/>
  <c r="S39"/>
  <c r="V7"/>
  <c r="V9"/>
  <c r="V11"/>
  <c r="V13"/>
  <c r="V15"/>
  <c r="V17"/>
  <c r="V19"/>
  <c r="X7"/>
  <c r="X9"/>
  <c r="X11"/>
  <c r="X13"/>
  <c r="X15"/>
  <c r="X17"/>
  <c r="X19"/>
  <c r="Z7"/>
  <c r="Z9"/>
  <c r="Z11"/>
  <c r="Z13"/>
  <c r="Z15"/>
  <c r="Z17"/>
  <c r="Z19"/>
  <c r="AB7"/>
  <c r="AB11"/>
  <c r="AB13"/>
  <c r="AB15"/>
  <c r="AB17"/>
  <c r="AB19"/>
  <c r="AE21"/>
  <c r="AE25"/>
  <c r="AE29"/>
  <c r="AE33"/>
  <c r="D7"/>
  <c r="D11"/>
  <c r="D13"/>
  <c r="D15"/>
  <c r="D17"/>
  <c r="D19"/>
  <c r="D21"/>
  <c r="D23"/>
  <c r="D25"/>
  <c r="D27"/>
  <c r="D29"/>
  <c r="D31"/>
  <c r="D33"/>
  <c r="D35"/>
  <c r="D37"/>
  <c r="D39"/>
  <c r="F7"/>
  <c r="F11"/>
  <c r="F13"/>
  <c r="F15"/>
  <c r="F17"/>
  <c r="F19"/>
  <c r="F21"/>
  <c r="F23"/>
  <c r="F25"/>
  <c r="F27"/>
  <c r="F29"/>
  <c r="F31"/>
  <c r="F33"/>
  <c r="F35"/>
  <c r="F37"/>
  <c r="F39"/>
  <c r="H7"/>
  <c r="H11"/>
  <c r="H13"/>
  <c r="H15"/>
  <c r="H17"/>
  <c r="H19"/>
  <c r="H21"/>
  <c r="H23"/>
  <c r="H25"/>
  <c r="H27"/>
  <c r="H29"/>
  <c r="H31"/>
  <c r="H33"/>
  <c r="H35"/>
  <c r="H37"/>
  <c r="H39"/>
  <c r="J7"/>
  <c r="J11"/>
  <c r="J13"/>
  <c r="J15"/>
  <c r="J17"/>
  <c r="J19"/>
  <c r="J21"/>
  <c r="J23"/>
  <c r="J25"/>
  <c r="J27"/>
  <c r="J29"/>
  <c r="J31"/>
  <c r="J33"/>
  <c r="J35"/>
  <c r="J37"/>
  <c r="J39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Q6"/>
  <c r="Q8"/>
  <c r="Q10"/>
  <c r="Q12"/>
  <c r="Q14"/>
  <c r="Q16"/>
  <c r="Q18"/>
  <c r="Q20"/>
  <c r="Q22"/>
  <c r="Q24"/>
  <c r="Q26"/>
  <c r="Q28"/>
  <c r="Q30"/>
  <c r="Q32"/>
  <c r="Q34"/>
  <c r="Q36"/>
  <c r="Q38"/>
  <c r="Q40"/>
  <c r="S6"/>
  <c r="S8"/>
  <c r="S10"/>
  <c r="S12"/>
  <c r="S14"/>
  <c r="S16"/>
  <c r="S18"/>
  <c r="S20"/>
  <c r="S22"/>
  <c r="S24"/>
  <c r="S26"/>
  <c r="S28"/>
  <c r="S30"/>
  <c r="S32"/>
  <c r="S34"/>
  <c r="S36"/>
  <c r="S38"/>
  <c r="S40"/>
  <c r="V6"/>
  <c r="V8"/>
  <c r="V10"/>
  <c r="V12"/>
  <c r="V14"/>
  <c r="V16"/>
  <c r="V18"/>
  <c r="V20"/>
  <c r="V22"/>
  <c r="V24"/>
  <c r="V26"/>
  <c r="V28"/>
  <c r="V30"/>
  <c r="V32"/>
  <c r="V34"/>
  <c r="V36"/>
  <c r="V38"/>
  <c r="V40"/>
  <c r="X6"/>
  <c r="X8"/>
  <c r="X10"/>
  <c r="X12"/>
  <c r="X14"/>
  <c r="X16"/>
  <c r="X18"/>
  <c r="X20"/>
  <c r="X22"/>
  <c r="X24"/>
  <c r="X26"/>
  <c r="X28"/>
  <c r="X30"/>
  <c r="X32"/>
  <c r="X34"/>
  <c r="X36"/>
  <c r="X38"/>
  <c r="X40"/>
  <c r="Z6"/>
  <c r="Z8"/>
  <c r="Z10"/>
  <c r="Z12"/>
  <c r="Z14"/>
  <c r="Z16"/>
  <c r="Z18"/>
  <c r="Z20"/>
  <c r="Z22"/>
  <c r="Z24"/>
  <c r="Z26"/>
  <c r="Z28"/>
  <c r="Z30"/>
  <c r="Z32"/>
  <c r="Z34"/>
  <c r="Z36"/>
  <c r="Z38"/>
  <c r="Z40"/>
  <c r="AB6"/>
  <c r="AB8"/>
  <c r="AB10"/>
  <c r="AB12"/>
  <c r="AB14"/>
  <c r="AB16"/>
  <c r="AB18"/>
  <c r="AB20"/>
  <c r="AB23"/>
  <c r="AB27"/>
  <c r="AB31"/>
  <c r="AB35"/>
  <c r="AB39"/>
  <c r="AE7"/>
  <c r="AE11"/>
  <c r="AE15"/>
  <c r="AE19"/>
  <c r="AE23"/>
  <c r="AE27"/>
  <c r="AE31"/>
  <c r="AE35"/>
  <c r="BK34" i="12"/>
  <c r="BM34" s="1"/>
  <c r="BK30"/>
  <c r="AL24"/>
  <c r="BK20"/>
  <c r="BJ28"/>
  <c r="Z28" i="18" s="1"/>
  <c r="BJ40" i="12"/>
  <c r="Z40" i="18" s="1"/>
  <c r="AL7" i="12"/>
  <c r="K7" i="18" s="1"/>
  <c r="E6" i="33"/>
  <c r="N41" i="23"/>
  <c r="G45" s="1"/>
  <c r="T41"/>
  <c r="G47" s="1"/>
  <c r="BK7" i="12"/>
  <c r="BL7"/>
  <c r="J6" i="33"/>
  <c r="AX39" i="14"/>
  <c r="Q39" i="21" s="1"/>
  <c r="AX38" i="14"/>
  <c r="AX37"/>
  <c r="Q37" i="21" s="1"/>
  <c r="AL34" i="14"/>
  <c r="K34" i="21" s="1"/>
  <c r="AL33" i="14"/>
  <c r="K33" i="21" s="1"/>
  <c r="AX32" i="14"/>
  <c r="Q32" i="21" s="1"/>
  <c r="AL30" i="14"/>
  <c r="K30" i="21" s="1"/>
  <c r="AL29" i="14"/>
  <c r="K29" i="21" s="1"/>
  <c r="AX28" i="14"/>
  <c r="Q28" i="21" s="1"/>
  <c r="AX24" i="14"/>
  <c r="Q24" i="21" s="1"/>
  <c r="AX22" i="14"/>
  <c r="Q22" i="21" s="1"/>
  <c r="AX21" i="14"/>
  <c r="Q21" i="21" s="1"/>
  <c r="AL19" i="14"/>
  <c r="K19" i="21" s="1"/>
  <c r="AX18" i="14"/>
  <c r="Q18" i="21" s="1"/>
  <c r="AX17" i="14"/>
  <c r="Q17" i="21" s="1"/>
  <c r="AL10" i="14"/>
  <c r="K10" i="21" s="1"/>
  <c r="AX12" i="14"/>
  <c r="Q12" i="21" s="1"/>
  <c r="BJ31" i="14"/>
  <c r="Z31" i="21" s="1"/>
  <c r="BJ25" i="14"/>
  <c r="Z25" i="21" s="1"/>
  <c r="BL24" i="14"/>
  <c r="BL22"/>
  <c r="BL20"/>
  <c r="BL18"/>
  <c r="BL16"/>
  <c r="BL14"/>
  <c r="BL12"/>
  <c r="BL9"/>
  <c r="BL7"/>
  <c r="BJ39"/>
  <c r="Z39" i="21" s="1"/>
  <c r="BL38" i="14"/>
  <c r="BL37"/>
  <c r="BL34"/>
  <c r="BL33"/>
  <c r="BL30"/>
  <c r="BL29"/>
  <c r="BJ19"/>
  <c r="Z19" i="21" s="1"/>
  <c r="BK15" i="14"/>
  <c r="BK9"/>
  <c r="BK7"/>
  <c r="BL32"/>
  <c r="BL39"/>
  <c r="BL31"/>
  <c r="BL28"/>
  <c r="BL27"/>
  <c r="BM27" s="1"/>
  <c r="BL25"/>
  <c r="BL23"/>
  <c r="BM23" s="1"/>
  <c r="BL21"/>
  <c r="BL19"/>
  <c r="BL17"/>
  <c r="BL10"/>
  <c r="BL8"/>
  <c r="W41" i="23"/>
  <c r="H45" s="1"/>
  <c r="BM25" i="14"/>
  <c r="BM39"/>
  <c r="AL39"/>
  <c r="K39" i="21" s="1"/>
  <c r="AL38" i="14"/>
  <c r="AL37"/>
  <c r="K37" i="21" s="1"/>
  <c r="AX36" i="14"/>
  <c r="Q36" i="21" s="1"/>
  <c r="AX34" i="14"/>
  <c r="Q34" i="21" s="1"/>
  <c r="AX33" i="14"/>
  <c r="Q33" i="21" s="1"/>
  <c r="AX30" i="14"/>
  <c r="Q30" i="21" s="1"/>
  <c r="AX29" i="14"/>
  <c r="Q29" i="21" s="1"/>
  <c r="AL28" i="14"/>
  <c r="K28" i="21" s="1"/>
  <c r="AX27" i="14"/>
  <c r="Q27" i="21" s="1"/>
  <c r="AX25" i="14"/>
  <c r="Q25" i="21" s="1"/>
  <c r="AL24" i="14"/>
  <c r="K24" i="21" s="1"/>
  <c r="AX23" i="14"/>
  <c r="Q23" i="21" s="1"/>
  <c r="AL22" i="14"/>
  <c r="K22" i="21" s="1"/>
  <c r="AX20" i="14"/>
  <c r="Q20" i="21" s="1"/>
  <c r="AX19" i="14"/>
  <c r="Q19" i="21" s="1"/>
  <c r="AL18" i="14"/>
  <c r="K18" i="21" s="1"/>
  <c r="AX9" i="14"/>
  <c r="Q9" i="21" s="1"/>
  <c r="AX7" i="14"/>
  <c r="Q7" i="21" s="1"/>
  <c r="AU41" i="14"/>
  <c r="AI41"/>
  <c r="AX14"/>
  <c r="Q14" i="21" s="1"/>
  <c r="BL11" i="14"/>
  <c r="AL15"/>
  <c r="K15" i="21" s="1"/>
  <c r="BL15" i="14"/>
  <c r="BK37"/>
  <c r="BK33"/>
  <c r="BK29"/>
  <c r="BJ21"/>
  <c r="Z21" i="21" s="1"/>
  <c r="BJ17" i="14"/>
  <c r="Z17" i="21" s="1"/>
  <c r="AX15" i="14"/>
  <c r="Q15" i="21" s="1"/>
  <c r="BK10" i="14"/>
  <c r="BK8"/>
  <c r="BM8" s="1"/>
  <c r="BL36"/>
  <c r="AC41" i="23"/>
  <c r="H47" s="1"/>
  <c r="Z41"/>
  <c r="H46" s="1"/>
  <c r="D6" i="6"/>
  <c r="F6"/>
  <c r="H6"/>
  <c r="J6"/>
  <c r="D4" i="7"/>
  <c r="BG41" i="14"/>
  <c r="E6" i="23"/>
  <c r="H7"/>
  <c r="K7"/>
  <c r="E8"/>
  <c r="H9"/>
  <c r="H10"/>
  <c r="E11"/>
  <c r="H12"/>
  <c r="K12"/>
  <c r="E13"/>
  <c r="H14"/>
  <c r="K14"/>
  <c r="E15"/>
  <c r="H16"/>
  <c r="E17"/>
  <c r="H18"/>
  <c r="K18"/>
  <c r="E19"/>
  <c r="H20"/>
  <c r="K20"/>
  <c r="E21"/>
  <c r="H22"/>
  <c r="K22"/>
  <c r="E23"/>
  <c r="H24"/>
  <c r="K24"/>
  <c r="E25"/>
  <c r="H26"/>
  <c r="K26"/>
  <c r="E27"/>
  <c r="K27"/>
  <c r="E28"/>
  <c r="H29"/>
  <c r="K29"/>
  <c r="E30"/>
  <c r="H31"/>
  <c r="E32"/>
  <c r="H33"/>
  <c r="K33"/>
  <c r="E34"/>
  <c r="H35"/>
  <c r="K35"/>
  <c r="E36"/>
  <c r="H37"/>
  <c r="K37"/>
  <c r="E38"/>
  <c r="H39"/>
  <c r="K39"/>
  <c r="E40"/>
  <c r="C41"/>
  <c r="D45" s="1"/>
  <c r="I41"/>
  <c r="D47" s="1"/>
  <c r="H6"/>
  <c r="K6"/>
  <c r="E7"/>
  <c r="H8"/>
  <c r="K8"/>
  <c r="E9"/>
  <c r="E10"/>
  <c r="H11"/>
  <c r="K11"/>
  <c r="E12"/>
  <c r="H13"/>
  <c r="K13"/>
  <c r="E14"/>
  <c r="H15"/>
  <c r="K15"/>
  <c r="E16"/>
  <c r="H17"/>
  <c r="K17"/>
  <c r="E18"/>
  <c r="H19"/>
  <c r="E20"/>
  <c r="H21"/>
  <c r="K21"/>
  <c r="E22"/>
  <c r="H23"/>
  <c r="K23"/>
  <c r="E24"/>
  <c r="H25"/>
  <c r="K25"/>
  <c r="E26"/>
  <c r="H28"/>
  <c r="K28"/>
  <c r="E29"/>
  <c r="H30"/>
  <c r="K30"/>
  <c r="E31"/>
  <c r="H32"/>
  <c r="E33"/>
  <c r="H34"/>
  <c r="K34"/>
  <c r="E35"/>
  <c r="H36"/>
  <c r="K36"/>
  <c r="E37"/>
  <c r="H38"/>
  <c r="K38"/>
  <c r="E39"/>
  <c r="H40"/>
  <c r="K40"/>
  <c r="D41"/>
  <c r="E45" s="1"/>
  <c r="J41"/>
  <c r="E47" s="1"/>
  <c r="BH10" i="4"/>
  <c r="BK10" s="1"/>
  <c r="BH12"/>
  <c r="BK12" s="1"/>
  <c r="BH14"/>
  <c r="BH16"/>
  <c r="BH18"/>
  <c r="BK18" s="1"/>
  <c r="BH20"/>
  <c r="BK20" s="1"/>
  <c r="BH22"/>
  <c r="BK22" s="1"/>
  <c r="BH24"/>
  <c r="BH26"/>
  <c r="BK26" s="1"/>
  <c r="BI28"/>
  <c r="AI28"/>
  <c r="H28" i="16" s="1"/>
  <c r="AU28" i="4"/>
  <c r="BG28"/>
  <c r="T28" i="16" s="1"/>
  <c r="BI30" i="4"/>
  <c r="AI30"/>
  <c r="H30" i="16" s="1"/>
  <c r="AU30" i="4"/>
  <c r="BG30"/>
  <c r="T30" i="16" s="1"/>
  <c r="BI32" i="4"/>
  <c r="AI32"/>
  <c r="H32" i="16" s="1"/>
  <c r="AU32" i="4"/>
  <c r="BG32"/>
  <c r="T32" i="16" s="1"/>
  <c r="BI34" i="4"/>
  <c r="AI34"/>
  <c r="H34" i="16" s="1"/>
  <c r="AU34" i="4"/>
  <c r="BG34"/>
  <c r="T34" i="16" s="1"/>
  <c r="BI36" i="4"/>
  <c r="AI36"/>
  <c r="H36" i="16" s="1"/>
  <c r="AU36" i="4"/>
  <c r="BG36"/>
  <c r="T36" i="16" s="1"/>
  <c r="BI38" i="4"/>
  <c r="AI38"/>
  <c r="H38" i="16" s="1"/>
  <c r="AU38" i="4"/>
  <c r="BG38"/>
  <c r="T38" i="16" s="1"/>
  <c r="BI40" i="4"/>
  <c r="AI40"/>
  <c r="H40" i="16" s="1"/>
  <c r="AU40" i="4"/>
  <c r="BG40"/>
  <c r="T40" i="16" s="1"/>
  <c r="U41" i="4"/>
  <c r="C41" i="16" s="1"/>
  <c r="AT41" i="4"/>
  <c r="BH8"/>
  <c r="BK8" s="1"/>
  <c r="E41"/>
  <c r="K41"/>
  <c r="Q41"/>
  <c r="AR41"/>
  <c r="AL36" i="14"/>
  <c r="K36" i="21" s="1"/>
  <c r="AX35" i="14"/>
  <c r="AL20"/>
  <c r="K20" i="21" s="1"/>
  <c r="BJ35" i="14"/>
  <c r="AX13"/>
  <c r="BJ13"/>
  <c r="BK31"/>
  <c r="BK19"/>
  <c r="BM33"/>
  <c r="AL32"/>
  <c r="K32" i="21" s="1"/>
  <c r="AX31" i="14"/>
  <c r="Q31" i="21" s="1"/>
  <c r="BK21" i="14"/>
  <c r="BM21" s="1"/>
  <c r="AL21"/>
  <c r="K21" i="21" s="1"/>
  <c r="BK17" i="14"/>
  <c r="BM17" s="1"/>
  <c r="AL17"/>
  <c r="K17" i="21" s="1"/>
  <c r="AL9" i="14"/>
  <c r="K9" i="21" s="1"/>
  <c r="AL8" i="14"/>
  <c r="K8" i="21" s="1"/>
  <c r="AL7" i="14"/>
  <c r="K7" i="21" s="1"/>
  <c r="AL14" i="14"/>
  <c r="K14" i="21" s="1"/>
  <c r="BJ37" i="14"/>
  <c r="Z37" i="21" s="1"/>
  <c r="BJ33" i="14"/>
  <c r="Z33" i="21" s="1"/>
  <c r="BJ29" i="14"/>
  <c r="Z29" i="21" s="1"/>
  <c r="AL13" i="14"/>
  <c r="AL35"/>
  <c r="AL31"/>
  <c r="K31" i="21" s="1"/>
  <c r="AL27" i="14"/>
  <c r="K27" i="21" s="1"/>
  <c r="AL25" i="14"/>
  <c r="K25" i="21" s="1"/>
  <c r="AL23" i="14"/>
  <c r="K23" i="21" s="1"/>
  <c r="BJ15" i="14"/>
  <c r="Z15" i="21" s="1"/>
  <c r="AX10" i="14"/>
  <c r="Q10" i="21" s="1"/>
  <c r="AX8" i="14"/>
  <c r="Q8" i="21" s="1"/>
  <c r="AL12" i="14"/>
  <c r="K12" i="21" s="1"/>
  <c r="AC41" i="12"/>
  <c r="Z41"/>
  <c r="AX12"/>
  <c r="Q12" i="18" s="1"/>
  <c r="AX10" i="12"/>
  <c r="Q10" i="18" s="1"/>
  <c r="BE41" i="12"/>
  <c r="U41" i="18" s="1"/>
  <c r="AX19" i="12"/>
  <c r="Q19" i="18" s="1"/>
  <c r="AL17" i="12"/>
  <c r="K17" i="18" s="1"/>
  <c r="AX15" i="12"/>
  <c r="Q15" i="18" s="1"/>
  <c r="BL13" i="12"/>
  <c r="BD41"/>
  <c r="AU41"/>
  <c r="BL18"/>
  <c r="BL14"/>
  <c r="BL37"/>
  <c r="BJ26"/>
  <c r="Z26" i="18" s="1"/>
  <c r="BL25" i="12"/>
  <c r="BL23"/>
  <c r="BL8"/>
  <c r="BL6"/>
  <c r="BK38"/>
  <c r="BL26"/>
  <c r="BL22"/>
  <c r="BL20"/>
  <c r="BL38"/>
  <c r="BL33"/>
  <c r="BL35"/>
  <c r="AI27"/>
  <c r="H27" i="18" s="1"/>
  <c r="AX38" i="12"/>
  <c r="Q38" i="18" s="1"/>
  <c r="AX37" i="12"/>
  <c r="Q37" i="18" s="1"/>
  <c r="AL36" i="12"/>
  <c r="K36" i="18" s="1"/>
  <c r="AX35" i="12"/>
  <c r="Q35" i="18" s="1"/>
  <c r="AX33" i="12"/>
  <c r="Q33" i="18" s="1"/>
  <c r="AL32" i="12"/>
  <c r="K32" i="18" s="1"/>
  <c r="AX31" i="12"/>
  <c r="Q31" i="18" s="1"/>
  <c r="AL30" i="12"/>
  <c r="K30" i="18" s="1"/>
  <c r="AX29" i="12"/>
  <c r="Q29" i="18" s="1"/>
  <c r="AL28" i="12"/>
  <c r="K28" i="18" s="1"/>
  <c r="AF41" i="12"/>
  <c r="BM26"/>
  <c r="AL26"/>
  <c r="K26" i="18" s="1"/>
  <c r="AX25" i="12"/>
  <c r="Q25" i="18" s="1"/>
  <c r="BM24" i="12"/>
  <c r="AX23"/>
  <c r="Q23" i="18" s="1"/>
  <c r="BM22" i="12"/>
  <c r="AL22"/>
  <c r="K22" i="18" s="1"/>
  <c r="AX21" i="12"/>
  <c r="Q21" i="18" s="1"/>
  <c r="BM20" i="12"/>
  <c r="AL20"/>
  <c r="K20" i="18" s="1"/>
  <c r="AL13" i="12"/>
  <c r="K13" i="18" s="1"/>
  <c r="AL10" i="12"/>
  <c r="K10" i="18" s="1"/>
  <c r="BA41" i="12"/>
  <c r="AL9"/>
  <c r="K9" i="18" s="1"/>
  <c r="AL8" i="12"/>
  <c r="K8" i="18" s="1"/>
  <c r="BI9" i="12"/>
  <c r="Y9" i="18" s="1"/>
  <c r="AX18" i="12"/>
  <c r="Q18" i="18" s="1"/>
  <c r="BL16" i="12"/>
  <c r="AX14"/>
  <c r="Q14" i="18" s="1"/>
  <c r="BK11" i="12"/>
  <c r="BJ30"/>
  <c r="Z30" i="18" s="1"/>
  <c r="BL21" i="12"/>
  <c r="BL19"/>
  <c r="BK18"/>
  <c r="BL17"/>
  <c r="BK16"/>
  <c r="BL15"/>
  <c r="BK14"/>
  <c r="BK40"/>
  <c r="BL12"/>
  <c r="BL11"/>
  <c r="BL10"/>
  <c r="BL36"/>
  <c r="BL32"/>
  <c r="BL31"/>
  <c r="BL30"/>
  <c r="BL29"/>
  <c r="BL28"/>
  <c r="BL40"/>
  <c r="BK13"/>
  <c r="BJ18"/>
  <c r="Z18" i="18" s="1"/>
  <c r="BJ13" i="12"/>
  <c r="Z13" i="18" s="1"/>
  <c r="BJ32" i="12"/>
  <c r="Z32" i="18" s="1"/>
  <c r="BK40" i="14"/>
  <c r="BM40" s="1"/>
  <c r="BJ40"/>
  <c r="BK38"/>
  <c r="BJ38"/>
  <c r="BK36"/>
  <c r="BM36" s="1"/>
  <c r="BJ36"/>
  <c r="Z36" i="21" s="1"/>
  <c r="BK34" i="14"/>
  <c r="BM34" s="1"/>
  <c r="BJ34"/>
  <c r="Z34" i="21" s="1"/>
  <c r="BK32" i="14"/>
  <c r="BM32" s="1"/>
  <c r="BJ32"/>
  <c r="Z32" i="21" s="1"/>
  <c r="BK30" i="14"/>
  <c r="BM30" s="1"/>
  <c r="BJ30"/>
  <c r="Z30" i="21" s="1"/>
  <c r="BK28" i="14"/>
  <c r="BJ28"/>
  <c r="Z28" i="21" s="1"/>
  <c r="BK26" i="14"/>
  <c r="BM26" s="1"/>
  <c r="BJ26"/>
  <c r="BK24"/>
  <c r="BJ24"/>
  <c r="Z24" i="21" s="1"/>
  <c r="BK22" i="14"/>
  <c r="BJ22"/>
  <c r="Z22" i="21" s="1"/>
  <c r="BK20" i="14"/>
  <c r="BJ20"/>
  <c r="Z20" i="21" s="1"/>
  <c r="BK18" i="14"/>
  <c r="BJ18"/>
  <c r="Z18" i="21" s="1"/>
  <c r="BI41" i="14"/>
  <c r="BL6"/>
  <c r="BJ14"/>
  <c r="Z14" i="21" s="1"/>
  <c r="BK14" i="14"/>
  <c r="BK11"/>
  <c r="BJ11"/>
  <c r="Z11" i="21" s="1"/>
  <c r="AL40" i="14"/>
  <c r="AW41"/>
  <c r="AK41"/>
  <c r="W41"/>
  <c r="BH41"/>
  <c r="AV41"/>
  <c r="AJ41"/>
  <c r="BM6"/>
  <c r="BK16"/>
  <c r="BJ16"/>
  <c r="Z16" i="21" s="1"/>
  <c r="BJ12" i="14"/>
  <c r="Z12" i="21" s="1"/>
  <c r="BK12" i="14"/>
  <c r="AX40"/>
  <c r="AX11"/>
  <c r="Q11" i="21" s="1"/>
  <c r="BJ6" i="14"/>
  <c r="Z6" i="21" s="1"/>
  <c r="AX6" i="14"/>
  <c r="Q6" i="21" s="1"/>
  <c r="AL6" i="14"/>
  <c r="K6" i="21" s="1"/>
  <c r="AL39" i="12"/>
  <c r="AL38"/>
  <c r="K38" i="18" s="1"/>
  <c r="AL37" i="12"/>
  <c r="K37" i="18" s="1"/>
  <c r="AX36" i="12"/>
  <c r="Q36" i="18" s="1"/>
  <c r="AL33" i="12"/>
  <c r="K33" i="18" s="1"/>
  <c r="AX32" i="12"/>
  <c r="Q32" i="18" s="1"/>
  <c r="AL29" i="12"/>
  <c r="K29" i="18" s="1"/>
  <c r="AX28" i="12"/>
  <c r="Q28" i="18" s="1"/>
  <c r="AL25" i="12"/>
  <c r="K25" i="18" s="1"/>
  <c r="AX24" i="12"/>
  <c r="AL23"/>
  <c r="K23" i="18" s="1"/>
  <c r="AX22" i="12"/>
  <c r="Q22" i="18" s="1"/>
  <c r="BJ14" i="12"/>
  <c r="Z14" i="18" s="1"/>
  <c r="AX11" i="12"/>
  <c r="Q11" i="18" s="1"/>
  <c r="AX7" i="12"/>
  <c r="Q7" i="18" s="1"/>
  <c r="AX17" i="12"/>
  <c r="Q17" i="18" s="1"/>
  <c r="BJ11" i="12"/>
  <c r="Z11" i="18" s="1"/>
  <c r="BJ12" i="12"/>
  <c r="Z12" i="18" s="1"/>
  <c r="BJ10" i="12"/>
  <c r="Z10" i="18" s="1"/>
  <c r="AJ27" i="12"/>
  <c r="AJ41" s="1"/>
  <c r="AX40"/>
  <c r="Q40" i="18" s="1"/>
  <c r="AL35" i="12"/>
  <c r="K35" i="18" s="1"/>
  <c r="AX34" i="12"/>
  <c r="AL31"/>
  <c r="K31" i="18" s="1"/>
  <c r="AX30" i="12"/>
  <c r="Q30" i="18" s="1"/>
  <c r="BH27" i="12"/>
  <c r="AX26"/>
  <c r="Q26" i="18" s="1"/>
  <c r="AL21" i="12"/>
  <c r="K21" i="18" s="1"/>
  <c r="AX20" i="12"/>
  <c r="Q20" i="18" s="1"/>
  <c r="BJ16" i="12"/>
  <c r="Z16" i="18" s="1"/>
  <c r="AL12" i="12"/>
  <c r="K12" i="18" s="1"/>
  <c r="AL11" i="12"/>
  <c r="K11" i="18" s="1"/>
  <c r="AX9" i="12"/>
  <c r="Q9" i="18" s="1"/>
  <c r="AX8" i="12"/>
  <c r="Q8" i="18" s="1"/>
  <c r="AL19" i="12"/>
  <c r="K19" i="18" s="1"/>
  <c r="AL15" i="12"/>
  <c r="K15" i="18" s="1"/>
  <c r="BJ22" i="12"/>
  <c r="Z22" i="18" s="1"/>
  <c r="AL18" i="12"/>
  <c r="K18" i="18" s="1"/>
  <c r="AL14" i="12"/>
  <c r="K14" i="18" s="1"/>
  <c r="BI27" i="12"/>
  <c r="Y27" i="18" s="1"/>
  <c r="AW27" i="12"/>
  <c r="P27" i="18" s="1"/>
  <c r="AK27" i="12"/>
  <c r="J27" i="18" s="1"/>
  <c r="BK25" i="12"/>
  <c r="BJ25"/>
  <c r="Z25" i="18" s="1"/>
  <c r="BK23" i="12"/>
  <c r="BJ23"/>
  <c r="Z23" i="18" s="1"/>
  <c r="BK21" i="12"/>
  <c r="BJ21"/>
  <c r="Z21" i="18" s="1"/>
  <c r="AX6" i="12"/>
  <c r="Q6" i="18" s="1"/>
  <c r="BJ17" i="12"/>
  <c r="Z17" i="18" s="1"/>
  <c r="BK17" i="12"/>
  <c r="AL40"/>
  <c r="K40" i="18" s="1"/>
  <c r="AX39" i="12"/>
  <c r="AV27"/>
  <c r="AH41"/>
  <c r="G41" i="18" s="1"/>
  <c r="AG41" i="12"/>
  <c r="W41"/>
  <c r="E41" i="18" s="1"/>
  <c r="E46" i="16" s="1"/>
  <c r="BK39" i="12"/>
  <c r="BJ39"/>
  <c r="BK37"/>
  <c r="BJ37"/>
  <c r="Z37" i="18" s="1"/>
  <c r="BK35" i="12"/>
  <c r="BJ35"/>
  <c r="Z35" i="18" s="1"/>
  <c r="BK33" i="12"/>
  <c r="BJ33"/>
  <c r="Z33" i="18" s="1"/>
  <c r="BK31" i="12"/>
  <c r="BJ31"/>
  <c r="Z31" i="18" s="1"/>
  <c r="BK29" i="12"/>
  <c r="BJ29"/>
  <c r="Z29" i="18" s="1"/>
  <c r="BK27" i="12"/>
  <c r="BG9"/>
  <c r="BH9"/>
  <c r="BJ6"/>
  <c r="Z6" i="18" s="1"/>
  <c r="BK6" i="12"/>
  <c r="AL6"/>
  <c r="K6" i="18" s="1"/>
  <c r="BJ19" i="12"/>
  <c r="Z19" i="18" s="1"/>
  <c r="BK19" i="12"/>
  <c r="BJ15"/>
  <c r="Z15" i="18" s="1"/>
  <c r="BK15" i="12"/>
  <c r="AI41"/>
  <c r="H41" i="18" s="1"/>
  <c r="E47" i="16" s="1"/>
  <c r="H41" i="4"/>
  <c r="N41"/>
  <c r="T41"/>
  <c r="V41"/>
  <c r="AO41"/>
  <c r="AS41"/>
  <c r="BH7"/>
  <c r="BK7" s="1"/>
  <c r="BH11"/>
  <c r="BK11" s="1"/>
  <c r="BH13"/>
  <c r="BH15"/>
  <c r="BK15" s="1"/>
  <c r="BH17"/>
  <c r="BH19"/>
  <c r="BK19" s="1"/>
  <c r="BH21"/>
  <c r="BH23"/>
  <c r="BK23" s="1"/>
  <c r="BH25"/>
  <c r="AU27"/>
  <c r="BG27"/>
  <c r="T27" i="16" s="1"/>
  <c r="BI31" i="4"/>
  <c r="AI31"/>
  <c r="H31" i="16" s="1"/>
  <c r="AU31" i="4"/>
  <c r="BG31"/>
  <c r="T31" i="16" s="1"/>
  <c r="BI33" i="4"/>
  <c r="AI33"/>
  <c r="H33" i="16" s="1"/>
  <c r="AU33" i="4"/>
  <c r="BG33"/>
  <c r="T33" i="16" s="1"/>
  <c r="BI35" i="4"/>
  <c r="AI35"/>
  <c r="H35" i="16" s="1"/>
  <c r="AU35" i="4"/>
  <c r="BG35"/>
  <c r="T35" i="16" s="1"/>
  <c r="BI37" i="4"/>
  <c r="AI37"/>
  <c r="H37" i="16" s="1"/>
  <c r="AU37" i="4"/>
  <c r="BG37"/>
  <c r="T37" i="16" s="1"/>
  <c r="BI39" i="4"/>
  <c r="AI39"/>
  <c r="H39" i="16" s="1"/>
  <c r="AU39" i="4"/>
  <c r="BG39"/>
  <c r="T39" i="16" s="1"/>
  <c r="BH40" i="4"/>
  <c r="BI7"/>
  <c r="AI7"/>
  <c r="H7" i="16" s="1"/>
  <c r="AU7" i="4"/>
  <c r="BG7"/>
  <c r="T7" i="16" s="1"/>
  <c r="BI8" i="4"/>
  <c r="AI8"/>
  <c r="H8" i="16" s="1"/>
  <c r="AU8" i="4"/>
  <c r="BG8"/>
  <c r="T8" i="16" s="1"/>
  <c r="AI9" i="4"/>
  <c r="H9" i="16" s="1"/>
  <c r="AU9" i="4"/>
  <c r="BI10"/>
  <c r="AI10"/>
  <c r="H10" i="16" s="1"/>
  <c r="AU10" i="4"/>
  <c r="BG10"/>
  <c r="T10" i="16" s="1"/>
  <c r="BI11" i="4"/>
  <c r="AI11"/>
  <c r="H11" i="16" s="1"/>
  <c r="AU11" i="4"/>
  <c r="BG11"/>
  <c r="T11" i="16" s="1"/>
  <c r="BI12" i="4"/>
  <c r="AI12"/>
  <c r="H12" i="16" s="1"/>
  <c r="AU12" i="4"/>
  <c r="BG12"/>
  <c r="T12" i="16" s="1"/>
  <c r="BI13" i="4"/>
  <c r="AI13"/>
  <c r="H13" i="16" s="1"/>
  <c r="AU13" i="4"/>
  <c r="BG13"/>
  <c r="T13" i="16" s="1"/>
  <c r="BI14" i="4"/>
  <c r="AI14"/>
  <c r="H14" i="16" s="1"/>
  <c r="AU14" i="4"/>
  <c r="BG14"/>
  <c r="T14" i="16" s="1"/>
  <c r="BI15" i="4"/>
  <c r="AI15"/>
  <c r="H15" i="16" s="1"/>
  <c r="AU15" i="4"/>
  <c r="BG15"/>
  <c r="T15" i="16" s="1"/>
  <c r="BI16" i="4"/>
  <c r="BI17"/>
  <c r="AI17"/>
  <c r="H17" i="16" s="1"/>
  <c r="AU17" i="4"/>
  <c r="BG17"/>
  <c r="T17" i="16" s="1"/>
  <c r="BI18" i="4"/>
  <c r="AI18"/>
  <c r="H18" i="16" s="1"/>
  <c r="AU18" i="4"/>
  <c r="BG18"/>
  <c r="T18" i="16" s="1"/>
  <c r="BI19" i="4"/>
  <c r="AI19"/>
  <c r="H19" i="16" s="1"/>
  <c r="AU19" i="4"/>
  <c r="BG19"/>
  <c r="T19" i="16" s="1"/>
  <c r="BI20" i="4"/>
  <c r="AI20"/>
  <c r="H20" i="16" s="1"/>
  <c r="AU20" i="4"/>
  <c r="BG20"/>
  <c r="T20" i="16" s="1"/>
  <c r="BI21" i="4"/>
  <c r="AI21"/>
  <c r="H21" i="16" s="1"/>
  <c r="AU21" i="4"/>
  <c r="BG21"/>
  <c r="T21" i="16" s="1"/>
  <c r="BI22" i="4"/>
  <c r="AI22"/>
  <c r="H22" i="16" s="1"/>
  <c r="AU22" i="4"/>
  <c r="BG22"/>
  <c r="T22" i="16" s="1"/>
  <c r="BI23" i="4"/>
  <c r="AI23"/>
  <c r="H23" i="16" s="1"/>
  <c r="AU23" i="4"/>
  <c r="BG23"/>
  <c r="T23" i="16" s="1"/>
  <c r="BI24" i="4"/>
  <c r="AI24"/>
  <c r="H24" i="16" s="1"/>
  <c r="AU24" i="4"/>
  <c r="BG24"/>
  <c r="T24" i="16" s="1"/>
  <c r="BI25" i="4"/>
  <c r="AI25"/>
  <c r="H25" i="16" s="1"/>
  <c r="AU25" i="4"/>
  <c r="BG25"/>
  <c r="T25" i="16" s="1"/>
  <c r="BI26" i="4"/>
  <c r="AI26"/>
  <c r="H26" i="16" s="1"/>
  <c r="AU26" i="4"/>
  <c r="BG26"/>
  <c r="T26" i="16" s="1"/>
  <c r="BH28" i="4"/>
  <c r="BH30"/>
  <c r="BK30" s="1"/>
  <c r="BH31"/>
  <c r="BJ31" s="1"/>
  <c r="Z31" i="16" s="1"/>
  <c r="BH32" i="4"/>
  <c r="BK32" s="1"/>
  <c r="BH33"/>
  <c r="BK33" s="1"/>
  <c r="BH34"/>
  <c r="BH35"/>
  <c r="BJ35" s="1"/>
  <c r="Z35" i="16" s="1"/>
  <c r="BH36" i="4"/>
  <c r="BK36" s="1"/>
  <c r="BH37"/>
  <c r="BK37" s="1"/>
  <c r="BH38"/>
  <c r="BK38" s="1"/>
  <c r="BH39"/>
  <c r="BJ39" s="1"/>
  <c r="Z39" i="16" s="1"/>
  <c r="H28" i="7"/>
  <c r="H6"/>
  <c r="T41" i="6"/>
  <c r="K20"/>
  <c r="K9"/>
  <c r="AC41"/>
  <c r="AL41"/>
  <c r="AU41"/>
  <c r="BK14" i="4"/>
  <c r="BK29"/>
  <c r="BK34"/>
  <c r="W6"/>
  <c r="E6" i="16" s="1"/>
  <c r="AI6" i="4"/>
  <c r="H6" i="16" s="1"/>
  <c r="AJ6" i="4"/>
  <c r="AK6"/>
  <c r="J6" i="16" s="1"/>
  <c r="AU6" i="4"/>
  <c r="AV6"/>
  <c r="AW6"/>
  <c r="P6" i="16" s="1"/>
  <c r="BG6" i="4"/>
  <c r="T6" i="16" s="1"/>
  <c r="BH6" i="4"/>
  <c r="BI6"/>
  <c r="W7"/>
  <c r="E7" i="16" s="1"/>
  <c r="AJ7" i="4"/>
  <c r="AK7"/>
  <c r="J7" i="16" s="1"/>
  <c r="AV7" i="4"/>
  <c r="AW7"/>
  <c r="P7" i="16" s="1"/>
  <c r="W8" i="4"/>
  <c r="E8" i="16" s="1"/>
  <c r="AJ8" i="4"/>
  <c r="AK8"/>
  <c r="J8" i="16" s="1"/>
  <c r="AV8" i="4"/>
  <c r="AW8"/>
  <c r="P8" i="16" s="1"/>
  <c r="W9" i="4"/>
  <c r="E9" i="16" s="1"/>
  <c r="AJ9" i="4"/>
  <c r="AK9"/>
  <c r="J9" i="16" s="1"/>
  <c r="AV9" i="4"/>
  <c r="AW9"/>
  <c r="P9" i="16" s="1"/>
  <c r="BA9" i="4"/>
  <c r="BD9"/>
  <c r="BE9"/>
  <c r="BF9"/>
  <c r="S9" i="16" s="1"/>
  <c r="W10" i="4"/>
  <c r="E10" i="16" s="1"/>
  <c r="AJ10" i="4"/>
  <c r="AK10"/>
  <c r="J10" i="16" s="1"/>
  <c r="AV10" i="4"/>
  <c r="AW10"/>
  <c r="P10" i="16" s="1"/>
  <c r="W11" i="4"/>
  <c r="E11" i="16" s="1"/>
  <c r="AJ11" i="4"/>
  <c r="AK11"/>
  <c r="J11" i="16" s="1"/>
  <c r="AV11" i="4"/>
  <c r="AW11"/>
  <c r="P11" i="16" s="1"/>
  <c r="W12" i="4"/>
  <c r="E12" i="16" s="1"/>
  <c r="AJ12" i="4"/>
  <c r="AK12"/>
  <c r="J12" i="16" s="1"/>
  <c r="AV12" i="4"/>
  <c r="AW12"/>
  <c r="P12" i="16" s="1"/>
  <c r="W13" i="4"/>
  <c r="E13" i="16" s="1"/>
  <c r="AJ13" i="4"/>
  <c r="AK13"/>
  <c r="J13" i="16" s="1"/>
  <c r="AV13" i="4"/>
  <c r="AW13"/>
  <c r="P13" i="16" s="1"/>
  <c r="W14" i="4"/>
  <c r="E14" i="16" s="1"/>
  <c r="AJ14" i="4"/>
  <c r="AK14"/>
  <c r="J14" i="16" s="1"/>
  <c r="AV14" i="4"/>
  <c r="AW14"/>
  <c r="P14" i="16" s="1"/>
  <c r="W15" i="4"/>
  <c r="E15" i="16" s="1"/>
  <c r="AJ15" i="4"/>
  <c r="AK15"/>
  <c r="J15" i="16" s="1"/>
  <c r="AV15" i="4"/>
  <c r="AW15"/>
  <c r="P15" i="16" s="1"/>
  <c r="W17" i="4"/>
  <c r="E17" i="16" s="1"/>
  <c r="AJ17" i="4"/>
  <c r="AK17"/>
  <c r="J17" i="16" s="1"/>
  <c r="AV17" i="4"/>
  <c r="AW17"/>
  <c r="P17" i="16" s="1"/>
  <c r="W18" i="4"/>
  <c r="E18" i="16" s="1"/>
  <c r="AJ18" i="4"/>
  <c r="AK18"/>
  <c r="J18" i="16" s="1"/>
  <c r="AV18" i="4"/>
  <c r="AW18"/>
  <c r="P18" i="16" s="1"/>
  <c r="W19" i="4"/>
  <c r="E19" i="16" s="1"/>
  <c r="AJ19" i="4"/>
  <c r="AK19"/>
  <c r="J19" i="16" s="1"/>
  <c r="AV19" i="4"/>
  <c r="AW19"/>
  <c r="P19" i="16" s="1"/>
  <c r="W20" i="4"/>
  <c r="E20" i="16" s="1"/>
  <c r="AJ20" i="4"/>
  <c r="AK20"/>
  <c r="J20" i="16" s="1"/>
  <c r="AV20" i="4"/>
  <c r="AW20"/>
  <c r="P20" i="16" s="1"/>
  <c r="W21" i="4"/>
  <c r="E21" i="16" s="1"/>
  <c r="AJ21" i="4"/>
  <c r="AK21"/>
  <c r="J21" i="16" s="1"/>
  <c r="AV21" i="4"/>
  <c r="AW21"/>
  <c r="P21" i="16" s="1"/>
  <c r="W22" i="4"/>
  <c r="E22" i="16" s="1"/>
  <c r="AJ22" i="4"/>
  <c r="AK22"/>
  <c r="J22" i="16" s="1"/>
  <c r="AV22" i="4"/>
  <c r="AW22"/>
  <c r="P22" i="16" s="1"/>
  <c r="W23" i="4"/>
  <c r="E23" i="16" s="1"/>
  <c r="AJ23" i="4"/>
  <c r="AK23"/>
  <c r="J23" i="16" s="1"/>
  <c r="AV23" i="4"/>
  <c r="AW23"/>
  <c r="P23" i="16" s="1"/>
  <c r="W24" i="4"/>
  <c r="E24" i="16" s="1"/>
  <c r="AJ24" i="4"/>
  <c r="AK24"/>
  <c r="J24" i="16" s="1"/>
  <c r="AV24" i="4"/>
  <c r="AW24"/>
  <c r="P24" i="16" s="1"/>
  <c r="W25" i="4"/>
  <c r="E25" i="16" s="1"/>
  <c r="AJ25" i="4"/>
  <c r="AK25"/>
  <c r="J25" i="16" s="1"/>
  <c r="AV25" i="4"/>
  <c r="AW25"/>
  <c r="P25" i="16" s="1"/>
  <c r="W26" i="4"/>
  <c r="E26" i="16" s="1"/>
  <c r="AJ26" i="4"/>
  <c r="AK26"/>
  <c r="J26" i="16" s="1"/>
  <c r="AV26" i="4"/>
  <c r="AW26"/>
  <c r="P26" i="16" s="1"/>
  <c r="W27" i="4"/>
  <c r="E27" i="16" s="1"/>
  <c r="Z27" i="4"/>
  <c r="Z41" s="1"/>
  <c r="AC27"/>
  <c r="AF27"/>
  <c r="H27" i="23" s="1"/>
  <c r="AG27" i="4"/>
  <c r="AH27"/>
  <c r="W28"/>
  <c r="E28" i="16" s="1"/>
  <c r="AJ28" i="4"/>
  <c r="AK28"/>
  <c r="J28" i="16" s="1"/>
  <c r="AV28" i="4"/>
  <c r="AW28"/>
  <c r="P28" i="16" s="1"/>
  <c r="W30" i="4"/>
  <c r="E30" i="16" s="1"/>
  <c r="AJ30" i="4"/>
  <c r="AK30"/>
  <c r="J30" i="16" s="1"/>
  <c r="AV30" i="4"/>
  <c r="AW30"/>
  <c r="P30" i="16" s="1"/>
  <c r="W31" i="4"/>
  <c r="E31" i="16" s="1"/>
  <c r="AJ31" i="4"/>
  <c r="AK31"/>
  <c r="J31" i="16" s="1"/>
  <c r="AV31" i="4"/>
  <c r="AW31"/>
  <c r="P31" i="16" s="1"/>
  <c r="W32" i="4"/>
  <c r="E32" i="16" s="1"/>
  <c r="AJ32" i="4"/>
  <c r="AK32"/>
  <c r="J32" i="16" s="1"/>
  <c r="AV32" i="4"/>
  <c r="AW32"/>
  <c r="P32" i="16" s="1"/>
  <c r="W33" i="4"/>
  <c r="E33" i="16" s="1"/>
  <c r="AJ33" i="4"/>
  <c r="AK33"/>
  <c r="J33" i="16" s="1"/>
  <c r="AV33" i="4"/>
  <c r="AW33"/>
  <c r="P33" i="16" s="1"/>
  <c r="W34" i="4"/>
  <c r="E34" i="16" s="1"/>
  <c r="AJ34" i="4"/>
  <c r="AK34"/>
  <c r="J34" i="16" s="1"/>
  <c r="AV34" i="4"/>
  <c r="AW34"/>
  <c r="P34" i="16" s="1"/>
  <c r="W35" i="4"/>
  <c r="E35" i="16" s="1"/>
  <c r="AJ35" i="4"/>
  <c r="AK35"/>
  <c r="J35" i="16" s="1"/>
  <c r="AV35" i="4"/>
  <c r="AW35"/>
  <c r="P35" i="16" s="1"/>
  <c r="W36" i="4"/>
  <c r="E36" i="16" s="1"/>
  <c r="AJ36" i="4"/>
  <c r="AK36"/>
  <c r="J36" i="16" s="1"/>
  <c r="AV36" i="4"/>
  <c r="AW36"/>
  <c r="P36" i="16" s="1"/>
  <c r="W37" i="4"/>
  <c r="E37" i="16" s="1"/>
  <c r="AJ37" i="4"/>
  <c r="AK37"/>
  <c r="J37" i="16" s="1"/>
  <c r="AV37" i="4"/>
  <c r="AW37"/>
  <c r="P37" i="16" s="1"/>
  <c r="W38" i="4"/>
  <c r="E38" i="16" s="1"/>
  <c r="AJ38" i="4"/>
  <c r="AK38"/>
  <c r="J38" i="16" s="1"/>
  <c r="AV38" i="4"/>
  <c r="AW38"/>
  <c r="P38" i="16" s="1"/>
  <c r="W39" i="4"/>
  <c r="E39" i="16" s="1"/>
  <c r="AJ39" i="4"/>
  <c r="AK39"/>
  <c r="J39" i="16" s="1"/>
  <c r="AV39" i="4"/>
  <c r="AW39"/>
  <c r="P39" i="16" s="1"/>
  <c r="W40" i="4"/>
  <c r="E40" i="16" s="1"/>
  <c r="AJ40" i="4"/>
  <c r="AK40"/>
  <c r="J40" i="16" s="1"/>
  <c r="AV40" i="4"/>
  <c r="AW40"/>
  <c r="P40" i="16" s="1"/>
  <c r="BM7" i="14" l="1"/>
  <c r="K41" i="6"/>
  <c r="D50" s="1"/>
  <c r="H24" i="7"/>
  <c r="H32"/>
  <c r="H19"/>
  <c r="C10" i="32"/>
  <c r="H22" i="7"/>
  <c r="H35"/>
  <c r="H17"/>
  <c r="H30"/>
  <c r="H11"/>
  <c r="H10"/>
  <c r="H9"/>
  <c r="H27"/>
  <c r="J25" i="33"/>
  <c r="H8"/>
  <c r="D7" i="32"/>
  <c r="T41" i="21"/>
  <c r="F49" i="16" s="1"/>
  <c r="BM18" i="14"/>
  <c r="BM22"/>
  <c r="BM19"/>
  <c r="W41" i="21"/>
  <c r="N41"/>
  <c r="F48" i="16" s="1"/>
  <c r="H41" i="21"/>
  <c r="F47" i="16" s="1"/>
  <c r="BM9" i="14"/>
  <c r="BM12"/>
  <c r="BM14"/>
  <c r="BL41"/>
  <c r="G40" i="37"/>
  <c r="O41" i="21"/>
  <c r="E41"/>
  <c r="P41"/>
  <c r="E40" i="37"/>
  <c r="I41" i="21"/>
  <c r="J40" i="37"/>
  <c r="X41" i="21"/>
  <c r="J41"/>
  <c r="Y41"/>
  <c r="T9" i="18"/>
  <c r="H40" i="36"/>
  <c r="R41" i="18"/>
  <c r="W9"/>
  <c r="I40" i="36"/>
  <c r="N41" i="18"/>
  <c r="E48" i="16" s="1"/>
  <c r="F41" i="18"/>
  <c r="D40" i="36"/>
  <c r="J13" i="33"/>
  <c r="J12"/>
  <c r="I41" i="18"/>
  <c r="O27"/>
  <c r="G26" i="36"/>
  <c r="J39" i="33"/>
  <c r="J29"/>
  <c r="X9" i="18"/>
  <c r="J8" i="36"/>
  <c r="J26"/>
  <c r="X27" i="18"/>
  <c r="I27"/>
  <c r="E26" i="36"/>
  <c r="R9" i="16"/>
  <c r="H8" i="35"/>
  <c r="I8"/>
  <c r="V9" i="16"/>
  <c r="U9"/>
  <c r="W12"/>
  <c r="N12"/>
  <c r="W11"/>
  <c r="N11"/>
  <c r="W8"/>
  <c r="N8"/>
  <c r="W40"/>
  <c r="N40"/>
  <c r="W30"/>
  <c r="N30"/>
  <c r="W28"/>
  <c r="N28"/>
  <c r="W26"/>
  <c r="N26"/>
  <c r="W25"/>
  <c r="N25"/>
  <c r="W24"/>
  <c r="N24"/>
  <c r="W23"/>
  <c r="N23"/>
  <c r="W22"/>
  <c r="N22"/>
  <c r="W21"/>
  <c r="N21"/>
  <c r="W20"/>
  <c r="N20"/>
  <c r="W19"/>
  <c r="N19"/>
  <c r="W18"/>
  <c r="N18"/>
  <c r="W17"/>
  <c r="N17"/>
  <c r="N9"/>
  <c r="W39"/>
  <c r="N39"/>
  <c r="W37"/>
  <c r="N37"/>
  <c r="W35"/>
  <c r="N35"/>
  <c r="W33"/>
  <c r="N33"/>
  <c r="W31"/>
  <c r="N31"/>
  <c r="W27"/>
  <c r="N27"/>
  <c r="L41"/>
  <c r="F40" i="35"/>
  <c r="M41" i="16"/>
  <c r="W38"/>
  <c r="N38"/>
  <c r="W36"/>
  <c r="N36"/>
  <c r="W34"/>
  <c r="N34"/>
  <c r="W32"/>
  <c r="N32"/>
  <c r="W6"/>
  <c r="N6"/>
  <c r="W15"/>
  <c r="N15"/>
  <c r="W14"/>
  <c r="N14"/>
  <c r="W13"/>
  <c r="N13"/>
  <c r="W10"/>
  <c r="N10"/>
  <c r="W7"/>
  <c r="N7"/>
  <c r="D9" i="32"/>
  <c r="D8"/>
  <c r="D5"/>
  <c r="AJ27" i="4"/>
  <c r="F27" i="16"/>
  <c r="D26" i="35"/>
  <c r="AK27" i="4"/>
  <c r="J27" i="16" s="1"/>
  <c r="G27"/>
  <c r="D6" i="32"/>
  <c r="O39" i="16"/>
  <c r="G38" i="35"/>
  <c r="I37" i="16"/>
  <c r="E36" i="35"/>
  <c r="O40" i="16"/>
  <c r="G39" i="35"/>
  <c r="I40" i="16"/>
  <c r="E39" i="35"/>
  <c r="O38" i="16"/>
  <c r="G37" i="35"/>
  <c r="I38" i="16"/>
  <c r="E37" i="35"/>
  <c r="O36" i="16"/>
  <c r="G35" i="35"/>
  <c r="I36" i="16"/>
  <c r="E35" i="35"/>
  <c r="O34" i="16"/>
  <c r="G33" i="35"/>
  <c r="I34" i="16"/>
  <c r="E33" i="35"/>
  <c r="O32" i="16"/>
  <c r="G31" i="35"/>
  <c r="I32" i="16"/>
  <c r="E31" i="35"/>
  <c r="O30" i="16"/>
  <c r="G29" i="35"/>
  <c r="I30" i="16"/>
  <c r="E29" i="35"/>
  <c r="I27" i="16"/>
  <c r="E26" i="35"/>
  <c r="O26" i="16"/>
  <c r="G25" i="35"/>
  <c r="I26" i="16"/>
  <c r="E25" i="35"/>
  <c r="O24" i="16"/>
  <c r="G23" i="35"/>
  <c r="I24" i="16"/>
  <c r="E23" i="35"/>
  <c r="O22" i="16"/>
  <c r="G21" i="35"/>
  <c r="I22" i="16"/>
  <c r="E21" i="35"/>
  <c r="O20" i="16"/>
  <c r="G19" i="35"/>
  <c r="I20" i="16"/>
  <c r="E19" i="35"/>
  <c r="O18" i="16"/>
  <c r="G17" i="35"/>
  <c r="I18" i="16"/>
  <c r="E17" i="35"/>
  <c r="O15" i="16"/>
  <c r="G14" i="35"/>
  <c r="I15" i="16"/>
  <c r="E14" i="35"/>
  <c r="O13" i="16"/>
  <c r="G12" i="35"/>
  <c r="I13" i="16"/>
  <c r="E12" i="35"/>
  <c r="O11" i="16"/>
  <c r="G10" i="35"/>
  <c r="I11" i="16"/>
  <c r="E10" i="35"/>
  <c r="O9" i="16"/>
  <c r="G8" i="35"/>
  <c r="I9" i="16"/>
  <c r="E8" i="35"/>
  <c r="O7" i="16"/>
  <c r="G6" i="35"/>
  <c r="I7" i="16"/>
  <c r="E6" i="35"/>
  <c r="Y6" i="16"/>
  <c r="S5" i="27"/>
  <c r="O6" i="16"/>
  <c r="G5" i="35"/>
  <c r="X38" i="16"/>
  <c r="J37" i="35"/>
  <c r="R37" i="27"/>
  <c r="X36" i="16"/>
  <c r="J35" i="35"/>
  <c r="R35" i="27"/>
  <c r="X34" i="16"/>
  <c r="J33" i="35"/>
  <c r="R33" i="27"/>
  <c r="X32" i="16"/>
  <c r="J31" i="35"/>
  <c r="R31" i="27"/>
  <c r="X30" i="16"/>
  <c r="J29" i="35"/>
  <c r="R29" i="27"/>
  <c r="Y16" i="16"/>
  <c r="S15" i="27"/>
  <c r="Y15" i="16"/>
  <c r="S14" i="27"/>
  <c r="Y14" i="16"/>
  <c r="S13" i="27"/>
  <c r="Y13" i="16"/>
  <c r="S12" i="27"/>
  <c r="Y12" i="16"/>
  <c r="S11" i="27"/>
  <c r="Y11" i="16"/>
  <c r="S10" i="27"/>
  <c r="Y10" i="16"/>
  <c r="S9" i="27"/>
  <c r="Y8" i="16"/>
  <c r="S7" i="27"/>
  <c r="Y7" i="16"/>
  <c r="S6" i="27"/>
  <c r="X25" i="16"/>
  <c r="J24" i="35"/>
  <c r="R24" i="27"/>
  <c r="X21" i="16"/>
  <c r="J20" i="35"/>
  <c r="R20" i="27"/>
  <c r="X17" i="16"/>
  <c r="J16" i="35"/>
  <c r="R16" i="27"/>
  <c r="X13" i="16"/>
  <c r="J12" i="35"/>
  <c r="R12" i="27"/>
  <c r="X7" i="16"/>
  <c r="J6" i="35"/>
  <c r="R6" i="27"/>
  <c r="Y40" i="16"/>
  <c r="S39" i="27"/>
  <c r="Y36" i="16"/>
  <c r="S35" i="27"/>
  <c r="Y32" i="16"/>
  <c r="S31" i="27"/>
  <c r="Y28" i="16"/>
  <c r="S27" i="27"/>
  <c r="X12" i="16"/>
  <c r="J11" i="35"/>
  <c r="R11" i="27"/>
  <c r="T11" s="1"/>
  <c r="X10" i="16"/>
  <c r="J9" i="35"/>
  <c r="R9" i="27"/>
  <c r="C8" i="32"/>
  <c r="C6"/>
  <c r="I39" i="16"/>
  <c r="E38" i="35"/>
  <c r="O37" i="16"/>
  <c r="G36" i="35"/>
  <c r="O35" i="16"/>
  <c r="G34" i="35"/>
  <c r="I35" i="16"/>
  <c r="E34" i="35"/>
  <c r="O33" i="16"/>
  <c r="G32" i="35"/>
  <c r="I33" i="16"/>
  <c r="E32" i="35"/>
  <c r="O31" i="16"/>
  <c r="G30" i="35"/>
  <c r="I31" i="16"/>
  <c r="E30" i="35"/>
  <c r="O28" i="16"/>
  <c r="G27" i="35"/>
  <c r="I28" i="16"/>
  <c r="E27" i="35"/>
  <c r="O25" i="16"/>
  <c r="G24" i="35"/>
  <c r="I25" i="16"/>
  <c r="E24" i="35"/>
  <c r="O23" i="16"/>
  <c r="G22" i="35"/>
  <c r="I23" i="16"/>
  <c r="E22" i="35"/>
  <c r="O21" i="16"/>
  <c r="G20" i="35"/>
  <c r="I21" i="16"/>
  <c r="E20" i="35"/>
  <c r="O19" i="16"/>
  <c r="G18" i="35"/>
  <c r="I19" i="16"/>
  <c r="E18" i="35"/>
  <c r="O17" i="16"/>
  <c r="G16" i="35"/>
  <c r="I17" i="16"/>
  <c r="E16" i="35"/>
  <c r="O14" i="16"/>
  <c r="G13" i="35"/>
  <c r="I14" i="16"/>
  <c r="E13" i="35"/>
  <c r="O12" i="16"/>
  <c r="G11" i="35"/>
  <c r="I12" i="16"/>
  <c r="E11" i="35"/>
  <c r="O10" i="16"/>
  <c r="G9" i="35"/>
  <c r="I10" i="16"/>
  <c r="E9" i="35"/>
  <c r="O8" i="16"/>
  <c r="G7" i="35"/>
  <c r="I8" i="16"/>
  <c r="E7" i="35"/>
  <c r="X6" i="16"/>
  <c r="J5" i="35"/>
  <c r="R5" i="27"/>
  <c r="I6" i="16"/>
  <c r="E5" i="35"/>
  <c r="X39" i="16"/>
  <c r="J38" i="35"/>
  <c r="R38" i="27"/>
  <c r="X37" i="16"/>
  <c r="J36" i="35"/>
  <c r="R36" i="27"/>
  <c r="X35" i="16"/>
  <c r="J34" i="35"/>
  <c r="R34" i="27"/>
  <c r="X33" i="16"/>
  <c r="J32" i="35"/>
  <c r="R32" i="27"/>
  <c r="X31" i="16"/>
  <c r="J30" i="35"/>
  <c r="R30" i="27"/>
  <c r="BK28" i="4"/>
  <c r="X28" i="16"/>
  <c r="J27" i="35"/>
  <c r="R27" i="27"/>
  <c r="T27" s="1"/>
  <c r="Y26" i="16"/>
  <c r="S25" i="27"/>
  <c r="Y25" i="16"/>
  <c r="S24" i="27"/>
  <c r="Y24" i="16"/>
  <c r="S23" i="27"/>
  <c r="Y23" i="16"/>
  <c r="S22" i="27"/>
  <c r="Y22" i="16"/>
  <c r="S21" i="27"/>
  <c r="Y21" i="16"/>
  <c r="S20" i="27"/>
  <c r="Y20" i="16"/>
  <c r="S19" i="27"/>
  <c r="Y19" i="16"/>
  <c r="S18" i="27"/>
  <c r="Y18" i="16"/>
  <c r="S17" i="27"/>
  <c r="Y17" i="16"/>
  <c r="S16" i="27"/>
  <c r="X40" i="16"/>
  <c r="J39" i="35"/>
  <c r="R39" i="27"/>
  <c r="Y39" i="16"/>
  <c r="S38" i="27"/>
  <c r="Y37" i="16"/>
  <c r="S36" i="27"/>
  <c r="Y35" i="16"/>
  <c r="S34" i="27"/>
  <c r="Y33" i="16"/>
  <c r="S32" i="27"/>
  <c r="Y31" i="16"/>
  <c r="S30" i="27"/>
  <c r="X23" i="16"/>
  <c r="J22" i="35"/>
  <c r="R22" i="27"/>
  <c r="T22" s="1"/>
  <c r="X19" i="16"/>
  <c r="J18" i="35"/>
  <c r="R18" i="27"/>
  <c r="X15" i="16"/>
  <c r="J14" i="35"/>
  <c r="R14" i="27"/>
  <c r="X11" i="16"/>
  <c r="J10" i="35"/>
  <c r="R10" i="27"/>
  <c r="T10" s="1"/>
  <c r="D41" i="16"/>
  <c r="C40" i="35"/>
  <c r="X8" i="16"/>
  <c r="J7" i="35"/>
  <c r="R7" i="27"/>
  <c r="Y38" i="16"/>
  <c r="S37" i="27"/>
  <c r="Y34" i="16"/>
  <c r="S33" i="27"/>
  <c r="Y30" i="16"/>
  <c r="S29" i="27"/>
  <c r="X26" i="16"/>
  <c r="J25" i="35"/>
  <c r="R25" i="27"/>
  <c r="BK24" i="4"/>
  <c r="X24" i="16"/>
  <c r="J23" i="35"/>
  <c r="R23" i="27"/>
  <c r="X22" i="16"/>
  <c r="J21" i="35"/>
  <c r="R21" i="27"/>
  <c r="T21" s="1"/>
  <c r="X20" i="16"/>
  <c r="J19" i="35"/>
  <c r="R19" i="27"/>
  <c r="X18" i="16"/>
  <c r="J17" i="35"/>
  <c r="R17" i="27"/>
  <c r="BK16" i="4"/>
  <c r="X16" i="16"/>
  <c r="J15" i="35"/>
  <c r="R15" i="27"/>
  <c r="X14" i="16"/>
  <c r="J13" i="35"/>
  <c r="R13" i="27"/>
  <c r="T13" s="1"/>
  <c r="I39" i="7"/>
  <c r="H20"/>
  <c r="H34"/>
  <c r="H15"/>
  <c r="H4"/>
  <c r="F39"/>
  <c r="H8"/>
  <c r="H12"/>
  <c r="H16"/>
  <c r="H36"/>
  <c r="H5"/>
  <c r="H23"/>
  <c r="H31"/>
  <c r="H26"/>
  <c r="H13"/>
  <c r="H21"/>
  <c r="H25"/>
  <c r="H29"/>
  <c r="H33"/>
  <c r="H37"/>
  <c r="H39" i="32"/>
  <c r="I39"/>
  <c r="C38"/>
  <c r="H37"/>
  <c r="I37"/>
  <c r="C36"/>
  <c r="H35"/>
  <c r="I35"/>
  <c r="C34"/>
  <c r="H33"/>
  <c r="I33"/>
  <c r="C32"/>
  <c r="H31"/>
  <c r="I31"/>
  <c r="C30"/>
  <c r="H29"/>
  <c r="I29"/>
  <c r="C28"/>
  <c r="H27"/>
  <c r="I27"/>
  <c r="I24"/>
  <c r="D24"/>
  <c r="I22"/>
  <c r="D22"/>
  <c r="I20"/>
  <c r="D20"/>
  <c r="I18"/>
  <c r="D18"/>
  <c r="I16"/>
  <c r="F14"/>
  <c r="I12"/>
  <c r="F10"/>
  <c r="I7"/>
  <c r="I5"/>
  <c r="F8"/>
  <c r="I6"/>
  <c r="C39"/>
  <c r="I38"/>
  <c r="D38"/>
  <c r="C37"/>
  <c r="I36"/>
  <c r="D36"/>
  <c r="C35"/>
  <c r="I34"/>
  <c r="D34"/>
  <c r="C33"/>
  <c r="I32"/>
  <c r="D32"/>
  <c r="C31"/>
  <c r="I30"/>
  <c r="D30"/>
  <c r="C29"/>
  <c r="I28"/>
  <c r="D28"/>
  <c r="C27"/>
  <c r="I26"/>
  <c r="C26"/>
  <c r="H25"/>
  <c r="I25"/>
  <c r="F23"/>
  <c r="D23"/>
  <c r="C22"/>
  <c r="H21"/>
  <c r="I21"/>
  <c r="F19"/>
  <c r="D19"/>
  <c r="C18"/>
  <c r="H17"/>
  <c r="I17"/>
  <c r="I15"/>
  <c r="F13"/>
  <c r="F11"/>
  <c r="F9"/>
  <c r="J35" i="34"/>
  <c r="E6"/>
  <c r="E8"/>
  <c r="E11"/>
  <c r="E13"/>
  <c r="E15"/>
  <c r="E17"/>
  <c r="E19"/>
  <c r="E21"/>
  <c r="E23"/>
  <c r="E27"/>
  <c r="E35"/>
  <c r="E14"/>
  <c r="G7"/>
  <c r="G18"/>
  <c r="E20"/>
  <c r="G26"/>
  <c r="G28"/>
  <c r="E30"/>
  <c r="G32"/>
  <c r="E38"/>
  <c r="G27"/>
  <c r="G29"/>
  <c r="G31"/>
  <c r="G35"/>
  <c r="G6"/>
  <c r="J9"/>
  <c r="E10"/>
  <c r="J16"/>
  <c r="G17"/>
  <c r="J20"/>
  <c r="G21"/>
  <c r="J24"/>
  <c r="J26"/>
  <c r="J27"/>
  <c r="J30"/>
  <c r="J38"/>
  <c r="J28"/>
  <c r="J32"/>
  <c r="J36"/>
  <c r="J6"/>
  <c r="J11"/>
  <c r="J15"/>
  <c r="J19"/>
  <c r="J23"/>
  <c r="E29"/>
  <c r="E5"/>
  <c r="G5"/>
  <c r="E7"/>
  <c r="E9"/>
  <c r="G20"/>
  <c r="E22"/>
  <c r="E28"/>
  <c r="G30"/>
  <c r="G38"/>
  <c r="I8" i="33"/>
  <c r="G7"/>
  <c r="G14"/>
  <c r="G18"/>
  <c r="G20"/>
  <c r="G22"/>
  <c r="G24"/>
  <c r="G32"/>
  <c r="G9"/>
  <c r="G11"/>
  <c r="E14"/>
  <c r="E16"/>
  <c r="E18"/>
  <c r="E20"/>
  <c r="E30"/>
  <c r="E34"/>
  <c r="E11"/>
  <c r="E13"/>
  <c r="G15"/>
  <c r="E17"/>
  <c r="C40" i="34"/>
  <c r="C44" i="32" s="1"/>
  <c r="G8" i="33"/>
  <c r="G10"/>
  <c r="G19"/>
  <c r="G21"/>
  <c r="G25"/>
  <c r="D26"/>
  <c r="G27"/>
  <c r="G29"/>
  <c r="G31"/>
  <c r="G35"/>
  <c r="E37"/>
  <c r="E39"/>
  <c r="G36"/>
  <c r="F40" i="34"/>
  <c r="F44" i="32" s="1"/>
  <c r="E10" i="33"/>
  <c r="G39"/>
  <c r="F39" i="32"/>
  <c r="D39"/>
  <c r="F37"/>
  <c r="D37"/>
  <c r="F35"/>
  <c r="D35"/>
  <c r="F33"/>
  <c r="D33"/>
  <c r="F31"/>
  <c r="D31"/>
  <c r="F29"/>
  <c r="D29"/>
  <c r="F27"/>
  <c r="D27"/>
  <c r="C25"/>
  <c r="H24"/>
  <c r="F24"/>
  <c r="C23"/>
  <c r="H22"/>
  <c r="F22"/>
  <c r="C21"/>
  <c r="H20"/>
  <c r="F20"/>
  <c r="C19"/>
  <c r="H18"/>
  <c r="F18"/>
  <c r="C17"/>
  <c r="H16"/>
  <c r="F16"/>
  <c r="I14"/>
  <c r="F12"/>
  <c r="I10"/>
  <c r="F7"/>
  <c r="F5"/>
  <c r="F6"/>
  <c r="H38"/>
  <c r="F38"/>
  <c r="H36"/>
  <c r="F36"/>
  <c r="H34"/>
  <c r="F34"/>
  <c r="H32"/>
  <c r="F32"/>
  <c r="H30"/>
  <c r="F30"/>
  <c r="H28"/>
  <c r="F28"/>
  <c r="H26"/>
  <c r="F26"/>
  <c r="F25"/>
  <c r="D25"/>
  <c r="C24"/>
  <c r="H23"/>
  <c r="I23"/>
  <c r="F21"/>
  <c r="D21"/>
  <c r="C20"/>
  <c r="H19"/>
  <c r="I19"/>
  <c r="F17"/>
  <c r="D17"/>
  <c r="F15"/>
  <c r="I13"/>
  <c r="I11"/>
  <c r="I9"/>
  <c r="J5" i="34"/>
  <c r="G33"/>
  <c r="G13"/>
  <c r="E31"/>
  <c r="J14"/>
  <c r="J10"/>
  <c r="G9"/>
  <c r="E16"/>
  <c r="G22"/>
  <c r="G24"/>
  <c r="E36"/>
  <c r="J7"/>
  <c r="G8"/>
  <c r="G11"/>
  <c r="G15"/>
  <c r="J18"/>
  <c r="G19"/>
  <c r="J22"/>
  <c r="G23"/>
  <c r="J31"/>
  <c r="J29"/>
  <c r="J33"/>
  <c r="J8"/>
  <c r="J13"/>
  <c r="J17"/>
  <c r="J21"/>
  <c r="E33"/>
  <c r="G14"/>
  <c r="G10"/>
  <c r="G16"/>
  <c r="E18"/>
  <c r="E24"/>
  <c r="E26"/>
  <c r="E32"/>
  <c r="G36"/>
  <c r="C40" i="33"/>
  <c r="C43" i="32" s="1"/>
  <c r="G5" i="33"/>
  <c r="G12"/>
  <c r="G16"/>
  <c r="G28"/>
  <c r="G30"/>
  <c r="G34"/>
  <c r="E5"/>
  <c r="E7"/>
  <c r="E22"/>
  <c r="E24"/>
  <c r="E28"/>
  <c r="E32"/>
  <c r="E36"/>
  <c r="E9"/>
  <c r="F40"/>
  <c r="F43" i="32" s="1"/>
  <c r="J34" i="33"/>
  <c r="J32"/>
  <c r="J9"/>
  <c r="J11"/>
  <c r="J19"/>
  <c r="J21"/>
  <c r="J5"/>
  <c r="J7"/>
  <c r="J16"/>
  <c r="J18"/>
  <c r="J20"/>
  <c r="G13"/>
  <c r="E8"/>
  <c r="E21"/>
  <c r="E25"/>
  <c r="E27"/>
  <c r="E29"/>
  <c r="E35"/>
  <c r="G37"/>
  <c r="C16" i="32"/>
  <c r="H15"/>
  <c r="D15"/>
  <c r="C14"/>
  <c r="H13"/>
  <c r="D13"/>
  <c r="C12"/>
  <c r="H11"/>
  <c r="D11"/>
  <c r="C7"/>
  <c r="C5"/>
  <c r="J27" i="33"/>
  <c r="J28"/>
  <c r="J30"/>
  <c r="J31"/>
  <c r="J35"/>
  <c r="J14"/>
  <c r="J22"/>
  <c r="J24"/>
  <c r="J36"/>
  <c r="E15"/>
  <c r="G17"/>
  <c r="E12"/>
  <c r="E19"/>
  <c r="E31"/>
  <c r="D16" i="32"/>
  <c r="C15"/>
  <c r="H14"/>
  <c r="D14"/>
  <c r="C13"/>
  <c r="H12"/>
  <c r="D12"/>
  <c r="C11"/>
  <c r="C9"/>
  <c r="AT41" i="6"/>
  <c r="AR41"/>
  <c r="AP41"/>
  <c r="AN41"/>
  <c r="AB41"/>
  <c r="Z41"/>
  <c r="X41"/>
  <c r="V41"/>
  <c r="S41"/>
  <c r="Q41"/>
  <c r="O41"/>
  <c r="M41"/>
  <c r="AK41"/>
  <c r="AI41"/>
  <c r="AG41"/>
  <c r="AE41"/>
  <c r="D7" i="7"/>
  <c r="J9" i="6"/>
  <c r="H9"/>
  <c r="F9"/>
  <c r="D9"/>
  <c r="D18" i="7"/>
  <c r="D20" i="6"/>
  <c r="J20"/>
  <c r="H20"/>
  <c r="F20"/>
  <c r="G39" i="7"/>
  <c r="E39"/>
  <c r="BM29" i="14"/>
  <c r="BM37"/>
  <c r="Q41" i="23"/>
  <c r="G46" s="1"/>
  <c r="BM7" i="12"/>
  <c r="AL27"/>
  <c r="K27" i="18" s="1"/>
  <c r="BM8" i="12"/>
  <c r="AL41" i="14"/>
  <c r="BM16"/>
  <c r="BM11"/>
  <c r="BM20"/>
  <c r="BM24"/>
  <c r="BM28"/>
  <c r="BM38"/>
  <c r="BM31"/>
  <c r="BM10"/>
  <c r="BM15"/>
  <c r="AW27" i="4"/>
  <c r="P27" i="16" s="1"/>
  <c r="J41" i="6"/>
  <c r="H41"/>
  <c r="F41"/>
  <c r="D41"/>
  <c r="F41" i="23"/>
  <c r="D46" s="1"/>
  <c r="G41"/>
  <c r="E46" s="1"/>
  <c r="E41"/>
  <c r="F45" s="1"/>
  <c r="K41"/>
  <c r="F47" s="1"/>
  <c r="AC41" i="4"/>
  <c r="BI27"/>
  <c r="AF41"/>
  <c r="BA41"/>
  <c r="BK39"/>
  <c r="BJ37"/>
  <c r="Z37" i="16" s="1"/>
  <c r="BK35" i="4"/>
  <c r="BJ33"/>
  <c r="Z33" i="16" s="1"/>
  <c r="BK31" i="4"/>
  <c r="BK40"/>
  <c r="BL39"/>
  <c r="BL37"/>
  <c r="BM37" s="1"/>
  <c r="BL35"/>
  <c r="BL33"/>
  <c r="BM33" s="1"/>
  <c r="BL31"/>
  <c r="BL29"/>
  <c r="BM29" s="1"/>
  <c r="BL40"/>
  <c r="BL38"/>
  <c r="BL36"/>
  <c r="BM36" s="1"/>
  <c r="BL34"/>
  <c r="BL32"/>
  <c r="BM32" s="1"/>
  <c r="BL30"/>
  <c r="BL28"/>
  <c r="BM28" s="1"/>
  <c r="AV27"/>
  <c r="AV41" s="1"/>
  <c r="BI9"/>
  <c r="BD41"/>
  <c r="BJ38"/>
  <c r="Z38" i="16" s="1"/>
  <c r="BJ36" i="4"/>
  <c r="Z36" i="16" s="1"/>
  <c r="BJ34" i="4"/>
  <c r="Z34" i="16" s="1"/>
  <c r="BJ32" i="4"/>
  <c r="Z32" i="16" s="1"/>
  <c r="BJ30" i="4"/>
  <c r="Z30" i="16" s="1"/>
  <c r="BJ28" i="4"/>
  <c r="Z28" i="16" s="1"/>
  <c r="BL26" i="4"/>
  <c r="BM26" s="1"/>
  <c r="BL25"/>
  <c r="BL24"/>
  <c r="BL23"/>
  <c r="BM23" s="1"/>
  <c r="BL22"/>
  <c r="BM22" s="1"/>
  <c r="BL21"/>
  <c r="BL20"/>
  <c r="BM20" s="1"/>
  <c r="BL19"/>
  <c r="BM19" s="1"/>
  <c r="BL18"/>
  <c r="BM18" s="1"/>
  <c r="BL17"/>
  <c r="BL16"/>
  <c r="BL15"/>
  <c r="BM15" s="1"/>
  <c r="BL14"/>
  <c r="BM14" s="1"/>
  <c r="BL13"/>
  <c r="BL12"/>
  <c r="BM12" s="1"/>
  <c r="BL11"/>
  <c r="BM11" s="1"/>
  <c r="BL10"/>
  <c r="BM10" s="1"/>
  <c r="BL8"/>
  <c r="BL7"/>
  <c r="BM7" s="1"/>
  <c r="BK25"/>
  <c r="BK21"/>
  <c r="BM21" s="1"/>
  <c r="BK17"/>
  <c r="BK13"/>
  <c r="BM13" s="1"/>
  <c r="BM38"/>
  <c r="BM34"/>
  <c r="BM30"/>
  <c r="BM16"/>
  <c r="BJ41" i="14"/>
  <c r="Z41" i="21" s="1"/>
  <c r="AX41" i="14"/>
  <c r="BM29" i="12"/>
  <c r="BM35"/>
  <c r="BM39"/>
  <c r="BL27"/>
  <c r="BM27" s="1"/>
  <c r="BM13"/>
  <c r="BM40"/>
  <c r="BM14"/>
  <c r="BM18"/>
  <c r="BM11"/>
  <c r="BM16"/>
  <c r="BM38"/>
  <c r="BM12"/>
  <c r="BM28"/>
  <c r="BM30"/>
  <c r="BM32"/>
  <c r="BM36"/>
  <c r="BM10"/>
  <c r="BG41"/>
  <c r="T41" i="18" s="1"/>
  <c r="E49" i="16" s="1"/>
  <c r="BM31" i="12"/>
  <c r="BM33"/>
  <c r="BM37"/>
  <c r="BM15"/>
  <c r="BM19"/>
  <c r="BH41"/>
  <c r="BM17"/>
  <c r="BM21"/>
  <c r="BM23"/>
  <c r="BM25"/>
  <c r="AW41"/>
  <c r="P41" i="18" s="1"/>
  <c r="BJ27" i="12"/>
  <c r="Z27" i="18" s="1"/>
  <c r="AK41" i="12"/>
  <c r="J41" i="18" s="1"/>
  <c r="BL9" i="12"/>
  <c r="BK41" i="14"/>
  <c r="BI41" i="12"/>
  <c r="Y41" i="18" s="1"/>
  <c r="AX27" i="12"/>
  <c r="BK9"/>
  <c r="BJ9"/>
  <c r="Z9" i="18" s="1"/>
  <c r="BM6" i="12"/>
  <c r="AV41"/>
  <c r="BJ7" i="4"/>
  <c r="Z7" i="16" s="1"/>
  <c r="BJ40" i="4"/>
  <c r="Z40" i="16" s="1"/>
  <c r="BM8" i="4"/>
  <c r="AU41"/>
  <c r="BJ8"/>
  <c r="Z8" i="16" s="1"/>
  <c r="BJ26" i="4"/>
  <c r="Z26" i="16" s="1"/>
  <c r="BJ25" i="4"/>
  <c r="Z25" i="16" s="1"/>
  <c r="BJ24" i="4"/>
  <c r="Z24" i="16" s="1"/>
  <c r="BJ23" i="4"/>
  <c r="Z23" i="16" s="1"/>
  <c r="BJ22" i="4"/>
  <c r="Z22" i="16" s="1"/>
  <c r="BJ21" i="4"/>
  <c r="Z21" i="16" s="1"/>
  <c r="BJ20" i="4"/>
  <c r="Z20" i="16" s="1"/>
  <c r="BJ19" i="4"/>
  <c r="Z19" i="16" s="1"/>
  <c r="BJ18" i="4"/>
  <c r="Z18" i="16" s="1"/>
  <c r="BJ17" i="4"/>
  <c r="Z17" i="16" s="1"/>
  <c r="BJ16" i="4"/>
  <c r="Z16" i="16" s="1"/>
  <c r="BJ15" i="4"/>
  <c r="Z15" i="16" s="1"/>
  <c r="BJ14" i="4"/>
  <c r="Z14" i="16" s="1"/>
  <c r="BJ13" i="4"/>
  <c r="Z13" i="16" s="1"/>
  <c r="BJ12" i="4"/>
  <c r="Z12" i="16" s="1"/>
  <c r="BJ11" i="4"/>
  <c r="Z11" i="16" s="1"/>
  <c r="BJ10" i="4"/>
  <c r="Z10" i="16" s="1"/>
  <c r="BI41" i="4"/>
  <c r="Y41" i="16" s="1"/>
  <c r="BL6" i="4"/>
  <c r="BK6"/>
  <c r="BJ6"/>
  <c r="Z6" i="16" s="1"/>
  <c r="AX6" i="4"/>
  <c r="Q6" i="16" s="1"/>
  <c r="AJ41" i="4"/>
  <c r="AL6"/>
  <c r="K6" i="16" s="1"/>
  <c r="AX40" i="4"/>
  <c r="Q40" i="16" s="1"/>
  <c r="AL40" i="4"/>
  <c r="K40" i="16" s="1"/>
  <c r="AX39" i="4"/>
  <c r="Q39" i="16" s="1"/>
  <c r="AL39" i="4"/>
  <c r="K39" i="16" s="1"/>
  <c r="AX38" i="4"/>
  <c r="Q38" i="16" s="1"/>
  <c r="AL38" i="4"/>
  <c r="K38" i="16" s="1"/>
  <c r="AX37" i="4"/>
  <c r="Q37" i="16" s="1"/>
  <c r="AL37" i="4"/>
  <c r="K37" i="16" s="1"/>
  <c r="AX36" i="4"/>
  <c r="Q36" i="16" s="1"/>
  <c r="AL36" i="4"/>
  <c r="K36" i="16" s="1"/>
  <c r="AX35" i="4"/>
  <c r="Q35" i="16" s="1"/>
  <c r="AL35" i="4"/>
  <c r="K35" i="16" s="1"/>
  <c r="AX34" i="4"/>
  <c r="Q34" i="16" s="1"/>
  <c r="AL34" i="4"/>
  <c r="K34" i="16" s="1"/>
  <c r="AX33" i="4"/>
  <c r="Q33" i="16" s="1"/>
  <c r="AL33" i="4"/>
  <c r="K33" i="16" s="1"/>
  <c r="AX32" i="4"/>
  <c r="Q32" i="16" s="1"/>
  <c r="AL32" i="4"/>
  <c r="K32" i="16" s="1"/>
  <c r="AX31" i="4"/>
  <c r="Q31" i="16" s="1"/>
  <c r="AL31" i="4"/>
  <c r="K31" i="16" s="1"/>
  <c r="AX30" i="4"/>
  <c r="Q30" i="16" s="1"/>
  <c r="AL30" i="4"/>
  <c r="K30" i="16" s="1"/>
  <c r="AX28" i="4"/>
  <c r="Q28" i="16" s="1"/>
  <c r="AL28" i="4"/>
  <c r="K28" i="16" s="1"/>
  <c r="AL27" i="4"/>
  <c r="K27" i="16" s="1"/>
  <c r="AI27" i="4"/>
  <c r="H27" i="16" s="1"/>
  <c r="AX26" i="4"/>
  <c r="Q26" i="16" s="1"/>
  <c r="AL26" i="4"/>
  <c r="K26" i="16" s="1"/>
  <c r="AX25" i="4"/>
  <c r="Q25" i="16" s="1"/>
  <c r="AL25" i="4"/>
  <c r="K25" i="16" s="1"/>
  <c r="AX24" i="4"/>
  <c r="Q24" i="16" s="1"/>
  <c r="AL24" i="4"/>
  <c r="K24" i="16" s="1"/>
  <c r="AX23" i="4"/>
  <c r="Q23" i="16" s="1"/>
  <c r="AL23" i="4"/>
  <c r="K23" i="16" s="1"/>
  <c r="AX22" i="4"/>
  <c r="Q22" i="16" s="1"/>
  <c r="AL22" i="4"/>
  <c r="K22" i="16" s="1"/>
  <c r="AX21" i="4"/>
  <c r="Q21" i="16" s="1"/>
  <c r="AL21" i="4"/>
  <c r="K21" i="16" s="1"/>
  <c r="AX20" i="4"/>
  <c r="Q20" i="16" s="1"/>
  <c r="AL20" i="4"/>
  <c r="K20" i="16" s="1"/>
  <c r="AX19" i="4"/>
  <c r="Q19" i="16" s="1"/>
  <c r="AL19" i="4"/>
  <c r="K19" i="16" s="1"/>
  <c r="AX18" i="4"/>
  <c r="Q18" i="16" s="1"/>
  <c r="AL18" i="4"/>
  <c r="K18" i="16" s="1"/>
  <c r="AX17" i="4"/>
  <c r="Q17" i="16" s="1"/>
  <c r="AL17" i="4"/>
  <c r="K17" i="16" s="1"/>
  <c r="AX15" i="4"/>
  <c r="Q15" i="16" s="1"/>
  <c r="AL15" i="4"/>
  <c r="K15" i="16" s="1"/>
  <c r="AX14" i="4"/>
  <c r="Q14" i="16" s="1"/>
  <c r="AL14" i="4"/>
  <c r="K14" i="16" s="1"/>
  <c r="AX13" i="4"/>
  <c r="Q13" i="16" s="1"/>
  <c r="AL13" i="4"/>
  <c r="K13" i="16" s="1"/>
  <c r="AX12" i="4"/>
  <c r="Q12" i="16" s="1"/>
  <c r="AL12" i="4"/>
  <c r="K12" i="16" s="1"/>
  <c r="AX11" i="4"/>
  <c r="Q11" i="16" s="1"/>
  <c r="AL11" i="4"/>
  <c r="K11" i="16" s="1"/>
  <c r="AX10" i="4"/>
  <c r="Q10" i="16" s="1"/>
  <c r="AL10" i="4"/>
  <c r="K10" i="16" s="1"/>
  <c r="BG9" i="4"/>
  <c r="T9" i="16" s="1"/>
  <c r="AX9" i="4"/>
  <c r="Q9" i="16" s="1"/>
  <c r="AL9" i="4"/>
  <c r="K9" i="16" s="1"/>
  <c r="AX8" i="4"/>
  <c r="Q8" i="16" s="1"/>
  <c r="AL8" i="4"/>
  <c r="K8" i="16" s="1"/>
  <c r="AX7" i="4"/>
  <c r="Q7" i="16" s="1"/>
  <c r="AL7" i="4"/>
  <c r="K7" i="16" s="1"/>
  <c r="BF41" i="4"/>
  <c r="S41" i="16" s="1"/>
  <c r="BE41" i="4"/>
  <c r="AK41"/>
  <c r="J41" i="16" s="1"/>
  <c r="AH41" i="4"/>
  <c r="G41" i="16" s="1"/>
  <c r="AG41" i="4"/>
  <c r="W41"/>
  <c r="E41" i="16" s="1"/>
  <c r="D46" s="1"/>
  <c r="BH27" i="4"/>
  <c r="BH9"/>
  <c r="F46" i="16" l="1"/>
  <c r="T17" i="27"/>
  <c r="T12"/>
  <c r="Q41" i="21"/>
  <c r="K41"/>
  <c r="W41" i="18"/>
  <c r="O41"/>
  <c r="G40" i="36"/>
  <c r="Q27" i="18"/>
  <c r="J40" i="36"/>
  <c r="X41" i="18"/>
  <c r="E40" i="36"/>
  <c r="R41" i="16"/>
  <c r="H40" i="35"/>
  <c r="I40"/>
  <c r="V41" i="16"/>
  <c r="U41"/>
  <c r="W9"/>
  <c r="N41"/>
  <c r="D48" s="1"/>
  <c r="T39" i="27"/>
  <c r="AI41" i="4"/>
  <c r="H41" i="16" s="1"/>
  <c r="D47" s="1"/>
  <c r="BM24" i="4"/>
  <c r="F41" i="16"/>
  <c r="D40" i="35"/>
  <c r="AW41" i="4"/>
  <c r="P41" i="16" s="1"/>
  <c r="AX27" i="4"/>
  <c r="Q27" i="16" s="1"/>
  <c r="T15" i="27"/>
  <c r="T7"/>
  <c r="T14"/>
  <c r="T30"/>
  <c r="T34"/>
  <c r="T38"/>
  <c r="T9"/>
  <c r="T6"/>
  <c r="X9" i="16"/>
  <c r="J8" i="35"/>
  <c r="R8" i="27"/>
  <c r="O27" i="16"/>
  <c r="G26" i="35"/>
  <c r="T5" i="27"/>
  <c r="T19"/>
  <c r="T23"/>
  <c r="T25"/>
  <c r="T18"/>
  <c r="T32"/>
  <c r="T36"/>
  <c r="T20"/>
  <c r="T29"/>
  <c r="T33"/>
  <c r="T37"/>
  <c r="X27" i="16"/>
  <c r="J26" i="35"/>
  <c r="R26" i="27"/>
  <c r="I41" i="16"/>
  <c r="E40" i="35"/>
  <c r="O41" i="16"/>
  <c r="Y9"/>
  <c r="S8" i="27"/>
  <c r="Y27" i="16"/>
  <c r="S26" i="27"/>
  <c r="T16"/>
  <c r="T24"/>
  <c r="T31"/>
  <c r="T35"/>
  <c r="H40" i="33"/>
  <c r="H43" i="32" s="1"/>
  <c r="I40" i="33"/>
  <c r="I43" i="32" s="1"/>
  <c r="G26" i="33"/>
  <c r="I8" i="32"/>
  <c r="G5"/>
  <c r="G6"/>
  <c r="E8"/>
  <c r="H8"/>
  <c r="J27"/>
  <c r="J33"/>
  <c r="J37"/>
  <c r="C40"/>
  <c r="C42" s="1"/>
  <c r="E28"/>
  <c r="G30"/>
  <c r="E32"/>
  <c r="E34"/>
  <c r="G36"/>
  <c r="E38"/>
  <c r="G27"/>
  <c r="G31"/>
  <c r="G33"/>
  <c r="E37"/>
  <c r="E39"/>
  <c r="G39"/>
  <c r="D40" i="33"/>
  <c r="D43" i="32" s="1"/>
  <c r="F40"/>
  <c r="F42" s="1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E10"/>
  <c r="G10"/>
  <c r="E12"/>
  <c r="G12"/>
  <c r="E14"/>
  <c r="G14"/>
  <c r="E16"/>
  <c r="G16"/>
  <c r="E18"/>
  <c r="G18"/>
  <c r="E20"/>
  <c r="G20"/>
  <c r="E22"/>
  <c r="G22"/>
  <c r="E24"/>
  <c r="E27"/>
  <c r="E29"/>
  <c r="E31"/>
  <c r="E35"/>
  <c r="G37"/>
  <c r="J28"/>
  <c r="J30"/>
  <c r="J32"/>
  <c r="J34"/>
  <c r="J36"/>
  <c r="J38"/>
  <c r="E5"/>
  <c r="J5"/>
  <c r="E7"/>
  <c r="G7"/>
  <c r="E9"/>
  <c r="G9"/>
  <c r="E11"/>
  <c r="G11"/>
  <c r="E13"/>
  <c r="G13"/>
  <c r="E15"/>
  <c r="G15"/>
  <c r="E17"/>
  <c r="G17"/>
  <c r="E19"/>
  <c r="G19"/>
  <c r="E21"/>
  <c r="G21"/>
  <c r="E23"/>
  <c r="G23"/>
  <c r="E25"/>
  <c r="G25"/>
  <c r="D26"/>
  <c r="D40" i="34"/>
  <c r="D44" i="32" s="1"/>
  <c r="J8" i="33"/>
  <c r="E26"/>
  <c r="J26"/>
  <c r="I40" i="34"/>
  <c r="I44" i="32" s="1"/>
  <c r="H40" i="34"/>
  <c r="H44" i="32" s="1"/>
  <c r="E6"/>
  <c r="G8"/>
  <c r="J29"/>
  <c r="J31"/>
  <c r="J35"/>
  <c r="J39"/>
  <c r="E26"/>
  <c r="G28"/>
  <c r="E30"/>
  <c r="G32"/>
  <c r="G34"/>
  <c r="E36"/>
  <c r="G38"/>
  <c r="G24"/>
  <c r="G29"/>
  <c r="E33"/>
  <c r="G35"/>
  <c r="H18" i="7"/>
  <c r="H7"/>
  <c r="H39" s="1"/>
  <c r="D39"/>
  <c r="BM41" i="14"/>
  <c r="AL41" i="12"/>
  <c r="K41" i="18" s="1"/>
  <c r="BM17" i="4"/>
  <c r="BM25"/>
  <c r="H41" i="23"/>
  <c r="F46" s="1"/>
  <c r="BG41" i="4"/>
  <c r="T41" i="16" s="1"/>
  <c r="D49" s="1"/>
  <c r="BL9" i="4"/>
  <c r="BL27"/>
  <c r="BM40"/>
  <c r="BL41"/>
  <c r="BM31"/>
  <c r="BM35"/>
  <c r="BM39"/>
  <c r="BL41" i="12"/>
  <c r="BM9"/>
  <c r="BJ41"/>
  <c r="Z41" i="18" s="1"/>
  <c r="AX41" i="12"/>
  <c r="Q41" i="18" s="1"/>
  <c r="BM41" i="12"/>
  <c r="BK41"/>
  <c r="BK9" i="4"/>
  <c r="BJ9"/>
  <c r="Z9" i="16" s="1"/>
  <c r="BK27" i="4"/>
  <c r="BJ27"/>
  <c r="Z27" i="16" s="1"/>
  <c r="BM6" i="4"/>
  <c r="AL41"/>
  <c r="K41" i="16" s="1"/>
  <c r="BH41" i="4"/>
  <c r="W41" i="16" l="1"/>
  <c r="AX41" i="4"/>
  <c r="Q41" i="16" s="1"/>
  <c r="G40" i="35"/>
  <c r="S40" i="27"/>
  <c r="T8"/>
  <c r="X41" i="16"/>
  <c r="J40" i="35"/>
  <c r="T26" i="27"/>
  <c r="R40"/>
  <c r="BM27" i="4"/>
  <c r="BM9"/>
  <c r="I40" i="32"/>
  <c r="I42" s="1"/>
  <c r="J26"/>
  <c r="H40"/>
  <c r="H42" s="1"/>
  <c r="G40"/>
  <c r="G42" s="1"/>
  <c r="J40" i="34"/>
  <c r="J44" i="32" s="1"/>
  <c r="E40" i="33"/>
  <c r="E43" i="32" s="1"/>
  <c r="G40" i="34"/>
  <c r="G44" i="32" s="1"/>
  <c r="D40"/>
  <c r="D42" s="1"/>
  <c r="J8"/>
  <c r="E40"/>
  <c r="E42" s="1"/>
  <c r="J40" i="33"/>
  <c r="J43" i="32" s="1"/>
  <c r="E40" i="34"/>
  <c r="E44" i="32" s="1"/>
  <c r="G40" i="33"/>
  <c r="G43" i="32" s="1"/>
  <c r="G26"/>
  <c r="BK41" i="4"/>
  <c r="BJ41"/>
  <c r="Z41" i="16" s="1"/>
  <c r="BM41" i="4" l="1"/>
  <c r="T40" i="27"/>
  <c r="J40" i="32"/>
  <c r="J42" s="1"/>
</calcChain>
</file>

<file path=xl/sharedStrings.xml><?xml version="1.0" encoding="utf-8"?>
<sst xmlns="http://schemas.openxmlformats.org/spreadsheetml/2006/main" count="1737" uniqueCount="170">
  <si>
    <t>Pre-Primary</t>
  </si>
  <si>
    <t xml:space="preserve">Class I  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</si>
  <si>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</si>
  <si>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</si>
  <si>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</si>
  <si>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</si>
  <si>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</si>
  <si>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</si>
  <si>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</si>
  <si>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</si>
  <si>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</si>
  <si>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Class XI</t>
  </si>
  <si>
    <t>Class XII</t>
  </si>
  <si>
    <t>Boys</t>
  </si>
  <si>
    <t>Girls</t>
  </si>
  <si>
    <t>Total</t>
  </si>
  <si>
    <t>Andhra Pradesh</t>
  </si>
  <si>
    <t>Arunachal Pradesh</t>
  </si>
  <si>
    <t>Bihar</t>
  </si>
  <si>
    <t>Chhattisgarh</t>
  </si>
  <si>
    <t>Goa</t>
  </si>
  <si>
    <t>Gujarat</t>
  </si>
  <si>
    <t>Haryana</t>
  </si>
  <si>
    <t xml:space="preserve">Himachal Pradesh </t>
  </si>
  <si>
    <t xml:space="preserve">Jammu &amp; Kashmir </t>
  </si>
  <si>
    <t>Karnataka</t>
  </si>
  <si>
    <t xml:space="preserve">Kerala </t>
  </si>
  <si>
    <t>Madhya Pradesh</t>
  </si>
  <si>
    <t>Maharashtra</t>
  </si>
  <si>
    <t>Manipur</t>
  </si>
  <si>
    <t>Meghalaya</t>
  </si>
  <si>
    <t>Mizoram</t>
  </si>
  <si>
    <t>Rajasthan</t>
  </si>
  <si>
    <t>Sikkim</t>
  </si>
  <si>
    <t>Tamil Nadu</t>
  </si>
  <si>
    <t>Tripura</t>
  </si>
  <si>
    <t>Uttar Pradesh</t>
  </si>
  <si>
    <t>Uttarakhand</t>
  </si>
  <si>
    <t xml:space="preserve">West Bengal </t>
  </si>
  <si>
    <t>A&amp;N Islands</t>
  </si>
  <si>
    <t>Chandigarh</t>
  </si>
  <si>
    <t>D&amp;N Haveli</t>
  </si>
  <si>
    <t>Daman &amp; Diu</t>
  </si>
  <si>
    <t>Delhi</t>
  </si>
  <si>
    <t xml:space="preserve">Lakshadweep </t>
  </si>
  <si>
    <t>Puducherry</t>
  </si>
  <si>
    <t>INDIA</t>
  </si>
  <si>
    <t>High/Secondary Schools</t>
  </si>
  <si>
    <t>Assam</t>
  </si>
  <si>
    <t xml:space="preserve">Bihar </t>
  </si>
  <si>
    <t>Himachal Pradesh</t>
  </si>
  <si>
    <t>Jammu &amp; Kashmir</t>
  </si>
  <si>
    <t>Jharkhand</t>
  </si>
  <si>
    <t>Kerala</t>
  </si>
  <si>
    <t>Nagaland</t>
  </si>
  <si>
    <t>Odisha</t>
  </si>
  <si>
    <t>Punjab</t>
  </si>
  <si>
    <t>West Bengal</t>
  </si>
  <si>
    <t>Lakshadweep</t>
  </si>
  <si>
    <t>Primary Schools</t>
  </si>
  <si>
    <t>Local Bodies</t>
  </si>
  <si>
    <t>Private Aided</t>
  </si>
  <si>
    <t>Private Unaided</t>
  </si>
  <si>
    <t>Number</t>
  </si>
  <si>
    <t>%age</t>
  </si>
  <si>
    <t>States/
Union Territories</t>
  </si>
  <si>
    <t>Government</t>
  </si>
  <si>
    <t>Sl. No.</t>
  </si>
  <si>
    <t xml:space="preserve">Intermediate/Senior Secondary Schools </t>
  </si>
  <si>
    <t>Upper Primary Schools</t>
  </si>
  <si>
    <t>Pre-Primary Schools</t>
  </si>
  <si>
    <t xml:space="preserve">Intermediate/ Senior Secondary Schools </t>
  </si>
  <si>
    <t>High/ Secondary Schools</t>
  </si>
  <si>
    <t>Number of Senior Secondary/ Secondary Education Board</t>
  </si>
  <si>
    <r>
      <t>Punjab</t>
    </r>
    <r>
      <rPr>
        <vertAlign val="superscript"/>
        <sz val="12"/>
        <rFont val="Cambria"/>
        <family val="1"/>
        <scheme val="major"/>
      </rPr>
      <t xml:space="preserve"> </t>
    </r>
  </si>
  <si>
    <t>Secondary</t>
  </si>
  <si>
    <t xml:space="preserve">Vocational           </t>
  </si>
  <si>
    <t>Source: National Institute of Open School (NIOS)</t>
  </si>
  <si>
    <t>Senior Secondary</t>
  </si>
  <si>
    <t>Scheduled Caste</t>
  </si>
  <si>
    <t>Scheduled Tribe</t>
  </si>
  <si>
    <t>All Categories</t>
  </si>
  <si>
    <t>TOTAL
Class I - V</t>
  </si>
  <si>
    <t>TOTAL
Class VI - VIII</t>
  </si>
  <si>
    <t>TOTAL
Class I - VIII</t>
  </si>
  <si>
    <t>TOTAL
Class IX-X</t>
  </si>
  <si>
    <t>TOTAL
Class I-X</t>
  </si>
  <si>
    <t>TOTAL
Class XI- XII</t>
  </si>
  <si>
    <t>TOTAL
Class I- XII</t>
  </si>
  <si>
    <t>Classes I-V
(6-10 Years)</t>
  </si>
  <si>
    <t>Classes VI-VIII
(11-13 Years)</t>
  </si>
  <si>
    <t>Classes I-VIII
(6-13 Years)</t>
  </si>
  <si>
    <t>Classes IX-X
(14-15 Years)</t>
  </si>
  <si>
    <t>Classes I-X
(6-15 Years)</t>
  </si>
  <si>
    <t>Classes XI-XII
(16-17 Years)</t>
  </si>
  <si>
    <t>Classes IX-XII
(14-17 Years)</t>
  </si>
  <si>
    <t>Classes I-XII
(6-17 Years)</t>
  </si>
  <si>
    <t>Classes I-V</t>
  </si>
  <si>
    <t>Classes I-VIII</t>
  </si>
  <si>
    <t>Classes I-X</t>
  </si>
  <si>
    <t xml:space="preserve">INDIA  </t>
  </si>
  <si>
    <t>2001-2002</t>
  </si>
  <si>
    <r>
      <t>Punjab</t>
    </r>
    <r>
      <rPr>
        <vertAlign val="superscript"/>
        <sz val="11"/>
        <rFont val="Cambria"/>
        <family val="1"/>
        <scheme val="major"/>
      </rPr>
      <t xml:space="preserve"> </t>
    </r>
  </si>
  <si>
    <t>Table C1:</t>
  </si>
  <si>
    <t>Men</t>
  </si>
  <si>
    <t>Women</t>
  </si>
  <si>
    <t>Difference in Enrolment</t>
  </si>
  <si>
    <t>NUMBER OF FEMALE TEACHERS PER HUNDRED MALE TEACHERS</t>
  </si>
  <si>
    <t>Table C3:</t>
  </si>
  <si>
    <t>Classes
VI-VIII</t>
  </si>
  <si>
    <t>Classes
IX-X</t>
  </si>
  <si>
    <t>Classes
I-X</t>
  </si>
  <si>
    <t>Classes
XI-XII</t>
  </si>
  <si>
    <t>Classes
IX-XII</t>
  </si>
  <si>
    <t>Classes
I-XII</t>
  </si>
  <si>
    <t>Classes
I-V</t>
  </si>
  <si>
    <t>Classes
I-VIII</t>
  </si>
  <si>
    <t>Appendix-1</t>
  </si>
  <si>
    <t>Appendix-2</t>
  </si>
  <si>
    <t>6-10 Years</t>
  </si>
  <si>
    <t>11-13 Years</t>
  </si>
  <si>
    <t>14-15 Years</t>
  </si>
  <si>
    <t>16-17 Years</t>
  </si>
  <si>
    <t xml:space="preserve">Male </t>
  </si>
  <si>
    <t xml:space="preserve">Female </t>
  </si>
  <si>
    <t>Difference</t>
  </si>
  <si>
    <t xml:space="preserve">Grand Total 
Pre-Primary to XII
 Pre-Primary to Class XII </t>
  </si>
  <si>
    <t>Table B1: ENROLMENT IN SCHOOL EDUCATION</t>
  </si>
  <si>
    <t>Table A1: NUMBER OF SCHOOL EDUCATION INSTITUTIONS</t>
  </si>
  <si>
    <t>Table A2: NUMBER OF INSTITUTIONS BY MANAGEMENT</t>
  </si>
  <si>
    <t>Table B2: ENROLMENT IN SCHOOL EDUCATION</t>
  </si>
  <si>
    <t>Table B3: ENROLMENT IN SCHOOL EDUCATION</t>
  </si>
  <si>
    <t>Table B4: ENROLMENT IN OPEN SCHOOL EDUCATION</t>
  </si>
  <si>
    <t>Table C2: PERCENTAGE OF TRAINED TEACHERS</t>
  </si>
  <si>
    <t>Table C4: PUPIL TEACHER RATIO (PTR)</t>
  </si>
  <si>
    <t>Table D1: GROSS ENROLMENT RATIO (GER)</t>
  </si>
  <si>
    <t>Table D2: GROSS ENROLMENT RATIO (GER)</t>
  </si>
  <si>
    <t>Table D3: GROSS ENROLMENT RATIO (GER)</t>
  </si>
  <si>
    <t>Table E1: GENDER PARITY INDEX (GPI)</t>
  </si>
  <si>
    <t>Table E2: GENDER PARITY INDEX (GPI)</t>
  </si>
  <si>
    <t>Table E3: GENDER PARITY INDEX (GPI)</t>
  </si>
  <si>
    <t>Table F1: NUMBER OF GIRLS PER HUNDRED BOYS</t>
  </si>
  <si>
    <t>Table F3: NUMBER OF GIRLS PER HUNDRED BOYS</t>
  </si>
  <si>
    <t>Table F2: NUMBER OF GIRLS PER HUNDRED BOYS</t>
  </si>
  <si>
    <t>Table G1: DROP OUT RATES</t>
  </si>
  <si>
    <t>Table G2: DROP OUT RATES</t>
  </si>
  <si>
    <t>Table G3: DROP OUT RATES</t>
  </si>
  <si>
    <t>Table I: BACK SERIES OF ENROLMENT IN CLASS I</t>
  </si>
  <si>
    <t>Table J: ENROLMENT IN VARIOUS TYPES OF SCHOOLS</t>
  </si>
  <si>
    <t>NUMBER OF TEACHERS IN VARIOUS TYPES OF SCHOOLS</t>
  </si>
  <si>
    <t>Total Number of Schools (Primary &amp; above)</t>
  </si>
  <si>
    <t>2004-2005</t>
  </si>
  <si>
    <t>1999-2000</t>
  </si>
  <si>
    <t>I-V</t>
  </si>
  <si>
    <t>VI-VIII</t>
  </si>
  <si>
    <t>IX-X</t>
  </si>
  <si>
    <t>XI-XII</t>
  </si>
  <si>
    <t>Level</t>
  </si>
  <si>
    <t>SC</t>
  </si>
  <si>
    <t>ST</t>
  </si>
  <si>
    <t>All</t>
  </si>
  <si>
    <t>Table H1: Projected Population 2008</t>
  </si>
  <si>
    <t>Table H2: Projected Population 2008</t>
  </si>
  <si>
    <t>Table H3: Projected Population 2008</t>
  </si>
  <si>
    <t>Note: During 1999-2000 the state of Bihar, Madhya Pradesh and Uttar Pradesh were not bifurcated.</t>
  </si>
  <si>
    <t>Pre-revised Figures Of Mizoram</t>
  </si>
  <si>
    <t>B</t>
  </si>
  <si>
    <t>G</t>
  </si>
  <si>
    <t>T</t>
  </si>
  <si>
    <t>Revised Figures Of Mizoram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</si>
</sst>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_-* #,##0.00_-;\-* #,##0.00_-;_-* &quot;-&quot;??_-;_-@_-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color indexed="8"/>
      <name val="Cambria"/>
      <family val="1"/>
      <scheme val="major"/>
    </font>
    <font>
      <vertAlign val="superscript"/>
      <sz val="12"/>
      <name val="Cambria"/>
      <family val="1"/>
      <scheme val="major"/>
    </font>
    <font>
      <b/>
      <sz val="12"/>
      <color indexed="8"/>
      <name val="Cambria"/>
      <family val="1"/>
      <scheme val="major"/>
    </font>
    <font>
      <i/>
      <sz val="12"/>
      <color indexed="8"/>
      <name val="Cambria"/>
      <family val="1"/>
      <scheme val="major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vertAlign val="superscript"/>
      <sz val="11"/>
      <name val="Cambria"/>
      <family val="1"/>
      <scheme val="maj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1" fillId="0" borderId="0"/>
    <xf numFmtId="0" fontId="23" fillId="0" borderId="0"/>
    <xf numFmtId="0" fontId="1" fillId="0" borderId="0"/>
  </cellStyleXfs>
  <cellXfs count="214">
    <xf numFmtId="0" fontId="0" fillId="0" borderId="0" xfId="0"/>
    <xf numFmtId="0" fontId="8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/>
    </xf>
    <xf numFmtId="0" fontId="11" fillId="4" borderId="2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wrapText="1"/>
    </xf>
    <xf numFmtId="1" fontId="4" fillId="2" borderId="2" xfId="1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2" xfId="1" quotePrefix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vertical="center"/>
    </xf>
    <xf numFmtId="0" fontId="15" fillId="2" borderId="0" xfId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horizontal="right" vertical="center"/>
    </xf>
    <xf numFmtId="0" fontId="15" fillId="2" borderId="0" xfId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7" fillId="0" borderId="0" xfId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15" fillId="4" borderId="0" xfId="1" applyFont="1" applyFill="1" applyBorder="1" applyAlignment="1">
      <alignment vertical="center"/>
    </xf>
    <xf numFmtId="0" fontId="19" fillId="4" borderId="0" xfId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1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11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6" fillId="0" borderId="2" xfId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right" vertical="top"/>
    </xf>
    <xf numFmtId="1" fontId="4" fillId="0" borderId="2" xfId="1" applyNumberFormat="1" applyFont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3" fillId="4" borderId="3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right"/>
    </xf>
    <xf numFmtId="0" fontId="6" fillId="0" borderId="6" xfId="1" applyFont="1" applyFill="1" applyBorder="1" applyAlignment="1">
      <alignment horizontal="right"/>
    </xf>
    <xf numFmtId="3" fontId="6" fillId="0" borderId="2" xfId="1" quotePrefix="1" applyNumberFormat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5" fillId="4" borderId="0" xfId="1" applyFont="1" applyFill="1" applyBorder="1" applyAlignment="1">
      <alignment vertical="center"/>
    </xf>
    <xf numFmtId="0" fontId="20" fillId="0" borderId="0" xfId="1" applyFont="1"/>
    <xf numFmtId="0" fontId="4" fillId="5" borderId="0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4"/>
    </xf>
    <xf numFmtId="1" fontId="4" fillId="0" borderId="2" xfId="1" applyNumberFormat="1" applyFont="1" applyBorder="1" applyAlignment="1">
      <alignment horizontal="right" vertical="center" indent="4"/>
    </xf>
    <xf numFmtId="0" fontId="3" fillId="4" borderId="2" xfId="1" applyFont="1" applyFill="1" applyBorder="1" applyAlignment="1">
      <alignment horizontal="right" vertical="center" indent="4"/>
    </xf>
    <xf numFmtId="1" fontId="3" fillId="4" borderId="2" xfId="1" applyNumberFormat="1" applyFont="1" applyFill="1" applyBorder="1" applyAlignment="1">
      <alignment horizontal="right" vertical="center" indent="4"/>
    </xf>
    <xf numFmtId="0" fontId="5" fillId="6" borderId="2" xfId="1" applyFont="1" applyFill="1" applyBorder="1" applyAlignment="1">
      <alignment vertical="center"/>
    </xf>
    <xf numFmtId="0" fontId="5" fillId="6" borderId="0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right"/>
    </xf>
    <xf numFmtId="164" fontId="4" fillId="6" borderId="2" xfId="1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right" vertical="center" indent="1"/>
    </xf>
    <xf numFmtId="0" fontId="3" fillId="6" borderId="2" xfId="1" applyFont="1" applyFill="1" applyBorder="1" applyAlignment="1">
      <alignment vertical="center"/>
    </xf>
    <xf numFmtId="0" fontId="3" fillId="6" borderId="0" xfId="1" applyFont="1" applyFill="1" applyBorder="1" applyAlignment="1">
      <alignment vertical="center"/>
    </xf>
    <xf numFmtId="164" fontId="3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right" vertical="center"/>
    </xf>
    <xf numFmtId="1" fontId="5" fillId="6" borderId="2" xfId="1" applyNumberFormat="1" applyFont="1" applyFill="1" applyBorder="1" applyAlignment="1">
      <alignment horizontal="right" vertical="center"/>
    </xf>
    <xf numFmtId="0" fontId="13" fillId="6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" fontId="3" fillId="6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8" fillId="0" borderId="0" xfId="8" applyFont="1" applyAlignment="1">
      <alignment horizontal="right" vertical="center"/>
    </xf>
    <xf numFmtId="0" fontId="8" fillId="0" borderId="0" xfId="8" applyFont="1" applyAlignment="1">
      <alignment vertical="center"/>
    </xf>
    <xf numFmtId="0" fontId="3" fillId="0" borderId="1" xfId="8" applyFont="1" applyBorder="1" applyAlignment="1">
      <alignment vertical="center"/>
    </xf>
    <xf numFmtId="0" fontId="3" fillId="4" borderId="0" xfId="8" applyFont="1" applyFill="1" applyAlignment="1">
      <alignment vertical="center"/>
    </xf>
    <xf numFmtId="0" fontId="4" fillId="4" borderId="0" xfId="8" applyFont="1" applyFill="1" applyAlignment="1">
      <alignment vertical="center"/>
    </xf>
    <xf numFmtId="0" fontId="3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0" xfId="8" applyFont="1" applyFill="1" applyAlignment="1">
      <alignment vertical="center"/>
    </xf>
    <xf numFmtId="0" fontId="4" fillId="0" borderId="2" xfId="8" applyFont="1" applyBorder="1" applyAlignment="1">
      <alignment horizontal="center" vertical="center"/>
    </xf>
    <xf numFmtId="0" fontId="4" fillId="2" borderId="2" xfId="8" applyFont="1" applyFill="1" applyBorder="1" applyAlignment="1">
      <alignment horizontal="left" vertical="center"/>
    </xf>
    <xf numFmtId="1" fontId="4" fillId="0" borderId="2" xfId="8" applyNumberFormat="1" applyFont="1" applyBorder="1" applyAlignment="1">
      <alignment horizontal="right" vertical="center"/>
    </xf>
    <xf numFmtId="1" fontId="4" fillId="2" borderId="2" xfId="8" applyNumberFormat="1" applyFont="1" applyFill="1" applyBorder="1" applyAlignment="1">
      <alignment vertical="center"/>
    </xf>
    <xf numFmtId="1" fontId="4" fillId="0" borderId="2" xfId="8" applyNumberFormat="1" applyFont="1" applyBorder="1" applyAlignment="1">
      <alignment vertical="center"/>
    </xf>
    <xf numFmtId="0" fontId="4" fillId="2" borderId="2" xfId="8" applyFont="1" applyFill="1" applyBorder="1" applyAlignment="1">
      <alignment horizontal="left" vertical="center" wrapText="1"/>
    </xf>
    <xf numFmtId="1" fontId="3" fillId="4" borderId="2" xfId="8" applyNumberFormat="1" applyFont="1" applyFill="1" applyBorder="1" applyAlignment="1">
      <alignment horizontal="right" vertical="center"/>
    </xf>
    <xf numFmtId="1" fontId="4" fillId="0" borderId="0" xfId="8" applyNumberFormat="1" applyFont="1" applyAlignment="1">
      <alignment vertical="center"/>
    </xf>
    <xf numFmtId="1" fontId="3" fillId="0" borderId="0" xfId="8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9" fillId="4" borderId="6" xfId="8" applyFont="1" applyFill="1" applyBorder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9" applyFont="1" applyBorder="1" applyAlignment="1">
      <alignment horizontal="center" vertical="center"/>
    </xf>
    <xf numFmtId="0" fontId="8" fillId="2" borderId="0" xfId="9" applyFont="1" applyFill="1" applyBorder="1" applyAlignment="1">
      <alignment vertical="center"/>
    </xf>
    <xf numFmtId="0" fontId="8" fillId="0" borderId="0" xfId="9" applyFont="1" applyBorder="1" applyAlignment="1">
      <alignment vertical="center"/>
    </xf>
    <xf numFmtId="0" fontId="8" fillId="0" borderId="0" xfId="9" applyFont="1" applyAlignment="1">
      <alignment horizontal="center" vertical="center"/>
    </xf>
    <xf numFmtId="0" fontId="4" fillId="0" borderId="0" xfId="9" applyFont="1" applyAlignment="1">
      <alignment vertical="center"/>
    </xf>
    <xf numFmtId="0" fontId="3" fillId="4" borderId="2" xfId="9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/>
    </xf>
    <xf numFmtId="0" fontId="11" fillId="4" borderId="2" xfId="9" applyFont="1" applyFill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vertical="center"/>
    </xf>
    <xf numFmtId="0" fontId="7" fillId="0" borderId="2" xfId="9" applyFont="1" applyBorder="1" applyAlignment="1">
      <alignment horizontal="right" vertical="center"/>
    </xf>
    <xf numFmtId="0" fontId="4" fillId="0" borderId="2" xfId="9" applyFont="1" applyBorder="1" applyAlignment="1">
      <alignment vertical="center" wrapText="1"/>
    </xf>
    <xf numFmtId="0" fontId="3" fillId="4" borderId="2" xfId="9" applyFont="1" applyFill="1" applyBorder="1" applyAlignment="1">
      <alignment horizontal="right" vertical="center"/>
    </xf>
    <xf numFmtId="0" fontId="4" fillId="4" borderId="0" xfId="9" applyFont="1" applyFill="1" applyAlignment="1">
      <alignment vertical="center"/>
    </xf>
    <xf numFmtId="0" fontId="9" fillId="0" borderId="0" xfId="9" applyFont="1" applyAlignment="1">
      <alignment vertical="center"/>
    </xf>
    <xf numFmtId="0" fontId="12" fillId="4" borderId="0" xfId="1" applyFont="1" applyFill="1" applyBorder="1" applyAlignment="1">
      <alignment vertical="center"/>
    </xf>
    <xf numFmtId="0" fontId="18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0"/>
    </xf>
    <xf numFmtId="0" fontId="3" fillId="0" borderId="1" xfId="0" applyFont="1" applyBorder="1" applyAlignment="1">
      <alignment horizontal="left" vertical="center" indent="12"/>
    </xf>
    <xf numFmtId="0" fontId="3" fillId="0" borderId="1" xfId="0" applyFont="1" applyBorder="1" applyAlignment="1">
      <alignment horizontal="left" vertical="center" indent="15"/>
    </xf>
    <xf numFmtId="0" fontId="7" fillId="2" borderId="2" xfId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indent="4"/>
    </xf>
    <xf numFmtId="0" fontId="3" fillId="0" borderId="1" xfId="0" applyFont="1" applyBorder="1" applyAlignment="1">
      <alignment horizontal="left" vertical="center" indent="16"/>
    </xf>
    <xf numFmtId="0" fontId="8" fillId="2" borderId="0" xfId="1" applyFont="1" applyFill="1" applyBorder="1" applyAlignment="1">
      <alignment horizontal="left" vertical="center" indent="4"/>
    </xf>
    <xf numFmtId="0" fontId="3" fillId="0" borderId="1" xfId="8" applyFont="1" applyBorder="1" applyAlignment="1">
      <alignment horizontal="left" vertical="center" indent="11"/>
    </xf>
    <xf numFmtId="0" fontId="8" fillId="0" borderId="0" xfId="1" applyFont="1" applyBorder="1" applyAlignment="1">
      <alignment horizontal="left" vertical="center" indent="14"/>
    </xf>
    <xf numFmtId="0" fontId="8" fillId="0" borderId="0" xfId="1" applyFont="1" applyBorder="1" applyAlignment="1">
      <alignment horizontal="left" vertical="center" indent="19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8" applyFont="1" applyFill="1" applyBorder="1" applyAlignment="1">
      <alignment horizontal="center" vertical="center"/>
    </xf>
    <xf numFmtId="0" fontId="6" fillId="6" borderId="0" xfId="1" applyFont="1" applyFill="1"/>
    <xf numFmtId="1" fontId="4" fillId="0" borderId="2" xfId="1" applyNumberFormat="1" applyFont="1" applyFill="1" applyBorder="1" applyAlignment="1">
      <alignment horizontal="right" vertical="center"/>
    </xf>
    <xf numFmtId="1" fontId="4" fillId="0" borderId="2" xfId="1" applyNumberFormat="1" applyFont="1" applyFill="1" applyBorder="1" applyAlignment="1">
      <alignment horizontal="right" vertical="center" indent="4"/>
    </xf>
    <xf numFmtId="0" fontId="4" fillId="0" borderId="2" xfId="1" applyFont="1" applyFill="1" applyBorder="1" applyAlignment="1">
      <alignment horizontal="right" vertical="center" indent="4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2" xfId="1" applyFont="1" applyFill="1" applyBorder="1" applyAlignment="1">
      <alignment horizontal="right"/>
    </xf>
    <xf numFmtId="0" fontId="6" fillId="0" borderId="2" xfId="1" applyFont="1" applyFill="1" applyBorder="1" applyAlignment="1">
      <alignment horizontal="right" wrapText="1"/>
    </xf>
    <xf numFmtId="3" fontId="6" fillId="0" borderId="2" xfId="1" applyNumberFormat="1" applyFont="1" applyFill="1" applyBorder="1" applyAlignment="1">
      <alignment horizontal="right"/>
    </xf>
    <xf numFmtId="0" fontId="4" fillId="0" borderId="0" xfId="1" applyFont="1" applyFill="1"/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0" xfId="1" applyFont="1"/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15" fillId="2" borderId="0" xfId="1" applyNumberFormat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3" fontId="4" fillId="0" borderId="0" xfId="1" applyNumberFormat="1" applyFont="1"/>
    <xf numFmtId="0" fontId="3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3" fillId="4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 wrapText="1"/>
    </xf>
    <xf numFmtId="0" fontId="15" fillId="4" borderId="2" xfId="9" applyFont="1" applyFill="1" applyBorder="1" applyAlignment="1">
      <alignment horizontal="center" vertical="center"/>
    </xf>
    <xf numFmtId="0" fontId="3" fillId="4" borderId="3" xfId="9" applyFont="1" applyFill="1" applyBorder="1" applyAlignment="1">
      <alignment horizontal="center" vertical="center"/>
    </xf>
    <xf numFmtId="0" fontId="3" fillId="4" borderId="4" xfId="9" applyFont="1" applyFill="1" applyBorder="1" applyAlignment="1">
      <alignment horizontal="center" vertical="center"/>
    </xf>
    <xf numFmtId="0" fontId="3" fillId="4" borderId="2" xfId="9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" fontId="3" fillId="4" borderId="3" xfId="8" applyNumberFormat="1" applyFont="1" applyFill="1" applyBorder="1" applyAlignment="1">
      <alignment horizontal="center" vertical="center"/>
    </xf>
    <xf numFmtId="16" fontId="3" fillId="4" borderId="5" xfId="8" applyNumberFormat="1" applyFont="1" applyFill="1" applyBorder="1" applyAlignment="1">
      <alignment horizontal="center" vertical="center"/>
    </xf>
    <xf numFmtId="16" fontId="3" fillId="4" borderId="4" xfId="8" applyNumberFormat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 wrapText="1"/>
    </xf>
    <xf numFmtId="0" fontId="3" fillId="4" borderId="7" xfId="8" applyFont="1" applyFill="1" applyBorder="1" applyAlignment="1">
      <alignment horizontal="center" vertical="center" wrapText="1"/>
    </xf>
    <xf numFmtId="0" fontId="3" fillId="4" borderId="6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 vertical="center"/>
    </xf>
  </cellXfs>
  <cellStyles count="10">
    <cellStyle name="Comma 2" xfId="2"/>
    <cellStyle name="Normal" xfId="0" builtinId="0"/>
    <cellStyle name="Normal 2" xfId="1"/>
    <cellStyle name="Normal 2 2" xfId="3"/>
    <cellStyle name="Normal 2 2 2" xfId="9"/>
    <cellStyle name="Normal 2_SSE 2008-09" xfId="4"/>
    <cellStyle name="Normal 3" xfId="5"/>
    <cellStyle name="Normal 4" xfId="7"/>
    <cellStyle name="Normal 5" xfId="8"/>
    <cellStyle name="Percent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050"/>
            </a:pPr>
            <a:r>
              <a:rPr lang="en-US" sz="1050" b="1" i="0" u="none" strike="noStrike" baseline="0"/>
              <a:t>Figure 3: </a:t>
            </a:r>
            <a:r>
              <a:rPr lang="en-US" sz="1050"/>
              <a:t>% distribution of schools by management</a:t>
            </a:r>
          </a:p>
        </c:rich>
      </c:tx>
      <c:layout>
        <c:manualLayout>
          <c:xMode val="edge"/>
          <c:yMode val="edge"/>
          <c:x val="0.14308589764558363"/>
          <c:y val="0.8770366278044317"/>
        </c:manualLayout>
      </c:layout>
    </c:title>
    <c:view3D>
      <c:rotX val="30"/>
      <c:rotY val="180"/>
      <c:depthPercent val="100"/>
      <c:perspective val="30"/>
    </c:view3D>
    <c:plotArea>
      <c:layout>
        <c:manualLayout>
          <c:layoutTarget val="inner"/>
          <c:xMode val="edge"/>
          <c:yMode val="edge"/>
          <c:x val="2.689159404035921E-2"/>
          <c:y val="0.23384579348111145"/>
          <c:w val="0.97310840595964077"/>
          <c:h val="0.61618495599418865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InstManag!$C$46:$C$49</c:f>
              <c:strCache>
                <c:ptCount val="4"/>
                <c:pt idx="0">
                  <c:v>Government</c:v>
                </c:pt>
                <c:pt idx="1">
                  <c:v>Local Bodies</c:v>
                </c:pt>
                <c:pt idx="2">
                  <c:v>Private Aided</c:v>
                </c:pt>
                <c:pt idx="3">
                  <c:v>Private Unaided</c:v>
                </c:pt>
              </c:strCache>
            </c:strRef>
          </c:cat>
          <c:val>
            <c:numRef>
              <c:f>InstManag!$D$46:$D$49</c:f>
              <c:numCache>
                <c:formatCode>General</c:formatCode>
                <c:ptCount val="4"/>
                <c:pt idx="0">
                  <c:v>723088</c:v>
                </c:pt>
                <c:pt idx="1">
                  <c:v>291253</c:v>
                </c:pt>
                <c:pt idx="2">
                  <c:v>129217</c:v>
                </c:pt>
                <c:pt idx="3">
                  <c:v>187220</c:v>
                </c:pt>
              </c:numCache>
            </c:numRef>
          </c:val>
        </c:ser>
      </c:pie3DChart>
    </c:plotArea>
    <c:legend>
      <c:legendPos val="t"/>
      <c:layout>
        <c:manualLayout>
          <c:xMode val="edge"/>
          <c:yMode val="edge"/>
          <c:x val="3.2899834108273629E-2"/>
          <c:y val="4.6340719117774688E-2"/>
          <c:w val="0.92628706278184059"/>
          <c:h val="0.13431594782574621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6: GER in 2008-09 at various levels</a:t>
            </a:r>
          </a:p>
        </c:rich>
      </c:tx>
      <c:layout>
        <c:manualLayout>
          <c:xMode val="edge"/>
          <c:yMode val="edge"/>
          <c:x val="0.16896776447835671"/>
          <c:y val="0.85488557128120135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7783639274192942"/>
          <c:y val="7.1890266165291594E-2"/>
          <c:w val="0.77675597051916712"/>
          <c:h val="0.63358063066208903"/>
        </c:manualLayout>
      </c:layout>
      <c:bar3DChart>
        <c:barDir val="col"/>
        <c:grouping val="clustered"/>
        <c:ser>
          <c:idx val="0"/>
          <c:order val="0"/>
          <c:tx>
            <c:strRef>
              <c:f>GERAll!$D$45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GERAll!$D$46:$D$49</c:f>
              <c:numCache>
                <c:formatCode>0.0</c:formatCode>
                <c:ptCount val="4"/>
                <c:pt idx="0">
                  <c:v>114.3421558202553</c:v>
                </c:pt>
                <c:pt idx="1">
                  <c:v>79.761995797241525</c:v>
                </c:pt>
                <c:pt idx="2">
                  <c:v>60.371303594469921</c:v>
                </c:pt>
                <c:pt idx="3">
                  <c:v>34.511008169955339</c:v>
                </c:pt>
              </c:numCache>
            </c:numRef>
          </c:val>
        </c:ser>
        <c:ser>
          <c:idx val="1"/>
          <c:order val="1"/>
          <c:tx>
            <c:strRef>
              <c:f>GERAll!$E$45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GERAll!$E$46:$E$49</c:f>
              <c:numCache>
                <c:formatCode>0.0</c:formatCode>
                <c:ptCount val="4"/>
                <c:pt idx="0">
                  <c:v>128.4792458803513</c:v>
                </c:pt>
                <c:pt idx="1">
                  <c:v>85.157323142308201</c:v>
                </c:pt>
                <c:pt idx="2">
                  <c:v>62.683097483445522</c:v>
                </c:pt>
                <c:pt idx="3">
                  <c:v>33.329835827055312</c:v>
                </c:pt>
              </c:numCache>
            </c:numRef>
          </c:val>
        </c:ser>
        <c:ser>
          <c:idx val="2"/>
          <c:order val="2"/>
          <c:tx>
            <c:strRef>
              <c:f>GERAll!$F$45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GERAll!$C$46:$C$49</c:f>
              <c:strCache>
                <c:ptCount val="4"/>
                <c:pt idx="0">
                  <c:v>I-V</c:v>
                </c:pt>
                <c:pt idx="1">
                  <c:v>VI-VIII</c:v>
                </c:pt>
                <c:pt idx="2">
                  <c:v>IX-X</c:v>
                </c:pt>
                <c:pt idx="3">
                  <c:v>XI-XII</c:v>
                </c:pt>
              </c:strCache>
            </c:strRef>
          </c:cat>
          <c:val>
            <c:numRef>
              <c:f>GERAll!$F$46:$F$49</c:f>
              <c:numCache>
                <c:formatCode>0.0</c:formatCode>
                <c:ptCount val="4"/>
                <c:pt idx="0">
                  <c:v>135.76825444552935</c:v>
                </c:pt>
                <c:pt idx="1">
                  <c:v>81.186883875622215</c:v>
                </c:pt>
                <c:pt idx="2">
                  <c:v>46.372794996921293</c:v>
                </c:pt>
                <c:pt idx="3">
                  <c:v>23.617663298943981</c:v>
                </c:pt>
              </c:numCache>
            </c:numRef>
          </c:val>
        </c:ser>
        <c:shape val="cylinder"/>
        <c:axId val="84994304"/>
        <c:axId val="84803584"/>
        <c:axId val="0"/>
      </c:bar3DChart>
      <c:catAx>
        <c:axId val="84994304"/>
        <c:scaling>
          <c:orientation val="minMax"/>
        </c:scaling>
        <c:axPos val="b"/>
        <c:tickLblPos val="nextTo"/>
        <c:crossAx val="84803584"/>
        <c:crosses val="autoZero"/>
        <c:auto val="1"/>
        <c:lblAlgn val="ctr"/>
        <c:lblOffset val="100"/>
      </c:catAx>
      <c:valAx>
        <c:axId val="84803584"/>
        <c:scaling>
          <c:orientation val="minMax"/>
        </c:scaling>
        <c:axPos val="l"/>
        <c:numFmt formatCode="0" sourceLinked="0"/>
        <c:tickLblPos val="nextTo"/>
        <c:crossAx val="84994304"/>
        <c:crosses val="autoZero"/>
        <c:crossBetween val="between"/>
        <c:majorUnit val="20"/>
      </c:valAx>
    </c:plotArea>
    <c:legend>
      <c:legendPos val="t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8: GPI in 2008-09 at various levels</a:t>
            </a:r>
            <a:endParaRPr lang="en-US" sz="900"/>
          </a:p>
        </c:rich>
      </c:tx>
      <c:layout>
        <c:manualLayout>
          <c:xMode val="edge"/>
          <c:yMode val="edge"/>
          <c:x val="0.24832241207409081"/>
          <c:y val="0.87203791469194314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236520313913006"/>
          <c:y val="8.27017949770497E-2"/>
          <c:w val="0.87046128858962102"/>
          <c:h val="0.52117923648169684"/>
        </c:manualLayout>
      </c:layout>
      <c:bar3DChart>
        <c:barDir val="col"/>
        <c:grouping val="clustered"/>
        <c:ser>
          <c:idx val="0"/>
          <c:order val="0"/>
          <c:tx>
            <c:strRef>
              <c:f>GPI!$B$42</c:f>
              <c:strCache>
                <c:ptCount val="1"/>
                <c:pt idx="0">
                  <c:v>All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GPI!$C$42:$J$42</c:f>
              <c:numCache>
                <c:formatCode>0.00</c:formatCode>
                <c:ptCount val="8"/>
                <c:pt idx="0">
                  <c:v>0.99</c:v>
                </c:pt>
                <c:pt idx="1">
                  <c:v>0.93</c:v>
                </c:pt>
                <c:pt idx="2">
                  <c:v>0.97</c:v>
                </c:pt>
                <c:pt idx="3">
                  <c:v>0.86</c:v>
                </c:pt>
                <c:pt idx="4">
                  <c:v>0.96</c:v>
                </c:pt>
                <c:pt idx="5">
                  <c:v>0.85</c:v>
                </c:pt>
                <c:pt idx="6">
                  <c:v>0.85</c:v>
                </c:pt>
                <c:pt idx="7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GPI!$B$43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GPI!$C$43:$J$43</c:f>
              <c:numCache>
                <c:formatCode>0.00</c:formatCode>
                <c:ptCount val="8"/>
                <c:pt idx="0">
                  <c:v>0.99</c:v>
                </c:pt>
                <c:pt idx="1">
                  <c:v>0.96</c:v>
                </c:pt>
                <c:pt idx="2">
                  <c:v>0.98</c:v>
                </c:pt>
                <c:pt idx="3">
                  <c:v>0.89</c:v>
                </c:pt>
                <c:pt idx="4">
                  <c:v>0.97</c:v>
                </c:pt>
                <c:pt idx="5">
                  <c:v>0.86</c:v>
                </c:pt>
                <c:pt idx="6">
                  <c:v>0.88</c:v>
                </c:pt>
                <c:pt idx="7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GPI!$B$44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GPI!$C$44:$J$44</c:f>
              <c:numCache>
                <c:formatCode>0.00</c:formatCode>
                <c:ptCount val="8"/>
                <c:pt idx="0">
                  <c:v>0.97</c:v>
                </c:pt>
                <c:pt idx="1">
                  <c:v>0.89</c:v>
                </c:pt>
                <c:pt idx="2">
                  <c:v>0.95</c:v>
                </c:pt>
                <c:pt idx="3">
                  <c:v>0.79</c:v>
                </c:pt>
                <c:pt idx="4">
                  <c:v>0.94</c:v>
                </c:pt>
                <c:pt idx="5">
                  <c:v>0.7</c:v>
                </c:pt>
                <c:pt idx="6">
                  <c:v>0.75</c:v>
                </c:pt>
                <c:pt idx="7">
                  <c:v>0.93</c:v>
                </c:pt>
              </c:numCache>
            </c:numRef>
          </c:val>
        </c:ser>
        <c:shape val="cylinder"/>
        <c:axId val="64371712"/>
        <c:axId val="64398080"/>
        <c:axId val="0"/>
      </c:bar3DChart>
      <c:catAx>
        <c:axId val="6437171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4398080"/>
        <c:crosses val="autoZero"/>
        <c:auto val="1"/>
        <c:lblAlgn val="ctr"/>
        <c:lblOffset val="100"/>
      </c:catAx>
      <c:valAx>
        <c:axId val="64398080"/>
        <c:scaling>
          <c:orientation val="minMax"/>
        </c:scaling>
        <c:axPos val="l"/>
        <c:numFmt formatCode="0.0" sourceLinked="0"/>
        <c:tickLblPos val="nextTo"/>
        <c:crossAx val="64371712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29537552615099688"/>
          <c:y val="3.1501038673483403E-2"/>
          <c:w val="0.2215398720597308"/>
          <c:h val="0.11426801507631452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10: Gender gap in drop out</a:t>
            </a:r>
            <a:endParaRPr lang="en-US" sz="900"/>
          </a:p>
        </c:rich>
      </c:tx>
      <c:layout>
        <c:manualLayout>
          <c:xMode val="edge"/>
          <c:yMode val="edge"/>
          <c:x val="7.5549125563084255E-2"/>
          <c:y val="0.83289472702168244"/>
        </c:manualLayout>
      </c:layout>
    </c:title>
    <c:view3D>
      <c:perspective val="30"/>
    </c:view3D>
    <c:plotArea>
      <c:layout>
        <c:manualLayout>
          <c:layoutTarget val="inner"/>
          <c:xMode val="edge"/>
          <c:yMode val="edge"/>
          <c:x val="8.4488407699037621E-2"/>
          <c:y val="7.9446631671041337E-2"/>
          <c:w val="0.88495603674540679"/>
          <c:h val="0.58962343248760563"/>
        </c:manualLayout>
      </c:layout>
      <c:bar3DChart>
        <c:barDir val="col"/>
        <c:grouping val="clustered"/>
        <c:ser>
          <c:idx val="0"/>
          <c:order val="0"/>
          <c:tx>
            <c:strRef>
              <c:f>DropOut!$D$44</c:f>
              <c:strCache>
                <c:ptCount val="1"/>
                <c:pt idx="0">
                  <c:v>Boys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DropOut!$D$45:$D$47</c:f>
              <c:numCache>
                <c:formatCode>0.0</c:formatCode>
                <c:ptCount val="3"/>
                <c:pt idx="0">
                  <c:v>29.572057825788445</c:v>
                </c:pt>
                <c:pt idx="1">
                  <c:v>41.091950370699358</c:v>
                </c:pt>
                <c:pt idx="2">
                  <c:v>53.976085534244689</c:v>
                </c:pt>
              </c:numCache>
            </c:numRef>
          </c:val>
        </c:ser>
        <c:ser>
          <c:idx val="1"/>
          <c:order val="1"/>
          <c:tx>
            <c:strRef>
              <c:f>DropOut!$E$44</c:f>
              <c:strCache>
                <c:ptCount val="1"/>
                <c:pt idx="0">
                  <c:v>Girls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DropOut!$E$45:$E$47</c:f>
              <c:numCache>
                <c:formatCode>0.0</c:formatCode>
                <c:ptCount val="3"/>
                <c:pt idx="0">
                  <c:v>25.847689855810685</c:v>
                </c:pt>
                <c:pt idx="1">
                  <c:v>36.945423141650835</c:v>
                </c:pt>
                <c:pt idx="2">
                  <c:v>54.427978050907669</c:v>
                </c:pt>
              </c:numCache>
            </c:numRef>
          </c:val>
        </c:ser>
        <c:shape val="cylinder"/>
        <c:axId val="65393408"/>
        <c:axId val="65394944"/>
        <c:axId val="0"/>
      </c:bar3DChart>
      <c:catAx>
        <c:axId val="65393408"/>
        <c:scaling>
          <c:orientation val="minMax"/>
        </c:scaling>
        <c:axPos val="b"/>
        <c:tickLblPos val="nextTo"/>
        <c:crossAx val="65394944"/>
        <c:crosses val="autoZero"/>
        <c:auto val="1"/>
        <c:lblAlgn val="ctr"/>
        <c:lblOffset val="100"/>
      </c:catAx>
      <c:valAx>
        <c:axId val="65394944"/>
        <c:scaling>
          <c:orientation val="minMax"/>
        </c:scaling>
        <c:axPos val="l"/>
        <c:numFmt formatCode="General" sourceLinked="0"/>
        <c:tickLblPos val="nextTo"/>
        <c:crossAx val="65393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610924073513229"/>
          <c:y val="6.9415730616611493E-2"/>
          <c:w val="0.26778122279214145"/>
          <c:h val="0.1142680150763145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11: Drop out among various categories</a:t>
            </a:r>
          </a:p>
        </c:rich>
      </c:tx>
      <c:layout>
        <c:manualLayout>
          <c:xMode val="edge"/>
          <c:yMode val="edge"/>
          <c:x val="0.23291194369934554"/>
          <c:y val="0.86518518518518561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141328487785182"/>
          <c:y val="9.5913677456984481E-2"/>
          <c:w val="0.84829367482910889"/>
          <c:h val="0.61679230096237969"/>
        </c:manualLayout>
      </c:layout>
      <c:bar3DChart>
        <c:barDir val="col"/>
        <c:grouping val="clustered"/>
        <c:ser>
          <c:idx val="0"/>
          <c:order val="0"/>
          <c:tx>
            <c:strRef>
              <c:f>DropOut!$F$44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DropOut!$F$45:$F$47</c:f>
              <c:numCache>
                <c:formatCode>0.0</c:formatCode>
                <c:ptCount val="3"/>
                <c:pt idx="0">
                  <c:v>27.843971322666107</c:v>
                </c:pt>
                <c:pt idx="1">
                  <c:v>39.275271092795414</c:v>
                </c:pt>
                <c:pt idx="2">
                  <c:v>54.174793793826083</c:v>
                </c:pt>
              </c:numCache>
            </c:numRef>
          </c:val>
        </c:ser>
        <c:ser>
          <c:idx val="1"/>
          <c:order val="1"/>
          <c:tx>
            <c:strRef>
              <c:f>DropOut!$G$44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DropOut!$G$45:$G$47</c:f>
              <c:numCache>
                <c:formatCode>0.0</c:formatCode>
                <c:ptCount val="3"/>
                <c:pt idx="0">
                  <c:v>26.626505587003258</c:v>
                </c:pt>
                <c:pt idx="1">
                  <c:v>47.32234781370429</c:v>
                </c:pt>
                <c:pt idx="2">
                  <c:v>59.795666089949393</c:v>
                </c:pt>
              </c:numCache>
            </c:numRef>
          </c:val>
        </c:ser>
        <c:ser>
          <c:idx val="2"/>
          <c:order val="2"/>
          <c:tx>
            <c:strRef>
              <c:f>DropOut!$H$44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DropOut!$H$45:$H$47</c:f>
              <c:numCache>
                <c:formatCode>0.0</c:formatCode>
                <c:ptCount val="3"/>
                <c:pt idx="0">
                  <c:v>35.610756029511329</c:v>
                </c:pt>
                <c:pt idx="1">
                  <c:v>59.209640449052316</c:v>
                </c:pt>
                <c:pt idx="2">
                  <c:v>75.982913506499344</c:v>
                </c:pt>
              </c:numCache>
            </c:numRef>
          </c:val>
        </c:ser>
        <c:shape val="cylinder"/>
        <c:axId val="66215936"/>
        <c:axId val="66217472"/>
        <c:axId val="0"/>
      </c:bar3DChart>
      <c:catAx>
        <c:axId val="66215936"/>
        <c:scaling>
          <c:orientation val="minMax"/>
        </c:scaling>
        <c:axPos val="b"/>
        <c:tickLblPos val="nextTo"/>
        <c:crossAx val="66217472"/>
        <c:crosses val="autoZero"/>
        <c:auto val="1"/>
        <c:lblAlgn val="ctr"/>
        <c:lblOffset val="100"/>
      </c:catAx>
      <c:valAx>
        <c:axId val="66217472"/>
        <c:scaling>
          <c:orientation val="minMax"/>
        </c:scaling>
        <c:axPos val="l"/>
        <c:numFmt formatCode="General" sourceLinked="0"/>
        <c:tickLblPos val="nextTo"/>
        <c:crossAx val="662159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70638285598986"/>
          <c:y val="6.5037270341207459E-2"/>
          <c:w val="0.32058694586253728"/>
          <c:h val="0.10715800524934384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42</xdr:row>
      <xdr:rowOff>161925</xdr:rowOff>
    </xdr:from>
    <xdr:to>
      <xdr:col>14</xdr:col>
      <xdr:colOff>104774</xdr:colOff>
      <xdr:row>53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42</xdr:row>
      <xdr:rowOff>171450</xdr:rowOff>
    </xdr:from>
    <xdr:to>
      <xdr:col>11</xdr:col>
      <xdr:colOff>266699</xdr:colOff>
      <xdr:row>53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44</xdr:row>
      <xdr:rowOff>161925</xdr:rowOff>
    </xdr:from>
    <xdr:to>
      <xdr:col>9</xdr:col>
      <xdr:colOff>400050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45</xdr:row>
      <xdr:rowOff>19050</xdr:rowOff>
    </xdr:from>
    <xdr:to>
      <xdr:col>13</xdr:col>
      <xdr:colOff>161926</xdr:colOff>
      <xdr:row>55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43</xdr:row>
      <xdr:rowOff>47625</xdr:rowOff>
    </xdr:from>
    <xdr:to>
      <xdr:col>20</xdr:col>
      <xdr:colOff>295275</xdr:colOff>
      <xdr:row>53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showZeros="0" tabSelected="1" view="pageBreakPreview" zoomScaleSheetLayoutView="100" workbookViewId="0">
      <selection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3" width="13.7109375" style="5" customWidth="1"/>
    <col min="4" max="4" width="12.85546875" style="5" customWidth="1"/>
    <col min="5" max="5" width="12" style="5" customWidth="1"/>
    <col min="6" max="6" width="10.5703125" style="5" customWidth="1"/>
    <col min="7" max="7" width="10.140625" style="5" customWidth="1"/>
    <col min="8" max="8" width="11.28515625" style="5" customWidth="1"/>
    <col min="9" max="9" width="10.42578125" style="5" customWidth="1"/>
    <col min="10" max="16384" width="9.140625" style="5"/>
  </cols>
  <sheetData>
    <row r="1" spans="1:9" s="4" customFormat="1" ht="24.75" customHeight="1">
      <c r="B1" s="1"/>
      <c r="C1" s="179" t="s">
        <v>128</v>
      </c>
      <c r="E1" s="11"/>
      <c r="F1" s="11"/>
      <c r="G1" s="11"/>
      <c r="H1" s="18"/>
    </row>
    <row r="2" spans="1:9" s="13" customFormat="1" ht="95.25" customHeight="1">
      <c r="A2" s="17" t="s">
        <v>67</v>
      </c>
      <c r="B2" s="17" t="s">
        <v>65</v>
      </c>
      <c r="C2" s="17" t="s">
        <v>73</v>
      </c>
      <c r="D2" s="17" t="s">
        <v>71</v>
      </c>
      <c r="E2" s="17" t="s">
        <v>72</v>
      </c>
      <c r="F2" s="17" t="s">
        <v>69</v>
      </c>
      <c r="G2" s="17" t="s">
        <v>59</v>
      </c>
      <c r="H2" s="158" t="s">
        <v>150</v>
      </c>
      <c r="I2" s="17" t="s">
        <v>70</v>
      </c>
    </row>
    <row r="3" spans="1:9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</row>
    <row r="4" spans="1:9" ht="19.5" customHeight="1">
      <c r="A4" s="6">
        <v>1</v>
      </c>
      <c r="B4" s="2" t="s">
        <v>16</v>
      </c>
      <c r="C4" s="21">
        <v>2</v>
      </c>
      <c r="D4" s="20">
        <f>InstManag!K6</f>
        <v>4364</v>
      </c>
      <c r="E4" s="20">
        <f>InstManag!T6</f>
        <v>17386</v>
      </c>
      <c r="F4" s="20">
        <f>InstManag!AC6</f>
        <v>14993</v>
      </c>
      <c r="G4" s="20">
        <f>InstManag!AL6</f>
        <v>65811</v>
      </c>
      <c r="H4" s="20">
        <f t="shared" ref="H4:H38" si="0">SUM(D4:G4)</f>
        <v>102554</v>
      </c>
      <c r="I4" s="7">
        <f>InstManag!AU6</f>
        <v>0</v>
      </c>
    </row>
    <row r="5" spans="1:9" ht="19.5" customHeight="1">
      <c r="A5" s="6">
        <v>2</v>
      </c>
      <c r="B5" s="2" t="s">
        <v>17</v>
      </c>
      <c r="C5" s="21">
        <v>0</v>
      </c>
      <c r="D5" s="20">
        <f>InstManag!K7</f>
        <v>109</v>
      </c>
      <c r="E5" s="20">
        <f>InstManag!T7</f>
        <v>171</v>
      </c>
      <c r="F5" s="20">
        <f>InstManag!AC7</f>
        <v>813</v>
      </c>
      <c r="G5" s="20">
        <f>InstManag!AL7</f>
        <v>1721</v>
      </c>
      <c r="H5" s="20">
        <f t="shared" si="0"/>
        <v>2814</v>
      </c>
      <c r="I5" s="7">
        <f>InstManag!AU7</f>
        <v>1928</v>
      </c>
    </row>
    <row r="6" spans="1:9" ht="19.5" customHeight="1">
      <c r="A6" s="6">
        <v>3</v>
      </c>
      <c r="B6" s="2" t="s">
        <v>48</v>
      </c>
      <c r="C6" s="21">
        <v>3</v>
      </c>
      <c r="D6" s="20">
        <f>InstManag!K8</f>
        <v>755</v>
      </c>
      <c r="E6" s="20">
        <f>InstManag!T8</f>
        <v>5215</v>
      </c>
      <c r="F6" s="20">
        <f>InstManag!AC8</f>
        <v>13023</v>
      </c>
      <c r="G6" s="20">
        <f>InstManag!AL8</f>
        <v>31042</v>
      </c>
      <c r="H6" s="20">
        <f t="shared" si="0"/>
        <v>50035</v>
      </c>
      <c r="I6" s="7">
        <f>InstManag!AU8</f>
        <v>0</v>
      </c>
    </row>
    <row r="7" spans="1:9" ht="19.5" customHeight="1">
      <c r="A7" s="6">
        <v>4</v>
      </c>
      <c r="B7" s="3" t="s">
        <v>49</v>
      </c>
      <c r="C7" s="22">
        <v>3</v>
      </c>
      <c r="D7" s="20">
        <f>InstManag!K9</f>
        <v>1030</v>
      </c>
      <c r="E7" s="20">
        <f>InstManag!T9</f>
        <v>2762</v>
      </c>
      <c r="F7" s="20">
        <f>InstManag!AC9</f>
        <v>18007</v>
      </c>
      <c r="G7" s="20">
        <f>InstManag!AL9</f>
        <v>45557</v>
      </c>
      <c r="H7" s="20">
        <f t="shared" si="0"/>
        <v>67356</v>
      </c>
      <c r="I7" s="7">
        <f>InstManag!AU9</f>
        <v>1</v>
      </c>
    </row>
    <row r="8" spans="1:9" ht="19.5" customHeight="1">
      <c r="A8" s="6">
        <v>5</v>
      </c>
      <c r="B8" s="3" t="s">
        <v>19</v>
      </c>
      <c r="C8" s="22">
        <v>3</v>
      </c>
      <c r="D8" s="20">
        <f>InstManag!K10</f>
        <v>2414</v>
      </c>
      <c r="E8" s="20">
        <f>InstManag!T10</f>
        <v>2104</v>
      </c>
      <c r="F8" s="20">
        <f>InstManag!AC10</f>
        <v>14113</v>
      </c>
      <c r="G8" s="20">
        <f>InstManag!AL10</f>
        <v>34420</v>
      </c>
      <c r="H8" s="20">
        <f t="shared" si="0"/>
        <v>53051</v>
      </c>
      <c r="I8" s="7">
        <f>InstManag!AU10</f>
        <v>841</v>
      </c>
    </row>
    <row r="9" spans="1:9" ht="19.5" customHeight="1">
      <c r="A9" s="6">
        <v>6</v>
      </c>
      <c r="B9" s="2" t="s">
        <v>20</v>
      </c>
      <c r="C9" s="21">
        <v>1</v>
      </c>
      <c r="D9" s="20">
        <f>InstManag!K11</f>
        <v>82</v>
      </c>
      <c r="E9" s="20">
        <f>InstManag!T11</f>
        <v>375</v>
      </c>
      <c r="F9" s="20">
        <f>InstManag!AC11</f>
        <v>439</v>
      </c>
      <c r="G9" s="20">
        <f>InstManag!AL11</f>
        <v>1253</v>
      </c>
      <c r="H9" s="20">
        <f t="shared" si="0"/>
        <v>2149</v>
      </c>
      <c r="I9" s="7">
        <f>InstManag!AU11</f>
        <v>0</v>
      </c>
    </row>
    <row r="10" spans="1:9" ht="19.5" customHeight="1">
      <c r="A10" s="6">
        <v>7</v>
      </c>
      <c r="B10" s="2" t="s">
        <v>21</v>
      </c>
      <c r="C10" s="21">
        <v>1</v>
      </c>
      <c r="D10" s="20">
        <f>InstManag!K12</f>
        <v>3132</v>
      </c>
      <c r="E10" s="20">
        <f>InstManag!T12</f>
        <v>5883</v>
      </c>
      <c r="F10" s="20">
        <f>InstManag!AC12</f>
        <v>42035</v>
      </c>
      <c r="G10" s="20">
        <f>InstManag!AL12</f>
        <v>0</v>
      </c>
      <c r="H10" s="20">
        <f t="shared" si="0"/>
        <v>51050</v>
      </c>
      <c r="I10" s="7">
        <f>InstManag!AU12</f>
        <v>0</v>
      </c>
    </row>
    <row r="11" spans="1:9" ht="19.5" customHeight="1">
      <c r="A11" s="6">
        <v>8</v>
      </c>
      <c r="B11" s="2" t="s">
        <v>22</v>
      </c>
      <c r="C11" s="21">
        <v>1</v>
      </c>
      <c r="D11" s="20">
        <f>InstManag!K13</f>
        <v>2623</v>
      </c>
      <c r="E11" s="20">
        <f>InstManag!T13</f>
        <v>3306</v>
      </c>
      <c r="F11" s="20">
        <f>InstManag!AC13</f>
        <v>3458</v>
      </c>
      <c r="G11" s="20">
        <f>InstManag!AL13</f>
        <v>13052</v>
      </c>
      <c r="H11" s="20">
        <f t="shared" si="0"/>
        <v>22439</v>
      </c>
      <c r="I11" s="7">
        <f>InstManag!AU13</f>
        <v>0</v>
      </c>
    </row>
    <row r="12" spans="1:9" ht="19.5" customHeight="1">
      <c r="A12" s="9">
        <v>9</v>
      </c>
      <c r="B12" s="2" t="s">
        <v>50</v>
      </c>
      <c r="C12" s="21">
        <v>1</v>
      </c>
      <c r="D12" s="20">
        <f>InstManag!K14</f>
        <v>1720</v>
      </c>
      <c r="E12" s="20">
        <f>InstManag!T14</f>
        <v>1339</v>
      </c>
      <c r="F12" s="20">
        <f>InstManag!AC14</f>
        <v>5015</v>
      </c>
      <c r="G12" s="20">
        <f>InstManag!AL14</f>
        <v>11517</v>
      </c>
      <c r="H12" s="20">
        <f t="shared" si="0"/>
        <v>19591</v>
      </c>
      <c r="I12" s="7">
        <f>InstManag!AU14</f>
        <v>14</v>
      </c>
    </row>
    <row r="13" spans="1:9" ht="19.5" customHeight="1">
      <c r="A13" s="6">
        <v>10</v>
      </c>
      <c r="B13" s="2" t="s">
        <v>51</v>
      </c>
      <c r="C13" s="21">
        <v>1</v>
      </c>
      <c r="D13" s="20">
        <f>InstManag!K15</f>
        <v>837</v>
      </c>
      <c r="E13" s="20">
        <f>InstManag!T15</f>
        <v>2034</v>
      </c>
      <c r="F13" s="20">
        <f>InstManag!AC15</f>
        <v>7382</v>
      </c>
      <c r="G13" s="20">
        <f>InstManag!AL15</f>
        <v>15138</v>
      </c>
      <c r="H13" s="20">
        <f t="shared" si="0"/>
        <v>25391</v>
      </c>
      <c r="I13" s="7">
        <f>InstManag!AU15</f>
        <v>0</v>
      </c>
    </row>
    <row r="14" spans="1:9" ht="19.5" customHeight="1">
      <c r="A14" s="6">
        <v>11</v>
      </c>
      <c r="B14" s="2" t="s">
        <v>52</v>
      </c>
      <c r="C14" s="21">
        <v>1</v>
      </c>
      <c r="D14" s="20">
        <f>InstManag!K16</f>
        <v>225</v>
      </c>
      <c r="E14" s="20">
        <f>InstManag!T16</f>
        <v>1429</v>
      </c>
      <c r="F14" s="20">
        <f>InstManag!AC16</f>
        <v>9996</v>
      </c>
      <c r="G14" s="20">
        <f>InstManag!AL16</f>
        <v>19818</v>
      </c>
      <c r="H14" s="20">
        <f t="shared" si="0"/>
        <v>31468</v>
      </c>
      <c r="I14" s="7">
        <f>InstManag!AU16</f>
        <v>95</v>
      </c>
    </row>
    <row r="15" spans="1:9" ht="19.5" customHeight="1">
      <c r="A15" s="6">
        <v>12</v>
      </c>
      <c r="B15" s="2" t="s">
        <v>25</v>
      </c>
      <c r="C15" s="21">
        <v>2</v>
      </c>
      <c r="D15" s="20">
        <f>InstManag!K17</f>
        <v>3665</v>
      </c>
      <c r="E15" s="20">
        <f>InstManag!T17</f>
        <v>11753</v>
      </c>
      <c r="F15" s="20">
        <f>InstManag!AC17</f>
        <v>30876</v>
      </c>
      <c r="G15" s="20">
        <f>InstManag!AL17</f>
        <v>26644</v>
      </c>
      <c r="H15" s="20">
        <f t="shared" si="0"/>
        <v>72938</v>
      </c>
      <c r="I15" s="7">
        <f>InstManag!AU17</f>
        <v>0</v>
      </c>
    </row>
    <row r="16" spans="1:9" ht="19.5" customHeight="1">
      <c r="A16" s="6">
        <v>13</v>
      </c>
      <c r="B16" s="2" t="s">
        <v>53</v>
      </c>
      <c r="C16" s="21">
        <v>2</v>
      </c>
      <c r="D16" s="20">
        <f>InstManag!K18</f>
        <v>2380</v>
      </c>
      <c r="E16" s="20">
        <f>InstManag!T18</f>
        <v>3280</v>
      </c>
      <c r="F16" s="20">
        <f>InstManag!AC18</f>
        <v>3092</v>
      </c>
      <c r="G16" s="20">
        <f>InstManag!AL18</f>
        <v>6860</v>
      </c>
      <c r="H16" s="20">
        <f t="shared" si="0"/>
        <v>15612</v>
      </c>
      <c r="I16" s="7">
        <f>InstManag!AU18</f>
        <v>0</v>
      </c>
    </row>
    <row r="17" spans="1:9" ht="19.5" customHeight="1">
      <c r="A17" s="6">
        <v>14</v>
      </c>
      <c r="B17" s="2" t="s">
        <v>27</v>
      </c>
      <c r="C17" s="21">
        <v>1</v>
      </c>
      <c r="D17" s="20">
        <f>InstManag!K19</f>
        <v>4899</v>
      </c>
      <c r="E17" s="20">
        <f>InstManag!T19</f>
        <v>5973</v>
      </c>
      <c r="F17" s="20">
        <f>InstManag!AC19</f>
        <v>39227</v>
      </c>
      <c r="G17" s="20">
        <f>InstManag!AL19</f>
        <v>97800</v>
      </c>
      <c r="H17" s="20">
        <f t="shared" si="0"/>
        <v>147899</v>
      </c>
      <c r="I17" s="7">
        <f>InstManag!AU19</f>
        <v>0</v>
      </c>
    </row>
    <row r="18" spans="1:9" ht="19.5" customHeight="1">
      <c r="A18" s="6">
        <v>15</v>
      </c>
      <c r="B18" s="2" t="s">
        <v>28</v>
      </c>
      <c r="C18" s="21">
        <v>1</v>
      </c>
      <c r="D18" s="20">
        <f>InstManag!K20</f>
        <v>4575</v>
      </c>
      <c r="E18" s="20">
        <f>InstManag!T20</f>
        <v>15762</v>
      </c>
      <c r="F18" s="20">
        <f>InstManag!AC20</f>
        <v>26930</v>
      </c>
      <c r="G18" s="20">
        <f>InstManag!AL20</f>
        <v>45931</v>
      </c>
      <c r="H18" s="20">
        <f t="shared" si="0"/>
        <v>93198</v>
      </c>
      <c r="I18" s="7">
        <f>InstManag!AU20</f>
        <v>56145</v>
      </c>
    </row>
    <row r="19" spans="1:9" ht="19.5" customHeight="1">
      <c r="A19" s="6">
        <v>16</v>
      </c>
      <c r="B19" s="2" t="s">
        <v>29</v>
      </c>
      <c r="C19" s="21">
        <v>2</v>
      </c>
      <c r="D19" s="20">
        <f>InstManag!K21</f>
        <v>120</v>
      </c>
      <c r="E19" s="20">
        <f>InstManag!T21</f>
        <v>704</v>
      </c>
      <c r="F19" s="20">
        <f>InstManag!AC21</f>
        <v>792</v>
      </c>
      <c r="G19" s="20">
        <f>InstManag!AL21</f>
        <v>2579</v>
      </c>
      <c r="H19" s="20">
        <f t="shared" si="0"/>
        <v>4195</v>
      </c>
      <c r="I19" s="7">
        <f>InstManag!AU21</f>
        <v>1</v>
      </c>
    </row>
    <row r="20" spans="1:9" ht="19.5" customHeight="1">
      <c r="A20" s="6">
        <v>17</v>
      </c>
      <c r="B20" s="2" t="s">
        <v>30</v>
      </c>
      <c r="C20" s="21">
        <v>1</v>
      </c>
      <c r="D20" s="20">
        <f>InstManag!K22</f>
        <v>98</v>
      </c>
      <c r="E20" s="20">
        <f>InstManag!T22</f>
        <v>784</v>
      </c>
      <c r="F20" s="20">
        <f>InstManag!AC22</f>
        <v>2259</v>
      </c>
      <c r="G20" s="20">
        <f>InstManag!AL22</f>
        <v>6618</v>
      </c>
      <c r="H20" s="20">
        <f t="shared" si="0"/>
        <v>9759</v>
      </c>
      <c r="I20" s="7">
        <f>InstManag!AU22</f>
        <v>711</v>
      </c>
    </row>
    <row r="21" spans="1:9" ht="19.5" customHeight="1">
      <c r="A21" s="6">
        <v>18</v>
      </c>
      <c r="B21" s="2" t="s">
        <v>31</v>
      </c>
      <c r="C21" s="21">
        <v>1</v>
      </c>
      <c r="D21" s="20">
        <f>InstManag!K23</f>
        <v>86</v>
      </c>
      <c r="E21" s="20">
        <f>InstManag!T23</f>
        <v>502</v>
      </c>
      <c r="F21" s="20">
        <f>InstManag!AC23</f>
        <v>1253</v>
      </c>
      <c r="G21" s="20">
        <f>InstManag!AL23</f>
        <v>1783</v>
      </c>
      <c r="H21" s="20">
        <f t="shared" si="0"/>
        <v>3624</v>
      </c>
      <c r="I21" s="7">
        <f>InstManag!AU23</f>
        <v>0</v>
      </c>
    </row>
    <row r="22" spans="1:9" ht="19.5" customHeight="1">
      <c r="A22" s="6">
        <v>19</v>
      </c>
      <c r="B22" s="2" t="s">
        <v>54</v>
      </c>
      <c r="C22" s="21">
        <v>1</v>
      </c>
      <c r="D22" s="20">
        <f>InstManag!K24</f>
        <v>69</v>
      </c>
      <c r="E22" s="20">
        <f>InstManag!T24</f>
        <v>337</v>
      </c>
      <c r="F22" s="20">
        <f>InstManag!AC24</f>
        <v>465</v>
      </c>
      <c r="G22" s="20">
        <f>InstManag!AL24</f>
        <v>1662</v>
      </c>
      <c r="H22" s="20">
        <f t="shared" si="0"/>
        <v>2533</v>
      </c>
      <c r="I22" s="7">
        <f>InstManag!AU24</f>
        <v>0</v>
      </c>
    </row>
    <row r="23" spans="1:9" ht="19.5" customHeight="1">
      <c r="A23" s="6">
        <v>20</v>
      </c>
      <c r="B23" s="2" t="s">
        <v>55</v>
      </c>
      <c r="C23" s="21">
        <v>2</v>
      </c>
      <c r="D23" s="20">
        <f>InstManag!K25</f>
        <v>2000</v>
      </c>
      <c r="E23" s="20">
        <f>InstManag!T25</f>
        <v>7504</v>
      </c>
      <c r="F23" s="20">
        <f>InstManag!AC25</f>
        <v>21521</v>
      </c>
      <c r="G23" s="20">
        <f>InstManag!AL25</f>
        <v>52138</v>
      </c>
      <c r="H23" s="20">
        <f t="shared" si="0"/>
        <v>83163</v>
      </c>
      <c r="I23" s="7">
        <f>InstManag!AU25</f>
        <v>0</v>
      </c>
    </row>
    <row r="24" spans="1:9" ht="19.5" customHeight="1">
      <c r="A24" s="6">
        <v>21</v>
      </c>
      <c r="B24" s="2" t="s">
        <v>56</v>
      </c>
      <c r="C24" s="21">
        <v>1</v>
      </c>
      <c r="D24" s="20">
        <f>InstManag!K26</f>
        <v>2473</v>
      </c>
      <c r="E24" s="20">
        <f>InstManag!T26</f>
        <v>2643</v>
      </c>
      <c r="F24" s="20">
        <f>InstManag!AC26</f>
        <v>6321</v>
      </c>
      <c r="G24" s="20">
        <f>InstManag!AL26</f>
        <v>16784</v>
      </c>
      <c r="H24" s="20">
        <f t="shared" si="0"/>
        <v>28221</v>
      </c>
      <c r="I24" s="7">
        <f>InstManag!AU26</f>
        <v>0</v>
      </c>
    </row>
    <row r="25" spans="1:9" ht="19.5" customHeight="1">
      <c r="A25" s="6">
        <v>22</v>
      </c>
      <c r="B25" s="2" t="s">
        <v>32</v>
      </c>
      <c r="C25" s="21">
        <v>2</v>
      </c>
      <c r="D25" s="20">
        <f>InstManag!K27</f>
        <v>5996</v>
      </c>
      <c r="E25" s="20">
        <f>InstManag!T27</f>
        <v>11606</v>
      </c>
      <c r="F25" s="20">
        <f>InstManag!AC27</f>
        <v>38698</v>
      </c>
      <c r="G25" s="20">
        <f>InstManag!AL27</f>
        <v>49887</v>
      </c>
      <c r="H25" s="20">
        <f t="shared" si="0"/>
        <v>106187</v>
      </c>
      <c r="I25" s="7">
        <f>InstManag!AU27</f>
        <v>8</v>
      </c>
    </row>
    <row r="26" spans="1:9" ht="19.5" customHeight="1">
      <c r="A26" s="6">
        <v>23</v>
      </c>
      <c r="B26" s="2" t="s">
        <v>33</v>
      </c>
      <c r="C26" s="21">
        <v>0</v>
      </c>
      <c r="D26" s="20">
        <f>InstManag!K28</f>
        <v>55</v>
      </c>
      <c r="E26" s="20">
        <f>InstManag!T28</f>
        <v>118</v>
      </c>
      <c r="F26" s="20">
        <f>InstManag!AC28</f>
        <v>215</v>
      </c>
      <c r="G26" s="20">
        <f>InstManag!AL28</f>
        <v>769</v>
      </c>
      <c r="H26" s="20">
        <f t="shared" si="0"/>
        <v>1157</v>
      </c>
      <c r="I26" s="7">
        <f>InstManag!AU28</f>
        <v>1149</v>
      </c>
    </row>
    <row r="27" spans="1:9" ht="19.5" customHeight="1">
      <c r="A27" s="6">
        <v>24</v>
      </c>
      <c r="B27" s="2" t="s">
        <v>34</v>
      </c>
      <c r="C27" s="21">
        <v>1</v>
      </c>
      <c r="D27" s="20">
        <f>InstManag!K29</f>
        <v>5030</v>
      </c>
      <c r="E27" s="20">
        <f>InstManag!T29</f>
        <v>4574</v>
      </c>
      <c r="F27" s="20">
        <f>InstManag!AC29</f>
        <v>9938</v>
      </c>
      <c r="G27" s="20">
        <f>InstManag!AL29</f>
        <v>29654</v>
      </c>
      <c r="H27" s="20">
        <f t="shared" si="0"/>
        <v>49196</v>
      </c>
      <c r="I27" s="7">
        <f>InstManag!AU29</f>
        <v>5959</v>
      </c>
    </row>
    <row r="28" spans="1:9" ht="19.5" customHeight="1">
      <c r="A28" s="6">
        <v>25</v>
      </c>
      <c r="B28" s="2" t="s">
        <v>35</v>
      </c>
      <c r="C28" s="21">
        <v>1</v>
      </c>
      <c r="D28" s="20">
        <f>InstManag!K30</f>
        <v>301</v>
      </c>
      <c r="E28" s="20">
        <f>InstManag!T30</f>
        <v>430</v>
      </c>
      <c r="F28" s="20">
        <f>InstManag!AC30</f>
        <v>1059</v>
      </c>
      <c r="G28" s="20">
        <f>InstManag!AL30</f>
        <v>2120</v>
      </c>
      <c r="H28" s="20">
        <f t="shared" si="0"/>
        <v>3910</v>
      </c>
      <c r="I28" s="7">
        <f>InstManag!AU30</f>
        <v>0</v>
      </c>
    </row>
    <row r="29" spans="1:9" ht="19.5" customHeight="1">
      <c r="A29" s="6">
        <v>26</v>
      </c>
      <c r="B29" s="2" t="s">
        <v>36</v>
      </c>
      <c r="C29" s="21">
        <v>1</v>
      </c>
      <c r="D29" s="20">
        <f>InstManag!K31</f>
        <v>8275</v>
      </c>
      <c r="E29" s="20">
        <f>InstManag!T31</f>
        <v>7616</v>
      </c>
      <c r="F29" s="20">
        <f>InstManag!AC31</f>
        <v>47007</v>
      </c>
      <c r="G29" s="20">
        <f>InstManag!AL31</f>
        <v>129632</v>
      </c>
      <c r="H29" s="20">
        <f t="shared" si="0"/>
        <v>192530</v>
      </c>
      <c r="I29" s="7">
        <f>InstManag!AU31</f>
        <v>0</v>
      </c>
    </row>
    <row r="30" spans="1:9" ht="19.5" customHeight="1">
      <c r="A30" s="6">
        <v>27</v>
      </c>
      <c r="B30" s="2" t="s">
        <v>37</v>
      </c>
      <c r="C30" s="21">
        <v>1</v>
      </c>
      <c r="D30" s="20">
        <f>InstManag!K32</f>
        <v>1348</v>
      </c>
      <c r="E30" s="20">
        <f>InstManag!T32</f>
        <v>1055</v>
      </c>
      <c r="F30" s="20">
        <f>InstManag!AC32</f>
        <v>4296</v>
      </c>
      <c r="G30" s="20">
        <f>InstManag!AL32</f>
        <v>15356</v>
      </c>
      <c r="H30" s="20">
        <f t="shared" si="0"/>
        <v>22055</v>
      </c>
      <c r="I30" s="7">
        <f>InstManag!AU32</f>
        <v>0</v>
      </c>
    </row>
    <row r="31" spans="1:9" ht="19.5" customHeight="1">
      <c r="A31" s="6">
        <v>28</v>
      </c>
      <c r="B31" s="2" t="s">
        <v>57</v>
      </c>
      <c r="C31" s="21">
        <v>3</v>
      </c>
      <c r="D31" s="20">
        <f>InstManag!K33</f>
        <v>4072</v>
      </c>
      <c r="E31" s="20">
        <f>InstManag!T33</f>
        <v>4598</v>
      </c>
      <c r="F31" s="20">
        <f>InstManag!AC33</f>
        <v>1407</v>
      </c>
      <c r="G31" s="20">
        <f>InstManag!AL33</f>
        <v>49913</v>
      </c>
      <c r="H31" s="20">
        <f t="shared" si="0"/>
        <v>59990</v>
      </c>
      <c r="I31" s="7">
        <f>InstManag!AU33</f>
        <v>0</v>
      </c>
    </row>
    <row r="32" spans="1:9" ht="19.5" customHeight="1">
      <c r="A32" s="6">
        <v>29</v>
      </c>
      <c r="B32" s="2" t="s">
        <v>39</v>
      </c>
      <c r="C32" s="21">
        <v>0</v>
      </c>
      <c r="D32" s="20">
        <f>InstManag!K34</f>
        <v>53</v>
      </c>
      <c r="E32" s="20">
        <f>InstManag!T34</f>
        <v>44</v>
      </c>
      <c r="F32" s="20">
        <f>InstManag!AC34</f>
        <v>69</v>
      </c>
      <c r="G32" s="20">
        <f>InstManag!AL34</f>
        <v>205</v>
      </c>
      <c r="H32" s="20">
        <f t="shared" si="0"/>
        <v>371</v>
      </c>
      <c r="I32" s="7">
        <f>InstManag!AU34</f>
        <v>25</v>
      </c>
    </row>
    <row r="33" spans="1:11" ht="19.5" customHeight="1">
      <c r="A33" s="6">
        <v>30</v>
      </c>
      <c r="B33" s="2" t="s">
        <v>40</v>
      </c>
      <c r="C33" s="21">
        <v>0</v>
      </c>
      <c r="D33" s="20">
        <f>InstManag!K35</f>
        <v>60</v>
      </c>
      <c r="E33" s="20">
        <f>InstManag!T35</f>
        <v>66</v>
      </c>
      <c r="F33" s="20">
        <f>InstManag!AC35</f>
        <v>18</v>
      </c>
      <c r="G33" s="20">
        <f>InstManag!AL35</f>
        <v>25</v>
      </c>
      <c r="H33" s="20">
        <f t="shared" si="0"/>
        <v>169</v>
      </c>
      <c r="I33" s="7">
        <f>InstManag!AU35</f>
        <v>0</v>
      </c>
    </row>
    <row r="34" spans="1:11" ht="19.5" customHeight="1">
      <c r="A34" s="6">
        <v>31</v>
      </c>
      <c r="B34" s="2" t="s">
        <v>41</v>
      </c>
      <c r="C34" s="21">
        <v>0</v>
      </c>
      <c r="D34" s="20">
        <f>InstManag!K36</f>
        <v>10</v>
      </c>
      <c r="E34" s="20">
        <f>InstManag!T36</f>
        <v>35</v>
      </c>
      <c r="F34" s="20">
        <f>InstManag!AC36</f>
        <v>112</v>
      </c>
      <c r="G34" s="20">
        <f>InstManag!AL36</f>
        <v>172</v>
      </c>
      <c r="H34" s="20">
        <f t="shared" si="0"/>
        <v>329</v>
      </c>
      <c r="I34" s="7">
        <f>InstManag!AU36</f>
        <v>119</v>
      </c>
    </row>
    <row r="35" spans="1:11" ht="19.5" customHeight="1">
      <c r="A35" s="6">
        <v>32</v>
      </c>
      <c r="B35" s="2" t="s">
        <v>42</v>
      </c>
      <c r="C35" s="21">
        <v>0</v>
      </c>
      <c r="D35" s="20">
        <f>InstManag!K37</f>
        <v>9</v>
      </c>
      <c r="E35" s="20">
        <f>InstManag!T37</f>
        <v>19</v>
      </c>
      <c r="F35" s="20">
        <f>InstManag!AC37</f>
        <v>24</v>
      </c>
      <c r="G35" s="20">
        <f>InstManag!AL37</f>
        <v>50</v>
      </c>
      <c r="H35" s="20">
        <f t="shared" si="0"/>
        <v>102</v>
      </c>
      <c r="I35" s="7">
        <f>InstManag!AU37</f>
        <v>25</v>
      </c>
    </row>
    <row r="36" spans="1:11" ht="19.5" customHeight="1">
      <c r="A36" s="6">
        <v>33</v>
      </c>
      <c r="B36" s="2" t="s">
        <v>43</v>
      </c>
      <c r="C36" s="21">
        <v>2</v>
      </c>
      <c r="D36" s="20">
        <f>InstManag!K38</f>
        <v>1256</v>
      </c>
      <c r="E36" s="20">
        <f>InstManag!T38</f>
        <v>503</v>
      </c>
      <c r="F36" s="20">
        <f>InstManag!AC38</f>
        <v>659</v>
      </c>
      <c r="G36" s="20">
        <f>InstManag!AL38</f>
        <v>2593</v>
      </c>
      <c r="H36" s="20">
        <f t="shared" si="0"/>
        <v>5011</v>
      </c>
      <c r="I36" s="7">
        <f>InstManag!AU38</f>
        <v>51</v>
      </c>
    </row>
    <row r="37" spans="1:11" ht="19.5" customHeight="1">
      <c r="A37" s="6">
        <v>34</v>
      </c>
      <c r="B37" s="2" t="s">
        <v>58</v>
      </c>
      <c r="C37" s="21">
        <v>0</v>
      </c>
      <c r="D37" s="20">
        <f>InstManag!K39</f>
        <v>10</v>
      </c>
      <c r="E37" s="20">
        <f>InstManag!T39</f>
        <v>3</v>
      </c>
      <c r="F37" s="20">
        <f>InstManag!AC39</f>
        <v>10</v>
      </c>
      <c r="G37" s="20">
        <f>InstManag!AL39</f>
        <v>20</v>
      </c>
      <c r="H37" s="20">
        <f t="shared" si="0"/>
        <v>43</v>
      </c>
      <c r="I37" s="7">
        <f>InstManag!AU39</f>
        <v>17</v>
      </c>
    </row>
    <row r="38" spans="1:11" ht="19.5" customHeight="1">
      <c r="A38" s="6">
        <v>35</v>
      </c>
      <c r="B38" s="2" t="s">
        <v>45</v>
      </c>
      <c r="C38" s="21">
        <v>0</v>
      </c>
      <c r="D38" s="20">
        <f>InstManag!K40</f>
        <v>98</v>
      </c>
      <c r="E38" s="20">
        <f>InstManag!T40</f>
        <v>168</v>
      </c>
      <c r="F38" s="20">
        <f>InstManag!AC40</f>
        <v>121</v>
      </c>
      <c r="G38" s="20">
        <f>InstManag!AL40</f>
        <v>301</v>
      </c>
      <c r="H38" s="20">
        <f t="shared" si="0"/>
        <v>688</v>
      </c>
      <c r="I38" s="7">
        <f>InstManag!AU40</f>
        <v>544</v>
      </c>
    </row>
    <row r="39" spans="1:11" s="98" customFormat="1" ht="19.5" customHeight="1">
      <c r="A39" s="188" t="s">
        <v>46</v>
      </c>
      <c r="B39" s="188"/>
      <c r="C39" s="95">
        <f>SUM(C4:C38)</f>
        <v>42</v>
      </c>
      <c r="D39" s="96">
        <f>SUM(D4:D38)</f>
        <v>64229</v>
      </c>
      <c r="E39" s="96">
        <f t="shared" ref="E39:H39" si="1">SUM(E4:E38)</f>
        <v>122081</v>
      </c>
      <c r="F39" s="96">
        <f t="shared" si="1"/>
        <v>365643</v>
      </c>
      <c r="G39" s="96">
        <f t="shared" si="1"/>
        <v>778825</v>
      </c>
      <c r="H39" s="96">
        <f t="shared" si="1"/>
        <v>1330778</v>
      </c>
      <c r="I39" s="97">
        <f>SUM(I4:I38)</f>
        <v>67633</v>
      </c>
      <c r="K39" s="5"/>
    </row>
  </sheetData>
  <mergeCells count="1">
    <mergeCell ref="A39:B39"/>
  </mergeCells>
  <printOptions horizontalCentered="1"/>
  <pageMargins left="0.18" right="0.16" top="0.35" bottom="0.41" header="0.22" footer="0.17"/>
  <pageSetup paperSize="9" scale="92" orientation="portrait" useFirstPageNumber="1" r:id="rId1"/>
  <headerFooter alignWithMargins="0">
    <oddFooter>&amp;LStatistics of School Education 2008-09&amp;C&amp;P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41"/>
  <sheetViews>
    <sheetView tabSelected="1" view="pageBreakPreview" zoomScaleSheetLayoutView="100" workbookViewId="0">
      <pane xSplit="2" ySplit="3" topLeftCell="C31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3" width="16.140625" style="5" customWidth="1"/>
    <col min="4" max="7" width="14" style="5" customWidth="1"/>
    <col min="8" max="16384" width="9.140625" style="5"/>
  </cols>
  <sheetData>
    <row r="1" spans="1:7" s="4" customFormat="1" ht="24.75" customHeight="1">
      <c r="B1" s="1"/>
      <c r="C1" s="18" t="s">
        <v>134</v>
      </c>
      <c r="D1" s="18"/>
      <c r="E1" s="18"/>
      <c r="F1" s="18"/>
      <c r="G1" s="18"/>
    </row>
    <row r="2" spans="1:7" s="13" customFormat="1" ht="69" customHeight="1">
      <c r="A2" s="75" t="s">
        <v>67</v>
      </c>
      <c r="B2" s="75" t="s">
        <v>65</v>
      </c>
      <c r="C2" s="77" t="s">
        <v>68</v>
      </c>
      <c r="D2" s="77" t="s">
        <v>72</v>
      </c>
      <c r="E2" s="77" t="s">
        <v>69</v>
      </c>
      <c r="F2" s="77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19.5" customHeight="1">
      <c r="A4" s="6">
        <v>1</v>
      </c>
      <c r="B4" s="2" t="s">
        <v>16</v>
      </c>
      <c r="C4" s="85">
        <f>IF(Teacher!E5=0,"",ROUND('Enrl-School'!E5/Teacher!E5,0))</f>
        <v>34</v>
      </c>
      <c r="D4" s="85">
        <f>IF(Teacher!H5=0,"",ROUND('Enrl-School'!H5/Teacher!H5,0))</f>
        <v>32</v>
      </c>
      <c r="E4" s="85">
        <f>IF(Teacher!K5=0,"",ROUND('Enrl-School'!K5/Teacher!K5,0))</f>
        <v>26</v>
      </c>
      <c r="F4" s="85">
        <f>IF(Teacher!N5=0,"",ROUND('Enrl-School'!N5/Teacher!N5,0))</f>
        <v>31</v>
      </c>
      <c r="G4" s="85" t="str">
        <f>IF(Teacher!Q5=0,"",ROUND('Enrl-School'!Q5/Teacher!Q5,0))</f>
        <v/>
      </c>
    </row>
    <row r="5" spans="1:7" ht="19.5" customHeight="1">
      <c r="A5" s="6">
        <v>2</v>
      </c>
      <c r="B5" s="2" t="s">
        <v>17</v>
      </c>
      <c r="C5" s="85">
        <f>IF(Teacher!E6=0,"",ROUND('Enrl-School'!E6/Teacher!E6,0))</f>
        <v>29</v>
      </c>
      <c r="D5" s="85">
        <f>IF(Teacher!H6=0,"",ROUND('Enrl-School'!H6/Teacher!H6,0))</f>
        <v>23</v>
      </c>
      <c r="E5" s="85">
        <f>IF(Teacher!K6=0,"",ROUND('Enrl-School'!K6/Teacher!K6,0))</f>
        <v>25</v>
      </c>
      <c r="F5" s="85">
        <f>IF(Teacher!N6=0,"",ROUND('Enrl-School'!N6/Teacher!N6,0))</f>
        <v>22</v>
      </c>
      <c r="G5" s="85">
        <f>IF(Teacher!Q6=0,"",ROUND('Enrl-School'!Q6/Teacher!Q6,0))</f>
        <v>21</v>
      </c>
    </row>
    <row r="6" spans="1:7" ht="19.5" customHeight="1">
      <c r="A6" s="6">
        <v>3</v>
      </c>
      <c r="B6" s="2" t="s">
        <v>48</v>
      </c>
      <c r="C6" s="85">
        <f>IF(Teacher!E7=0,"",ROUND('Enrl-School'!E7/Teacher!E7,0))</f>
        <v>27</v>
      </c>
      <c r="D6" s="85">
        <f>IF(Teacher!H7=0,"",ROUND('Enrl-School'!H7/Teacher!H7,0))</f>
        <v>20</v>
      </c>
      <c r="E6" s="85">
        <f>IF(Teacher!K7=0,"",ROUND('Enrl-School'!K7/Teacher!K7,0))</f>
        <v>20</v>
      </c>
      <c r="F6" s="85">
        <f>IF(Teacher!N7=0,"",ROUND('Enrl-School'!N7/Teacher!N7,0))</f>
        <v>30</v>
      </c>
      <c r="G6" s="85" t="str">
        <f>IF(Teacher!Q7=0,"",ROUND('Enrl-School'!Q7/Teacher!Q7,0))</f>
        <v/>
      </c>
    </row>
    <row r="7" spans="1:7" ht="19.5" customHeight="1">
      <c r="A7" s="6">
        <v>4</v>
      </c>
      <c r="B7" s="3" t="s">
        <v>49</v>
      </c>
      <c r="C7" s="85">
        <f>IF(Teacher!E8=0,"",ROUND('Enrl-School'!E8/Teacher!E8,0))</f>
        <v>46</v>
      </c>
      <c r="D7" s="85">
        <f>IF(Teacher!H8=0,"",ROUND('Enrl-School'!H8/Teacher!H8,0))</f>
        <v>56</v>
      </c>
      <c r="E7" s="85">
        <f>IF(Teacher!K8=0,"",ROUND('Enrl-School'!K8/Teacher!K8,0))</f>
        <v>51</v>
      </c>
      <c r="F7" s="85">
        <f>IF(Teacher!N8=0,"",ROUND('Enrl-School'!N8/Teacher!N8,0))</f>
        <v>72</v>
      </c>
      <c r="G7" s="85">
        <f>IF(Teacher!Q8=0,"",ROUND('Enrl-School'!Q8/Teacher!Q8,0))</f>
        <v>71</v>
      </c>
    </row>
    <row r="8" spans="1:7" ht="19.5" customHeight="1">
      <c r="A8" s="6">
        <v>5</v>
      </c>
      <c r="B8" s="3" t="s">
        <v>19</v>
      </c>
      <c r="C8" s="85">
        <f>IF(Teacher!E9=0,"",ROUND('Enrl-School'!E9/Teacher!E9,0))</f>
        <v>28</v>
      </c>
      <c r="D8" s="85">
        <f>IF(Teacher!H9=0,"",ROUND('Enrl-School'!H9/Teacher!H9,0))</f>
        <v>27</v>
      </c>
      <c r="E8" s="85">
        <f>IF(Teacher!K9=0,"",ROUND('Enrl-School'!K9/Teacher!K9,0))</f>
        <v>30</v>
      </c>
      <c r="F8" s="85">
        <f>IF(Teacher!N9=0,"",ROUND('Enrl-School'!N9/Teacher!N9,0))</f>
        <v>38</v>
      </c>
      <c r="G8" s="85">
        <f>IF(Teacher!Q9=0,"",ROUND('Enrl-School'!Q9/Teacher!Q9,0))</f>
        <v>26</v>
      </c>
    </row>
    <row r="9" spans="1:7" ht="19.5" customHeight="1">
      <c r="A9" s="6">
        <v>6</v>
      </c>
      <c r="B9" s="2" t="s">
        <v>20</v>
      </c>
      <c r="C9" s="85">
        <f>IF(Teacher!E10=0,"",ROUND('Enrl-School'!E10/Teacher!E10,0))</f>
        <v>21</v>
      </c>
      <c r="D9" s="85">
        <f>IF(Teacher!H10=0,"",ROUND('Enrl-School'!H10/Teacher!H10,0))</f>
        <v>18</v>
      </c>
      <c r="E9" s="85">
        <f>IF(Teacher!K10=0,"",ROUND('Enrl-School'!K10/Teacher!K10,0))</f>
        <v>30</v>
      </c>
      <c r="F9" s="85">
        <f>IF(Teacher!N10=0,"",ROUND('Enrl-School'!N10/Teacher!N10,0))</f>
        <v>26</v>
      </c>
      <c r="G9" s="85" t="str">
        <f>IF(Teacher!Q10=0,"",ROUND('Enrl-School'!Q10/Teacher!Q10,0))</f>
        <v/>
      </c>
    </row>
    <row r="10" spans="1:7" ht="19.5" customHeight="1">
      <c r="A10" s="6">
        <v>7</v>
      </c>
      <c r="B10" s="2" t="s">
        <v>21</v>
      </c>
      <c r="C10" s="103">
        <f>IF(Teacher!E11=0,"",ROUND('Enrl-School'!E11/Teacher!E11,0))</f>
        <v>39</v>
      </c>
      <c r="D10" s="85">
        <f>IF(Teacher!H11=0,"",ROUND('Enrl-School'!H11/Teacher!H11,0))</f>
        <v>31</v>
      </c>
      <c r="E10" s="85">
        <f>IF(Teacher!K11=0,"",ROUND('Enrl-School'!K11/Teacher!K11,0))</f>
        <v>35</v>
      </c>
      <c r="F10" s="85" t="str">
        <f>IF(Teacher!N11=0,"",ROUND('Enrl-School'!N11/Teacher!N11,0))</f>
        <v/>
      </c>
      <c r="G10" s="85" t="str">
        <f>IF(Teacher!Q11=0,"",ROUND('Enrl-School'!Q11/Teacher!Q11,0))</f>
        <v/>
      </c>
    </row>
    <row r="11" spans="1:7" ht="19.5" customHeight="1">
      <c r="A11" s="6">
        <v>8</v>
      </c>
      <c r="B11" s="2" t="s">
        <v>22</v>
      </c>
      <c r="C11" s="85">
        <f>IF(Teacher!E12=0,"",ROUND('Enrl-School'!E12/Teacher!E12,0))</f>
        <v>35</v>
      </c>
      <c r="D11" s="85">
        <f>IF(Teacher!H12=0,"",ROUND('Enrl-School'!H12/Teacher!H12,0))</f>
        <v>44</v>
      </c>
      <c r="E11" s="85">
        <f>IF(Teacher!K12=0,"",ROUND('Enrl-School'!K12/Teacher!K12,0))</f>
        <v>41</v>
      </c>
      <c r="F11" s="85">
        <f>IF(Teacher!N12=0,"",ROUND('Enrl-School'!N12/Teacher!N12,0))</f>
        <v>58</v>
      </c>
      <c r="G11" s="85" t="str">
        <f>IF(Teacher!Q12=0,"",ROUND('Enrl-School'!Q12/Teacher!Q12,0))</f>
        <v/>
      </c>
    </row>
    <row r="12" spans="1:7" ht="19.5" customHeight="1">
      <c r="A12" s="9">
        <v>9</v>
      </c>
      <c r="B12" s="2" t="s">
        <v>50</v>
      </c>
      <c r="C12" s="85">
        <f>IF(Teacher!E13=0,"",ROUND('Enrl-School'!E13/Teacher!E13,0))</f>
        <v>25</v>
      </c>
      <c r="D12" s="85">
        <f>IF(Teacher!H13=0,"",ROUND('Enrl-School'!H13/Teacher!H13,0))</f>
        <v>33</v>
      </c>
      <c r="E12" s="85">
        <f>IF(Teacher!K13=0,"",ROUND('Enrl-School'!K13/Teacher!K13,0))</f>
        <v>15</v>
      </c>
      <c r="F12" s="85">
        <f>IF(Teacher!N13=0,"",ROUND('Enrl-School'!N13/Teacher!N13,0))</f>
        <v>17</v>
      </c>
      <c r="G12" s="85">
        <f>IF(Teacher!Q13=0,"",ROUND('Enrl-School'!Q13/Teacher!Q13,0))</f>
        <v>11</v>
      </c>
    </row>
    <row r="13" spans="1:7" ht="19.5" customHeight="1">
      <c r="A13" s="6">
        <v>10</v>
      </c>
      <c r="B13" s="2" t="s">
        <v>51</v>
      </c>
      <c r="C13" s="85">
        <f>IF(Teacher!E14=0,"",ROUND('Enrl-School'!E14/Teacher!E14,0))</f>
        <v>14</v>
      </c>
      <c r="D13" s="85">
        <f>IF(Teacher!H14=0,"",ROUND('Enrl-School'!H14/Teacher!H14,0))</f>
        <v>14</v>
      </c>
      <c r="E13" s="85">
        <f>IF(Teacher!K14=0,"",ROUND('Enrl-School'!K14/Teacher!K14,0))</f>
        <v>14</v>
      </c>
      <c r="F13" s="85">
        <f>IF(Teacher!N14=0,"",ROUND('Enrl-School'!N14/Teacher!N14,0))</f>
        <v>29</v>
      </c>
      <c r="G13" s="85">
        <f>IF(Teacher!Q14=0,"",ROUND('Enrl-School'!Q14/Teacher!Q14,0))</f>
        <v>3073</v>
      </c>
    </row>
    <row r="14" spans="1:7" s="84" customFormat="1" ht="19.5" customHeight="1">
      <c r="A14" s="150">
        <v>11</v>
      </c>
      <c r="B14" s="2" t="s">
        <v>52</v>
      </c>
      <c r="C14" s="103">
        <f>IF(Teacher!E15=0,"",ROUND('Enrl-School'!E15/Teacher!E15,0))</f>
        <v>47</v>
      </c>
      <c r="D14" s="103">
        <f>IF(Teacher!H15=0,"",ROUND('Enrl-School'!H15/Teacher!H15,0))</f>
        <v>60</v>
      </c>
      <c r="E14" s="103">
        <f>IF(Teacher!K15=0,"",ROUND('Enrl-School'!K15/Teacher!K15,0))</f>
        <v>55</v>
      </c>
      <c r="F14" s="103">
        <f>IF(Teacher!N15=0,"",ROUND('Enrl-School'!N15/Teacher!N15,0))</f>
        <v>73</v>
      </c>
      <c r="G14" s="103" t="str">
        <f>IF(Teacher!Q15=0,"",ROUND('Enrl-School'!Q15/Teacher!Q15,0))</f>
        <v/>
      </c>
    </row>
    <row r="15" spans="1:7" ht="19.5" customHeight="1">
      <c r="A15" s="6">
        <v>12</v>
      </c>
      <c r="B15" s="2" t="s">
        <v>25</v>
      </c>
      <c r="C15" s="85">
        <f>IF(Teacher!E16=0,"",ROUND('Enrl-School'!E16/Teacher!E16,0))</f>
        <v>41</v>
      </c>
      <c r="D15" s="85">
        <f>IF(Teacher!H16=0,"",ROUND('Enrl-School'!H16/Teacher!H16,0))</f>
        <v>25</v>
      </c>
      <c r="E15" s="85">
        <f>IF(Teacher!K16=0,"",ROUND('Enrl-School'!K16/Teacher!K16,0))</f>
        <v>30</v>
      </c>
      <c r="F15" s="85">
        <f>IF(Teacher!N16=0,"",ROUND('Enrl-School'!N16/Teacher!N16,0))</f>
        <v>19</v>
      </c>
      <c r="G15" s="85" t="str">
        <f>IF(Teacher!Q16=0,"",ROUND('Enrl-School'!Q16/Teacher!Q16,0))</f>
        <v/>
      </c>
    </row>
    <row r="16" spans="1:7" ht="19.5" customHeight="1">
      <c r="A16" s="6">
        <v>13</v>
      </c>
      <c r="B16" s="2" t="s">
        <v>53</v>
      </c>
      <c r="C16" s="85">
        <f>IF(Teacher!E17=0,"",ROUND('Enrl-School'!E17/Teacher!E17,0))</f>
        <v>27</v>
      </c>
      <c r="D16" s="85">
        <f>IF(Teacher!H17=0,"",ROUND('Enrl-School'!H17/Teacher!H17,0))</f>
        <v>26</v>
      </c>
      <c r="E16" s="85">
        <f>IF(Teacher!K17=0,"",ROUND('Enrl-School'!K17/Teacher!K17,0))</f>
        <v>26</v>
      </c>
      <c r="F16" s="85">
        <f>IF(Teacher!N17=0,"",ROUND('Enrl-School'!N17/Teacher!N17,0))</f>
        <v>25</v>
      </c>
      <c r="G16" s="85" t="str">
        <f>IF(Teacher!Q17=0,"",ROUND('Enrl-School'!Q17/Teacher!Q17,0))</f>
        <v/>
      </c>
    </row>
    <row r="17" spans="1:7" ht="19.5" customHeight="1">
      <c r="A17" s="6">
        <v>14</v>
      </c>
      <c r="B17" s="2" t="s">
        <v>27</v>
      </c>
      <c r="C17" s="85">
        <f>IF(Teacher!E18=0,"",ROUND('Enrl-School'!E18/Teacher!E18,0))</f>
        <v>24</v>
      </c>
      <c r="D17" s="85">
        <f>IF(Teacher!H18=0,"",ROUND('Enrl-School'!H18/Teacher!H18,0))</f>
        <v>32</v>
      </c>
      <c r="E17" s="85">
        <f>IF(Teacher!K18=0,"",ROUND('Enrl-School'!K18/Teacher!K18,0))</f>
        <v>33</v>
      </c>
      <c r="F17" s="85">
        <f>IF(Teacher!N18=0,"",ROUND('Enrl-School'!N18/Teacher!N18,0))</f>
        <v>41</v>
      </c>
      <c r="G17" s="85" t="str">
        <f>IF(Teacher!Q18=0,"",ROUND('Enrl-School'!Q18/Teacher!Q18,0))</f>
        <v/>
      </c>
    </row>
    <row r="18" spans="1:7" ht="19.5" customHeight="1">
      <c r="A18" s="6">
        <v>15</v>
      </c>
      <c r="B18" s="2" t="s">
        <v>28</v>
      </c>
      <c r="C18" s="85">
        <f>IF(Teacher!E19=0,"",ROUND('Enrl-School'!E19/Teacher!E19,0))</f>
        <v>39</v>
      </c>
      <c r="D18" s="85">
        <f>IF(Teacher!H19=0,"",ROUND('Enrl-School'!H19/Teacher!H19,0))</f>
        <v>32</v>
      </c>
      <c r="E18" s="85">
        <f>IF(Teacher!K19=0,"",ROUND('Enrl-School'!K19/Teacher!K19,0))</f>
        <v>32</v>
      </c>
      <c r="F18" s="85">
        <f>IF(Teacher!N19=0,"",ROUND('Enrl-School'!N19/Teacher!N19,0))</f>
        <v>30</v>
      </c>
      <c r="G18" s="85">
        <f>IF(Teacher!Q19=0,"",ROUND('Enrl-School'!Q19/Teacher!Q19,0))</f>
        <v>42</v>
      </c>
    </row>
    <row r="19" spans="1:7" ht="19.5" customHeight="1">
      <c r="A19" s="6">
        <v>16</v>
      </c>
      <c r="B19" s="2" t="s">
        <v>29</v>
      </c>
      <c r="C19" s="85">
        <f>IF(Teacher!E20=0,"",ROUND('Enrl-School'!E20/Teacher!E20,0))</f>
        <v>23</v>
      </c>
      <c r="D19" s="85">
        <f>IF(Teacher!H20=0,"",ROUND('Enrl-School'!H20/Teacher!H20,0))</f>
        <v>27</v>
      </c>
      <c r="E19" s="85">
        <f>IF(Teacher!K20=0,"",ROUND('Enrl-School'!K20/Teacher!K20,0))</f>
        <v>22</v>
      </c>
      <c r="F19" s="85">
        <f>IF(Teacher!N20=0,"",ROUND('Enrl-School'!N20/Teacher!N20,0))</f>
        <v>33</v>
      </c>
      <c r="G19" s="85">
        <f>IF(Teacher!Q20=0,"",ROUND('Enrl-School'!Q20/Teacher!Q20,0))</f>
        <v>13</v>
      </c>
    </row>
    <row r="20" spans="1:7" ht="19.5" customHeight="1">
      <c r="A20" s="6">
        <v>17</v>
      </c>
      <c r="B20" s="2" t="s">
        <v>30</v>
      </c>
      <c r="C20" s="85">
        <f>IF(Teacher!E21=0,"",ROUND('Enrl-School'!E21/Teacher!E21,0))</f>
        <v>18</v>
      </c>
      <c r="D20" s="85">
        <f>IF(Teacher!H21=0,"",ROUND('Enrl-School'!H21/Teacher!H21,0))</f>
        <v>24</v>
      </c>
      <c r="E20" s="85">
        <f>IF(Teacher!K21=0,"",ROUND('Enrl-School'!K21/Teacher!K21,0))</f>
        <v>15</v>
      </c>
      <c r="F20" s="85">
        <f>IF(Teacher!N21=0,"",ROUND('Enrl-School'!N21/Teacher!N21,0))</f>
        <v>47</v>
      </c>
      <c r="G20" s="85">
        <f>IF(Teacher!Q21=0,"",ROUND('Enrl-School'!Q21/Teacher!Q21,0))</f>
        <v>0</v>
      </c>
    </row>
    <row r="21" spans="1:7" ht="19.5" customHeight="1">
      <c r="A21" s="6">
        <v>18</v>
      </c>
      <c r="B21" s="2" t="s">
        <v>31</v>
      </c>
      <c r="C21" s="85">
        <f>IF(Teacher!E22=0,"",ROUND('Enrl-School'!E22/Teacher!E22,0))</f>
        <v>14</v>
      </c>
      <c r="D21" s="85">
        <f>IF(Teacher!H22=0,"",ROUND('Enrl-School'!H22/Teacher!H22,0))</f>
        <v>11</v>
      </c>
      <c r="E21" s="85">
        <f>IF(Teacher!K22=0,"",ROUND('Enrl-School'!K22/Teacher!K22,0))</f>
        <v>8</v>
      </c>
      <c r="F21" s="85">
        <f>IF(Teacher!N22=0,"",ROUND('Enrl-School'!N22/Teacher!N22,0))</f>
        <v>17</v>
      </c>
      <c r="G21" s="85" t="str">
        <f>IF(Teacher!Q22=0,"",ROUND('Enrl-School'!Q22/Teacher!Q22,0))</f>
        <v/>
      </c>
    </row>
    <row r="22" spans="1:7" ht="19.5" customHeight="1">
      <c r="A22" s="6">
        <v>19</v>
      </c>
      <c r="B22" s="2" t="s">
        <v>54</v>
      </c>
      <c r="C22" s="85">
        <f>IF(Teacher!E23=0,"",ROUND('Enrl-School'!E23/Teacher!E23,0))</f>
        <v>31</v>
      </c>
      <c r="D22" s="85">
        <f>IF(Teacher!H23=0,"",ROUND('Enrl-School'!H23/Teacher!H23,0))</f>
        <v>24</v>
      </c>
      <c r="E22" s="85">
        <f>IF(Teacher!K23=0,"",ROUND('Enrl-School'!K23/Teacher!K23,0))</f>
        <v>15</v>
      </c>
      <c r="F22" s="85">
        <f>IF(Teacher!N23=0,"",ROUND('Enrl-School'!N23/Teacher!N23,0))</f>
        <v>20</v>
      </c>
      <c r="G22" s="85" t="str">
        <f>IF(Teacher!Q23=0,"",ROUND('Enrl-School'!Q23/Teacher!Q23,0))</f>
        <v/>
      </c>
    </row>
    <row r="23" spans="1:7" ht="19.5" customHeight="1">
      <c r="A23" s="6">
        <v>20</v>
      </c>
      <c r="B23" s="2" t="s">
        <v>55</v>
      </c>
      <c r="C23" s="85">
        <f>IF(Teacher!E24=0,"",ROUND('Enrl-School'!E24/Teacher!E24,0))</f>
        <v>18</v>
      </c>
      <c r="D23" s="85">
        <f>IF(Teacher!H24=0,"",ROUND('Enrl-School'!H24/Teacher!H24,0))</f>
        <v>22</v>
      </c>
      <c r="E23" s="85">
        <f>IF(Teacher!K24=0,"",ROUND('Enrl-School'!K24/Teacher!K24,0))</f>
        <v>34</v>
      </c>
      <c r="F23" s="85">
        <f>IF(Teacher!N24=0,"",ROUND('Enrl-School'!N24/Teacher!N24,0))</f>
        <v>39</v>
      </c>
      <c r="G23" s="85" t="str">
        <f>IF(Teacher!Q24=0,"",ROUND('Enrl-School'!Q24/Teacher!Q24,0))</f>
        <v/>
      </c>
    </row>
    <row r="24" spans="1:7" ht="19.5" customHeight="1">
      <c r="A24" s="6">
        <v>21</v>
      </c>
      <c r="B24" s="2" t="s">
        <v>56</v>
      </c>
      <c r="C24" s="85">
        <f>IF(Teacher!E25=0,"",ROUND('Enrl-School'!E25/Teacher!E25,0))</f>
        <v>33</v>
      </c>
      <c r="D24" s="85">
        <f>IF(Teacher!H25=0,"",ROUND('Enrl-School'!H25/Teacher!H25,0))</f>
        <v>30</v>
      </c>
      <c r="E24" s="85">
        <f>IF(Teacher!K25=0,"",ROUND('Enrl-School'!K25/Teacher!K25,0))</f>
        <v>18</v>
      </c>
      <c r="F24" s="85">
        <f>IF(Teacher!N25=0,"",ROUND('Enrl-School'!N25/Teacher!N25,0))</f>
        <v>39</v>
      </c>
      <c r="G24" s="85" t="str">
        <f>IF(Teacher!Q25=0,"",ROUND('Enrl-School'!Q25/Teacher!Q25,0))</f>
        <v/>
      </c>
    </row>
    <row r="25" spans="1:7" ht="19.5" customHeight="1">
      <c r="A25" s="6">
        <v>22</v>
      </c>
      <c r="B25" s="2" t="s">
        <v>32</v>
      </c>
      <c r="C25" s="85">
        <f>IF(Teacher!E26=0,"",ROUND('Enrl-School'!E26/Teacher!E26,0))</f>
        <v>28</v>
      </c>
      <c r="D25" s="85">
        <f>IF(Teacher!H26=0,"",ROUND('Enrl-School'!H26/Teacher!H26,0))</f>
        <v>22</v>
      </c>
      <c r="E25" s="85">
        <f>IF(Teacher!K26=0,"",ROUND('Enrl-School'!K26/Teacher!K26,0))</f>
        <v>29</v>
      </c>
      <c r="F25" s="85">
        <f>IF(Teacher!N26=0,"",ROUND('Enrl-School'!N26/Teacher!N26,0))</f>
        <v>44</v>
      </c>
      <c r="G25" s="85">
        <f>IF(Teacher!Q26=0,"",ROUND('Enrl-School'!Q26/Teacher!Q26,0))</f>
        <v>32</v>
      </c>
    </row>
    <row r="26" spans="1:7" ht="19.5" customHeight="1">
      <c r="A26" s="6">
        <v>23</v>
      </c>
      <c r="B26" s="2" t="s">
        <v>33</v>
      </c>
      <c r="C26" s="85">
        <f>IF(Teacher!E27=0,"",ROUND('Enrl-School'!E27/Teacher!E27,0))</f>
        <v>12</v>
      </c>
      <c r="D26" s="85">
        <f>IF(Teacher!H27=0,"",ROUND('Enrl-School'!H27/Teacher!H27,0))</f>
        <v>8</v>
      </c>
      <c r="E26" s="85">
        <f>IF(Teacher!K27=0,"",ROUND('Enrl-School'!K27/Teacher!K27,0))</f>
        <v>14</v>
      </c>
      <c r="F26" s="85">
        <f>IF(Teacher!N27=0,"",ROUND('Enrl-School'!N27/Teacher!N27,0))</f>
        <v>13</v>
      </c>
      <c r="G26" s="85">
        <f>IF(Teacher!Q27=0,"",ROUND('Enrl-School'!Q27/Teacher!Q27,0))</f>
        <v>19</v>
      </c>
    </row>
    <row r="27" spans="1:7" ht="19.5" customHeight="1">
      <c r="A27" s="6">
        <v>24</v>
      </c>
      <c r="B27" s="2" t="s">
        <v>34</v>
      </c>
      <c r="C27" s="85">
        <f>IF(Teacher!E28=0,"",ROUND('Enrl-School'!E28/Teacher!E28,0))</f>
        <v>39</v>
      </c>
      <c r="D27" s="85">
        <f>IF(Teacher!H28=0,"",ROUND('Enrl-School'!H28/Teacher!H28,0))</f>
        <v>38</v>
      </c>
      <c r="E27" s="85">
        <f>IF(Teacher!K28=0,"",ROUND('Enrl-School'!K28/Teacher!K28,0))</f>
        <v>47</v>
      </c>
      <c r="F27" s="85">
        <f>IF(Teacher!N28=0,"",ROUND('Enrl-School'!N28/Teacher!N28,0))</f>
        <v>37</v>
      </c>
      <c r="G27" s="85">
        <f>IF(Teacher!Q28=0,"",ROUND('Enrl-School'!Q28/Teacher!Q28,0))</f>
        <v>23</v>
      </c>
    </row>
    <row r="28" spans="1:7" ht="19.5" customHeight="1">
      <c r="A28" s="6">
        <v>25</v>
      </c>
      <c r="B28" s="2" t="s">
        <v>35</v>
      </c>
      <c r="C28" s="85">
        <f>IF(Teacher!E29=0,"",ROUND('Enrl-School'!E29/Teacher!E29,0))</f>
        <v>25</v>
      </c>
      <c r="D28" s="85">
        <f>IF(Teacher!H29=0,"",ROUND('Enrl-School'!H29/Teacher!H29,0))</f>
        <v>25</v>
      </c>
      <c r="E28" s="85">
        <f>IF(Teacher!K29=0,"",ROUND('Enrl-School'!K29/Teacher!K29,0))</f>
        <v>18</v>
      </c>
      <c r="F28" s="85">
        <f>IF(Teacher!N29=0,"",ROUND('Enrl-School'!N29/Teacher!N29,0))</f>
        <v>27</v>
      </c>
      <c r="G28" s="85" t="str">
        <f>IF(Teacher!Q29=0,"",ROUND('Enrl-School'!Q29/Teacher!Q29,0))</f>
        <v/>
      </c>
    </row>
    <row r="29" spans="1:7" ht="19.5" customHeight="1">
      <c r="A29" s="6">
        <v>26</v>
      </c>
      <c r="B29" s="2" t="s">
        <v>36</v>
      </c>
      <c r="C29" s="85">
        <f>IF(Teacher!E30=0,"",ROUND('Enrl-School'!E30/Teacher!E30,0))</f>
        <v>65</v>
      </c>
      <c r="D29" s="85">
        <f>IF(Teacher!H30=0,"",ROUND('Enrl-School'!H30/Teacher!H30,0))</f>
        <v>58</v>
      </c>
      <c r="E29" s="85">
        <f>IF(Teacher!K30=0,"",ROUND('Enrl-School'!K30/Teacher!K30,0))</f>
        <v>77</v>
      </c>
      <c r="F29" s="85">
        <f>IF(Teacher!N30=0,"",ROUND('Enrl-School'!N30/Teacher!N30,0))</f>
        <v>77</v>
      </c>
      <c r="G29" s="85" t="str">
        <f>IF(Teacher!Q30=0,"",ROUND('Enrl-School'!Q30/Teacher!Q30,0))</f>
        <v/>
      </c>
    </row>
    <row r="30" spans="1:7" ht="19.5" customHeight="1">
      <c r="A30" s="6">
        <v>27</v>
      </c>
      <c r="B30" s="2" t="s">
        <v>37</v>
      </c>
      <c r="C30" s="85">
        <f>IF(Teacher!E31=0,"",ROUND('Enrl-School'!E31/Teacher!E31,0))</f>
        <v>24</v>
      </c>
      <c r="D30" s="85">
        <f>IF(Teacher!H31=0,"",ROUND('Enrl-School'!H31/Teacher!H31,0))</f>
        <v>14</v>
      </c>
      <c r="E30" s="85">
        <f>IF(Teacher!K31=0,"",ROUND('Enrl-School'!K31/Teacher!K31,0))</f>
        <v>22</v>
      </c>
      <c r="F30" s="85">
        <f>IF(Teacher!N31=0,"",ROUND('Enrl-School'!N31/Teacher!N31,0))</f>
        <v>23</v>
      </c>
      <c r="G30" s="85" t="str">
        <f>IF(Teacher!Q31=0,"",ROUND('Enrl-School'!Q31/Teacher!Q31,0))</f>
        <v/>
      </c>
    </row>
    <row r="31" spans="1:7" ht="19.5" customHeight="1">
      <c r="A31" s="6">
        <v>28</v>
      </c>
      <c r="B31" s="2" t="s">
        <v>57</v>
      </c>
      <c r="C31" s="85">
        <f>IF(Teacher!E32=0,"",ROUND('Enrl-School'!E32/Teacher!E32,0))</f>
        <v>53</v>
      </c>
      <c r="D31" s="85">
        <f>IF(Teacher!H32=0,"",ROUND('Enrl-School'!H32/Teacher!H32,0))</f>
        <v>59</v>
      </c>
      <c r="E31" s="85">
        <f>IF(Teacher!K32=0,"",ROUND('Enrl-School'!K32/Teacher!K32,0))</f>
        <v>55</v>
      </c>
      <c r="F31" s="85">
        <f>IF(Teacher!N32=0,"",ROUND('Enrl-School'!N32/Teacher!N32,0))</f>
        <v>44</v>
      </c>
      <c r="G31" s="85" t="str">
        <f>IF(Teacher!Q32=0,"",ROUND('Enrl-School'!Q32/Teacher!Q32,0))</f>
        <v/>
      </c>
    </row>
    <row r="32" spans="1:7" ht="19.5" customHeight="1">
      <c r="A32" s="6">
        <v>29</v>
      </c>
      <c r="B32" s="2" t="s">
        <v>39</v>
      </c>
      <c r="C32" s="85">
        <f>IF(Teacher!E33=0,"",ROUND('Enrl-School'!E33/Teacher!E33,0))</f>
        <v>20</v>
      </c>
      <c r="D32" s="85">
        <f>IF(Teacher!H33=0,"",ROUND('Enrl-School'!H33/Teacher!H33,0))</f>
        <v>17</v>
      </c>
      <c r="E32" s="85">
        <f>IF(Teacher!K33=0,"",ROUND('Enrl-School'!K33/Teacher!K33,0))</f>
        <v>16</v>
      </c>
      <c r="F32" s="85">
        <f>IF(Teacher!N33=0,"",ROUND('Enrl-School'!N33/Teacher!N33,0))</f>
        <v>15</v>
      </c>
      <c r="G32" s="85">
        <f>IF(Teacher!Q33=0,"",ROUND('Enrl-School'!Q33/Teacher!Q33,0))</f>
        <v>28</v>
      </c>
    </row>
    <row r="33" spans="1:7" ht="19.5" customHeight="1">
      <c r="A33" s="6">
        <v>30</v>
      </c>
      <c r="B33" s="2" t="s">
        <v>40</v>
      </c>
      <c r="C33" s="85">
        <f>IF(Teacher!E34=0,"",ROUND('Enrl-School'!E34/Teacher!E34,0))</f>
        <v>30</v>
      </c>
      <c r="D33" s="85">
        <f>IF(Teacher!H34=0,"",ROUND('Enrl-School'!H34/Teacher!H34,0))</f>
        <v>35</v>
      </c>
      <c r="E33" s="85">
        <f>IF(Teacher!K34=0,"",ROUND('Enrl-School'!K34/Teacher!K34,0))</f>
        <v>36</v>
      </c>
      <c r="F33" s="85">
        <f>IF(Teacher!N34=0,"",ROUND('Enrl-School'!N34/Teacher!N34,0))</f>
        <v>31</v>
      </c>
      <c r="G33" s="85" t="str">
        <f>IF(Teacher!Q34=0,"",ROUND('Enrl-School'!Q34/Teacher!Q34,0))</f>
        <v/>
      </c>
    </row>
    <row r="34" spans="1:7" ht="19.5" customHeight="1">
      <c r="A34" s="6">
        <v>31</v>
      </c>
      <c r="B34" s="2" t="s">
        <v>41</v>
      </c>
      <c r="C34" s="85">
        <f>IF(Teacher!E35=0,"",ROUND('Enrl-School'!E35/Teacher!E35,0))</f>
        <v>36</v>
      </c>
      <c r="D34" s="85">
        <f>IF(Teacher!H35=0,"",ROUND('Enrl-School'!H35/Teacher!H35,0))</f>
        <v>26</v>
      </c>
      <c r="E34" s="85">
        <f>IF(Teacher!K35=0,"",ROUND('Enrl-School'!K35/Teacher!K35,0))</f>
        <v>23</v>
      </c>
      <c r="F34" s="85">
        <f>IF(Teacher!N35=0,"",ROUND('Enrl-School'!N35/Teacher!N35,0))</f>
        <v>43</v>
      </c>
      <c r="G34" s="85" t="str">
        <f>IF(Teacher!Q35=0,"",ROUND('Enrl-School'!Q35/Teacher!Q35,0))</f>
        <v/>
      </c>
    </row>
    <row r="35" spans="1:7" ht="19.5" customHeight="1">
      <c r="A35" s="6">
        <v>32</v>
      </c>
      <c r="B35" s="2" t="s">
        <v>42</v>
      </c>
      <c r="C35" s="85">
        <f>IF(Teacher!E36=0,"",ROUND('Enrl-School'!E36/Teacher!E36,0))</f>
        <v>45</v>
      </c>
      <c r="D35" s="85">
        <f>IF(Teacher!H36=0,"",ROUND('Enrl-School'!H36/Teacher!H36,0))</f>
        <v>18</v>
      </c>
      <c r="E35" s="85">
        <f>IF(Teacher!K36=0,"",ROUND('Enrl-School'!K36/Teacher!K36,0))</f>
        <v>27</v>
      </c>
      <c r="F35" s="85">
        <f>IF(Teacher!N36=0,"",ROUND('Enrl-School'!N36/Teacher!N36,0))</f>
        <v>52</v>
      </c>
      <c r="G35" s="85">
        <f>IF(Teacher!Q36=0,"",ROUND('Enrl-School'!Q36/Teacher!Q36,0))</f>
        <v>14</v>
      </c>
    </row>
    <row r="36" spans="1:7" ht="19.5" customHeight="1">
      <c r="A36" s="6">
        <v>33</v>
      </c>
      <c r="B36" s="2" t="s">
        <v>43</v>
      </c>
      <c r="C36" s="85">
        <f>IF(Teacher!E37=0,"",ROUND('Enrl-School'!E37/Teacher!E37,0))</f>
        <v>31</v>
      </c>
      <c r="D36" s="85">
        <f>IF(Teacher!H37=0,"",ROUND('Enrl-School'!H37/Teacher!H37,0))</f>
        <v>34</v>
      </c>
      <c r="E36" s="85">
        <f>IF(Teacher!K37=0,"",ROUND('Enrl-School'!K37/Teacher!K37,0))</f>
        <v>31</v>
      </c>
      <c r="F36" s="85">
        <f>IF(Teacher!N37=0,"",ROUND('Enrl-School'!N37/Teacher!N37,0))</f>
        <v>43</v>
      </c>
      <c r="G36" s="85">
        <f>IF(Teacher!Q37=0,"",ROUND('Enrl-School'!Q37/Teacher!Q37,0))</f>
        <v>28</v>
      </c>
    </row>
    <row r="37" spans="1:7" ht="19.5" customHeight="1">
      <c r="A37" s="6">
        <v>34</v>
      </c>
      <c r="B37" s="2" t="s">
        <v>58</v>
      </c>
      <c r="C37" s="85">
        <f>IF(Teacher!E38=0,"",ROUND('Enrl-School'!E38/Teacher!E38,0))</f>
        <v>31</v>
      </c>
      <c r="D37" s="85">
        <f>IF(Teacher!H38=0,"",ROUND('Enrl-School'!H38/Teacher!H38,0))</f>
        <v>13</v>
      </c>
      <c r="E37" s="85">
        <f>IF(Teacher!K38=0,"",ROUND('Enrl-School'!K38/Teacher!K38,0))</f>
        <v>15</v>
      </c>
      <c r="F37" s="85">
        <f>IF(Teacher!N38=0,"",ROUND('Enrl-School'!N38/Teacher!N38,0))</f>
        <v>28</v>
      </c>
      <c r="G37" s="85">
        <f>IF(Teacher!Q38=0,"",ROUND('Enrl-School'!Q38/Teacher!Q38,0))</f>
        <v>15</v>
      </c>
    </row>
    <row r="38" spans="1:7" ht="19.5" customHeight="1">
      <c r="A38" s="6">
        <v>35</v>
      </c>
      <c r="B38" s="2" t="s">
        <v>45</v>
      </c>
      <c r="C38" s="85">
        <f>IF(Teacher!E39=0,"",ROUND('Enrl-School'!E39/Teacher!E39,0))</f>
        <v>27</v>
      </c>
      <c r="D38" s="85">
        <f>IF(Teacher!H39=0,"",ROUND('Enrl-School'!H39/Teacher!H39,0))</f>
        <v>24</v>
      </c>
      <c r="E38" s="85">
        <f>IF(Teacher!K39=0,"",ROUND('Enrl-School'!K39/Teacher!K39,0))</f>
        <v>21</v>
      </c>
      <c r="F38" s="85">
        <f>IF(Teacher!N39=0,"",ROUND('Enrl-School'!N39/Teacher!N39,0))</f>
        <v>20</v>
      </c>
      <c r="G38" s="85">
        <f>IF(Teacher!Q39=0,"",ROUND('Enrl-School'!Q39/Teacher!Q39,0))</f>
        <v>29</v>
      </c>
    </row>
    <row r="39" spans="1:7" s="82" customFormat="1" ht="19.5" customHeight="1">
      <c r="A39" s="192" t="s">
        <v>46</v>
      </c>
      <c r="B39" s="192"/>
      <c r="C39" s="105">
        <f>IF(Teacher!E40=0,"",ROUND('Enrl-School'!E40/Teacher!E40,0))</f>
        <v>38</v>
      </c>
      <c r="D39" s="105">
        <f>IF(Teacher!H40=0,"",ROUND('Enrl-School'!H40/Teacher!H40,0))</f>
        <v>32</v>
      </c>
      <c r="E39" s="105">
        <f>IF(Teacher!K40=0,"",ROUND('Enrl-School'!K40/Teacher!K40,0))</f>
        <v>34</v>
      </c>
      <c r="F39" s="105">
        <f>IF(Teacher!N40=0,"",ROUND('Enrl-School'!N40/Teacher!N40,0))</f>
        <v>45</v>
      </c>
      <c r="G39" s="105">
        <f>IF(Teacher!Q40=0,"",ROUND('Enrl-School'!Q40/Teacher!Q40,0))</f>
        <v>35</v>
      </c>
    </row>
    <row r="41" spans="1:7">
      <c r="F41" s="83"/>
    </row>
  </sheetData>
  <mergeCells count="1">
    <mergeCell ref="A39:B39"/>
  </mergeCells>
  <printOptions horizontalCentered="1"/>
  <pageMargins left="0.18" right="0.16" top="0.35" bottom="0.41" header="0.22" footer="0.17"/>
  <pageSetup paperSize="9" scale="92" firstPageNumber="47" orientation="portrait" useFirstPageNumber="1" r:id="rId1"/>
  <headerFooter alignWithMargins="0">
    <oddFooter>&amp;LStatistics of School Education 2008-09&amp;C&amp;P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BJ49"/>
  <sheetViews>
    <sheetView tabSelected="1" view="pageBreakPreview" topLeftCell="A19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135</v>
      </c>
      <c r="D1" s="27"/>
      <c r="E1" s="27"/>
      <c r="F1" s="27"/>
      <c r="G1" s="27"/>
      <c r="H1" s="27"/>
      <c r="I1" s="27" t="str">
        <f>C1</f>
        <v>Table D1: GROSS ENROLMENT RATIO (GER)</v>
      </c>
      <c r="J1" s="27"/>
      <c r="K1" s="27"/>
      <c r="L1" s="27"/>
      <c r="M1" s="27"/>
      <c r="N1" s="27"/>
      <c r="O1" s="27" t="str">
        <f>I1</f>
        <v>Table D1: GROSS ENROLMENT RATIO (GER)</v>
      </c>
      <c r="P1" s="27"/>
      <c r="Q1" s="27"/>
      <c r="R1" s="27"/>
      <c r="S1" s="27"/>
      <c r="T1" s="27"/>
      <c r="U1" s="27" t="str">
        <f>O1</f>
        <v>Table D1: GROSS ENROLMENT RATIO (GER)</v>
      </c>
      <c r="V1" s="27"/>
      <c r="W1" s="27"/>
      <c r="X1" s="27"/>
      <c r="Y1" s="27"/>
      <c r="Z1" s="27"/>
    </row>
    <row r="2" spans="1:62" s="147" customFormat="1" ht="15.75" customHeight="1">
      <c r="C2" s="149" t="s">
        <v>81</v>
      </c>
      <c r="I2" s="149" t="str">
        <f>C2</f>
        <v>All Categories</v>
      </c>
      <c r="O2" s="149" t="str">
        <f>I2</f>
        <v>All Categories</v>
      </c>
      <c r="U2" s="149" t="str">
        <f>O2</f>
        <v>All Categories</v>
      </c>
      <c r="AA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</row>
    <row r="3" spans="1:62" s="45" customFormat="1" ht="32.25" customHeight="1">
      <c r="A3" s="189" t="s">
        <v>67</v>
      </c>
      <c r="B3" s="189" t="s">
        <v>65</v>
      </c>
      <c r="C3" s="189" t="s">
        <v>89</v>
      </c>
      <c r="D3" s="191"/>
      <c r="E3" s="191"/>
      <c r="F3" s="189" t="s">
        <v>90</v>
      </c>
      <c r="G3" s="191"/>
      <c r="H3" s="191"/>
      <c r="I3" s="189" t="s">
        <v>91</v>
      </c>
      <c r="J3" s="191"/>
      <c r="K3" s="191"/>
      <c r="L3" s="198" t="s">
        <v>92</v>
      </c>
      <c r="M3" s="199"/>
      <c r="N3" s="200"/>
      <c r="O3" s="198" t="s">
        <v>93</v>
      </c>
      <c r="P3" s="199"/>
      <c r="Q3" s="200"/>
      <c r="R3" s="198" t="s">
        <v>94</v>
      </c>
      <c r="S3" s="199"/>
      <c r="T3" s="200"/>
      <c r="U3" s="198" t="s">
        <v>95</v>
      </c>
      <c r="V3" s="201"/>
      <c r="W3" s="202"/>
      <c r="X3" s="198" t="s">
        <v>96</v>
      </c>
      <c r="Y3" s="199"/>
      <c r="Z3" s="200"/>
    </row>
    <row r="4" spans="1:62" s="45" customFormat="1" ht="20.25" customHeight="1">
      <c r="A4" s="189"/>
      <c r="B4" s="189"/>
      <c r="C4" s="56" t="s">
        <v>13</v>
      </c>
      <c r="D4" s="56" t="s">
        <v>14</v>
      </c>
      <c r="E4" s="56" t="s">
        <v>15</v>
      </c>
      <c r="F4" s="56" t="s">
        <v>13</v>
      </c>
      <c r="G4" s="56" t="s">
        <v>14</v>
      </c>
      <c r="H4" s="56" t="s">
        <v>15</v>
      </c>
      <c r="I4" s="56" t="s">
        <v>13</v>
      </c>
      <c r="J4" s="56" t="s">
        <v>14</v>
      </c>
      <c r="K4" s="56" t="s">
        <v>15</v>
      </c>
      <c r="L4" s="56" t="s">
        <v>13</v>
      </c>
      <c r="M4" s="56" t="s">
        <v>14</v>
      </c>
      <c r="N4" s="56" t="s">
        <v>15</v>
      </c>
      <c r="O4" s="56" t="s">
        <v>13</v>
      </c>
      <c r="P4" s="56" t="s">
        <v>14</v>
      </c>
      <c r="Q4" s="56" t="s">
        <v>15</v>
      </c>
      <c r="R4" s="56" t="s">
        <v>13</v>
      </c>
      <c r="S4" s="56" t="s">
        <v>14</v>
      </c>
      <c r="T4" s="56" t="s">
        <v>15</v>
      </c>
      <c r="U4" s="56" t="s">
        <v>13</v>
      </c>
      <c r="V4" s="56" t="s">
        <v>14</v>
      </c>
      <c r="W4" s="56" t="s">
        <v>15</v>
      </c>
      <c r="X4" s="56" t="s">
        <v>13</v>
      </c>
      <c r="Y4" s="56" t="s">
        <v>14</v>
      </c>
      <c r="Z4" s="56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>
      <c r="A6" s="29">
        <v>1</v>
      </c>
      <c r="B6" s="30" t="s">
        <v>16</v>
      </c>
      <c r="C6" s="58">
        <f>EnrlAll!U6/'Total Population '!C6%</f>
        <v>95.956475510159024</v>
      </c>
      <c r="D6" s="58">
        <f>EnrlAll!V6/'Total Population '!D6%</f>
        <v>96.749345429594428</v>
      </c>
      <c r="E6" s="58">
        <f>EnrlAll!W6/'Total Population '!E6%</f>
        <v>96.34616034965309</v>
      </c>
      <c r="F6" s="58">
        <f>EnrlAll!AG6/'Total Population '!F6%</f>
        <v>77.68614837542674</v>
      </c>
      <c r="G6" s="58">
        <f>EnrlAll!AH6/'Total Population '!G6%</f>
        <v>76.969887672216274</v>
      </c>
      <c r="H6" s="58">
        <f>EnrlAll!AI6/'Total Population '!H6%</f>
        <v>77.334099577087031</v>
      </c>
      <c r="I6" s="58">
        <f>EnrlAll!AJ6/('Total Population '!C6+'Total Population '!F6)%</f>
        <v>88.783668013920433</v>
      </c>
      <c r="J6" s="58">
        <f>EnrlAll!AK6/('Total Population '!D6+'Total Population '!G6)%</f>
        <v>88.983632548473125</v>
      </c>
      <c r="K6" s="58">
        <f>EnrlAll!AL6/('Total Population '!E6+'Total Population '!H6)%</f>
        <v>88.881949669856226</v>
      </c>
      <c r="L6" s="58">
        <f>EnrlAll!AS6/'Total Population '!I6%</f>
        <v>65.69693121339472</v>
      </c>
      <c r="M6" s="58">
        <f>EnrlAll!AT6/'Total Population '!J6%</f>
        <v>64.608214353417736</v>
      </c>
      <c r="N6" s="58">
        <f>EnrlAll!AU6/'Total Population '!K6%</f>
        <v>65.164527069678144</v>
      </c>
      <c r="O6" s="58">
        <f>EnrlAll!AV6/('Total Population '!C6+'Total Population '!F6+'Total Population '!I6)%</f>
        <v>83.864723291862745</v>
      </c>
      <c r="P6" s="58">
        <f>EnrlAll!AW6/('Total Population '!D6+'Total Population '!G6+'Total Population '!J6)%</f>
        <v>83.830487730281348</v>
      </c>
      <c r="Q6" s="58">
        <f>EnrlAll!AX6/('Total Population '!E6+'Total Population '!H6+'Total Population '!K6)%</f>
        <v>83.847914658580734</v>
      </c>
      <c r="R6" s="58">
        <f>EnrlAll!BE6/'Total Population '!L6%</f>
        <v>46.956276256789891</v>
      </c>
      <c r="S6" s="58">
        <f>EnrlAll!BF6/'Total Population '!M6%</f>
        <v>40.148742719222589</v>
      </c>
      <c r="T6" s="58">
        <f>EnrlAll!BG6/'Total Population '!N6%</f>
        <v>43.640101284172452</v>
      </c>
      <c r="U6" s="58">
        <f>(EnrlAll!AS6+EnrlAll!BE6)/('Total Population '!L6+'Total Population '!I6)%</f>
        <v>56.171179379643924</v>
      </c>
      <c r="V6" s="58">
        <f>(EnrlAll!AT6+EnrlAll!BF6)/('Total Population '!M6+'Total Population '!J6)%</f>
        <v>52.221790279692534</v>
      </c>
      <c r="W6" s="58">
        <f>(EnrlAll!AU6+EnrlAll!BG6)/('Total Population '!N6+'Total Population '!K6)%</f>
        <v>54.243630408192885</v>
      </c>
      <c r="X6" s="58">
        <f>EnrlAll!BH6/('Total Population '!C6+'Total Population '!F6+'Total Population '!I6+'Total Population '!L6)%</f>
        <v>77.202878947071724</v>
      </c>
      <c r="Y6" s="58">
        <f>EnrlAll!BI6/('Total Population '!D6+'Total Population '!G6+'Total Population '!J6+'Total Population '!M6)%</f>
        <v>76.044813639958832</v>
      </c>
      <c r="Z6" s="58">
        <f>EnrlAll!BJ6/('Total Population '!E6+'Total Population '!H6+'Total Population '!K6+'Total Population '!N6)%</f>
        <v>76.635100723071361</v>
      </c>
    </row>
    <row r="7" spans="1:62" s="47" customFormat="1" ht="19.5" customHeight="1">
      <c r="A7" s="29">
        <v>2</v>
      </c>
      <c r="B7" s="30" t="s">
        <v>17</v>
      </c>
      <c r="C7" s="58">
        <f>EnrlAll!U7/'Total Population '!C7%</f>
        <v>158.95762638127556</v>
      </c>
      <c r="D7" s="58">
        <f>EnrlAll!V7/'Total Population '!D7%</f>
        <v>150.40952753771569</v>
      </c>
      <c r="E7" s="58">
        <f>EnrlAll!W7/'Total Population '!E7%</f>
        <v>154.76376905803096</v>
      </c>
      <c r="F7" s="58">
        <f>EnrlAll!AG7/'Total Population '!F7%</f>
        <v>88.177818040636723</v>
      </c>
      <c r="G7" s="58">
        <f>EnrlAll!AH7/'Total Population '!G7%</f>
        <v>79.981171407437301</v>
      </c>
      <c r="H7" s="58">
        <f>EnrlAll!AI7/'Total Population '!H7%</f>
        <v>84.158285243198677</v>
      </c>
      <c r="I7" s="58">
        <f>EnrlAll!AJ7/('Total Population '!C7+'Total Population '!F7)%</f>
        <v>130.50208116545264</v>
      </c>
      <c r="J7" s="58">
        <f>EnrlAll!AK7/('Total Population '!D7+'Total Population '!G7)%</f>
        <v>122.11094198917419</v>
      </c>
      <c r="K7" s="58">
        <f>EnrlAll!AL7/('Total Population '!E7+'Total Population '!H7)%</f>
        <v>126.38601110664409</v>
      </c>
      <c r="L7" s="58">
        <f>EnrlAll!AS7/'Total Population '!I7%</f>
        <v>57.428183168473282</v>
      </c>
      <c r="M7" s="58">
        <f>EnrlAll!AT7/'Total Population '!J7%</f>
        <v>52.005825499801404</v>
      </c>
      <c r="N7" s="58">
        <f>EnrlAll!AU7/'Total Population '!K7%</f>
        <v>54.779726780373458</v>
      </c>
      <c r="O7" s="58">
        <f>EnrlAll!AV7/('Total Population '!C7+'Total Population '!F7+'Total Population '!I7)%</f>
        <v>114.7683430523329</v>
      </c>
      <c r="P7" s="58">
        <f>EnrlAll!AW7/('Total Population '!D7+'Total Population '!G7+'Total Population '!J7)%</f>
        <v>107.11539686922538</v>
      </c>
      <c r="Q7" s="58">
        <f>EnrlAll!AX7/('Total Population '!E7+'Total Population '!H7+'Total Population '!K7)%</f>
        <v>111.01781364718292</v>
      </c>
      <c r="R7" s="58">
        <f>EnrlAll!BE7/'Total Population '!L7%</f>
        <v>31.525874601750747</v>
      </c>
      <c r="S7" s="58">
        <f>EnrlAll!BF7/'Total Population '!M7%</f>
        <v>26.842173602544957</v>
      </c>
      <c r="T7" s="58">
        <f>EnrlAll!BG7/'Total Population '!N7%</f>
        <v>29.240516353844935</v>
      </c>
      <c r="U7" s="58">
        <f>(EnrlAll!AS7+EnrlAll!BE7)/('Total Population '!L7+'Total Population '!I7)%</f>
        <v>44.338147939723626</v>
      </c>
      <c r="V7" s="58">
        <f>(EnrlAll!AT7+EnrlAll!BF7)/('Total Population '!M7+'Total Population '!J7)%</f>
        <v>39.301517584974931</v>
      </c>
      <c r="W7" s="58">
        <f>(EnrlAll!AU7+EnrlAll!BG7)/('Total Population '!N7+'Total Population '!K7)%</f>
        <v>41.879350348027842</v>
      </c>
      <c r="X7" s="58">
        <f>EnrlAll!BH7/('Total Population '!C7+'Total Population '!F7+'Total Population '!I7+'Total Population '!L7)%</f>
        <v>99.758494522901188</v>
      </c>
      <c r="Y7" s="58">
        <f>EnrlAll!BI7/('Total Population '!D7+'Total Population '!G7+'Total Population '!J7+'Total Population '!M7)%</f>
        <v>92.742183912722538</v>
      </c>
      <c r="Z7" s="58">
        <f>EnrlAll!BJ7/('Total Population '!E7+'Total Population '!H7+'Total Population '!K7+'Total Population '!N7)%</f>
        <v>96.322660890701627</v>
      </c>
    </row>
    <row r="8" spans="1:62" s="47" customFormat="1" ht="19.5" customHeight="1">
      <c r="A8" s="29">
        <v>3</v>
      </c>
      <c r="B8" s="30" t="s">
        <v>48</v>
      </c>
      <c r="C8" s="58">
        <f>EnrlAll!U8/'Total Population '!C8%</f>
        <v>107.37750402308419</v>
      </c>
      <c r="D8" s="58">
        <f>EnrlAll!V8/'Total Population '!D8%</f>
        <v>107.23968400572572</v>
      </c>
      <c r="E8" s="58">
        <f>EnrlAll!W8/'Total Population '!E8%</f>
        <v>107.30959719882962</v>
      </c>
      <c r="F8" s="58">
        <f>EnrlAll!AG8/'Total Population '!F8%</f>
        <v>66.510764684036374</v>
      </c>
      <c r="G8" s="58">
        <f>EnrlAll!AH8/'Total Population '!G8%</f>
        <v>69.402911661350757</v>
      </c>
      <c r="H8" s="58">
        <f>EnrlAll!AI8/'Total Population '!H8%</f>
        <v>67.93199066257074</v>
      </c>
      <c r="I8" s="58">
        <f>EnrlAll!AJ8/('Total Population '!C8+'Total Population '!F8)%</f>
        <v>91.594506969603046</v>
      </c>
      <c r="J8" s="58">
        <f>EnrlAll!AK8/('Total Population '!D8+'Total Population '!G8)%</f>
        <v>92.673949199259781</v>
      </c>
      <c r="K8" s="58">
        <f>EnrlAll!AL8/('Total Population '!E8+'Total Population '!H8)%</f>
        <v>92.125824616437697</v>
      </c>
      <c r="L8" s="58">
        <f>EnrlAll!AS8/'Total Population '!I8%</f>
        <v>48.176074664386235</v>
      </c>
      <c r="M8" s="58">
        <f>EnrlAll!AT8/'Total Population '!J8%</f>
        <v>42.191940706983772</v>
      </c>
      <c r="N8" s="58">
        <f>EnrlAll!AU8/'Total Population '!K8%</f>
        <v>45.256813872336508</v>
      </c>
      <c r="O8" s="58">
        <f>EnrlAll!AV8/('Total Population '!C8+'Total Population '!F8+'Total Population '!I8)%</f>
        <v>82.726361620869255</v>
      </c>
      <c r="P8" s="58">
        <f>EnrlAll!AW8/('Total Population '!D8+'Total Population '!G8+'Total Population '!J8)%</f>
        <v>82.506191946603352</v>
      </c>
      <c r="Q8" s="58">
        <f>EnrlAll!AX8/('Total Population '!E8+'Total Population '!H8+'Total Population '!K8)%</f>
        <v>82.618186497304691</v>
      </c>
      <c r="R8" s="58">
        <f>EnrlAll!BE8/'Total Population '!L8%</f>
        <v>13.221423049677702</v>
      </c>
      <c r="S8" s="58">
        <f>EnrlAll!BF8/'Total Population '!M8%</f>
        <v>10.146852492750911</v>
      </c>
      <c r="T8" s="58">
        <f>EnrlAll!BG8/'Total Population '!N8%</f>
        <v>11.729453220625681</v>
      </c>
      <c r="U8" s="58">
        <f>(EnrlAll!AS8+EnrlAll!BE8)/('Total Population '!L8+'Total Population '!I8)%</f>
        <v>30.670564622080121</v>
      </c>
      <c r="V8" s="58">
        <f>(EnrlAll!AT8+EnrlAll!BF8)/('Total Population '!M8+'Total Population '!J8)%</f>
        <v>26.226046081002153</v>
      </c>
      <c r="W8" s="58">
        <f>(EnrlAll!AU8+EnrlAll!BG8)/('Total Population '!N8+'Total Population '!K8)%</f>
        <v>28.508090863157669</v>
      </c>
      <c r="X8" s="58">
        <f>EnrlAll!BH8/('Total Population '!C8+'Total Population '!F8+'Total Population '!I8+'Total Population '!L8)%</f>
        <v>70.90626393379361</v>
      </c>
      <c r="Y8" s="58">
        <f>EnrlAll!BI8/('Total Population '!D8+'Total Population '!G8+'Total Population '!J8+'Total Population '!M8)%</f>
        <v>70.446590307967156</v>
      </c>
      <c r="Z8" s="58">
        <f>EnrlAll!BJ8/('Total Population '!E8+'Total Population '!H8+'Total Population '!K8+'Total Population '!N8)%</f>
        <v>70.680883719010495</v>
      </c>
    </row>
    <row r="9" spans="1:62" s="47" customFormat="1" ht="19.5" customHeight="1">
      <c r="A9" s="29">
        <v>4</v>
      </c>
      <c r="B9" s="30" t="s">
        <v>18</v>
      </c>
      <c r="C9" s="58">
        <f>EnrlAll!U9/'Total Population '!C9%</f>
        <v>119.86045959888993</v>
      </c>
      <c r="D9" s="58">
        <f>EnrlAll!V9/'Total Population '!D9%</f>
        <v>100.84622105730654</v>
      </c>
      <c r="E9" s="58">
        <f>EnrlAll!W9/'Total Population '!E9%</f>
        <v>110.72824132765844</v>
      </c>
      <c r="F9" s="58">
        <f>EnrlAll!AG9/'Total Population '!F9%</f>
        <v>54.278245923506447</v>
      </c>
      <c r="G9" s="58">
        <f>EnrlAll!AH9/'Total Population '!G9%</f>
        <v>41.322903403300998</v>
      </c>
      <c r="H9" s="58">
        <f>EnrlAll!AI9/'Total Population '!H9%</f>
        <v>48.049947940768163</v>
      </c>
      <c r="I9" s="58">
        <f>EnrlAll!AJ9/('Total Population '!C9+'Total Population '!F9)%</f>
        <v>94.904384092869108</v>
      </c>
      <c r="J9" s="58">
        <f>EnrlAll!AK9/('Total Population '!D9+'Total Population '!G9)%</f>
        <v>78.169422159489926</v>
      </c>
      <c r="K9" s="58">
        <f>EnrlAll!AL9/('Total Population '!E9+'Total Population '!H9)%</f>
        <v>86.863880884853359</v>
      </c>
      <c r="L9" s="58">
        <f>EnrlAll!AS9/'Total Population '!I9%</f>
        <v>37.001502476212828</v>
      </c>
      <c r="M9" s="58">
        <f>EnrlAll!AT9/'Total Population '!J9%</f>
        <v>25.656408614108209</v>
      </c>
      <c r="N9" s="58">
        <f>EnrlAll!AU9/'Total Population '!K9%</f>
        <v>31.62066835023904</v>
      </c>
      <c r="O9" s="58">
        <f>EnrlAll!AV9/('Total Population '!C9+'Total Population '!F9+'Total Population '!I9)%</f>
        <v>83.497114478745644</v>
      </c>
      <c r="P9" s="58">
        <f>EnrlAll!AW9/('Total Population '!D9+'Total Population '!G9+'Total Population '!J9)%</f>
        <v>68.028037147571865</v>
      </c>
      <c r="Q9" s="58">
        <f>EnrlAll!AX9/('Total Population '!E9+'Total Population '!H9+'Total Population '!K9)%</f>
        <v>76.083457713491498</v>
      </c>
      <c r="R9" s="58">
        <f>EnrlAll!BE9/'Total Population '!L9%</f>
        <v>14.716827248035237</v>
      </c>
      <c r="S9" s="58">
        <f>EnrlAll!BF9/'Total Population '!M9%</f>
        <v>9.8055017303326419</v>
      </c>
      <c r="T9" s="58">
        <f>EnrlAll!BG9/'Total Population '!N9%</f>
        <v>12.417922737701236</v>
      </c>
      <c r="U9" s="58">
        <f>(EnrlAll!AS9+EnrlAll!BE9)/('Total Population '!L9+'Total Population '!I9)%</f>
        <v>25.969944334729956</v>
      </c>
      <c r="V9" s="58">
        <f>(EnrlAll!AT9+EnrlAll!BF9)/('Total Population '!M9+'Total Population '!J9)%</f>
        <v>17.908408928805216</v>
      </c>
      <c r="W9" s="58">
        <f>(EnrlAll!AU9+EnrlAll!BG9)/('Total Population '!N9+'Total Population '!K9)%</f>
        <v>22.17107596823649</v>
      </c>
      <c r="X9" s="58">
        <f>EnrlAll!BH9/('Total Population '!C9+'Total Population '!F9+'Total Population '!I9+'Total Population '!L9)%</f>
        <v>72.363852023467686</v>
      </c>
      <c r="Y9" s="58">
        <f>EnrlAll!BI9/('Total Population '!D9+'Total Population '!G9+'Total Population '!J9+'Total Population '!M9)%</f>
        <v>58.952434424524462</v>
      </c>
      <c r="Z9" s="58">
        <f>EnrlAll!BJ9/('Total Population '!E9+'Total Population '!H9+'Total Population '!K9+'Total Population '!N9)%</f>
        <v>65.960171453198541</v>
      </c>
    </row>
    <row r="10" spans="1:62" s="47" customFormat="1" ht="19.5" customHeight="1">
      <c r="A10" s="29">
        <v>5</v>
      </c>
      <c r="B10" s="34" t="s">
        <v>19</v>
      </c>
      <c r="C10" s="58">
        <f>EnrlAll!U10/'Total Population '!C10%</f>
        <v>141.87315739078215</v>
      </c>
      <c r="D10" s="58">
        <f>EnrlAll!V10/'Total Population '!D10%</f>
        <v>135.40462192337856</v>
      </c>
      <c r="E10" s="58">
        <f>EnrlAll!W10/'Total Population '!E10%</f>
        <v>138.67983307873385</v>
      </c>
      <c r="F10" s="58">
        <f>EnrlAll!AG10/'Total Population '!F10%</f>
        <v>94.703446055317499</v>
      </c>
      <c r="G10" s="58">
        <f>EnrlAll!AH10/'Total Population '!G10%</f>
        <v>87.246371211828489</v>
      </c>
      <c r="H10" s="58">
        <f>EnrlAll!AI10/'Total Population '!H10%</f>
        <v>91.019164333988968</v>
      </c>
      <c r="I10" s="58">
        <f>EnrlAll!AJ10/('Total Population '!C10+'Total Population '!F10)%</f>
        <v>124.15975009174606</v>
      </c>
      <c r="J10" s="58">
        <f>EnrlAll!AK10/('Total Population '!D10+'Total Population '!G10)%</f>
        <v>117.30214805085529</v>
      </c>
      <c r="K10" s="58">
        <f>EnrlAll!AL10/('Total Population '!E10+'Total Population '!H10)%</f>
        <v>120.77333769404447</v>
      </c>
      <c r="L10" s="58">
        <f>EnrlAll!AS10/'Total Population '!I10%</f>
        <v>74.441540264741363</v>
      </c>
      <c r="M10" s="58">
        <f>EnrlAll!AT10/'Total Population '!J10%</f>
        <v>64.1115816025968</v>
      </c>
      <c r="N10" s="58">
        <f>EnrlAll!AU10/'Total Population '!K10%</f>
        <v>69.362640994114827</v>
      </c>
      <c r="O10" s="58">
        <f>EnrlAll!AV10/('Total Population '!C10+'Total Population '!F10+'Total Population '!I10)%</f>
        <v>114.31121504034832</v>
      </c>
      <c r="P10" s="58">
        <f>EnrlAll!AW10/('Total Population '!D10+'Total Population '!G10+'Total Population '!J10)%</f>
        <v>106.83833443325254</v>
      </c>
      <c r="Q10" s="58">
        <f>EnrlAll!AX10/('Total Population '!E10+'Total Population '!H10+'Total Population '!K10)%</f>
        <v>110.6241409885029</v>
      </c>
      <c r="R10" s="58">
        <f>EnrlAll!BE10/'Total Population '!L10%</f>
        <v>31.644530250964841</v>
      </c>
      <c r="S10" s="58">
        <f>EnrlAll!BF10/'Total Population '!M10%</f>
        <v>24.735905068334503</v>
      </c>
      <c r="T10" s="58">
        <f>EnrlAll!BG10/'Total Population '!N10%</f>
        <v>28.264247076339267</v>
      </c>
      <c r="U10" s="58">
        <f>(EnrlAll!AS10+EnrlAll!BE10)/('Total Population '!L10+'Total Population '!I10)%</f>
        <v>53.103925663017698</v>
      </c>
      <c r="V10" s="58">
        <f>(EnrlAll!AT10+EnrlAll!BF10)/('Total Population '!M10+'Total Population '!J10)%</f>
        <v>44.573608282332323</v>
      </c>
      <c r="W10" s="58">
        <f>(EnrlAll!AU10+EnrlAll!BG10)/('Total Population '!N10+'Total Population '!K10)%</f>
        <v>48.919959415739051</v>
      </c>
      <c r="X10" s="58">
        <f>EnrlAll!BH10/('Total Population '!C10+'Total Population '!F10+'Total Population '!I10+'Total Population '!L10)%</f>
        <v>100.7082259197017</v>
      </c>
      <c r="Y10" s="58">
        <f>EnrlAll!BI10/('Total Population '!D10+'Total Population '!G10+'Total Population '!J10+'Total Population '!M10)%</f>
        <v>93.512763176583888</v>
      </c>
      <c r="Z10" s="58">
        <f>EnrlAll!BJ10/('Total Population '!E10+'Total Population '!H10+'Total Population '!K10+'Total Population '!N10)%</f>
        <v>97.162861123198866</v>
      </c>
    </row>
    <row r="11" spans="1:62" s="47" customFormat="1" ht="19.5" customHeight="1">
      <c r="A11" s="29">
        <v>6</v>
      </c>
      <c r="B11" s="30" t="s">
        <v>20</v>
      </c>
      <c r="C11" s="58">
        <f>EnrlAll!U11/'Total Population '!C11%</f>
        <v>103.2621598949018</v>
      </c>
      <c r="D11" s="58">
        <f>EnrlAll!V11/'Total Population '!D11%</f>
        <v>99.797099019032444</v>
      </c>
      <c r="E11" s="58">
        <f>EnrlAll!W11/'Total Population '!E11%</f>
        <v>101.57962447277997</v>
      </c>
      <c r="F11" s="58">
        <f>EnrlAll!AG11/'Total Population '!F11%</f>
        <v>90.382061497599352</v>
      </c>
      <c r="G11" s="58">
        <f>EnrlAll!AH11/'Total Population '!G11%</f>
        <v>82.761540562687784</v>
      </c>
      <c r="H11" s="58">
        <f>EnrlAll!AI11/'Total Population '!H11%</f>
        <v>86.699838977905657</v>
      </c>
      <c r="I11" s="58">
        <f>EnrlAll!AJ11/('Total Population '!C11+'Total Population '!F11)%</f>
        <v>98.333903356622855</v>
      </c>
      <c r="J11" s="58">
        <f>EnrlAll!AK11/('Total Population '!D11+'Total Population '!G11)%</f>
        <v>93.317055431450981</v>
      </c>
      <c r="K11" s="58">
        <f>EnrlAll!AL11/('Total Population '!E11+'Total Population '!H11)%</f>
        <v>95.902407090341427</v>
      </c>
      <c r="L11" s="58">
        <f>EnrlAll!AS11/'Total Population '!I11%</f>
        <v>71.385061100174568</v>
      </c>
      <c r="M11" s="58">
        <f>EnrlAll!AT11/'Total Population '!J11%</f>
        <v>73.007560245707978</v>
      </c>
      <c r="N11" s="58">
        <f>EnrlAll!AU11/'Total Population '!K11%</f>
        <v>72.172633268984498</v>
      </c>
      <c r="O11" s="58">
        <f>EnrlAll!AV11/('Total Population '!C11+'Total Population '!F11+'Total Population '!I11)%</f>
        <v>92.720760030326943</v>
      </c>
      <c r="P11" s="58">
        <f>EnrlAll!AW11/('Total Population '!D11+'Total Population '!G11+'Total Population '!J11)%</f>
        <v>89.076873751448929</v>
      </c>
      <c r="Q11" s="58">
        <f>EnrlAll!AX11/('Total Population '!E11+'Total Population '!H11+'Total Population '!K11)%</f>
        <v>90.954128952287576</v>
      </c>
      <c r="R11" s="58">
        <f>EnrlAll!BE11/'Total Population '!L11%</f>
        <v>51.722149611747525</v>
      </c>
      <c r="S11" s="58">
        <f>EnrlAll!BF11/'Total Population '!M11%</f>
        <v>56.351461038961041</v>
      </c>
      <c r="T11" s="58">
        <f>EnrlAll!BG11/'Total Population '!N11%</f>
        <v>53.974019820744658</v>
      </c>
      <c r="U11" s="58">
        <f>(EnrlAll!AS11+EnrlAll!BE11)/('Total Population '!L11+'Total Population '!I11)%</f>
        <v>61.722424769065114</v>
      </c>
      <c r="V11" s="58">
        <f>(EnrlAll!AT11+EnrlAll!BF11)/('Total Population '!M11+'Total Population '!J11)%</f>
        <v>64.805340155088331</v>
      </c>
      <c r="W11" s="58">
        <f>(EnrlAll!AU11+EnrlAll!BG11)/('Total Population '!N11+'Total Population '!K11)%</f>
        <v>63.220455847649383</v>
      </c>
      <c r="X11" s="58">
        <f>EnrlAll!BH11/('Total Population '!C11+'Total Population '!F11+'Total Population '!I11+'Total Population '!L11)%</f>
        <v>85.851924364985308</v>
      </c>
      <c r="Y11" s="58">
        <f>EnrlAll!BI11/('Total Population '!D11+'Total Population '!G11+'Total Population '!J11+'Total Population '!M11)%</f>
        <v>83.564509403135062</v>
      </c>
      <c r="Z11" s="58">
        <f>EnrlAll!BJ11/('Total Population '!E11+'Total Population '!H11+'Total Population '!K11+'Total Population '!N11)%</f>
        <v>84.742317270927487</v>
      </c>
    </row>
    <row r="12" spans="1:62" s="47" customFormat="1" ht="19.5" customHeight="1">
      <c r="A12" s="29">
        <v>7</v>
      </c>
      <c r="B12" s="30" t="s">
        <v>21</v>
      </c>
      <c r="C12" s="58">
        <f>EnrlAll!U12/'Total Population '!C12%</f>
        <v>116.10279056084173</v>
      </c>
      <c r="D12" s="58">
        <f>EnrlAll!V12/'Total Population '!D12%</f>
        <v>124.48503051154702</v>
      </c>
      <c r="E12" s="58">
        <f>EnrlAll!W12/'Total Population '!E12%</f>
        <v>120.00756637223186</v>
      </c>
      <c r="F12" s="58">
        <f>EnrlAll!AG12/'Total Population '!F12%</f>
        <v>88.788559561270858</v>
      </c>
      <c r="G12" s="58">
        <f>EnrlAll!AH12/'Total Population '!G12%</f>
        <v>83.359345373191786</v>
      </c>
      <c r="H12" s="58">
        <f>EnrlAll!AI12/'Total Population '!H12%</f>
        <v>86.235073389479595</v>
      </c>
      <c r="I12" s="58">
        <f>EnrlAll!AJ12/('Total Population '!C12+'Total Population '!F12)%</f>
        <v>105.7835185596373</v>
      </c>
      <c r="J12" s="58">
        <f>EnrlAll!AK12/('Total Population '!D12+'Total Population '!G12)%</f>
        <v>108.77332501109041</v>
      </c>
      <c r="K12" s="58">
        <f>EnrlAll!AL12/('Total Population '!E12+'Total Population '!H12)%</f>
        <v>107.18137920658553</v>
      </c>
      <c r="L12" s="58">
        <f>EnrlAll!AS12/'Total Population '!I12%</f>
        <v>66.663648383415875</v>
      </c>
      <c r="M12" s="58">
        <f>EnrlAll!AT12/'Total Population '!J12%</f>
        <v>48.798818531730689</v>
      </c>
      <c r="N12" s="58">
        <f>EnrlAll!AU12/'Total Population '!K12%</f>
        <v>58.267337599837894</v>
      </c>
      <c r="O12" s="58">
        <f>EnrlAll!AV12/('Total Population '!C12+'Total Population '!F12+'Total Population '!I12)%</f>
        <v>97.855714054882569</v>
      </c>
      <c r="P12" s="58">
        <f>EnrlAll!AW12/('Total Population '!D12+'Total Population '!G12+'Total Population '!J12)%</f>
        <v>96.523661683033836</v>
      </c>
      <c r="Q12" s="58">
        <f>EnrlAll!AX12/('Total Population '!E12+'Total Population '!H12+'Total Population '!K12)%</f>
        <v>97.232259872196963</v>
      </c>
      <c r="R12" s="58">
        <f>EnrlAll!BE12/'Total Population '!L12%</f>
        <v>38.699342214938383</v>
      </c>
      <c r="S12" s="58">
        <f>EnrlAll!BF12/'Total Population '!M12%</f>
        <v>31.663564213293984</v>
      </c>
      <c r="T12" s="58">
        <f>EnrlAll!BG12/'Total Population '!N12%</f>
        <v>35.39456872873771</v>
      </c>
      <c r="U12" s="58">
        <f>(EnrlAll!AS12+EnrlAll!BE12)/('Total Population '!L12+'Total Population '!I12)%</f>
        <v>52.605814436359573</v>
      </c>
      <c r="V12" s="58">
        <f>(EnrlAll!AT12+EnrlAll!BF12)/('Total Population '!M12+'Total Population '!J12)%</f>
        <v>40.18965591052855</v>
      </c>
      <c r="W12" s="58">
        <f>(EnrlAll!AU12+EnrlAll!BG12)/('Total Population '!N12+'Total Population '!K12)%</f>
        <v>46.772086188515992</v>
      </c>
      <c r="X12" s="58">
        <f>EnrlAll!BH12/('Total Population '!C12+'Total Population '!F12+'Total Population '!I12+'Total Population '!L12)%</f>
        <v>87.79747525898776</v>
      </c>
      <c r="Y12" s="58">
        <f>EnrlAll!BI12/('Total Population '!D12+'Total Population '!G12+'Total Population '!J12+'Total Population '!M12)%</f>
        <v>85.434134610073798</v>
      </c>
      <c r="Z12" s="58">
        <f>EnrlAll!BJ12/('Total Population '!E12+'Total Population '!H12+'Total Population '!K12+'Total Population '!N12)%</f>
        <v>86.690664014512365</v>
      </c>
    </row>
    <row r="13" spans="1:62" s="47" customFormat="1" ht="19.5" customHeight="1">
      <c r="A13" s="29">
        <v>8</v>
      </c>
      <c r="B13" s="30" t="s">
        <v>22</v>
      </c>
      <c r="C13" s="58">
        <f>EnrlAll!U13/'Total Population '!C13%</f>
        <v>83.269624741125668</v>
      </c>
      <c r="D13" s="58">
        <f>EnrlAll!V13/'Total Population '!D13%</f>
        <v>98.108881951403035</v>
      </c>
      <c r="E13" s="58">
        <f>EnrlAll!W13/'Total Population '!E13%</f>
        <v>89.970844338006373</v>
      </c>
      <c r="F13" s="58">
        <f>EnrlAll!AG13/'Total Population '!F13%</f>
        <v>67.149037238103318</v>
      </c>
      <c r="G13" s="58">
        <f>EnrlAll!AH13/'Total Population '!G13%</f>
        <v>80.148311525907914</v>
      </c>
      <c r="H13" s="58">
        <f>EnrlAll!AI13/'Total Population '!H13%</f>
        <v>73.102618902811486</v>
      </c>
      <c r="I13" s="58">
        <f>EnrlAll!AJ13/('Total Population '!C13+'Total Population '!F13)%</f>
        <v>77.133644179158992</v>
      </c>
      <c r="J13" s="58">
        <f>EnrlAll!AK13/('Total Population '!D13+'Total Population '!G13)%</f>
        <v>91.162820620898657</v>
      </c>
      <c r="K13" s="58">
        <f>EnrlAll!AL13/('Total Population '!E13+'Total Population '!H13)%</f>
        <v>83.503499132613996</v>
      </c>
      <c r="L13" s="58">
        <f>EnrlAll!AS13/'Total Population '!I13%</f>
        <v>54.644583431504849</v>
      </c>
      <c r="M13" s="58">
        <f>EnrlAll!AT13/'Total Population '!J13%</f>
        <v>65.595536654635197</v>
      </c>
      <c r="N13" s="58">
        <f>EnrlAll!AU13/'Total Population '!K13%</f>
        <v>59.673186021211635</v>
      </c>
      <c r="O13" s="58">
        <f>EnrlAll!AV13/('Total Population '!C13+'Total Population '!F13+'Total Population '!I13)%</f>
        <v>72.515629656046769</v>
      </c>
      <c r="P13" s="58">
        <f>EnrlAll!AW13/('Total Population '!D13+'Total Population '!G13+'Total Population '!J13)%</f>
        <v>85.825586799142158</v>
      </c>
      <c r="Q13" s="58">
        <f>EnrlAll!AX13/('Total Population '!E13+'Total Population '!H13+'Total Population '!K13)%</f>
        <v>78.573109053042614</v>
      </c>
      <c r="R13" s="58">
        <f>EnrlAll!BE13/'Total Population '!L13%</f>
        <v>41.497579294737506</v>
      </c>
      <c r="S13" s="58">
        <f>EnrlAll!BF13/'Total Population '!M13%</f>
        <v>44.400903458319966</v>
      </c>
      <c r="T13" s="58">
        <f>EnrlAll!BG13/'Total Population '!N13%</f>
        <v>42.832816165897221</v>
      </c>
      <c r="U13" s="58">
        <f>(EnrlAll!AS13+EnrlAll!BE13)/('Total Population '!L13+'Total Population '!I13)%</f>
        <v>48.009109297424217</v>
      </c>
      <c r="V13" s="58">
        <f>(EnrlAll!AT13+EnrlAll!BF13)/('Total Population '!M13+'Total Population '!J13)%</f>
        <v>54.883248477639988</v>
      </c>
      <c r="W13" s="58">
        <f>(EnrlAll!AU13+EnrlAll!BG13)/('Total Population '!N13+'Total Population '!K13)%</f>
        <v>51.16811858301628</v>
      </c>
      <c r="X13" s="58">
        <f>EnrlAll!BH13/('Total Population '!C13+'Total Population '!F13+'Total Population '!I13+'Total Population '!L13)%</f>
        <v>67.148154939887206</v>
      </c>
      <c r="Y13" s="58">
        <f>EnrlAll!BI13/('Total Population '!D13+'Total Population '!G13+'Total Population '!J13+'Total Population '!M13)%</f>
        <v>78.542171433035563</v>
      </c>
      <c r="Z13" s="58">
        <f>EnrlAll!BJ13/('Total Population '!E13+'Total Population '!H13+'Total Population '!K13+'Total Population '!N13)%</f>
        <v>72.343187159595445</v>
      </c>
    </row>
    <row r="14" spans="1:62" s="47" customFormat="1" ht="19.5" customHeight="1">
      <c r="A14" s="29">
        <v>9</v>
      </c>
      <c r="B14" s="30" t="s">
        <v>23</v>
      </c>
      <c r="C14" s="58">
        <f>EnrlAll!U14/'Total Population '!C14%</f>
        <v>110.72957884777328</v>
      </c>
      <c r="D14" s="58">
        <f>EnrlAll!V14/'Total Population '!D14%</f>
        <v>110.31052948103441</v>
      </c>
      <c r="E14" s="58">
        <f>EnrlAll!W14/'Total Population '!E14%</f>
        <v>110.53074935753733</v>
      </c>
      <c r="F14" s="58">
        <f>EnrlAll!AG14/'Total Population '!F14%</f>
        <v>114.93130009368168</v>
      </c>
      <c r="G14" s="58">
        <f>EnrlAll!AH14/'Total Population '!G14%</f>
        <v>112.53168585816103</v>
      </c>
      <c r="H14" s="58">
        <f>EnrlAll!AI14/'Total Population '!H14%</f>
        <v>113.78427867400552</v>
      </c>
      <c r="I14" s="58">
        <f>EnrlAll!AJ14/('Total Population '!C14+'Total Population '!F14)%</f>
        <v>112.34518241908661</v>
      </c>
      <c r="J14" s="58">
        <f>EnrlAll!AK14/('Total Population '!D14+'Total Population '!G14)%</f>
        <v>111.17202672645068</v>
      </c>
      <c r="K14" s="58">
        <f>EnrlAll!AL14/('Total Population '!E14+'Total Population '!H14)%</f>
        <v>111.7869497993358</v>
      </c>
      <c r="L14" s="58">
        <f>EnrlAll!AS14/'Total Population '!I14%</f>
        <v>100.42256080937813</v>
      </c>
      <c r="M14" s="58">
        <f>EnrlAll!AT14/'Total Population '!J14%</f>
        <v>98.101735744456164</v>
      </c>
      <c r="N14" s="58">
        <f>EnrlAll!AU14/'Total Population '!K14%</f>
        <v>99.311796200072664</v>
      </c>
      <c r="O14" s="58">
        <f>EnrlAll!AV14/('Total Population '!C14+'Total Population '!F14+'Total Population '!I14)%</f>
        <v>109.85305966097511</v>
      </c>
      <c r="P14" s="58">
        <f>EnrlAll!AW14/('Total Population '!D14+'Total Population '!G14+'Total Population '!J14)%</f>
        <v>108.41594923188525</v>
      </c>
      <c r="Q14" s="58">
        <f>EnrlAll!AX14/('Total Population '!E14+'Total Population '!H14+'Total Population '!K14)%</f>
        <v>109.16839189724531</v>
      </c>
      <c r="R14" s="58">
        <f>EnrlAll!BE14/'Total Population '!L14%</f>
        <v>66.457584845155736</v>
      </c>
      <c r="S14" s="58">
        <f>EnrlAll!BF14/'Total Population '!M14%</f>
        <v>58.371661100172972</v>
      </c>
      <c r="T14" s="58">
        <f>EnrlAll!BG14/'Total Population '!N14%</f>
        <v>62.558567700225623</v>
      </c>
      <c r="U14" s="58">
        <f>(EnrlAll!AS14+EnrlAll!BE14)/('Total Population '!L14+'Total Population '!I14)%</f>
        <v>83.270482216757642</v>
      </c>
      <c r="V14" s="58">
        <f>(EnrlAll!AT14+EnrlAll!BF14)/('Total Population '!M14+'Total Population '!J14)%</f>
        <v>77.895479367087063</v>
      </c>
      <c r="W14" s="58">
        <f>(EnrlAll!AU14+EnrlAll!BG14)/('Total Population '!N14+'Total Population '!K14)%</f>
        <v>80.688185697563682</v>
      </c>
      <c r="X14" s="58">
        <f>EnrlAll!BH14/('Total Population '!C14+'Total Population '!F14+'Total Population '!I14+'Total Population '!L14)%</f>
        <v>102.22579125835487</v>
      </c>
      <c r="Y14" s="58">
        <f>EnrlAll!BI14/('Total Population '!D14+'Total Population '!G14+'Total Population '!J14+'Total Population '!M14)%</f>
        <v>99.450951161070506</v>
      </c>
      <c r="Z14" s="58">
        <f>EnrlAll!BJ14/('Total Population '!E14+'Total Population '!H14+'Total Population '!K14+'Total Population '!N14)%</f>
        <v>100.90095863635156</v>
      </c>
    </row>
    <row r="15" spans="1:62" s="47" customFormat="1" ht="19.5" customHeight="1">
      <c r="A15" s="29">
        <v>10</v>
      </c>
      <c r="B15" s="30" t="s">
        <v>24</v>
      </c>
      <c r="C15" s="58">
        <f>EnrlAll!U15/'Total Population '!C15%</f>
        <v>105.12763588480824</v>
      </c>
      <c r="D15" s="58">
        <f>EnrlAll!V15/'Total Population '!D15%</f>
        <v>104.35147622162877</v>
      </c>
      <c r="E15" s="58">
        <f>EnrlAll!W15/'Total Population '!E15%</f>
        <v>104.7569011670727</v>
      </c>
      <c r="F15" s="58">
        <f>EnrlAll!AG15/'Total Population '!F15%</f>
        <v>90.559824368825474</v>
      </c>
      <c r="G15" s="58">
        <f>EnrlAll!AH15/'Total Population '!G15%</f>
        <v>86.004420268178421</v>
      </c>
      <c r="H15" s="58">
        <f>EnrlAll!AI15/'Total Population '!H15%</f>
        <v>88.366382324150464</v>
      </c>
      <c r="I15" s="58">
        <f>EnrlAll!AJ15/('Total Population '!C15+'Total Population '!F15)%</f>
        <v>99.506168470964369</v>
      </c>
      <c r="J15" s="58">
        <f>EnrlAll!AK15/('Total Population '!D15+'Total Population '!G15)%</f>
        <v>97.204466518084416</v>
      </c>
      <c r="K15" s="58">
        <f>EnrlAll!AL15/('Total Population '!E15+'Total Population '!H15)%</f>
        <v>98.403318798502141</v>
      </c>
      <c r="L15" s="58">
        <f>EnrlAll!AS15/'Total Population '!I15%</f>
        <v>67.452815665506932</v>
      </c>
      <c r="M15" s="58">
        <f>EnrlAll!AT15/'Total Population '!J15%</f>
        <v>60.395702425795413</v>
      </c>
      <c r="N15" s="58">
        <f>EnrlAll!AU15/'Total Population '!K15%</f>
        <v>64.058495582468908</v>
      </c>
      <c r="O15" s="58">
        <f>EnrlAll!AV15/('Total Population '!C15+'Total Population '!F15+'Total Population '!I15)%</f>
        <v>92.683376396550784</v>
      </c>
      <c r="P15" s="58">
        <f>EnrlAll!AW15/('Total Population '!D15+'Total Population '!G15+'Total Population '!J15)%</f>
        <v>89.324057946273541</v>
      </c>
      <c r="Q15" s="58">
        <f>EnrlAll!AX15/('Total Population '!E15+'Total Population '!H15+'Total Population '!K15)%</f>
        <v>91.072460233573779</v>
      </c>
      <c r="R15" s="58">
        <f>EnrlAll!BE15/'Total Population '!L15%</f>
        <v>46.600426514754602</v>
      </c>
      <c r="S15" s="58">
        <f>EnrlAll!BF15/'Total Population '!M15%</f>
        <v>41.892348347871014</v>
      </c>
      <c r="T15" s="58">
        <f>EnrlAll!BG15/'Total Population '!N15%</f>
        <v>44.333711513184959</v>
      </c>
      <c r="U15" s="58">
        <f>(EnrlAll!AS15+EnrlAll!BE15)/('Total Population '!L15+'Total Population '!I15)%</f>
        <v>56.806614098473062</v>
      </c>
      <c r="V15" s="58">
        <f>(EnrlAll!AT15+EnrlAll!BF15)/('Total Population '!M15+'Total Population '!J15)%</f>
        <v>50.940028267862367</v>
      </c>
      <c r="W15" s="58">
        <f>(EnrlAll!AU15+EnrlAll!BG15)/('Total Population '!N15+'Total Population '!K15)%</f>
        <v>53.983492589646417</v>
      </c>
      <c r="X15" s="58">
        <f>EnrlAll!BH15/('Total Population '!C15+'Total Population '!F15+'Total Population '!I15+'Total Population '!L15)%</f>
        <v>84.310460408119482</v>
      </c>
      <c r="Y15" s="58">
        <f>EnrlAll!BI15/('Total Population '!D15+'Total Population '!G15+'Total Population '!J15+'Total Population '!M15)%</f>
        <v>80.651829269178734</v>
      </c>
      <c r="Z15" s="58">
        <f>EnrlAll!BJ15/('Total Population '!E15+'Total Population '!H15+'Total Population '!K15+'Total Population '!N15)%</f>
        <v>82.554735567083284</v>
      </c>
    </row>
    <row r="16" spans="1:62" s="47" customFormat="1" ht="19.5" customHeight="1">
      <c r="A16" s="29">
        <v>11</v>
      </c>
      <c r="B16" s="30" t="s">
        <v>52</v>
      </c>
      <c r="C16" s="58">
        <f>EnrlAll!U16/'Total Population '!C16%</f>
        <v>155.22106871471055</v>
      </c>
      <c r="D16" s="58">
        <f>EnrlAll!V16/'Total Population '!D16%</f>
        <v>155.33577744581353</v>
      </c>
      <c r="E16" s="58">
        <f>EnrlAll!W16/'Total Population '!E16%</f>
        <v>155.2772788252702</v>
      </c>
      <c r="F16" s="58">
        <f>EnrlAll!AG16/'Total Population '!F16%</f>
        <v>71.410697750663459</v>
      </c>
      <c r="G16" s="58">
        <f>EnrlAll!AH16/'Total Population '!G16%</f>
        <v>50.212831181014536</v>
      </c>
      <c r="H16" s="58">
        <f>EnrlAll!AI16/'Total Population '!H16%</f>
        <v>61.0299999140883</v>
      </c>
      <c r="I16" s="58">
        <f>EnrlAll!AJ16/('Total Population '!C16+'Total Population '!F16)%</f>
        <v>122.86429358732175</v>
      </c>
      <c r="J16" s="58">
        <f>EnrlAll!AK16/('Total Population '!D16+'Total Population '!G16)%</f>
        <v>114.7827161742716</v>
      </c>
      <c r="K16" s="58">
        <f>EnrlAll!AL16/('Total Population '!E16+'Total Population '!H16)%</f>
        <v>118.90511868540392</v>
      </c>
      <c r="L16" s="58">
        <f>EnrlAll!AS16/'Total Population '!I16%</f>
        <v>33.430097006255949</v>
      </c>
      <c r="M16" s="58">
        <f>EnrlAll!AT16/'Total Population '!J16%</f>
        <v>24.456390423836041</v>
      </c>
      <c r="N16" s="58">
        <f>EnrlAll!AU16/'Total Population '!K16%</f>
        <v>29.075748946033151</v>
      </c>
      <c r="O16" s="58">
        <f>EnrlAll!AV16/('Total Population '!C16+'Total Population '!F16+'Total Population '!I16)%</f>
        <v>104.75844103119292</v>
      </c>
      <c r="P16" s="58">
        <f>EnrlAll!AW16/('Total Population '!D16+'Total Population '!G16+'Total Population '!J16)%</f>
        <v>96.767182443420481</v>
      </c>
      <c r="Q16" s="58">
        <f>EnrlAll!AX16/('Total Population '!E16+'Total Population '!H16+'Total Population '!K16)%</f>
        <v>100.85100942252244</v>
      </c>
      <c r="R16" s="58">
        <f>EnrlAll!BE16/'Total Population '!L16%</f>
        <v>7.4988766842968584</v>
      </c>
      <c r="S16" s="58">
        <f>EnrlAll!BF16/'Total Population '!M16%</f>
        <v>5.769977263905063</v>
      </c>
      <c r="T16" s="58">
        <f>EnrlAll!BG16/'Total Population '!N16%</f>
        <v>6.6669803066837625</v>
      </c>
      <c r="U16" s="58">
        <f>(EnrlAll!AS16+EnrlAll!BE16)/('Total Population '!L16+'Total Population '!I16)%</f>
        <v>20.491890731164471</v>
      </c>
      <c r="V16" s="58">
        <f>(EnrlAll!AT16+EnrlAll!BF16)/('Total Population '!M16+'Total Population '!J16)%</f>
        <v>15.208937104742619</v>
      </c>
      <c r="W16" s="58">
        <f>(EnrlAll!AU16+EnrlAll!BG16)/('Total Population '!N16+'Total Population '!K16)%</f>
        <v>17.939089132212239</v>
      </c>
      <c r="X16" s="58">
        <f>EnrlAll!BH16/('Total Population '!C16+'Total Population '!F16+'Total Population '!I16+'Total Population '!L16)%</f>
        <v>88.440935170056093</v>
      </c>
      <c r="Y16" s="58">
        <f>EnrlAll!BI16/('Total Population '!D16+'Total Population '!G16+'Total Population '!J16+'Total Population '!M16)%</f>
        <v>81.892606937804686</v>
      </c>
      <c r="Z16" s="58">
        <f>EnrlAll!BJ16/('Total Population '!E16+'Total Population '!H16+'Total Population '!K16+'Total Population '!N16)%</f>
        <v>85.247496890780582</v>
      </c>
    </row>
    <row r="17" spans="1:26" s="47" customFormat="1" ht="19.5" customHeight="1">
      <c r="A17" s="29">
        <v>12</v>
      </c>
      <c r="B17" s="30" t="s">
        <v>25</v>
      </c>
      <c r="C17" s="58">
        <f>EnrlAll!U17/'Total Population '!C17%</f>
        <v>106.20667476462748</v>
      </c>
      <c r="D17" s="58">
        <f>EnrlAll!V17/'Total Population '!D17%</f>
        <v>104.44047824847802</v>
      </c>
      <c r="E17" s="58">
        <f>EnrlAll!W17/'Total Population '!E17%</f>
        <v>105.34447166452111</v>
      </c>
      <c r="F17" s="58">
        <f>EnrlAll!AG17/'Total Population '!F17%</f>
        <v>91.40175216073105</v>
      </c>
      <c r="G17" s="58">
        <f>EnrlAll!AH17/'Total Population '!G17%</f>
        <v>88.592312832211192</v>
      </c>
      <c r="H17" s="58">
        <f>EnrlAll!AI17/'Total Population '!H17%</f>
        <v>90.026559853549202</v>
      </c>
      <c r="I17" s="58">
        <f>EnrlAll!AJ17/('Total Population '!C17+'Total Population '!F17)%</f>
        <v>100.48422294348774</v>
      </c>
      <c r="J17" s="58">
        <f>EnrlAll!AK17/('Total Population '!D17+'Total Population '!G17)%</f>
        <v>98.294916452550922</v>
      </c>
      <c r="K17" s="58">
        <f>EnrlAll!AL17/('Total Population '!E17+'Total Population '!H17)%</f>
        <v>99.414351259710926</v>
      </c>
      <c r="L17" s="58">
        <f>EnrlAll!AS17/'Total Population '!I17%</f>
        <v>69.385173199756395</v>
      </c>
      <c r="M17" s="58">
        <f>EnrlAll!AT17/'Total Population '!J17%</f>
        <v>67.32727832678664</v>
      </c>
      <c r="N17" s="58">
        <f>EnrlAll!AU17/'Total Population '!K17%</f>
        <v>68.381963982575584</v>
      </c>
      <c r="O17" s="58">
        <f>EnrlAll!AV17/('Total Population '!C17+'Total Population '!F17+'Total Population '!I17)%</f>
        <v>93.950610530119448</v>
      </c>
      <c r="P17" s="58">
        <f>EnrlAll!AW17/('Total Population '!D17+'Total Population '!G17+'Total Population '!J17)%</f>
        <v>91.813307594719362</v>
      </c>
      <c r="Q17" s="58">
        <f>EnrlAll!AX17/('Total Population '!E17+'Total Population '!H17+'Total Population '!K17)%</f>
        <v>92.906684307590211</v>
      </c>
      <c r="R17" s="58">
        <f>EnrlAll!BE17/'Total Population '!L17%</f>
        <v>40.498682582586824</v>
      </c>
      <c r="S17" s="58">
        <f>EnrlAll!BF17/'Total Population '!M17%</f>
        <v>41.841609133776608</v>
      </c>
      <c r="T17" s="58">
        <f>EnrlAll!BG17/'Total Population '!N17%</f>
        <v>41.151292944013576</v>
      </c>
      <c r="U17" s="58">
        <f>(EnrlAll!AS17+EnrlAll!BE17)/('Total Population '!L17+'Total Population '!I17)%</f>
        <v>54.722479267873993</v>
      </c>
      <c r="V17" s="58">
        <f>(EnrlAll!AT17+EnrlAll!BF17)/('Total Population '!M17+'Total Population '!J17)%</f>
        <v>54.429885408192447</v>
      </c>
      <c r="W17" s="58">
        <f>(EnrlAll!AU17+EnrlAll!BG17)/('Total Population '!N17+'Total Population '!K17)%</f>
        <v>54.580068968667511</v>
      </c>
      <c r="X17" s="58">
        <f>EnrlAll!BH17/('Total Population '!C17+'Total Population '!F17+'Total Population '!I17+'Total Population '!L17)%</f>
        <v>84.435153499056653</v>
      </c>
      <c r="Y17" s="58">
        <f>EnrlAll!BI17/('Total Population '!D17+'Total Population '!G17+'Total Population '!J17+'Total Population '!M17)%</f>
        <v>82.989467365221046</v>
      </c>
      <c r="Z17" s="58">
        <f>EnrlAll!BJ17/('Total Population '!E17+'Total Population '!H17+'Total Population '!K17+'Total Population '!N17)%</f>
        <v>83.729667982871973</v>
      </c>
    </row>
    <row r="18" spans="1:26" s="47" customFormat="1" ht="19.5" customHeight="1">
      <c r="A18" s="29">
        <v>13</v>
      </c>
      <c r="B18" s="30" t="s">
        <v>26</v>
      </c>
      <c r="C18" s="58">
        <f>EnrlAll!U18/'Total Population '!C18%</f>
        <v>91.663451813698401</v>
      </c>
      <c r="D18" s="58">
        <f>EnrlAll!V18/'Total Population '!D18%</f>
        <v>92.16883178548548</v>
      </c>
      <c r="E18" s="58">
        <f>EnrlAll!W18/'Total Population '!E18%</f>
        <v>91.910559931004371</v>
      </c>
      <c r="F18" s="58">
        <f>EnrlAll!AG18/'Total Population '!F18%</f>
        <v>104.19508114106405</v>
      </c>
      <c r="G18" s="58">
        <f>EnrlAll!AH18/'Total Population '!G18%</f>
        <v>100.4366366473655</v>
      </c>
      <c r="H18" s="58">
        <f>EnrlAll!AI18/'Total Population '!H18%</f>
        <v>102.34177199261082</v>
      </c>
      <c r="I18" s="58">
        <f>EnrlAll!AJ18/('Total Population '!C18+'Total Population '!F18)%</f>
        <v>96.362806978346285</v>
      </c>
      <c r="J18" s="58">
        <f>EnrlAll!AK18/('Total Population '!D18+'Total Population '!G18)%</f>
        <v>95.301500431491903</v>
      </c>
      <c r="K18" s="58">
        <f>EnrlAll!AL18/('Total Population '!E18+'Total Population '!H18)%</f>
        <v>95.842215537266128</v>
      </c>
      <c r="L18" s="58">
        <f>EnrlAll!AS18/'Total Population '!I18%</f>
        <v>93.701395977294254</v>
      </c>
      <c r="M18" s="58">
        <f>EnrlAll!AT18/'Total Population '!J18%</f>
        <v>93.338666756809033</v>
      </c>
      <c r="N18" s="58">
        <f>EnrlAll!AU18/'Total Population '!K18%</f>
        <v>93.522088304946436</v>
      </c>
      <c r="O18" s="58">
        <f>EnrlAll!AV18/('Total Population '!C18+'Total Population '!F18+'Total Population '!I18)%</f>
        <v>95.824502017773042</v>
      </c>
      <c r="P18" s="58">
        <f>EnrlAll!AW18/('Total Population '!D18+'Total Population '!G18+'Total Population '!J18)%</f>
        <v>94.899642277122965</v>
      </c>
      <c r="Q18" s="58">
        <f>EnrlAll!AX18/('Total Population '!E18+'Total Population '!H18+'Total Population '!K18)%</f>
        <v>95.370123408470477</v>
      </c>
      <c r="R18" s="58">
        <f>EnrlAll!BE18/'Total Population '!L18%</f>
        <v>53.418119395355497</v>
      </c>
      <c r="S18" s="58">
        <f>EnrlAll!BF18/'Total Population '!M18%</f>
        <v>63.026653288401157</v>
      </c>
      <c r="T18" s="58">
        <f>EnrlAll!BG18/'Total Population '!N18%</f>
        <v>58.167422349259205</v>
      </c>
      <c r="U18" s="58">
        <f>(EnrlAll!AS18+EnrlAll!BE18)/('Total Population '!L18+'Total Population '!I18)%</f>
        <v>73.431986070408655</v>
      </c>
      <c r="V18" s="58">
        <f>(EnrlAll!AT18+EnrlAll!BF18)/('Total Population '!M18+'Total Population '!J18)%</f>
        <v>78.088019304378008</v>
      </c>
      <c r="W18" s="58">
        <f>(EnrlAll!AU18+EnrlAll!BG18)/('Total Population '!N18+'Total Population '!K18)%</f>
        <v>75.733483391719261</v>
      </c>
      <c r="X18" s="58">
        <f>EnrlAll!BH18/('Total Population '!C18+'Total Population '!F18+'Total Population '!I18+'Total Population '!L18)%</f>
        <v>88.614649411615318</v>
      </c>
      <c r="Y18" s="58">
        <f>EnrlAll!BI18/('Total Population '!D18+'Total Population '!G18+'Total Population '!J18+'Total Population '!M18)%</f>
        <v>89.426730983519832</v>
      </c>
      <c r="Z18" s="58">
        <f>EnrlAll!BJ18/('Total Population '!E18+'Total Population '!H18+'Total Population '!K18+'Total Population '!N18)%</f>
        <v>89.01403487339482</v>
      </c>
    </row>
    <row r="19" spans="1:26" s="47" customFormat="1" ht="19.5" customHeight="1">
      <c r="A19" s="29">
        <v>14</v>
      </c>
      <c r="B19" s="30" t="s">
        <v>27</v>
      </c>
      <c r="C19" s="58">
        <f>EnrlAll!U19/'Total Population '!C19%</f>
        <v>150.0192430857096</v>
      </c>
      <c r="D19" s="58">
        <f>EnrlAll!V19/'Total Population '!D19%</f>
        <v>149.41536714478076</v>
      </c>
      <c r="E19" s="58">
        <f>EnrlAll!W19/'Total Population '!E19%</f>
        <v>149.72887683501614</v>
      </c>
      <c r="F19" s="58">
        <f>EnrlAll!AG19/'Total Population '!F19%</f>
        <v>105.64180959872816</v>
      </c>
      <c r="G19" s="58">
        <f>EnrlAll!AH19/'Total Population '!G19%</f>
        <v>97.879624458518677</v>
      </c>
      <c r="H19" s="58">
        <f>EnrlAll!AI19/'Total Population '!H19%</f>
        <v>101.88529312476506</v>
      </c>
      <c r="I19" s="58">
        <f>EnrlAll!AJ19/('Total Population '!C19+'Total Population '!F19)%</f>
        <v>133.49621131212609</v>
      </c>
      <c r="J19" s="58">
        <f>EnrlAll!AK19/('Total Population '!D19+'Total Population '!G19)%</f>
        <v>130.07667501693146</v>
      </c>
      <c r="K19" s="58">
        <f>EnrlAll!AL19/('Total Population '!E19+'Total Population '!H19)%</f>
        <v>131.84799090204777</v>
      </c>
      <c r="L19" s="58">
        <f>EnrlAll!AS19/'Total Population '!I19%</f>
        <v>73.003031786553223</v>
      </c>
      <c r="M19" s="58">
        <f>EnrlAll!AT19/'Total Population '!J19%</f>
        <v>49.754499816334025</v>
      </c>
      <c r="N19" s="58">
        <f>EnrlAll!AU19/'Total Population '!K19%</f>
        <v>61.86853853479144</v>
      </c>
      <c r="O19" s="58">
        <f>EnrlAll!AV19/('Total Population '!C19+'Total Population '!F19+'Total Population '!I19)%</f>
        <v>121.56171082052524</v>
      </c>
      <c r="P19" s="58">
        <f>EnrlAll!AW19/('Total Population '!D19+'Total Population '!G19+'Total Population '!J19)%</f>
        <v>114.38593544465729</v>
      </c>
      <c r="Q19" s="58">
        <f>EnrlAll!AX19/('Total Population '!E19+'Total Population '!H19+'Total Population '!K19)%</f>
        <v>118.1073015992427</v>
      </c>
      <c r="R19" s="58">
        <f>EnrlAll!BE19/'Total Population '!L19%</f>
        <v>44.973345255129367</v>
      </c>
      <c r="S19" s="58">
        <f>EnrlAll!BF19/'Total Population '!M19%</f>
        <v>30.214636346290611</v>
      </c>
      <c r="T19" s="58">
        <f>EnrlAll!BG19/'Total Population '!N19%</f>
        <v>37.967229809957665</v>
      </c>
      <c r="U19" s="58">
        <f>(EnrlAll!AS19+EnrlAll!BE19)/('Total Population '!L19+'Total Population '!I19)%</f>
        <v>59.008147516220681</v>
      </c>
      <c r="V19" s="58">
        <f>(EnrlAll!AT19+EnrlAll!BF19)/('Total Population '!M19+'Total Population '!J19)%</f>
        <v>40.081165513415669</v>
      </c>
      <c r="W19" s="58">
        <f>(EnrlAll!AU19+EnrlAll!BG19)/('Total Population '!N19+'Total Population '!K19)%</f>
        <v>49.983130130569513</v>
      </c>
      <c r="X19" s="58">
        <f>EnrlAll!BH19/('Total Population '!C19+'Total Population '!F19+'Total Population '!I19+'Total Population '!L19)%</f>
        <v>108.97161389872244</v>
      </c>
      <c r="Y19" s="58">
        <f>EnrlAll!BI19/('Total Population '!D19+'Total Population '!G19+'Total Population '!J19+'Total Population '!M19)%</f>
        <v>100.85644197286115</v>
      </c>
      <c r="Z19" s="58">
        <f>EnrlAll!BJ19/('Total Population '!E19+'Total Population '!H19+'Total Population '!K19+'Total Population '!N19)%</f>
        <v>105.07380739428639</v>
      </c>
    </row>
    <row r="20" spans="1:26" s="47" customFormat="1" ht="19.5" customHeight="1">
      <c r="A20" s="29">
        <v>15</v>
      </c>
      <c r="B20" s="30" t="s">
        <v>28</v>
      </c>
      <c r="C20" s="58">
        <f>EnrlAll!U20/'Total Population '!C20%</f>
        <v>104.67689686936929</v>
      </c>
      <c r="D20" s="58">
        <f>EnrlAll!V20/'Total Population '!D20%</f>
        <v>101.48318361365821</v>
      </c>
      <c r="E20" s="58">
        <f>EnrlAll!W20/'Total Population '!E20%</f>
        <v>103.14790217683674</v>
      </c>
      <c r="F20" s="58">
        <f>EnrlAll!AG20/'Total Population '!F20%</f>
        <v>90.76934681743414</v>
      </c>
      <c r="G20" s="58">
        <f>EnrlAll!AH20/'Total Population '!G20%</f>
        <v>87.246073375873095</v>
      </c>
      <c r="H20" s="58">
        <f>EnrlAll!AI20/'Total Population '!H20%</f>
        <v>89.077891229033995</v>
      </c>
      <c r="I20" s="58">
        <f>EnrlAll!AJ20/('Total Population '!C20+'Total Population '!F20)%</f>
        <v>99.3928702173109</v>
      </c>
      <c r="J20" s="58">
        <f>EnrlAll!AK20/('Total Population '!D20+'Total Population '!G20)%</f>
        <v>96.05606815771165</v>
      </c>
      <c r="K20" s="58">
        <f>EnrlAll!AL20/('Total Population '!E20+'Total Population '!H20)%</f>
        <v>97.793683624033719</v>
      </c>
      <c r="L20" s="58">
        <f>EnrlAll!AS20/'Total Population '!I20%</f>
        <v>73.195540797652939</v>
      </c>
      <c r="M20" s="58">
        <f>EnrlAll!AT20/'Total Population '!J20%</f>
        <v>68.094765765635742</v>
      </c>
      <c r="N20" s="58">
        <f>EnrlAll!AU20/'Total Population '!K20%</f>
        <v>70.762589449870674</v>
      </c>
      <c r="O20" s="58">
        <f>EnrlAll!AV20/('Total Population '!C20+'Total Population '!F20+'Total Population '!I20)%</f>
        <v>93.989511125823057</v>
      </c>
      <c r="P20" s="58">
        <f>EnrlAll!AW20/('Total Population '!D20+'Total Population '!G20+'Total Population '!J20)%</f>
        <v>90.330603475773586</v>
      </c>
      <c r="Q20" s="58">
        <f>EnrlAll!AX20/('Total Population '!E20+'Total Population '!H20+'Total Population '!K20)%</f>
        <v>92.237668125989202</v>
      </c>
      <c r="R20" s="58">
        <f>EnrlAll!BE20/'Total Population '!L20%</f>
        <v>53.93803879811918</v>
      </c>
      <c r="S20" s="58">
        <f>EnrlAll!BF20/'Total Population '!M20%</f>
        <v>46.096652998427125</v>
      </c>
      <c r="T20" s="58">
        <f>EnrlAll!BG20/'Total Population '!N20%</f>
        <v>50.215957447056248</v>
      </c>
      <c r="U20" s="58">
        <f>(EnrlAll!AS20+EnrlAll!BE20)/('Total Population '!L20+'Total Population '!I20)%</f>
        <v>63.45327919678769</v>
      </c>
      <c r="V20" s="58">
        <f>(EnrlAll!AT20+EnrlAll!BF20)/('Total Population '!M20+'Total Population '!J20)%</f>
        <v>57.016873979177255</v>
      </c>
      <c r="W20" s="58">
        <f>(EnrlAll!AU20+EnrlAll!BG20)/('Total Population '!N20+'Total Population '!K20)%</f>
        <v>60.390753722247716</v>
      </c>
      <c r="X20" s="58">
        <f>EnrlAll!BH20/('Total Population '!C20+'Total Population '!F20+'Total Population '!I20+'Total Population '!L20)%</f>
        <v>87.006259928596421</v>
      </c>
      <c r="Y20" s="58">
        <f>EnrlAll!BI20/('Total Population '!D20+'Total Population '!G20+'Total Population '!J20+'Total Population '!M20)%</f>
        <v>82.722640676451249</v>
      </c>
      <c r="Z20" s="58">
        <f>EnrlAll!BJ20/('Total Population '!E20+'Total Population '!H20+'Total Population '!K20+'Total Population '!N20)%</f>
        <v>84.958367271395161</v>
      </c>
    </row>
    <row r="21" spans="1:26" s="47" customFormat="1" ht="19.5" customHeight="1">
      <c r="A21" s="29">
        <v>16</v>
      </c>
      <c r="B21" s="30" t="s">
        <v>29</v>
      </c>
      <c r="C21" s="58">
        <f>EnrlAll!U21/'Total Population '!C21%</f>
        <v>182.10883194120876</v>
      </c>
      <c r="D21" s="58">
        <f>EnrlAll!V21/'Total Population '!D21%</f>
        <v>175.35099880884965</v>
      </c>
      <c r="E21" s="58">
        <f>EnrlAll!W21/'Total Population '!E21%</f>
        <v>178.78143988923929</v>
      </c>
      <c r="F21" s="58">
        <f>EnrlAll!AG21/'Total Population '!F21%</f>
        <v>109.11920893609229</v>
      </c>
      <c r="G21" s="58">
        <f>EnrlAll!AH21/'Total Population '!G21%</f>
        <v>101.48116923703068</v>
      </c>
      <c r="H21" s="58">
        <f>EnrlAll!AI21/'Total Population '!H21%</f>
        <v>105.36018313184061</v>
      </c>
      <c r="I21" s="58">
        <f>EnrlAll!AJ21/('Total Population '!C21+'Total Population '!F21)%</f>
        <v>152.76492607043554</v>
      </c>
      <c r="J21" s="58">
        <f>EnrlAll!AK21/('Total Population '!D21+'Total Population '!G21)%</f>
        <v>145.66958106284932</v>
      </c>
      <c r="K21" s="58">
        <f>EnrlAll!AL21/('Total Population '!E21+'Total Population '!H21)%</f>
        <v>149.2720079584596</v>
      </c>
      <c r="L21" s="58">
        <f>EnrlAll!AS21/'Total Population '!I21%</f>
        <v>82.230569199653274</v>
      </c>
      <c r="M21" s="58">
        <f>EnrlAll!AT21/'Total Population '!J21%</f>
        <v>81.246646204039578</v>
      </c>
      <c r="N21" s="58">
        <f>EnrlAll!AU21/'Total Population '!K21%</f>
        <v>81.748261313300304</v>
      </c>
      <c r="O21" s="58">
        <f>EnrlAll!AV21/('Total Population '!C21+'Total Population '!F21+'Total Population '!I21)%</f>
        <v>137.57804133469014</v>
      </c>
      <c r="P21" s="58">
        <f>EnrlAll!AW21/('Total Population '!D21+'Total Population '!G21+'Total Population '!J21)%</f>
        <v>131.88955410269597</v>
      </c>
      <c r="Q21" s="58">
        <f>EnrlAll!AX21/('Total Population '!E21+'Total Population '!H21+'Total Population '!K21)%</f>
        <v>134.78025241109273</v>
      </c>
      <c r="R21" s="58">
        <f>EnrlAll!BE21/'Total Population '!L21%</f>
        <v>31.392788607211394</v>
      </c>
      <c r="S21" s="58">
        <f>EnrlAll!BF21/'Total Population '!M21%</f>
        <v>26.910851489316915</v>
      </c>
      <c r="T21" s="58">
        <f>EnrlAll!BG21/'Total Population '!N21%</f>
        <v>29.198020822595609</v>
      </c>
      <c r="U21" s="58">
        <f>(EnrlAll!AS21+EnrlAll!BE21)/('Total Population '!L21+'Total Population '!I21)%</f>
        <v>56.538960177217</v>
      </c>
      <c r="V21" s="58">
        <f>(EnrlAll!AT21+EnrlAll!BF21)/('Total Population '!M21+'Total Population '!J21)%</f>
        <v>53.814270835547426</v>
      </c>
      <c r="W21" s="58">
        <f>(EnrlAll!AU21+EnrlAll!BG21)/('Total Population '!N21+'Total Population '!K21)%</f>
        <v>55.204032220272531</v>
      </c>
      <c r="X21" s="58">
        <f>EnrlAll!BH21/('Total Population '!C21+'Total Population '!F21+'Total Population '!I21+'Total Population '!L21)%</f>
        <v>118.43115543479053</v>
      </c>
      <c r="Y21" s="58">
        <f>EnrlAll!BI21/('Total Population '!D21+'Total Population '!G21+'Total Population '!J21+'Total Population '!M21)%</f>
        <v>113.09283751644284</v>
      </c>
      <c r="Z21" s="58">
        <f>EnrlAll!BJ21/('Total Population '!E21+'Total Population '!H21+'Total Population '!K21+'Total Population '!N21)%</f>
        <v>115.80764607054805</v>
      </c>
    </row>
    <row r="22" spans="1:26" s="47" customFormat="1" ht="19.5" customHeight="1">
      <c r="A22" s="29">
        <v>17</v>
      </c>
      <c r="B22" s="30" t="s">
        <v>30</v>
      </c>
      <c r="C22" s="58">
        <f>EnrlAll!U22/'Total Population '!C22%</f>
        <v>179.25003468849729</v>
      </c>
      <c r="D22" s="58">
        <f>EnrlAll!V22/'Total Population '!D22%</f>
        <v>175.97489062202777</v>
      </c>
      <c r="E22" s="58">
        <f>EnrlAll!W22/'Total Population '!E22%</f>
        <v>177.6250616088563</v>
      </c>
      <c r="F22" s="58">
        <f>EnrlAll!AG22/'Total Population '!F22%</f>
        <v>77.979114211417013</v>
      </c>
      <c r="G22" s="58">
        <f>EnrlAll!AH22/'Total Population '!G22%</f>
        <v>86.741136983427737</v>
      </c>
      <c r="H22" s="58">
        <f>EnrlAll!AI22/'Total Population '!H22%</f>
        <v>82.324393491739841</v>
      </c>
      <c r="I22" s="58">
        <f>EnrlAll!AJ22/('Total Population '!C22+'Total Population '!F22)%</f>
        <v>138.53630812120409</v>
      </c>
      <c r="J22" s="58">
        <f>EnrlAll!AK22/('Total Population '!D22+'Total Population '!G22)%</f>
        <v>140.12028034507901</v>
      </c>
      <c r="K22" s="58">
        <f>EnrlAll!AL22/('Total Population '!E22+'Total Population '!H22)%</f>
        <v>139.3220537414781</v>
      </c>
      <c r="L22" s="58">
        <f>EnrlAll!AS22/'Total Population '!I22%</f>
        <v>39.314494791430434</v>
      </c>
      <c r="M22" s="58">
        <f>EnrlAll!AT22/'Total Population '!J22%</f>
        <v>44.512421783036984</v>
      </c>
      <c r="N22" s="58">
        <f>EnrlAll!AU22/'Total Population '!K22%</f>
        <v>41.882100914272598</v>
      </c>
      <c r="O22" s="58">
        <f>EnrlAll!AV22/('Total Population '!C22+'Total Population '!F22+'Total Population '!I22)%</f>
        <v>117.17281543284427</v>
      </c>
      <c r="P22" s="58">
        <f>EnrlAll!AW22/('Total Population '!D22+'Total Population '!G22+'Total Population '!J22)%</f>
        <v>119.66982835447568</v>
      </c>
      <c r="Q22" s="58">
        <f>EnrlAll!AX22/('Total Population '!E22+'Total Population '!H22+'Total Population '!K22)%</f>
        <v>118.41036267388249</v>
      </c>
      <c r="R22" s="58">
        <f>EnrlAll!BE22/'Total Population '!L22%</f>
        <v>11.845921628980703</v>
      </c>
      <c r="S22" s="58">
        <f>EnrlAll!BF22/'Total Population '!M22%</f>
        <v>15.105946684894052</v>
      </c>
      <c r="T22" s="58">
        <f>EnrlAll!BG22/'Total Population '!N22%</f>
        <v>13.454662659001134</v>
      </c>
      <c r="U22" s="58">
        <f>(EnrlAll!AS22+EnrlAll!BE22)/('Total Population '!L22+'Total Population '!I22)%</f>
        <v>25.432817068884283</v>
      </c>
      <c r="V22" s="58">
        <f>(EnrlAll!AT22+EnrlAll!BF22)/('Total Population '!M22+'Total Population '!J22)%</f>
        <v>29.665871670795021</v>
      </c>
      <c r="W22" s="58">
        <f>(EnrlAll!AU22+EnrlAll!BG22)/('Total Population '!N22+'Total Population '!K22)%</f>
        <v>27.522755153038819</v>
      </c>
      <c r="X22" s="58">
        <f>EnrlAll!BH22/('Total Population '!C22+'Total Population '!F22+'Total Population '!I22+'Total Population '!L22)%</f>
        <v>98.180726588662225</v>
      </c>
      <c r="Y22" s="58">
        <f>EnrlAll!BI22/('Total Population '!D22+'Total Population '!G22+'Total Population '!J22+'Total Population '!M22)%</f>
        <v>100.94702429843504</v>
      </c>
      <c r="Z22" s="58">
        <f>EnrlAll!BJ22/('Total Population '!E22+'Total Population '!H22+'Total Population '!K22+'Total Population '!N22)%</f>
        <v>99.550672576884679</v>
      </c>
    </row>
    <row r="23" spans="1:26" s="47" customFormat="1" ht="19.5" customHeight="1">
      <c r="A23" s="29">
        <v>18</v>
      </c>
      <c r="B23" s="30" t="s">
        <v>31</v>
      </c>
      <c r="C23" s="58">
        <f>EnrlAll!U23/'Total Population '!C23%</f>
        <v>167.02285611446055</v>
      </c>
      <c r="D23" s="58">
        <f>EnrlAll!V23/'Total Population '!D23%</f>
        <v>156.99292616394655</v>
      </c>
      <c r="E23" s="58">
        <f>EnrlAll!W23/'Total Population '!E23%</f>
        <v>162.07616007296772</v>
      </c>
      <c r="F23" s="58">
        <f>EnrlAll!AG23/'Total Population '!F23%</f>
        <v>101.57264270896071</v>
      </c>
      <c r="G23" s="58">
        <f>EnrlAll!AH23/'Total Population '!G23%</f>
        <v>97.71483635612762</v>
      </c>
      <c r="H23" s="58">
        <f>EnrlAll!AI23/'Total Population '!H23%</f>
        <v>99.670868466145265</v>
      </c>
      <c r="I23" s="58">
        <f>EnrlAll!AJ23/('Total Population '!C23+'Total Population '!F23)%</f>
        <v>140.71000026904142</v>
      </c>
      <c r="J23" s="58">
        <f>EnrlAll!AK23/('Total Population '!D23+'Total Population '!G23)%</f>
        <v>133.17430685196709</v>
      </c>
      <c r="K23" s="58">
        <f>EnrlAll!AL23/('Total Population '!E23+'Total Population '!H23)%</f>
        <v>136.99412899838396</v>
      </c>
      <c r="L23" s="58">
        <f>EnrlAll!AS23/'Total Population '!I23%</f>
        <v>69.873020542236603</v>
      </c>
      <c r="M23" s="58">
        <f>EnrlAll!AT23/'Total Population '!J23%</f>
        <v>70.884789347969701</v>
      </c>
      <c r="N23" s="58">
        <f>EnrlAll!AU23/'Total Population '!K23%</f>
        <v>70.369815840694713</v>
      </c>
      <c r="O23" s="58">
        <f>EnrlAll!AV23/('Total Population '!C23+'Total Population '!F23+'Total Population '!I23)%</f>
        <v>125.45838391302053</v>
      </c>
      <c r="P23" s="58">
        <f>EnrlAll!AW23/('Total Population '!D23+'Total Population '!G23+'Total Population '!J23)%</f>
        <v>119.85063918601618</v>
      </c>
      <c r="Q23" s="58">
        <f>EnrlAll!AX23/('Total Population '!E23+'Total Population '!H23+'Total Population '!K23)%</f>
        <v>122.69570013977625</v>
      </c>
      <c r="R23" s="58">
        <f>EnrlAll!BE23/'Total Population '!L23%</f>
        <v>35.9021113243762</v>
      </c>
      <c r="S23" s="58">
        <f>EnrlAll!BF23/'Total Population '!M23%</f>
        <v>35.718913531024171</v>
      </c>
      <c r="T23" s="58">
        <f>EnrlAll!BG23/'Total Population '!N23%</f>
        <v>35.812247891455812</v>
      </c>
      <c r="U23" s="58">
        <f>(EnrlAll!AS23+EnrlAll!BE23)/('Total Population '!L23+'Total Population '!I23)%</f>
        <v>52.705094939011083</v>
      </c>
      <c r="V23" s="58">
        <f>(EnrlAll!AT23+EnrlAll!BF23)/('Total Population '!M23+'Total Population '!J23)%</f>
        <v>53.130189723717976</v>
      </c>
      <c r="W23" s="58">
        <f>(EnrlAll!AU23+EnrlAll!BG23)/('Total Population '!N23+'Total Population '!K23)%</f>
        <v>52.913718371429631</v>
      </c>
      <c r="X23" s="58">
        <f>EnrlAll!BH23/('Total Population '!C23+'Total Population '!F23+'Total Population '!I23+'Total Population '!L23)%</f>
        <v>109.30997187973178</v>
      </c>
      <c r="Y23" s="58">
        <f>EnrlAll!BI23/('Total Population '!D23+'Total Population '!G23+'Total Population '!J23+'Total Population '!M23)%</f>
        <v>104.78595714680922</v>
      </c>
      <c r="Z23" s="58">
        <f>EnrlAll!BJ23/('Total Population '!E23+'Total Population '!H23+'Total Population '!K23+'Total Population '!N23)%</f>
        <v>107.08292331482392</v>
      </c>
    </row>
    <row r="24" spans="1:26" s="47" customFormat="1" ht="19.5" customHeight="1">
      <c r="A24" s="29">
        <v>19</v>
      </c>
      <c r="B24" s="30" t="s">
        <v>54</v>
      </c>
      <c r="C24" s="58">
        <f>EnrlAll!U24/'Total Population '!C24%</f>
        <v>95.594943088747954</v>
      </c>
      <c r="D24" s="58">
        <f>EnrlAll!V24/'Total Population '!D24%</f>
        <v>95.087011123071406</v>
      </c>
      <c r="E24" s="58">
        <f>EnrlAll!W24/'Total Population '!E24%</f>
        <v>95.349311354516857</v>
      </c>
      <c r="F24" s="58">
        <f>EnrlAll!AG24/'Total Population '!F24%</f>
        <v>57.604797900918349</v>
      </c>
      <c r="G24" s="58">
        <f>EnrlAll!AH24/'Total Population '!G24%</f>
        <v>58.922824214420217</v>
      </c>
      <c r="H24" s="58">
        <f>EnrlAll!AI24/'Total Population '!H24%</f>
        <v>58.241885925275632</v>
      </c>
      <c r="I24" s="58">
        <f>EnrlAll!AJ24/('Total Population '!C24+'Total Population '!F24)%</f>
        <v>80.321981113120358</v>
      </c>
      <c r="J24" s="58">
        <f>EnrlAll!AK24/('Total Population '!D24+'Total Population '!G24)%</f>
        <v>80.556017621712698</v>
      </c>
      <c r="K24" s="58">
        <f>EnrlAll!AL24/('Total Population '!E24+'Total Population '!H24)%</f>
        <v>80.435137932913207</v>
      </c>
      <c r="L24" s="58">
        <f>EnrlAll!AS24/'Total Population '!I24%</f>
        <v>29.424256292906179</v>
      </c>
      <c r="M24" s="58">
        <f>EnrlAll!AT24/'Total Population '!J24%</f>
        <v>31.40862568774774</v>
      </c>
      <c r="N24" s="58">
        <f>EnrlAll!AU24/'Total Population '!K24%</f>
        <v>30.379554559781269</v>
      </c>
      <c r="O24" s="58">
        <f>EnrlAll!AV24/('Total Population '!C24+'Total Population '!F24+'Total Population '!I24)%</f>
        <v>69.363236830176774</v>
      </c>
      <c r="P24" s="58">
        <f>EnrlAll!AW24/('Total Population '!D24+'Total Population '!G24+'Total Population '!J24)%</f>
        <v>70.043447083140009</v>
      </c>
      <c r="Q24" s="58">
        <f>EnrlAll!AX24/('Total Population '!E24+'Total Population '!H24+'Total Population '!K24)%</f>
        <v>69.691813967704135</v>
      </c>
      <c r="R24" s="58">
        <f>EnrlAll!BE24/'Total Population '!L24%</f>
        <v>20.02293454695311</v>
      </c>
      <c r="S24" s="58">
        <f>EnrlAll!BF24/'Total Population '!M24%</f>
        <v>18.29310744952425</v>
      </c>
      <c r="T24" s="58">
        <f>EnrlAll!BG24/'Total Population '!N24%</f>
        <v>19.191026702257275</v>
      </c>
      <c r="U24" s="58">
        <f>(EnrlAll!AS24+EnrlAll!BE24)/('Total Population '!L24+'Total Population '!I24)%</f>
        <v>24.673113839689957</v>
      </c>
      <c r="V24" s="58">
        <f>(EnrlAll!AT24+EnrlAll!BF24)/('Total Population '!M24+'Total Population '!J24)%</f>
        <v>24.786900612203052</v>
      </c>
      <c r="W24" s="58">
        <f>(EnrlAll!AU24+EnrlAll!BG24)/('Total Population '!N24+'Total Population '!K24)%</f>
        <v>24.727863830906774</v>
      </c>
      <c r="X24" s="58">
        <f>EnrlAll!BH24/('Total Population '!C24+'Total Population '!F24+'Total Population '!I24+'Total Population '!L24)%</f>
        <v>60.466340996911306</v>
      </c>
      <c r="Y24" s="58">
        <f>EnrlAll!BI24/('Total Population '!D24+'Total Population '!G24+'Total Population '!J24+'Total Population '!M24)%</f>
        <v>60.777136762495751</v>
      </c>
      <c r="Z24" s="58">
        <f>EnrlAll!BJ24/('Total Population '!E24+'Total Population '!H24+'Total Population '!K24+'Total Population '!N24)%</f>
        <v>60.616352495595812</v>
      </c>
    </row>
    <row r="25" spans="1:26" s="47" customFormat="1" ht="19.5" customHeight="1">
      <c r="A25" s="29">
        <v>20</v>
      </c>
      <c r="B25" s="2" t="s">
        <v>55</v>
      </c>
      <c r="C25" s="58">
        <f>EnrlAll!U25/'Total Population '!C25%</f>
        <v>119.11134637635747</v>
      </c>
      <c r="D25" s="58">
        <f>EnrlAll!V25/'Total Population '!D25%</f>
        <v>120.07549625072929</v>
      </c>
      <c r="E25" s="58">
        <f>EnrlAll!W25/'Total Population '!E25%</f>
        <v>119.57926239392766</v>
      </c>
      <c r="F25" s="58">
        <f>EnrlAll!AG25/'Total Population '!F25%</f>
        <v>86.370018265089584</v>
      </c>
      <c r="G25" s="58">
        <f>EnrlAll!AH25/'Total Population '!G25%</f>
        <v>81.158879729433437</v>
      </c>
      <c r="H25" s="58">
        <f>EnrlAll!AI25/'Total Population '!H25%</f>
        <v>83.822871828689387</v>
      </c>
      <c r="I25" s="58">
        <f>EnrlAll!AJ25/('Total Population '!C25+'Total Population '!F25)%</f>
        <v>106.44120426203827</v>
      </c>
      <c r="J25" s="58">
        <f>EnrlAll!AK25/('Total Population '!D25+'Total Population '!G25)%</f>
        <v>104.8870753152534</v>
      </c>
      <c r="K25" s="58">
        <f>EnrlAll!AL25/('Total Population '!E25+'Total Population '!H25)%</f>
        <v>105.68486464562399</v>
      </c>
      <c r="L25" s="58">
        <f>EnrlAll!AS25/'Total Population '!I25%</f>
        <v>57.018685863072442</v>
      </c>
      <c r="M25" s="58">
        <f>EnrlAll!AT25/'Total Population '!J25%</f>
        <v>49.593785668359644</v>
      </c>
      <c r="N25" s="58">
        <f>EnrlAll!AU25/'Total Population '!K25%</f>
        <v>53.381425477523493</v>
      </c>
      <c r="O25" s="58">
        <f>EnrlAll!AV25/('Total Population '!C25+'Total Population '!F25+'Total Population '!I25)%</f>
        <v>96.250362698595993</v>
      </c>
      <c r="P25" s="58">
        <f>EnrlAll!AW25/('Total Population '!D25+'Total Population '!G25+'Total Population '!J25)%</f>
        <v>93.369028541111518</v>
      </c>
      <c r="Q25" s="58">
        <f>EnrlAll!AX25/('Total Population '!E25+'Total Population '!H25+'Total Population '!K25)%</f>
        <v>94.84620337306481</v>
      </c>
      <c r="R25" s="58">
        <f>EnrlAll!BE25/'Total Population '!L25%</f>
        <v>25.061066012773615</v>
      </c>
      <c r="S25" s="58">
        <f>EnrlAll!BF25/'Total Population '!M25%</f>
        <v>20.448988309462901</v>
      </c>
      <c r="T25" s="58">
        <f>EnrlAll!BG25/'Total Population '!N25%</f>
        <v>22.798259782400532</v>
      </c>
      <c r="U25" s="58">
        <f>(EnrlAll!AS25+EnrlAll!BE25)/('Total Population '!L25+'Total Population '!I25)%</f>
        <v>40.943956591603538</v>
      </c>
      <c r="V25" s="58">
        <f>(EnrlAll!AT25+EnrlAll!BF25)/('Total Population '!M25+'Total Population '!J25)%</f>
        <v>34.911959376901429</v>
      </c>
      <c r="W25" s="58">
        <f>(EnrlAll!AU25+EnrlAll!BG25)/('Total Population '!N25+'Total Population '!K25)%</f>
        <v>37.98675609917283</v>
      </c>
      <c r="X25" s="58">
        <f>EnrlAll!BH25/('Total Population '!C25+'Total Population '!F25+'Total Population '!I25+'Total Population '!L25)%</f>
        <v>83.959015734192221</v>
      </c>
      <c r="Y25" s="58">
        <f>EnrlAll!BI25/('Total Population '!D25+'Total Population '!G25+'Total Population '!J25+'Total Population '!M25)%</f>
        <v>80.640838138758767</v>
      </c>
      <c r="Z25" s="58">
        <f>EnrlAll!BJ25/('Total Population '!E25+'Total Population '!H25+'Total Population '!K25+'Total Population '!N25)%</f>
        <v>82.340070909085583</v>
      </c>
    </row>
    <row r="26" spans="1:26" s="47" customFormat="1" ht="19.5" customHeight="1">
      <c r="A26" s="29">
        <v>21</v>
      </c>
      <c r="B26" s="30" t="s">
        <v>74</v>
      </c>
      <c r="C26" s="58">
        <f>EnrlAll!U26/'Total Population '!C26%</f>
        <v>105.88502386311775</v>
      </c>
      <c r="D26" s="58">
        <f>EnrlAll!V26/'Total Population '!D26%</f>
        <v>104.19897746303927</v>
      </c>
      <c r="E26" s="58">
        <f>EnrlAll!W26/'Total Population '!E26%</f>
        <v>105.13329058341635</v>
      </c>
      <c r="F26" s="58">
        <f>EnrlAll!AG26/'Total Population '!F26%</f>
        <v>92.247776484512741</v>
      </c>
      <c r="G26" s="58">
        <f>EnrlAll!AH26/'Total Population '!G26%</f>
        <v>89.606863321889506</v>
      </c>
      <c r="H26" s="58">
        <f>EnrlAll!AI26/'Total Population '!H26%</f>
        <v>91.0544724272834</v>
      </c>
      <c r="I26" s="58">
        <f>EnrlAll!AJ26/('Total Population '!C26+'Total Population '!F26)%</f>
        <v>100.61411326334692</v>
      </c>
      <c r="J26" s="58">
        <f>EnrlAll!AK26/('Total Population '!D26+'Total Population '!G26)%</f>
        <v>98.47489385371064</v>
      </c>
      <c r="K26" s="58">
        <f>EnrlAll!AL26/('Total Population '!E26+'Total Population '!H26)%</f>
        <v>99.655338469825352</v>
      </c>
      <c r="L26" s="58">
        <f>EnrlAll!AS26/'Total Population '!I26%</f>
        <v>55.538185028023271</v>
      </c>
      <c r="M26" s="58">
        <f>EnrlAll!AT26/'Total Population '!J26%</f>
        <v>56.334167813104791</v>
      </c>
      <c r="N26" s="58">
        <f>EnrlAll!AU26/'Total Population '!K26%</f>
        <v>55.9006684846876</v>
      </c>
      <c r="O26" s="58">
        <f>EnrlAll!AV26/('Total Population '!C26+'Total Population '!F26+'Total Population '!I26)%</f>
        <v>91.094653071002895</v>
      </c>
      <c r="P26" s="58">
        <f>EnrlAll!AW26/('Total Population '!D26+'Total Population '!G26+'Total Population '!J26)%</f>
        <v>89.369460230916076</v>
      </c>
      <c r="Q26" s="58">
        <f>EnrlAll!AX26/('Total Population '!E26+'Total Population '!H26+'Total Population '!K26)%</f>
        <v>90.318789209070545</v>
      </c>
      <c r="R26" s="58">
        <f>EnrlAll!BE26/'Total Population '!L26%</f>
        <v>41.693499870106784</v>
      </c>
      <c r="S26" s="58">
        <f>EnrlAll!BF26/'Total Population '!M26%</f>
        <v>42.036368939944857</v>
      </c>
      <c r="T26" s="58">
        <f>EnrlAll!BG26/'Total Population '!N26%</f>
        <v>41.850404029074149</v>
      </c>
      <c r="U26" s="58">
        <f>(EnrlAll!AS26+EnrlAll!BE26)/('Total Population '!L26+'Total Population '!I26)%</f>
        <v>48.489823975219046</v>
      </c>
      <c r="V26" s="58">
        <f>(EnrlAll!AT26+EnrlAll!BF26)/('Total Population '!M26+'Total Population '!J26)%</f>
        <v>49.023009817549777</v>
      </c>
      <c r="W26" s="58">
        <f>(EnrlAll!AU26+EnrlAll!BG26)/('Total Population '!N26+'Total Population '!K26)%</f>
        <v>48.73323863045259</v>
      </c>
      <c r="X26" s="58">
        <f>EnrlAll!BH26/('Total Population '!C26+'Total Population '!F26+'Total Population '!I26+'Total Population '!L26)%</f>
        <v>82.218836211237956</v>
      </c>
      <c r="Y26" s="58">
        <f>EnrlAll!BI26/('Total Population '!D26+'Total Population '!G26+'Total Population '!J26+'Total Population '!M26)%</f>
        <v>80.640702705711362</v>
      </c>
      <c r="Z26" s="58">
        <f>EnrlAll!BJ26/('Total Population '!E26+'Total Population '!H26+'Total Population '!K26+'Total Population '!N26)%</f>
        <v>81.506843427904229</v>
      </c>
    </row>
    <row r="27" spans="1:26" s="47" customFormat="1" ht="19.5" customHeight="1">
      <c r="A27" s="29">
        <v>22</v>
      </c>
      <c r="B27" s="30" t="s">
        <v>32</v>
      </c>
      <c r="C27" s="58">
        <f>EnrlAll!U27/'Total Population '!C27%</f>
        <v>121.25562459824297</v>
      </c>
      <c r="D27" s="58">
        <f>EnrlAll!V27/'Total Population '!D27%</f>
        <v>114.24026606149584</v>
      </c>
      <c r="E27" s="58">
        <f>EnrlAll!W27/'Total Population '!E27%</f>
        <v>117.93513700859735</v>
      </c>
      <c r="F27" s="58">
        <f>EnrlAll!AG27/'Total Population '!F27%</f>
        <v>94.784495789424255</v>
      </c>
      <c r="G27" s="58">
        <f>EnrlAll!AH27/'Total Population '!G27%</f>
        <v>71.382753792319818</v>
      </c>
      <c r="H27" s="58">
        <f>EnrlAll!AI27/'Total Population '!H27%</f>
        <v>83.626847672802882</v>
      </c>
      <c r="I27" s="58">
        <f>EnrlAll!AJ27/('Total Population '!C27+'Total Population '!F27)%</f>
        <v>111.25646105135189</v>
      </c>
      <c r="J27" s="58">
        <f>EnrlAll!AK27/('Total Population '!D27+'Total Population '!G27)%</f>
        <v>97.910917355435942</v>
      </c>
      <c r="K27" s="58">
        <f>EnrlAll!AL27/('Total Population '!E27+'Total Population '!H27)%</f>
        <v>104.92222427108855</v>
      </c>
      <c r="L27" s="58">
        <f>EnrlAll!AS27/'Total Population '!I27%</f>
        <v>69.136054714384031</v>
      </c>
      <c r="M27" s="58">
        <f>EnrlAll!AT27/'Total Population '!J27%</f>
        <v>42.473499126290818</v>
      </c>
      <c r="N27" s="58">
        <f>EnrlAll!AU27/'Total Population '!K27%</f>
        <v>56.498908077894328</v>
      </c>
      <c r="O27" s="58">
        <f>EnrlAll!AV27/('Total Population '!C27+'Total Population '!F27+'Total Population '!I27)%</f>
        <v>102.94187977474201</v>
      </c>
      <c r="P27" s="58">
        <f>EnrlAll!AW27/('Total Population '!D27+'Total Population '!G27+'Total Population '!J27)%</f>
        <v>86.991031416179965</v>
      </c>
      <c r="Q27" s="58">
        <f>EnrlAll!AX27/('Total Population '!E27+'Total Population '!H27+'Total Population '!K27)%</f>
        <v>95.373177313219415</v>
      </c>
      <c r="R27" s="58">
        <f>EnrlAll!BE27/'Total Population '!L27%</f>
        <v>34.349383421773382</v>
      </c>
      <c r="S27" s="58">
        <f>EnrlAll!BF27/'Total Population '!M27%</f>
        <v>19.299082885317539</v>
      </c>
      <c r="T27" s="58">
        <f>EnrlAll!BG27/'Total Population '!N27%</f>
        <v>27.251158727635193</v>
      </c>
      <c r="U27" s="58">
        <f>(EnrlAll!AS27+EnrlAll!BE27)/('Total Population '!L27+'Total Population '!I27)%</f>
        <v>51.865603540892998</v>
      </c>
      <c r="V27" s="58">
        <f>(EnrlAll!AT27+EnrlAll!BF27)/('Total Population '!M27+'Total Population '!J27)%</f>
        <v>31.02236844955814</v>
      </c>
      <c r="W27" s="58">
        <f>(EnrlAll!AU27+EnrlAll!BG27)/('Total Population '!N27+'Total Population '!K27)%</f>
        <v>42.010701810535707</v>
      </c>
      <c r="X27" s="58">
        <f>EnrlAll!BH27/('Total Population '!C27+'Total Population '!F27+'Total Population '!I27+'Total Population '!L27)%</f>
        <v>91.766710915533437</v>
      </c>
      <c r="Y27" s="58">
        <f>EnrlAll!BI27/('Total Population '!D27+'Total Population '!G27+'Total Population '!J27+'Total Population '!M27)%</f>
        <v>76.068388954466201</v>
      </c>
      <c r="Z27" s="58">
        <f>EnrlAll!BJ27/('Total Population '!E27+'Total Population '!H27+'Total Population '!K27+'Total Population '!N27)%</f>
        <v>84.325134793598693</v>
      </c>
    </row>
    <row r="28" spans="1:26" s="47" customFormat="1" ht="19.5" customHeight="1">
      <c r="A28" s="29">
        <v>23</v>
      </c>
      <c r="B28" s="30" t="s">
        <v>33</v>
      </c>
      <c r="C28" s="58">
        <f>EnrlAll!U28/'Total Population '!C28%</f>
        <v>151.68498168498169</v>
      </c>
      <c r="D28" s="58">
        <f>EnrlAll!V28/'Total Population '!D28%</f>
        <v>147.42823407866578</v>
      </c>
      <c r="E28" s="58">
        <f>EnrlAll!W28/'Total Population '!E28%</f>
        <v>149.56435425168192</v>
      </c>
      <c r="F28" s="58">
        <f>EnrlAll!AG28/'Total Population '!F28%</f>
        <v>78.037485016890059</v>
      </c>
      <c r="G28" s="58">
        <f>EnrlAll!AH28/'Total Population '!G28%</f>
        <v>92.908541609447951</v>
      </c>
      <c r="H28" s="58">
        <f>EnrlAll!AI28/'Total Population '!H28%</f>
        <v>85.442709045652236</v>
      </c>
      <c r="I28" s="58">
        <f>EnrlAll!AJ28/('Total Population '!C28+'Total Population '!F28)%</f>
        <v>122.07692644675164</v>
      </c>
      <c r="J28" s="58">
        <f>EnrlAll!AK28/('Total Population '!D28+'Total Population '!G28)%</f>
        <v>125.52144260268832</v>
      </c>
      <c r="K28" s="58">
        <f>EnrlAll!AL28/('Total Population '!E28+'Total Population '!H28)%</f>
        <v>123.7926144171678</v>
      </c>
      <c r="L28" s="58">
        <f>EnrlAll!AS28/'Total Population '!I28%</f>
        <v>45.238285303743915</v>
      </c>
      <c r="M28" s="58">
        <f>EnrlAll!AT28/'Total Population '!J28%</f>
        <v>48.397825910602741</v>
      </c>
      <c r="N28" s="58">
        <f>EnrlAll!AU28/'Total Population '!K28%</f>
        <v>46.805343204313189</v>
      </c>
      <c r="O28" s="58">
        <f>EnrlAll!AV28/('Total Population '!C28+'Total Population '!F28+'Total Population '!I28)%</f>
        <v>105.53273405407265</v>
      </c>
      <c r="P28" s="58">
        <f>EnrlAll!AW28/('Total Population '!D28+'Total Population '!G28+'Total Population '!J28)%</f>
        <v>109.02592219870215</v>
      </c>
      <c r="Q28" s="58">
        <f>EnrlAll!AX28/('Total Population '!E28+'Total Population '!H28+'Total Population '!K28)%</f>
        <v>107.27107887579328</v>
      </c>
      <c r="R28" s="58">
        <f>EnrlAll!BE28/'Total Population '!L28%</f>
        <v>29.080396906008282</v>
      </c>
      <c r="S28" s="58">
        <f>EnrlAll!BF28/'Total Population '!M28%</f>
        <v>32.431787447299342</v>
      </c>
      <c r="T28" s="58">
        <f>EnrlAll!BG28/'Total Population '!N28%</f>
        <v>30.741032715806071</v>
      </c>
      <c r="U28" s="58">
        <f>(EnrlAll!AS28+EnrlAll!BE28)/('Total Population '!L28+'Total Population '!I28)%</f>
        <v>37.072573639737818</v>
      </c>
      <c r="V28" s="58">
        <f>(EnrlAll!AT28+EnrlAll!BF28)/('Total Population '!M28+'Total Population '!J28)%</f>
        <v>40.336573218732433</v>
      </c>
      <c r="W28" s="58">
        <f>(EnrlAll!AU28+EnrlAll!BG28)/('Total Population '!N28+'Total Population '!K28)%</f>
        <v>38.690665817139212</v>
      </c>
      <c r="X28" s="58">
        <f>EnrlAll!BH28/('Total Population '!C28+'Total Population '!F28+'Total Population '!I28+'Total Population '!L28)%</f>
        <v>91.746970977740219</v>
      </c>
      <c r="Y28" s="58">
        <f>EnrlAll!BI28/('Total Population '!D28+'Total Population '!G28+'Total Population '!J28+'Total Population '!M28)%</f>
        <v>95.310875293782502</v>
      </c>
      <c r="Z28" s="58">
        <f>EnrlAll!BJ28/('Total Population '!E28+'Total Population '!H28+'Total Population '!K28+'Total Population '!N28)%</f>
        <v>93.519141551864578</v>
      </c>
    </row>
    <row r="29" spans="1:26" s="47" customFormat="1" ht="19.5" customHeight="1">
      <c r="A29" s="29">
        <v>24</v>
      </c>
      <c r="B29" s="30" t="s">
        <v>34</v>
      </c>
      <c r="C29" s="58">
        <f>EnrlAll!U29/'Total Population '!C29%</f>
        <v>115.52836870938215</v>
      </c>
      <c r="D29" s="58">
        <f>EnrlAll!V29/'Total Population '!D29%</f>
        <v>114.6746501243113</v>
      </c>
      <c r="E29" s="58">
        <f>EnrlAll!W29/'Total Population '!E29%</f>
        <v>115.11504837672982</v>
      </c>
      <c r="F29" s="58">
        <f>EnrlAll!AG29/'Total Population '!F29%</f>
        <v>114.12403462289136</v>
      </c>
      <c r="G29" s="58">
        <f>EnrlAll!AH29/'Total Population '!G29%</f>
        <v>110.67263801994153</v>
      </c>
      <c r="H29" s="58">
        <f>EnrlAll!AI29/'Total Population '!H29%</f>
        <v>112.44398464577918</v>
      </c>
      <c r="I29" s="58">
        <f>EnrlAll!AJ29/('Total Population '!C29+'Total Population '!F29)%</f>
        <v>114.99201292468283</v>
      </c>
      <c r="J29" s="58">
        <f>EnrlAll!AK29/('Total Population '!D29+'Total Population '!G29)%</f>
        <v>113.13619643351961</v>
      </c>
      <c r="K29" s="58">
        <f>EnrlAll!AL29/('Total Population '!E29+'Total Population '!H29)%</f>
        <v>114.09166373601879</v>
      </c>
      <c r="L29" s="58">
        <f>EnrlAll!AS29/'Total Population '!I29%</f>
        <v>81.294977498485153</v>
      </c>
      <c r="M29" s="58">
        <f>EnrlAll!AT29/'Total Population '!J29%</f>
        <v>80.822256369478083</v>
      </c>
      <c r="N29" s="58">
        <f>EnrlAll!AU29/'Total Population '!K29%</f>
        <v>81.064629691364388</v>
      </c>
      <c r="O29" s="58">
        <f>EnrlAll!AV29/('Total Population '!C29+'Total Population '!F29+'Total Population '!I29)%</f>
        <v>107.96270597222477</v>
      </c>
      <c r="P29" s="58">
        <f>EnrlAll!AW29/('Total Population '!D29+'Total Population '!G29+'Total Population '!J29)%</f>
        <v>106.34979501260014</v>
      </c>
      <c r="Q29" s="58">
        <f>EnrlAll!AX29/('Total Population '!E29+'Total Population '!H29+'Total Population '!K29)%</f>
        <v>107.17948315195102</v>
      </c>
      <c r="R29" s="58">
        <f>EnrlAll!BE29/'Total Population '!L29%</f>
        <v>43.281775364472892</v>
      </c>
      <c r="S29" s="58">
        <f>EnrlAll!BF29/'Total Population '!M29%</f>
        <v>50.912320544210111</v>
      </c>
      <c r="T29" s="58">
        <f>EnrlAll!BG29/'Total Population '!N29%</f>
        <v>46.998612574580463</v>
      </c>
      <c r="U29" s="58">
        <f>(EnrlAll!AS29+EnrlAll!BE29)/('Total Population '!L29+'Total Population '!I29)%</f>
        <v>62.001361219330661</v>
      </c>
      <c r="V29" s="58">
        <f>(EnrlAll!AT29+EnrlAll!BF29)/('Total Population '!M29+'Total Population '!J29)%</f>
        <v>65.64686378963826</v>
      </c>
      <c r="W29" s="58">
        <f>(EnrlAll!AU29+EnrlAll!BG29)/('Total Population '!N29+'Total Population '!K29)%</f>
        <v>63.777409363305857</v>
      </c>
      <c r="X29" s="58">
        <f>EnrlAll!BH29/('Total Population '!C29+'Total Population '!F29+'Total Population '!I29+'Total Population '!L29)%</f>
        <v>96.5171145262739</v>
      </c>
      <c r="Y29" s="58">
        <f>EnrlAll!BI29/('Total Population '!D29+'Total Population '!G29+'Total Population '!J29+'Total Population '!M29)%</f>
        <v>96.491171919356091</v>
      </c>
      <c r="Z29" s="58">
        <f>EnrlAll!BJ29/('Total Population '!E29+'Total Population '!H29+'Total Population '!K29+'Total Population '!N29)%</f>
        <v>96.504509983760613</v>
      </c>
    </row>
    <row r="30" spans="1:26" s="47" customFormat="1" ht="19.5" customHeight="1">
      <c r="A30" s="29">
        <v>25</v>
      </c>
      <c r="B30" s="30" t="s">
        <v>35</v>
      </c>
      <c r="C30" s="58">
        <f>EnrlAll!U30/'Total Population '!C30%</f>
        <v>146.85919641368579</v>
      </c>
      <c r="D30" s="58">
        <f>EnrlAll!V30/'Total Population '!D30%</f>
        <v>144.13519140620011</v>
      </c>
      <c r="E30" s="58">
        <f>EnrlAll!W30/'Total Population '!E30%</f>
        <v>145.52015998643756</v>
      </c>
      <c r="F30" s="58">
        <f>EnrlAll!AG30/'Total Population '!F30%</f>
        <v>102.98952975753123</v>
      </c>
      <c r="G30" s="58">
        <f>EnrlAll!AH30/'Total Population '!G30%</f>
        <v>102.41316687743051</v>
      </c>
      <c r="H30" s="58">
        <f>EnrlAll!AI30/'Total Population '!H30%</f>
        <v>102.70633908424549</v>
      </c>
      <c r="I30" s="58">
        <f>EnrlAll!AJ30/('Total Population '!C30+'Total Population '!F30)%</f>
        <v>129.22249832920403</v>
      </c>
      <c r="J30" s="58">
        <f>EnrlAll!AK30/('Total Population '!D30+'Total Population '!G30)%</f>
        <v>127.37105111346278</v>
      </c>
      <c r="K30" s="58">
        <f>EnrlAll!AL30/('Total Population '!E30+'Total Population '!H30)%</f>
        <v>128.31255398250028</v>
      </c>
      <c r="L30" s="58">
        <f>EnrlAll!AS30/'Total Population '!I30%</f>
        <v>65.018233687241803</v>
      </c>
      <c r="M30" s="58">
        <f>EnrlAll!AT30/'Total Population '!J30%</f>
        <v>62.860311977872314</v>
      </c>
      <c r="N30" s="58">
        <f>EnrlAll!AU30/'Total Population '!K30%</f>
        <v>63.962181178540021</v>
      </c>
      <c r="O30" s="58">
        <f>EnrlAll!AV30/('Total Population '!C30+'Total Population '!F30+'Total Population '!I30)%</f>
        <v>115.39858956603369</v>
      </c>
      <c r="P30" s="58">
        <f>EnrlAll!AW30/('Total Population '!D30+'Total Population '!G30+'Total Population '!J30)%</f>
        <v>113.57223086487234</v>
      </c>
      <c r="Q30" s="58">
        <f>EnrlAll!AX30/('Total Population '!E30+'Total Population '!H30+'Total Population '!K30)%</f>
        <v>114.5017961528706</v>
      </c>
      <c r="R30" s="58">
        <f>EnrlAll!BE30/'Total Population '!L30%</f>
        <v>34.912941548349707</v>
      </c>
      <c r="S30" s="58">
        <f>EnrlAll!BF30/'Total Population '!M30%</f>
        <v>28.481927710843372</v>
      </c>
      <c r="T30" s="58">
        <f>EnrlAll!BG30/'Total Population '!N30%</f>
        <v>31.76888745279399</v>
      </c>
      <c r="U30" s="58">
        <f>(EnrlAll!AS30+EnrlAll!BE30)/('Total Population '!L30+'Total Population '!I30)%</f>
        <v>49.803978993470402</v>
      </c>
      <c r="V30" s="58">
        <f>(EnrlAll!AT30+EnrlAll!BF30)/('Total Population '!M30+'Total Population '!J30)%</f>
        <v>45.503587119737503</v>
      </c>
      <c r="W30" s="58">
        <f>(EnrlAll!AU30+EnrlAll!BG30)/('Total Population '!N30+'Total Population '!K30)%</f>
        <v>47.700510393182974</v>
      </c>
      <c r="X30" s="58">
        <f>EnrlAll!BH30/('Total Population '!C30+'Total Population '!F30+'Total Population '!I30+'Total Population '!L30)%</f>
        <v>100.88560517541109</v>
      </c>
      <c r="Y30" s="58">
        <f>EnrlAll!BI30/('Total Population '!D30+'Total Population '!G30+'Total Population '!J30+'Total Population '!M30)%</f>
        <v>98.336287811360492</v>
      </c>
      <c r="Z30" s="58">
        <f>EnrlAll!BJ30/('Total Population '!E30+'Total Population '!H30+'Total Population '!K30+'Total Population '!N30)%</f>
        <v>99.634798534355426</v>
      </c>
    </row>
    <row r="31" spans="1:26" s="47" customFormat="1" ht="19.5" customHeight="1">
      <c r="A31" s="29">
        <v>26</v>
      </c>
      <c r="B31" s="30" t="s">
        <v>36</v>
      </c>
      <c r="C31" s="58">
        <f>EnrlAll!U31/'Total Population '!C31%</f>
        <v>111.58156114037418</v>
      </c>
      <c r="D31" s="58">
        <f>EnrlAll!V31/'Total Population '!D31%</f>
        <v>118.45292424869804</v>
      </c>
      <c r="E31" s="58">
        <f>EnrlAll!W31/'Total Population '!E31%</f>
        <v>114.84345301851255</v>
      </c>
      <c r="F31" s="58">
        <f>EnrlAll!AG31/'Total Population '!F31%</f>
        <v>73.197481478572371</v>
      </c>
      <c r="G31" s="58">
        <f>EnrlAll!AH31/'Total Population '!G31%</f>
        <v>65.641365211626706</v>
      </c>
      <c r="H31" s="58">
        <f>EnrlAll!AI31/'Total Population '!H31%</f>
        <v>69.588279864952526</v>
      </c>
      <c r="I31" s="58">
        <f>EnrlAll!AJ31/('Total Population '!C31+'Total Population '!F31)%</f>
        <v>97.222943808006079</v>
      </c>
      <c r="J31" s="58">
        <f>EnrlAll!AK31/('Total Population '!D31+'Total Population '!G31)%</f>
        <v>98.551105882684794</v>
      </c>
      <c r="K31" s="58">
        <f>EnrlAll!AL31/('Total Population '!E31+'Total Population '!H31)%</f>
        <v>97.854901405003886</v>
      </c>
      <c r="L31" s="58">
        <f>EnrlAll!AS31/'Total Population '!I31%</f>
        <v>74.366093489926072</v>
      </c>
      <c r="M31" s="58">
        <f>EnrlAll!AT31/'Total Population '!J31%</f>
        <v>61.218356168683393</v>
      </c>
      <c r="N31" s="58">
        <f>EnrlAll!AU31/'Total Population '!K31%</f>
        <v>68.159059044461586</v>
      </c>
      <c r="O31" s="58">
        <f>EnrlAll!AV31/('Total Population '!C31+'Total Population '!F31+'Total Population '!I31)%</f>
        <v>92.699583005982959</v>
      </c>
      <c r="P31" s="58">
        <f>EnrlAll!AW31/('Total Population '!D31+'Total Population '!G31+'Total Population '!J31)%</f>
        <v>91.250863727713963</v>
      </c>
      <c r="Q31" s="58">
        <f>EnrlAll!AX31/('Total Population '!E31+'Total Population '!H31+'Total Population '!K31)%</f>
        <v>92.011321597012866</v>
      </c>
      <c r="R31" s="58">
        <f>EnrlAll!BE31/'Total Population '!L31%</f>
        <v>40.456412682461966</v>
      </c>
      <c r="S31" s="58">
        <f>EnrlAll!BF31/'Total Population '!M31%</f>
        <v>31.740101166047801</v>
      </c>
      <c r="T31" s="58">
        <f>EnrlAll!BG31/'Total Population '!N31%</f>
        <v>36.384300074270193</v>
      </c>
      <c r="U31" s="58">
        <f>(EnrlAll!AS31+EnrlAll!BE31)/('Total Population '!L31+'Total Population '!I31)%</f>
        <v>57.417377572786634</v>
      </c>
      <c r="V31" s="58">
        <f>(EnrlAll!AT31+EnrlAll!BF31)/('Total Population '!M31+'Total Population '!J31)%</f>
        <v>46.630001709210973</v>
      </c>
      <c r="W31" s="58">
        <f>(EnrlAll!AU31+EnrlAll!BG31)/('Total Population '!N31+'Total Population '!K31)%</f>
        <v>52.351050758507107</v>
      </c>
      <c r="X31" s="58">
        <f>EnrlAll!BH31/('Total Population '!C31+'Total Population '!F31+'Total Population '!I31+'Total Population '!L31)%</f>
        <v>84.073929168810722</v>
      </c>
      <c r="Y31" s="58">
        <f>EnrlAll!BI31/('Total Population '!D31+'Total Population '!G31+'Total Population '!J31+'Total Population '!M31)%</f>
        <v>81.682619808952523</v>
      </c>
      <c r="Z31" s="58">
        <f>EnrlAll!BJ31/('Total Population '!E31+'Total Population '!H31+'Total Population '!K31+'Total Population '!N31)%</f>
        <v>82.94093978984904</v>
      </c>
    </row>
    <row r="32" spans="1:26" s="47" customFormat="1" ht="19.5" customHeight="1">
      <c r="A32" s="29">
        <v>27</v>
      </c>
      <c r="B32" s="30" t="s">
        <v>37</v>
      </c>
      <c r="C32" s="58">
        <f>EnrlAll!U32/'Total Population '!C32%</f>
        <v>109.77765305573281</v>
      </c>
      <c r="D32" s="58">
        <f>EnrlAll!V32/'Total Population '!D32%</f>
        <v>113.23234282245008</v>
      </c>
      <c r="E32" s="58">
        <f>EnrlAll!W32/'Total Population '!E32%</f>
        <v>111.42528522997357</v>
      </c>
      <c r="F32" s="58">
        <f>EnrlAll!AG32/'Total Population '!F32%</f>
        <v>103.20832293072336</v>
      </c>
      <c r="G32" s="58">
        <f>EnrlAll!AH32/'Total Population '!G32%</f>
        <v>110.13834236812416</v>
      </c>
      <c r="H32" s="58">
        <f>EnrlAll!AI32/'Total Population '!H32%</f>
        <v>106.52666946661067</v>
      </c>
      <c r="I32" s="58">
        <f>EnrlAll!AJ32/('Total Population '!C32+'Total Population '!F32)%</f>
        <v>107.29321915393302</v>
      </c>
      <c r="J32" s="58">
        <f>EnrlAll!AK32/('Total Population '!D32+'Total Population '!G32)%</f>
        <v>112.05665694239677</v>
      </c>
      <c r="K32" s="58">
        <f>EnrlAll!AL32/('Total Population '!E32+'Total Population '!H32)%</f>
        <v>109.56847678629734</v>
      </c>
      <c r="L32" s="58">
        <f>EnrlAll!AS32/'Total Population '!I32%</f>
        <v>85.411577121757446</v>
      </c>
      <c r="M32" s="58">
        <f>EnrlAll!AT32/'Total Population '!J32%</f>
        <v>84.005003975831002</v>
      </c>
      <c r="N32" s="58">
        <f>EnrlAll!AU32/'Total Population '!K32%</f>
        <v>84.737397890443873</v>
      </c>
      <c r="O32" s="58">
        <f>EnrlAll!AV32/('Total Population '!C32+'Total Population '!F32+'Total Population '!I32)%</f>
        <v>102.82832645380887</v>
      </c>
      <c r="P32" s="58">
        <f>EnrlAll!AW32/('Total Population '!D32+'Total Population '!G32+'Total Population '!J32)%</f>
        <v>106.30249787281348</v>
      </c>
      <c r="Q32" s="58">
        <f>EnrlAll!AX32/('Total Population '!E32+'Total Population '!H32+'Total Population '!K32)%</f>
        <v>104.48894238838849</v>
      </c>
      <c r="R32" s="58">
        <f>EnrlAll!BE32/'Total Population '!L32%</f>
        <v>47.04616481166731</v>
      </c>
      <c r="S32" s="58">
        <f>EnrlAll!BF32/'Total Population '!M32%</f>
        <v>47.070251517779703</v>
      </c>
      <c r="T32" s="58">
        <f>EnrlAll!BG32/'Total Population '!N32%</f>
        <v>47.057718778156293</v>
      </c>
      <c r="U32" s="58">
        <f>(EnrlAll!AS32+EnrlAll!BE32)/('Total Population '!L32+'Total Population '!I32)%</f>
        <v>66.035167066642046</v>
      </c>
      <c r="V32" s="58">
        <f>(EnrlAll!AT32+EnrlAll!BF32)/('Total Population '!M32+'Total Population '!J32)%</f>
        <v>65.337234293042897</v>
      </c>
      <c r="W32" s="58">
        <f>(EnrlAll!AU32+EnrlAll!BG32)/('Total Population '!N32+'Total Population '!K32)%</f>
        <v>65.700510943118843</v>
      </c>
      <c r="X32" s="58">
        <f>EnrlAll!BH32/('Total Population '!C32+'Total Population '!F32+'Total Population '!I32+'Total Population '!L32)%</f>
        <v>93.215411930979371</v>
      </c>
      <c r="Y32" s="58">
        <f>EnrlAll!BI32/('Total Population '!D32+'Total Population '!G32+'Total Population '!J32+'Total Population '!M32)%</f>
        <v>96.03758092748177</v>
      </c>
      <c r="Z32" s="58">
        <f>EnrlAll!BJ32/('Total Population '!E32+'Total Population '!H32+'Total Population '!K32+'Total Population '!N32)%</f>
        <v>94.565203549667288</v>
      </c>
    </row>
    <row r="33" spans="1:26" s="47" customFormat="1" ht="19.5" customHeight="1">
      <c r="A33" s="29">
        <v>28</v>
      </c>
      <c r="B33" s="30" t="s">
        <v>38</v>
      </c>
      <c r="C33" s="58">
        <f>EnrlAll!U33/'Total Population '!C33%</f>
        <v>100.57431624396601</v>
      </c>
      <c r="D33" s="58">
        <f>EnrlAll!V33/'Total Population '!D33%</f>
        <v>101.89419771161683</v>
      </c>
      <c r="E33" s="58">
        <f>EnrlAll!W33/'Total Population '!E33%</f>
        <v>101.22382638127191</v>
      </c>
      <c r="F33" s="58">
        <f>EnrlAll!AG33/'Total Population '!F33%</f>
        <v>72.311429625102264</v>
      </c>
      <c r="G33" s="58">
        <f>EnrlAll!AH33/'Total Population '!G33%</f>
        <v>74.66041450931688</v>
      </c>
      <c r="H33" s="58">
        <f>EnrlAll!AI33/'Total Population '!H33%</f>
        <v>73.466034476117642</v>
      </c>
      <c r="I33" s="58">
        <f>EnrlAll!AJ33/('Total Population '!C33+'Total Population '!F33)%</f>
        <v>89.455445083962417</v>
      </c>
      <c r="J33" s="58">
        <f>EnrlAll!AK33/('Total Population '!D33+'Total Population '!G33)%</f>
        <v>91.194841611671961</v>
      </c>
      <c r="K33" s="58">
        <f>EnrlAll!AL33/('Total Population '!E33+'Total Population '!H33)%</f>
        <v>90.311011924108342</v>
      </c>
      <c r="L33" s="58">
        <f>EnrlAll!AS33/'Total Population '!I33%</f>
        <v>52.698947912886055</v>
      </c>
      <c r="M33" s="58">
        <f>EnrlAll!AT33/'Total Population '!J33%</f>
        <v>45.024957435275113</v>
      </c>
      <c r="N33" s="58">
        <f>EnrlAll!AU33/'Total Population '!K33%</f>
        <v>48.953898544028391</v>
      </c>
      <c r="O33" s="58">
        <f>EnrlAll!AV33/('Total Population '!C33+'Total Population '!F33+'Total Population '!I33)%</f>
        <v>81.696642996635973</v>
      </c>
      <c r="P33" s="58">
        <f>EnrlAll!AW33/('Total Population '!D33+'Total Population '!G33+'Total Population '!J33)%</f>
        <v>81.567144815457496</v>
      </c>
      <c r="Q33" s="58">
        <f>EnrlAll!AX33/('Total Population '!E33+'Total Population '!H33+'Total Population '!K33)%</f>
        <v>81.633050800713377</v>
      </c>
      <c r="R33" s="58">
        <f>EnrlAll!BE33/'Total Population '!L33%</f>
        <v>30.455244428999702</v>
      </c>
      <c r="S33" s="58">
        <f>EnrlAll!BF33/'Total Population '!M33%</f>
        <v>23.699061682991559</v>
      </c>
      <c r="T33" s="58">
        <f>EnrlAll!BG33/'Total Population '!N33%</f>
        <v>27.178013331936096</v>
      </c>
      <c r="U33" s="58">
        <f>(EnrlAll!AS33+EnrlAll!BE33)/('Total Population '!L33+'Total Population '!I33)%</f>
        <v>41.453266747436544</v>
      </c>
      <c r="V33" s="58">
        <f>(EnrlAll!AT33+EnrlAll!BF33)/('Total Population '!M33+'Total Population '!J33)%</f>
        <v>34.306180296106703</v>
      </c>
      <c r="W33" s="58">
        <f>(EnrlAll!AU33+EnrlAll!BG33)/('Total Population '!N33+'Total Population '!K33)%</f>
        <v>37.975974902313901</v>
      </c>
      <c r="X33" s="58">
        <f>EnrlAll!BH33/('Total Population '!C33+'Total Population '!F33+'Total Population '!I33+'Total Population '!L33)%</f>
        <v>72.600101383773421</v>
      </c>
      <c r="Y33" s="58">
        <f>EnrlAll!BI33/('Total Population '!D33+'Total Population '!G33+'Total Population '!J33+'Total Population '!M33)%</f>
        <v>71.495374170950782</v>
      </c>
      <c r="Z33" s="58">
        <f>EnrlAll!BJ33/('Total Population '!E33+'Total Population '!H33+'Total Population '!K33+'Total Population '!N33)%</f>
        <v>72.05877146159149</v>
      </c>
    </row>
    <row r="34" spans="1:26" s="47" customFormat="1" ht="19.5" customHeight="1">
      <c r="A34" s="29">
        <v>29</v>
      </c>
      <c r="B34" s="30" t="s">
        <v>39</v>
      </c>
      <c r="C34" s="58">
        <f>EnrlAll!U34/'Total Population '!C34%</f>
        <v>87.397406633966298</v>
      </c>
      <c r="D34" s="58">
        <f>EnrlAll!V34/'Total Population '!D34%</f>
        <v>87.466937945066121</v>
      </c>
      <c r="E34" s="58">
        <f>EnrlAll!W34/'Total Population '!E34%</f>
        <v>87.431368164766099</v>
      </c>
      <c r="F34" s="58">
        <f>EnrlAll!AG34/'Total Population '!F34%</f>
        <v>89.890359168241972</v>
      </c>
      <c r="G34" s="58">
        <f>EnrlAll!AH34/'Total Population '!G34%</f>
        <v>86.647338326487883</v>
      </c>
      <c r="H34" s="58">
        <f>EnrlAll!AI34/'Total Population '!H34%</f>
        <v>88.319943842133995</v>
      </c>
      <c r="I34" s="58">
        <f>EnrlAll!AJ34/('Total Population '!C34+'Total Population '!F34)%</f>
        <v>88.37236810977052</v>
      </c>
      <c r="J34" s="58">
        <f>EnrlAll!AK34/('Total Population '!D34+'Total Population '!G34)%</f>
        <v>87.149671103906229</v>
      </c>
      <c r="K34" s="58">
        <f>EnrlAll!AL34/('Total Population '!E34+'Total Population '!H34)%</f>
        <v>87.777153870669125</v>
      </c>
      <c r="L34" s="58">
        <f>EnrlAll!AS34/'Total Population '!I34%</f>
        <v>75.318381607122731</v>
      </c>
      <c r="M34" s="58">
        <f>EnrlAll!AT34/'Total Population '!J34%</f>
        <v>74.317602814509272</v>
      </c>
      <c r="N34" s="58">
        <f>EnrlAll!AU34/'Total Population '!K34%</f>
        <v>74.83641037625614</v>
      </c>
      <c r="O34" s="58">
        <f>EnrlAll!AV34/('Total Population '!C34+'Total Population '!F34+'Total Population '!I34)%</f>
        <v>85.659069081027909</v>
      </c>
      <c r="P34" s="58">
        <f>EnrlAll!AW34/('Total Population '!D34+'Total Population '!G34+'Total Population '!J34)%</f>
        <v>84.526289682539684</v>
      </c>
      <c r="Q34" s="58">
        <f>EnrlAll!AX34/('Total Population '!E34+'Total Population '!H34+'Total Population '!K34)%</f>
        <v>85.108843619366567</v>
      </c>
      <c r="R34" s="58">
        <f>EnrlAll!BE34/'Total Population '!L34%</f>
        <v>47.054802324256585</v>
      </c>
      <c r="S34" s="58">
        <f>EnrlAll!BF34/'Total Population '!M34%</f>
        <v>56.170212765957444</v>
      </c>
      <c r="T34" s="58">
        <f>EnrlAll!BG34/'Total Population '!N34%</f>
        <v>51.260968276369887</v>
      </c>
      <c r="U34" s="58">
        <f>(EnrlAll!AS34+EnrlAll!BE34)/('Total Population '!L34+'Total Population '!I34)%</f>
        <v>61.263456090651559</v>
      </c>
      <c r="V34" s="58">
        <f>(EnrlAll!AT34+EnrlAll!BF34)/('Total Population '!M34+'Total Population '!J34)%</f>
        <v>65.660090084374801</v>
      </c>
      <c r="W34" s="58">
        <f>(EnrlAll!AU34+EnrlAll!BG34)/('Total Population '!N34+'Total Population '!K34)%</f>
        <v>63.337623080836799</v>
      </c>
      <c r="X34" s="58">
        <f>EnrlAll!BH34/('Total Population '!C34+'Total Population '!F34+'Total Population '!I34+'Total Population '!L34)%</f>
        <v>79.075506159406217</v>
      </c>
      <c r="Y34" s="58">
        <f>EnrlAll!BI34/('Total Population '!D34+'Total Population '!G34+'Total Population '!J34+'Total Population '!M34)%</f>
        <v>80.06897993311037</v>
      </c>
      <c r="Z34" s="58">
        <f>EnrlAll!BJ34/('Total Population '!E34+'Total Population '!H34+'Total Population '!K34+'Total Population '!N34)%</f>
        <v>79.554105492115283</v>
      </c>
    </row>
    <row r="35" spans="1:26" s="47" customFormat="1" ht="19.5" customHeight="1">
      <c r="A35" s="29">
        <v>30</v>
      </c>
      <c r="B35" s="30" t="s">
        <v>40</v>
      </c>
      <c r="C35" s="58">
        <f>EnrlAll!U35/'Total Population '!C35%</f>
        <v>76.651685023295641</v>
      </c>
      <c r="D35" s="58">
        <f>EnrlAll!V35/'Total Population '!D35%</f>
        <v>75.302258831855625</v>
      </c>
      <c r="E35" s="58">
        <f>EnrlAll!W35/'Total Population '!E35%</f>
        <v>76.036664038420184</v>
      </c>
      <c r="F35" s="58">
        <f>EnrlAll!AG35/'Total Population '!F35%</f>
        <v>78.272297178903102</v>
      </c>
      <c r="G35" s="58">
        <f>EnrlAll!AH35/'Total Population '!G35%</f>
        <v>74.699831423951551</v>
      </c>
      <c r="H35" s="58">
        <f>EnrlAll!AI35/'Total Population '!H35%</f>
        <v>76.632074428596241</v>
      </c>
      <c r="I35" s="58">
        <f>EnrlAll!AJ35/('Total Population '!C35+'Total Population '!F35)%</f>
        <v>77.235926428939919</v>
      </c>
      <c r="J35" s="58">
        <f>EnrlAll!AK35/('Total Population '!D35+'Total Population '!G35)%</f>
        <v>75.083193634748667</v>
      </c>
      <c r="K35" s="58">
        <f>EnrlAll!AL35/('Total Population '!E35+'Total Population '!H35)%</f>
        <v>76.252165312691162</v>
      </c>
      <c r="L35" s="58">
        <f>EnrlAll!AS35/'Total Population '!I35%</f>
        <v>59.127516778523486</v>
      </c>
      <c r="M35" s="58">
        <f>EnrlAll!AT35/'Total Population '!J35%</f>
        <v>60.384346985882232</v>
      </c>
      <c r="N35" s="58">
        <f>EnrlAll!AU35/'Total Population '!K35%</f>
        <v>59.678824554380846</v>
      </c>
      <c r="O35" s="58">
        <f>EnrlAll!AV35/('Total Population '!C35+'Total Population '!F35+'Total Population '!I35)%</f>
        <v>73.602753675635185</v>
      </c>
      <c r="P35" s="58">
        <f>EnrlAll!AW35/('Total Population '!D35+'Total Population '!G35+'Total Population '!J35)%</f>
        <v>72.305023183141742</v>
      </c>
      <c r="Q35" s="58">
        <f>EnrlAll!AX35/('Total Population '!E35+'Total Population '!H35+'Total Population '!K35)%</f>
        <v>73.014361550421825</v>
      </c>
      <c r="R35" s="58">
        <f>EnrlAll!BE35/'Total Population '!L35%</f>
        <v>63.635211624567035</v>
      </c>
      <c r="S35" s="58">
        <f>EnrlAll!BF35/'Total Population '!M35%</f>
        <v>71.01707583510607</v>
      </c>
      <c r="T35" s="58">
        <f>EnrlAll!BG35/'Total Population '!N35%</f>
        <v>66.761633428300087</v>
      </c>
      <c r="U35" s="58">
        <f>(EnrlAll!AS35+EnrlAll!BE35)/('Total Population '!L35+'Total Population '!I35)%</f>
        <v>61.373489918760789</v>
      </c>
      <c r="V35" s="58">
        <f>(EnrlAll!AT35+EnrlAll!BF35)/('Total Population '!M35+'Total Population '!J35)%</f>
        <v>65.518294375659309</v>
      </c>
      <c r="W35" s="58">
        <f>(EnrlAll!AU35+EnrlAll!BG35)/('Total Population '!N35+'Total Population '!K35)%</f>
        <v>63.16079295154185</v>
      </c>
      <c r="X35" s="58">
        <f>EnrlAll!BH35/('Total Population '!C35+'Total Population '!F35+'Total Population '!I35+'Total Population '!L35)%</f>
        <v>71.946777826901624</v>
      </c>
      <c r="Y35" s="58">
        <f>EnrlAll!BI35/('Total Population '!D35+'Total Population '!G35+'Total Population '!J35+'Total Population '!M35)%</f>
        <v>72.11183552381938</v>
      </c>
      <c r="Z35" s="58">
        <f>EnrlAll!BJ35/('Total Population '!E35+'Total Population '!H35+'Total Population '!K35+'Total Population '!N35)%</f>
        <v>72.020831640569071</v>
      </c>
    </row>
    <row r="36" spans="1:26" s="47" customFormat="1" ht="19.5" customHeight="1">
      <c r="A36" s="29">
        <v>31</v>
      </c>
      <c r="B36" s="30" t="s">
        <v>41</v>
      </c>
      <c r="C36" s="58">
        <f>EnrlAll!U36/'Total Population '!C36%</f>
        <v>107.37842977451778</v>
      </c>
      <c r="D36" s="58">
        <f>EnrlAll!V36/'Total Population '!D36%</f>
        <v>115.92393026941363</v>
      </c>
      <c r="E36" s="58">
        <f>EnrlAll!W36/'Total Population '!E36%</f>
        <v>111.32241076653013</v>
      </c>
      <c r="F36" s="58">
        <f>EnrlAll!AG36/'Total Population '!F36%</f>
        <v>81.488933601609645</v>
      </c>
      <c r="G36" s="58">
        <f>EnrlAll!AH36/'Total Population '!G36%</f>
        <v>76.698646339860687</v>
      </c>
      <c r="H36" s="58">
        <f>EnrlAll!AI36/'Total Population '!H36%</f>
        <v>79.351395730706074</v>
      </c>
      <c r="I36" s="58">
        <f>EnrlAll!AJ36/('Total Population '!C36+'Total Population '!F36)%</f>
        <v>98.599540361964941</v>
      </c>
      <c r="J36" s="58">
        <f>EnrlAll!AK36/('Total Population '!D36+'Total Population '!G36)%</f>
        <v>103.16028053369826</v>
      </c>
      <c r="K36" s="58">
        <f>EnrlAll!AL36/('Total Population '!E36+'Total Population '!H36)%</f>
        <v>100.68121486570892</v>
      </c>
      <c r="L36" s="58">
        <f>EnrlAll!AS36/'Total Population '!I36%</f>
        <v>50.115549686365135</v>
      </c>
      <c r="M36" s="58">
        <f>EnrlAll!AT36/'Total Population '!J36%</f>
        <v>41.976099018352542</v>
      </c>
      <c r="N36" s="58">
        <f>EnrlAll!AU36/'Total Population '!K36%</f>
        <v>46.56552494415488</v>
      </c>
      <c r="O36" s="58">
        <f>EnrlAll!AV36/('Total Population '!C36+'Total Population '!F36+'Total Population '!I36)%</f>
        <v>89.936884327257715</v>
      </c>
      <c r="P36" s="58">
        <f>EnrlAll!AW36/('Total Population '!D36+'Total Population '!G36+'Total Population '!J36)%</f>
        <v>92.946205913786969</v>
      </c>
      <c r="Q36" s="58">
        <f>EnrlAll!AX36/('Total Population '!E36+'Total Population '!H36+'Total Population '!K36)%</f>
        <v>91.299858009552082</v>
      </c>
      <c r="R36" s="58">
        <f>EnrlAll!BE36/'Total Population '!L36%</f>
        <v>45.551102204408821</v>
      </c>
      <c r="S36" s="58">
        <f>EnrlAll!BF36/'Total Population '!M36%</f>
        <v>36.744540375825288</v>
      </c>
      <c r="T36" s="58">
        <f>EnrlAll!BG36/'Total Population '!N36%</f>
        <v>41.666666666666664</v>
      </c>
      <c r="U36" s="58">
        <f>(EnrlAll!AS36+EnrlAll!BE36)/('Total Population '!L36+'Total Population '!I36)%</f>
        <v>48.053946415640837</v>
      </c>
      <c r="V36" s="58">
        <f>(EnrlAll!AT36+EnrlAll!BF36)/('Total Population '!M36+'Total Population '!J36)%</f>
        <v>39.587198515769948</v>
      </c>
      <c r="W36" s="58">
        <f>(EnrlAll!AU36+EnrlAll!BG36)/('Total Population '!N36+'Total Population '!K36)%</f>
        <v>44.342212281415208</v>
      </c>
      <c r="X36" s="58">
        <f>EnrlAll!BH36/('Total Population '!C36+'Total Population '!F36+'Total Population '!I36+'Total Population '!L36)%</f>
        <v>84.242595639654468</v>
      </c>
      <c r="Y36" s="58">
        <f>EnrlAll!BI36/('Total Population '!D36+'Total Population '!G36+'Total Population '!J36+'Total Population '!M36)%</f>
        <v>86.031617095726077</v>
      </c>
      <c r="Z36" s="58">
        <f>EnrlAll!BJ36/('Total Population '!E36+'Total Population '!H36+'Total Population '!K36+'Total Population '!N36)%</f>
        <v>85.050208732934678</v>
      </c>
    </row>
    <row r="37" spans="1:26" s="47" customFormat="1" ht="19.5" customHeight="1">
      <c r="A37" s="29">
        <v>32</v>
      </c>
      <c r="B37" s="30" t="s">
        <v>42</v>
      </c>
      <c r="C37" s="58">
        <f>EnrlAll!U37/'Total Population '!C37%</f>
        <v>101.61846643672062</v>
      </c>
      <c r="D37" s="58">
        <f>EnrlAll!V37/'Total Population '!D37%</f>
        <v>103.18750668520698</v>
      </c>
      <c r="E37" s="58">
        <f>EnrlAll!W37/'Total Population '!E37%</f>
        <v>102.32862122385747</v>
      </c>
      <c r="F37" s="58">
        <f>EnrlAll!AG37/'Total Population '!F37%</f>
        <v>98.361688720856961</v>
      </c>
      <c r="G37" s="58">
        <f>EnrlAll!AH37/'Total Population '!G37%</f>
        <v>108.44130349430704</v>
      </c>
      <c r="H37" s="58">
        <f>EnrlAll!AI37/'Total Population '!H37%</f>
        <v>102.84915224611082</v>
      </c>
      <c r="I37" s="58">
        <f>EnrlAll!AJ37/('Total Population '!C37+'Total Population '!F37)%</f>
        <v>100.44746530727838</v>
      </c>
      <c r="J37" s="58">
        <f>EnrlAll!AK37/('Total Population '!D37+'Total Population '!G37)%</f>
        <v>105.04050405040503</v>
      </c>
      <c r="K37" s="58">
        <f>EnrlAll!AL37/('Total Population '!E37+'Total Population '!H37)%</f>
        <v>102.51417533802729</v>
      </c>
      <c r="L37" s="58">
        <f>EnrlAll!AS37/'Total Population '!I37%</f>
        <v>57.80510879848628</v>
      </c>
      <c r="M37" s="58">
        <f>EnrlAll!AT37/'Total Population '!J37%</f>
        <v>64.992826398852216</v>
      </c>
      <c r="N37" s="58">
        <f>EnrlAll!AU37/'Total Population '!K37%</f>
        <v>61.052768053934919</v>
      </c>
      <c r="O37" s="58">
        <f>EnrlAll!AV37/('Total Population '!C37+'Total Population '!F37+'Total Population '!I37)%</f>
        <v>92.208563725266188</v>
      </c>
      <c r="P37" s="58">
        <f>EnrlAll!AW37/('Total Population '!D37+'Total Population '!G37+'Total Population '!J37)%</f>
        <v>97.255689424364121</v>
      </c>
      <c r="Q37" s="58">
        <f>EnrlAll!AX37/('Total Population '!E37+'Total Population '!H37+'Total Population '!K37)%</f>
        <v>94.481424731858027</v>
      </c>
      <c r="R37" s="58">
        <f>EnrlAll!BE37/'Total Population '!L37%</f>
        <v>30.695099446380969</v>
      </c>
      <c r="S37" s="58">
        <f>EnrlAll!BF37/'Total Population '!M37%</f>
        <v>41.974940334128874</v>
      </c>
      <c r="T37" s="58">
        <f>EnrlAll!BG37/'Total Population '!N37%</f>
        <v>35.289828654757564</v>
      </c>
      <c r="U37" s="58">
        <f>(EnrlAll!AS37+EnrlAll!BE37)/('Total Population '!L37+'Total Population '!I37)%</f>
        <v>43.283909939593634</v>
      </c>
      <c r="V37" s="58">
        <f>(EnrlAll!AT37+EnrlAll!BF37)/('Total Population '!M37+'Total Population '!J37)%</f>
        <v>53.707766564282579</v>
      </c>
      <c r="W37" s="58">
        <f>(EnrlAll!AU37+EnrlAll!BG37)/('Total Population '!N37+'Total Population '!K37)%</f>
        <v>47.754359553381008</v>
      </c>
      <c r="X37" s="58">
        <f>EnrlAll!BH37/('Total Population '!C37+'Total Population '!F37+'Total Population '!I37+'Total Population '!L37)%</f>
        <v>80.99775784753362</v>
      </c>
      <c r="Y37" s="58">
        <f>EnrlAll!BI37/('Total Population '!D37+'Total Population '!G37+'Total Population '!J37+'Total Population '!M37)%</f>
        <v>88.547932330827066</v>
      </c>
      <c r="Z37" s="58">
        <f>EnrlAll!BJ37/('Total Population '!E37+'Total Population '!H37+'Total Population '!K37+'Total Population '!N37)%</f>
        <v>84.34221482098252</v>
      </c>
    </row>
    <row r="38" spans="1:26" s="47" customFormat="1" ht="19.5" customHeight="1">
      <c r="A38" s="29">
        <v>33</v>
      </c>
      <c r="B38" s="30" t="s">
        <v>43</v>
      </c>
      <c r="C38" s="58">
        <f>EnrlAll!U38/'Total Population '!C38%</f>
        <v>114.91992294568799</v>
      </c>
      <c r="D38" s="58">
        <f>EnrlAll!V38/'Total Population '!D38%</f>
        <v>116.99737442431025</v>
      </c>
      <c r="E38" s="58">
        <f>EnrlAll!W38/'Total Population '!E38%</f>
        <v>115.88224172484797</v>
      </c>
      <c r="F38" s="58">
        <f>EnrlAll!AG38/'Total Population '!F38%</f>
        <v>104.68983985129336</v>
      </c>
      <c r="G38" s="58">
        <f>EnrlAll!AH38/'Total Population '!G38%</f>
        <v>104.1171122869997</v>
      </c>
      <c r="H38" s="58">
        <f>EnrlAll!AI38/'Total Population '!H38%</f>
        <v>104.42484080280255</v>
      </c>
      <c r="I38" s="58">
        <f>EnrlAll!AJ38/('Total Population '!C38+'Total Population '!F38)%</f>
        <v>110.93509316527356</v>
      </c>
      <c r="J38" s="58">
        <f>EnrlAll!AK38/('Total Population '!D38+'Total Population '!G38)%</f>
        <v>111.98670229889539</v>
      </c>
      <c r="K38" s="58">
        <f>EnrlAll!AL38/('Total Population '!E38+'Total Population '!H38)%</f>
        <v>111.42200577161195</v>
      </c>
      <c r="L38" s="58">
        <f>EnrlAll!AS38/'Total Population '!I38%</f>
        <v>74.445852079082769</v>
      </c>
      <c r="M38" s="58">
        <f>EnrlAll!AT38/'Total Population '!J38%</f>
        <v>73.32612204822685</v>
      </c>
      <c r="N38" s="58">
        <f>EnrlAll!AU38/'Total Population '!K38%</f>
        <v>73.925852192810268</v>
      </c>
      <c r="O38" s="58">
        <f>EnrlAll!AV38/('Total Population '!C38+'Total Population '!F38+'Total Population '!I38)%</f>
        <v>103.15602058036228</v>
      </c>
      <c r="P38" s="58">
        <f>EnrlAll!AW38/('Total Population '!D38+'Total Population '!G38+'Total Population '!J38)%</f>
        <v>103.70866062049512</v>
      </c>
      <c r="Q38" s="58">
        <f>EnrlAll!AX38/('Total Population '!E38+'Total Population '!H38+'Total Population '!K38)%</f>
        <v>103.41206517127354</v>
      </c>
      <c r="R38" s="58">
        <f>EnrlAll!BE38/'Total Population '!L38%</f>
        <v>54.209054307403875</v>
      </c>
      <c r="S38" s="58">
        <f>EnrlAll!BF38/'Total Population '!M38%</f>
        <v>53.556927490937966</v>
      </c>
      <c r="T38" s="58">
        <f>EnrlAll!BG38/'Total Population '!N38%</f>
        <v>53.905183385830178</v>
      </c>
      <c r="U38" s="58">
        <f>(EnrlAll!AS38+EnrlAll!BE38)/('Total Population '!L38+'Total Population '!I38)%</f>
        <v>64.163933960790999</v>
      </c>
      <c r="V38" s="58">
        <f>(EnrlAll!AT38+EnrlAll!BF38)/('Total Population '!M38+'Total Population '!J38)%</f>
        <v>63.250574870215601</v>
      </c>
      <c r="W38" s="58">
        <f>(EnrlAll!AU38+EnrlAll!BG38)/('Total Population '!N38+'Total Population '!K38)%</f>
        <v>63.739041905529781</v>
      </c>
      <c r="X38" s="58">
        <f>EnrlAll!BH38/('Total Population '!C38+'Total Population '!F38+'Total Population '!I38+'Total Population '!L38)%</f>
        <v>94.323212358950045</v>
      </c>
      <c r="Y38" s="58">
        <f>EnrlAll!BI38/('Total Population '!D38+'Total Population '!G38+'Total Population '!J38+'Total Population '!M38)%</f>
        <v>94.578937612139711</v>
      </c>
      <c r="Z38" s="58">
        <f>EnrlAll!BJ38/('Total Population '!E38+'Total Population '!H38+'Total Population '!K38+'Total Population '!N38)%</f>
        <v>94.441815988498007</v>
      </c>
    </row>
    <row r="39" spans="1:26" s="47" customFormat="1" ht="19.5" customHeight="1">
      <c r="A39" s="29">
        <v>34</v>
      </c>
      <c r="B39" s="30" t="s">
        <v>44</v>
      </c>
      <c r="C39" s="58">
        <f>EnrlAll!U39/'Total Population '!C39%</f>
        <v>90.784364483561987</v>
      </c>
      <c r="D39" s="58">
        <f>EnrlAll!V39/'Total Population '!D39%</f>
        <v>92.730637060533965</v>
      </c>
      <c r="E39" s="58">
        <f>EnrlAll!W39/'Total Population '!E39%</f>
        <v>91.747318859534403</v>
      </c>
      <c r="F39" s="58">
        <f>EnrlAll!AG39/'Total Population '!F39%</f>
        <v>73.523881158330198</v>
      </c>
      <c r="G39" s="58">
        <f>EnrlAll!AH39/'Total Population '!G39%</f>
        <v>71.647819063004846</v>
      </c>
      <c r="H39" s="58">
        <f>EnrlAll!AI39/'Total Population '!H39%</f>
        <v>72.619279454722488</v>
      </c>
      <c r="I39" s="58">
        <f>EnrlAll!AJ39/('Total Population '!C39+'Total Population '!F39)%</f>
        <v>83.747316773995706</v>
      </c>
      <c r="J39" s="58">
        <f>EnrlAll!AK39/('Total Population '!D39+'Total Population '!G39)%</f>
        <v>84.390477712094579</v>
      </c>
      <c r="K39" s="58">
        <f>EnrlAll!AL39/('Total Population '!E39+'Total Population '!H39)%</f>
        <v>84.062279946796025</v>
      </c>
      <c r="L39" s="58">
        <f>EnrlAll!AS39/'Total Population '!I39%</f>
        <v>80.543806646525681</v>
      </c>
      <c r="M39" s="58">
        <f>EnrlAll!AT39/'Total Population '!J39%</f>
        <v>81.642812694461725</v>
      </c>
      <c r="N39" s="58">
        <f>EnrlAll!AU39/'Total Population '!K39%</f>
        <v>81.085223789086456</v>
      </c>
      <c r="O39" s="58">
        <f>EnrlAll!AV39/('Total Population '!C39+'Total Population '!F39+'Total Population '!I39)%</f>
        <v>83.09893604011252</v>
      </c>
      <c r="P39" s="58">
        <f>EnrlAll!AW39/('Total Population '!D39+'Total Population '!G39+'Total Population '!J39)%</f>
        <v>83.829138062547671</v>
      </c>
      <c r="Q39" s="58">
        <f>EnrlAll!AX39/('Total Population '!E39+'Total Population '!H39+'Total Population '!K39)%</f>
        <v>83.456959421554572</v>
      </c>
      <c r="R39" s="58">
        <f>EnrlAll!BE39/'Total Population '!L39%</f>
        <v>79.214285714285708</v>
      </c>
      <c r="S39" s="58">
        <f>EnrlAll!BF39/'Total Population '!M39%</f>
        <v>76.367614879649892</v>
      </c>
      <c r="T39" s="58">
        <f>EnrlAll!BG39/'Total Population '!N39%</f>
        <v>77.805846264886327</v>
      </c>
      <c r="U39" s="58">
        <f>(EnrlAll!AS39+EnrlAll!BE39)/('Total Population '!L39+'Total Population '!I39)%</f>
        <v>79.934533551554821</v>
      </c>
      <c r="V39" s="58">
        <f>(EnrlAll!AT39+EnrlAll!BF39)/('Total Population '!M39+'Total Population '!J39)%</f>
        <v>79.214237743451974</v>
      </c>
      <c r="W39" s="58">
        <f>(EnrlAll!AU39+EnrlAll!BG39)/('Total Population '!N39+'Total Population '!K39)%</f>
        <v>79.578982264213494</v>
      </c>
      <c r="X39" s="58">
        <f>EnrlAll!BH39/('Total Population '!C39+'Total Population '!F39+'Total Population '!I39+'Total Population '!L39)%</f>
        <v>82.531064007518012</v>
      </c>
      <c r="Y39" s="58">
        <f>EnrlAll!BI39/('Total Population '!D39+'Total Population '!G39+'Total Population '!J39+'Total Population '!M39)%</f>
        <v>82.721662877557648</v>
      </c>
      <c r="Z39" s="58">
        <f>EnrlAll!BJ39/('Total Population '!E39+'Total Population '!H39+'Total Population '!K39+'Total Population '!N39)%</f>
        <v>82.624641224619964</v>
      </c>
    </row>
    <row r="40" spans="1:26" s="47" customFormat="1" ht="19.5" customHeight="1">
      <c r="A40" s="29">
        <v>35</v>
      </c>
      <c r="B40" s="30" t="s">
        <v>45</v>
      </c>
      <c r="C40" s="58">
        <f>EnrlAll!U40/'Total Population '!C40%</f>
        <v>109.62577050056296</v>
      </c>
      <c r="D40" s="58">
        <f>EnrlAll!V40/'Total Population '!D40%</f>
        <v>107.4225170808991</v>
      </c>
      <c r="E40" s="58">
        <f>EnrlAll!W40/'Total Population '!E40%</f>
        <v>108.54454983672834</v>
      </c>
      <c r="F40" s="58">
        <f>EnrlAll!AG40/'Total Population '!F40%</f>
        <v>109.81809563311015</v>
      </c>
      <c r="G40" s="58">
        <f>EnrlAll!AH40/'Total Population '!G40%</f>
        <v>102.43222777525368</v>
      </c>
      <c r="H40" s="58">
        <f>EnrlAll!AI40/'Total Population '!H40%</f>
        <v>106.16603513606613</v>
      </c>
      <c r="I40" s="58">
        <f>EnrlAll!AJ40/('Total Population '!C40+'Total Population '!F40)%</f>
        <v>109.70112007428473</v>
      </c>
      <c r="J40" s="58">
        <f>EnrlAll!AK40/('Total Population '!D40+'Total Population '!G40)%</f>
        <v>105.44964674889235</v>
      </c>
      <c r="K40" s="58">
        <f>EnrlAll!AL40/('Total Population '!E40+'Total Population '!H40)%</f>
        <v>107.60852267704004</v>
      </c>
      <c r="L40" s="58">
        <f>EnrlAll!AS40/'Total Population '!I40%</f>
        <v>95.951192457016077</v>
      </c>
      <c r="M40" s="58">
        <f>EnrlAll!AT40/'Total Population '!J40%</f>
        <v>94.586244593374218</v>
      </c>
      <c r="N40" s="58">
        <f>EnrlAll!AU40/'Total Population '!K40%</f>
        <v>95.278265963678976</v>
      </c>
      <c r="O40" s="58">
        <f>EnrlAll!AV40/('Total Population '!C40+'Total Population '!F40+'Total Population '!I40)%</f>
        <v>106.94121030512751</v>
      </c>
      <c r="P40" s="58">
        <f>EnrlAll!AW40/('Total Population '!D40+'Total Population '!G40+'Total Population '!J40)%</f>
        <v>103.26354149728836</v>
      </c>
      <c r="Q40" s="58">
        <f>EnrlAll!AX40/('Total Population '!E40+'Total Population '!H40+'Total Population '!K40)%</f>
        <v>105.13045116322878</v>
      </c>
      <c r="R40" s="58">
        <f>EnrlAll!BE40/'Total Population '!L40%</f>
        <v>55.447930877671666</v>
      </c>
      <c r="S40" s="58">
        <f>EnrlAll!BF40/'Total Population '!M40%</f>
        <v>66.174071138874652</v>
      </c>
      <c r="T40" s="58">
        <f>EnrlAll!BG40/'Total Population '!N40%</f>
        <v>60.744458000506434</v>
      </c>
      <c r="U40" s="58">
        <f>(EnrlAll!AS40+EnrlAll!BE40)/('Total Population '!L40+'Total Population '!I40)%</f>
        <v>75.535231284096639</v>
      </c>
      <c r="V40" s="58">
        <f>(EnrlAll!AT40+EnrlAll!BF40)/('Total Population '!M40+'Total Population '!J40)%</f>
        <v>80.242409978818543</v>
      </c>
      <c r="W40" s="58">
        <f>(EnrlAll!AU40+EnrlAll!BG40)/('Total Population '!N40+'Total Population '!K40)%</f>
        <v>77.857773236100144</v>
      </c>
      <c r="X40" s="58">
        <f>EnrlAll!BH40/('Total Population '!C40+'Total Population '!F40+'Total Population '!I40+'Total Population '!L40)%</f>
        <v>98.216225795763634</v>
      </c>
      <c r="Y40" s="58">
        <f>EnrlAll!BI40/('Total Population '!D40+'Total Population '!G40+'Total Population '!J40+'Total Population '!M40)%</f>
        <v>96.949206349206349</v>
      </c>
      <c r="Z40" s="58">
        <f>EnrlAll!BJ40/('Total Population '!E40+'Total Population '!H40+'Total Population '!K40+'Total Population '!N40)%</f>
        <v>97.59208072530798</v>
      </c>
    </row>
    <row r="41" spans="1:26" s="94" customFormat="1" ht="19.5" customHeight="1">
      <c r="A41" s="192" t="s">
        <v>46</v>
      </c>
      <c r="B41" s="192"/>
      <c r="C41" s="99">
        <f>EnrlAll!U41/'Total Population '!C41%</f>
        <v>114.69761921231387</v>
      </c>
      <c r="D41" s="99">
        <f>EnrlAll!V41/'Total Population '!D41%</f>
        <v>113.95687525839489</v>
      </c>
      <c r="E41" s="99">
        <f>EnrlAll!W41/'Total Population '!E41%</f>
        <v>114.3421558202553</v>
      </c>
      <c r="F41" s="99">
        <f>EnrlAll!AG41/'Total Population '!F41%</f>
        <v>82.726301814025419</v>
      </c>
      <c r="G41" s="99">
        <f>EnrlAll!AH41/'Total Population '!G41%</f>
        <v>76.575467933517544</v>
      </c>
      <c r="H41" s="99">
        <f>EnrlAll!AI41/'Total Population '!H41%</f>
        <v>79.761995797241525</v>
      </c>
      <c r="I41" s="99">
        <f>EnrlAll!AJ41/('Total Population '!C41+'Total Population '!F41)%</f>
        <v>102.51066117152318</v>
      </c>
      <c r="J41" s="99">
        <f>EnrlAll!AK41/('Total Population '!D41+'Total Population '!G41)%</f>
        <v>99.634766865520518</v>
      </c>
      <c r="K41" s="99">
        <f>EnrlAll!AL41/('Total Population '!E41+'Total Population '!H41)%</f>
        <v>101.1283295466739</v>
      </c>
      <c r="L41" s="99">
        <f>EnrlAll!AS41/'Total Population '!I41%</f>
        <v>64.838810909584524</v>
      </c>
      <c r="M41" s="99">
        <f>EnrlAll!AT41/'Total Population '!J41%</f>
        <v>55.510294483625287</v>
      </c>
      <c r="N41" s="99">
        <f>EnrlAll!AU41/'Total Population '!K41%</f>
        <v>60.371303594469921</v>
      </c>
      <c r="O41" s="99">
        <f>EnrlAll!AV41/('Total Population '!C41+'Total Population '!F41+'Total Population '!I41)%</f>
        <v>94.849640252786301</v>
      </c>
      <c r="P41" s="99">
        <f>EnrlAll!AW41/('Total Population '!D41+'Total Population '!G41+'Total Population '!J41)%</f>
        <v>90.711625341610315</v>
      </c>
      <c r="Q41" s="99">
        <f>EnrlAll!AX41/('Total Population '!E41+'Total Population '!H41+'Total Population '!K41)%</f>
        <v>92.86212693561987</v>
      </c>
      <c r="R41" s="99">
        <f>EnrlAll!BE41/'Total Population '!L41%</f>
        <v>37.189605483677582</v>
      </c>
      <c r="S41" s="99">
        <f>EnrlAll!BF41/'Total Population '!M41%</f>
        <v>31.566102212568836</v>
      </c>
      <c r="T41" s="99">
        <f>EnrlAll!BG41/'Total Population '!N41%</f>
        <v>34.511008169955339</v>
      </c>
      <c r="U41" s="99">
        <f>(EnrlAll!AS41+EnrlAll!BE41)/('Total Population '!L41+'Total Population '!I41)%</f>
        <v>50.950080046949068</v>
      </c>
      <c r="V41" s="99">
        <f>(EnrlAll!AT41+EnrlAll!BF41)/('Total Population '!M41+'Total Population '!J41)%</f>
        <v>43.544727378831723</v>
      </c>
      <c r="W41" s="99">
        <f>(EnrlAll!AU41+EnrlAll!BG41)/('Total Population '!N41+'Total Population '!K41)%</f>
        <v>47.413191464193368</v>
      </c>
      <c r="X41" s="99">
        <f>EnrlAll!BH41/('Total Population '!C41+'Total Population '!F41+'Total Population '!I41+'Total Population '!L41)%</f>
        <v>85.030037102496536</v>
      </c>
      <c r="Y41" s="99">
        <f>EnrlAll!BI41/('Total Population '!D41+'Total Population '!G41+'Total Population '!J41+'Total Population '!M41)%</f>
        <v>80.771776981166866</v>
      </c>
      <c r="Z41" s="99">
        <f>EnrlAll!BJ41/('Total Population '!E41+'Total Population '!H41+'Total Population '!K41+'Total Population '!N41)%</f>
        <v>82.987640300473117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5" spans="1:26">
      <c r="C45" s="5" t="s">
        <v>157</v>
      </c>
      <c r="D45" s="176" t="s">
        <v>160</v>
      </c>
      <c r="E45" s="5" t="s">
        <v>158</v>
      </c>
      <c r="F45" s="5" t="s">
        <v>159</v>
      </c>
    </row>
    <row r="46" spans="1:26">
      <c r="C46" s="5" t="s">
        <v>153</v>
      </c>
      <c r="D46" s="177">
        <f>E41</f>
        <v>114.3421558202553</v>
      </c>
      <c r="E46" s="177">
        <f>GERSC!$E$41</f>
        <v>128.4792458803513</v>
      </c>
      <c r="F46" s="177">
        <f>GERST!$E$41</f>
        <v>135.76825444552935</v>
      </c>
    </row>
    <row r="47" spans="1:26">
      <c r="C47" s="5" t="s">
        <v>154</v>
      </c>
      <c r="D47" s="177">
        <f>H41</f>
        <v>79.761995797241525</v>
      </c>
      <c r="E47" s="177">
        <f>GERSC!$H$41</f>
        <v>85.157323142308201</v>
      </c>
      <c r="F47" s="177">
        <f>GERST!$H$41</f>
        <v>81.186883875622215</v>
      </c>
    </row>
    <row r="48" spans="1:26" s="54" customFormat="1">
      <c r="C48" s="54" t="s">
        <v>155</v>
      </c>
      <c r="D48" s="178">
        <f>N41</f>
        <v>60.371303594469921</v>
      </c>
      <c r="E48" s="178">
        <f>GERSC!$N$41</f>
        <v>62.683097483445522</v>
      </c>
      <c r="F48" s="178">
        <f>GERST!$N$41</f>
        <v>46.372794996921293</v>
      </c>
    </row>
    <row r="49" spans="3:6">
      <c r="C49" s="5" t="s">
        <v>156</v>
      </c>
      <c r="D49" s="177">
        <f>T41</f>
        <v>34.511008169955339</v>
      </c>
      <c r="E49" s="177">
        <f>GERSC!$T$41</f>
        <v>33.329835827055312</v>
      </c>
      <c r="F49" s="177">
        <f>GERST!$T$41</f>
        <v>23.617663298943981</v>
      </c>
    </row>
  </sheetData>
  <mergeCells count="11">
    <mergeCell ref="A41:B41"/>
    <mergeCell ref="O3:Q3"/>
    <mergeCell ref="R3:T3"/>
    <mergeCell ref="U3:W3"/>
    <mergeCell ref="X3:Z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48" orientation="portrait" useFirstPageNumber="1" r:id="rId1"/>
  <headerFooter alignWithMargins="0">
    <oddFooter>&amp;LStatistics of School Education 2008-09&amp;C&amp;P</oddFooter>
  </headerFooter>
  <colBreaks count="3" manualBreakCount="3">
    <brk id="8" max="40" man="1"/>
    <brk id="14" max="40" man="1"/>
    <brk id="20" max="4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J47"/>
  <sheetViews>
    <sheetView tabSelected="1" view="pageBreakPreview" zoomScaleSheetLayoutView="100" workbookViewId="0">
      <pane xSplit="2" ySplit="5" topLeftCell="C27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19.710937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136</v>
      </c>
      <c r="D1" s="27"/>
      <c r="E1" s="27"/>
      <c r="F1" s="27"/>
      <c r="G1" s="27"/>
      <c r="H1" s="27"/>
      <c r="I1" s="27" t="str">
        <f>C1</f>
        <v>Table D2: GROSS ENROLMENT RATIO (GER)</v>
      </c>
      <c r="J1" s="27"/>
      <c r="K1" s="27"/>
      <c r="L1" s="27"/>
      <c r="M1" s="27"/>
      <c r="N1" s="27"/>
      <c r="O1" s="27" t="str">
        <f>I1</f>
        <v>Table D2: GROSS ENROLMENT RATIO (GER)</v>
      </c>
      <c r="P1" s="27"/>
      <c r="Q1" s="27"/>
      <c r="R1" s="27"/>
      <c r="S1" s="27"/>
      <c r="T1" s="27"/>
      <c r="U1" s="27" t="str">
        <f>O1</f>
        <v>Table D2: GROSS ENROLMENT RATIO (GER)</v>
      </c>
      <c r="V1" s="27"/>
      <c r="W1" s="27"/>
      <c r="X1" s="27"/>
      <c r="Y1" s="27"/>
      <c r="Z1" s="27"/>
    </row>
    <row r="2" spans="1:62" s="147" customFormat="1" ht="15.75" customHeight="1">
      <c r="C2" s="149" t="s">
        <v>79</v>
      </c>
      <c r="I2" s="149" t="str">
        <f>C2</f>
        <v>Scheduled Caste</v>
      </c>
      <c r="O2" s="149" t="str">
        <f>I2</f>
        <v>Scheduled Caste</v>
      </c>
      <c r="U2" s="149" t="str">
        <f>O2</f>
        <v>Scheduled Caste</v>
      </c>
      <c r="AA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</row>
    <row r="3" spans="1:62" s="45" customFormat="1" ht="32.25" customHeight="1">
      <c r="A3" s="189" t="s">
        <v>67</v>
      </c>
      <c r="B3" s="189" t="s">
        <v>65</v>
      </c>
      <c r="C3" s="189" t="s">
        <v>89</v>
      </c>
      <c r="D3" s="191"/>
      <c r="E3" s="191"/>
      <c r="F3" s="189" t="s">
        <v>90</v>
      </c>
      <c r="G3" s="191"/>
      <c r="H3" s="191"/>
      <c r="I3" s="189" t="s">
        <v>91</v>
      </c>
      <c r="J3" s="191"/>
      <c r="K3" s="191"/>
      <c r="L3" s="198" t="s">
        <v>92</v>
      </c>
      <c r="M3" s="199"/>
      <c r="N3" s="200"/>
      <c r="O3" s="198" t="s">
        <v>93</v>
      </c>
      <c r="P3" s="199"/>
      <c r="Q3" s="200"/>
      <c r="R3" s="198" t="s">
        <v>94</v>
      </c>
      <c r="S3" s="199"/>
      <c r="T3" s="200"/>
      <c r="U3" s="198" t="s">
        <v>95</v>
      </c>
      <c r="V3" s="201"/>
      <c r="W3" s="202"/>
      <c r="X3" s="198" t="s">
        <v>96</v>
      </c>
      <c r="Y3" s="199"/>
      <c r="Z3" s="200"/>
    </row>
    <row r="4" spans="1:62" s="45" customFormat="1" ht="20.25" customHeight="1">
      <c r="A4" s="189"/>
      <c r="B4" s="189"/>
      <c r="C4" s="57" t="s">
        <v>13</v>
      </c>
      <c r="D4" s="57" t="s">
        <v>14</v>
      </c>
      <c r="E4" s="57" t="s">
        <v>15</v>
      </c>
      <c r="F4" s="57" t="s">
        <v>13</v>
      </c>
      <c r="G4" s="57" t="s">
        <v>14</v>
      </c>
      <c r="H4" s="57" t="s">
        <v>15</v>
      </c>
      <c r="I4" s="57" t="s">
        <v>13</v>
      </c>
      <c r="J4" s="57" t="s">
        <v>14</v>
      </c>
      <c r="K4" s="57" t="s">
        <v>15</v>
      </c>
      <c r="L4" s="57" t="s">
        <v>13</v>
      </c>
      <c r="M4" s="57" t="s">
        <v>14</v>
      </c>
      <c r="N4" s="57" t="s">
        <v>15</v>
      </c>
      <c r="O4" s="57" t="s">
        <v>13</v>
      </c>
      <c r="P4" s="57" t="s">
        <v>14</v>
      </c>
      <c r="Q4" s="57" t="s">
        <v>15</v>
      </c>
      <c r="R4" s="57" t="s">
        <v>13</v>
      </c>
      <c r="S4" s="57" t="s">
        <v>14</v>
      </c>
      <c r="T4" s="57" t="s">
        <v>15</v>
      </c>
      <c r="U4" s="57" t="s">
        <v>13</v>
      </c>
      <c r="V4" s="57" t="s">
        <v>14</v>
      </c>
      <c r="W4" s="57" t="s">
        <v>15</v>
      </c>
      <c r="X4" s="57" t="s">
        <v>13</v>
      </c>
      <c r="Y4" s="57" t="s">
        <v>14</v>
      </c>
      <c r="Z4" s="57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8.75" customHeight="1">
      <c r="A6" s="29">
        <v>1</v>
      </c>
      <c r="B6" s="30" t="s">
        <v>16</v>
      </c>
      <c r="C6" s="58">
        <f>EnrlSC!U6/'SC-Population'!C6%</f>
        <v>100.97331907795237</v>
      </c>
      <c r="D6" s="58">
        <f>EnrlSC!V6/'SC-Population'!D6%</f>
        <v>102.97567218336809</v>
      </c>
      <c r="E6" s="58">
        <f>EnrlSC!W6/'SC-Population'!E6%</f>
        <v>101.95743086627699</v>
      </c>
      <c r="F6" s="58">
        <f>EnrlSC!AG6/'SC-Population'!F6%</f>
        <v>79.202426467072144</v>
      </c>
      <c r="G6" s="58">
        <f>EnrlSC!AH6/'SC-Population'!G6%</f>
        <v>79.83895853423337</v>
      </c>
      <c r="H6" s="58">
        <f>EnrlSC!AI6/'SC-Population'!H6%</f>
        <v>79.511614753436064</v>
      </c>
      <c r="I6" s="58">
        <f>EnrlSC!AJ6/('SC-Population'!C6+'SC-Population'!F6)%</f>
        <v>92.336412294767271</v>
      </c>
      <c r="J6" s="58">
        <f>EnrlSC!AK6/('SC-Population'!D6+'SC-Population'!G6)%</f>
        <v>93.923794181284507</v>
      </c>
      <c r="K6" s="58">
        <f>EnrlSC!AL6/('SC-Population'!E6+'SC-Population'!H6)%</f>
        <v>93.112985411190152</v>
      </c>
      <c r="L6" s="58">
        <f>EnrlSC!AS6/'SC-Population'!I6%</f>
        <v>70.435621305059811</v>
      </c>
      <c r="M6" s="58">
        <f>EnrlSC!AT6/'SC-Population'!J6%</f>
        <v>72.072859689601302</v>
      </c>
      <c r="N6" s="58">
        <f>EnrlSC!AU6/'SC-Population'!K6%</f>
        <v>71.216894939898026</v>
      </c>
      <c r="O6" s="58">
        <f>EnrlSC!AV6/('SC-Population'!C6+'SC-Population'!F6+'SC-Population'!I6)%</f>
        <v>87.811987755221992</v>
      </c>
      <c r="P6" s="58">
        <f>EnrlSC!AW6/('SC-Population'!D6+'SC-Population'!G6+'SC-Population'!J6)%</f>
        <v>89.579729693988213</v>
      </c>
      <c r="Q6" s="58">
        <f>EnrlSC!AX6/('SC-Population'!E6+'SC-Population'!H6+'SC-Population'!K6)%</f>
        <v>88.672484533875391</v>
      </c>
      <c r="R6" s="58">
        <f>EnrlSC!BE6/'SC-Population'!L6%</f>
        <v>58.124321157034238</v>
      </c>
      <c r="S6" s="58">
        <f>EnrlSC!BF6/'SC-Population'!M6%</f>
        <v>51.416772833106357</v>
      </c>
      <c r="T6" s="58">
        <f>EnrlSC!BG6/'SC-Population'!N6%</f>
        <v>54.95708878877425</v>
      </c>
      <c r="U6" s="58">
        <f>(EnrlSC!AS6+EnrlSC!BE6)/('SC-Population'!L6+'SC-Population'!I6)%</f>
        <v>64.370379497289306</v>
      </c>
      <c r="V6" s="58">
        <f>(EnrlSC!AT6+EnrlSC!BF6)/('SC-Population'!M6+'SC-Population'!J6)%</f>
        <v>62.000023370219331</v>
      </c>
      <c r="W6" s="58">
        <f>(EnrlSC!AU6+EnrlSC!BG6)/('SC-Population'!N6+'SC-Population'!K6)%</f>
        <v>63.245080871380573</v>
      </c>
      <c r="X6" s="58">
        <f>EnrlSC!BH6/('SC-Population'!C6+'SC-Population'!F6+'SC-Population'!I6+'SC-Population'!L6)%</f>
        <v>82.851539763416397</v>
      </c>
      <c r="Y6" s="58">
        <f>EnrlSC!BI6/('SC-Population'!D6+'SC-Population'!G6+'SC-Population'!J6+'SC-Population'!M6)%</f>
        <v>83.507613864833885</v>
      </c>
      <c r="Z6" s="58">
        <f>EnrlSC!BJ6/('SC-Population'!E6+'SC-Population'!H6+'SC-Population'!K6+'SC-Population'!N6)%</f>
        <v>83.169339599846467</v>
      </c>
    </row>
    <row r="7" spans="1:62" s="47" customFormat="1" ht="18.75" customHeight="1">
      <c r="A7" s="29">
        <v>2</v>
      </c>
      <c r="B7" s="30" t="s">
        <v>17</v>
      </c>
      <c r="C7" s="58">
        <f>EnrlSC!U7/'SC-Population'!C7%</f>
        <v>0</v>
      </c>
      <c r="D7" s="58">
        <f>EnrlSC!V7/'SC-Population'!D7%</f>
        <v>0</v>
      </c>
      <c r="E7" s="58">
        <f>EnrlSC!W7/'SC-Population'!E7%</f>
        <v>0</v>
      </c>
      <c r="F7" s="58">
        <f>EnrlSC!AG7/'SC-Population'!F7%</f>
        <v>0</v>
      </c>
      <c r="G7" s="58">
        <f>EnrlSC!AH7/'SC-Population'!G7%</f>
        <v>0</v>
      </c>
      <c r="H7" s="58">
        <f>EnrlSC!AI7/'SC-Population'!H7%</f>
        <v>0</v>
      </c>
      <c r="I7" s="58">
        <f>EnrlSC!AJ7/('SC-Population'!C7+'SC-Population'!F7)%</f>
        <v>0</v>
      </c>
      <c r="J7" s="58">
        <f>EnrlSC!AK7/('SC-Population'!D7+'SC-Population'!G7)%</f>
        <v>0</v>
      </c>
      <c r="K7" s="58">
        <f>EnrlSC!AL7/('SC-Population'!E7+'SC-Population'!H7)%</f>
        <v>0</v>
      </c>
      <c r="L7" s="58">
        <f>EnrlSC!AS7/'SC-Population'!I7%</f>
        <v>0</v>
      </c>
      <c r="M7" s="58">
        <f>EnrlSC!AT7/'SC-Population'!J7%</f>
        <v>0</v>
      </c>
      <c r="N7" s="58">
        <f>EnrlSC!AU7/'SC-Population'!K7%</f>
        <v>0</v>
      </c>
      <c r="O7" s="58">
        <f>EnrlSC!AV7/('SC-Population'!C7+'SC-Population'!F7+'SC-Population'!I7)%</f>
        <v>0</v>
      </c>
      <c r="P7" s="58">
        <f>EnrlSC!AW7/('SC-Population'!D7+'SC-Population'!G7+'SC-Population'!J7)%</f>
        <v>0</v>
      </c>
      <c r="Q7" s="58">
        <f>EnrlSC!AX7/('SC-Population'!E7+'SC-Population'!H7+'SC-Population'!K7)%</f>
        <v>0</v>
      </c>
      <c r="R7" s="58">
        <f>EnrlSC!BE7/'SC-Population'!L7%</f>
        <v>0</v>
      </c>
      <c r="S7" s="58">
        <f>EnrlSC!BF7/'SC-Population'!M7%</f>
        <v>0</v>
      </c>
      <c r="T7" s="58">
        <f>EnrlSC!BG7/'SC-Population'!N7%</f>
        <v>0</v>
      </c>
      <c r="U7" s="58">
        <f>(EnrlSC!AS7+EnrlSC!BE7)/('SC-Population'!L7+'SC-Population'!I7)%</f>
        <v>0</v>
      </c>
      <c r="V7" s="58">
        <f>(EnrlSC!AT7+EnrlSC!BF7)/('SC-Population'!M7+'SC-Population'!J7)%</f>
        <v>0</v>
      </c>
      <c r="W7" s="58">
        <f>(EnrlSC!AU7+EnrlSC!BG7)/('SC-Population'!N7+'SC-Population'!K7)%</f>
        <v>0</v>
      </c>
      <c r="X7" s="58">
        <f>EnrlSC!BH7/('SC-Population'!C7+'SC-Population'!F7+'SC-Population'!I7+'SC-Population'!L7)%</f>
        <v>0</v>
      </c>
      <c r="Y7" s="58">
        <f>EnrlSC!BI7/('SC-Population'!D7+'SC-Population'!G7+'SC-Population'!J7+'SC-Population'!M7)%</f>
        <v>0</v>
      </c>
      <c r="Z7" s="58">
        <f>EnrlSC!BJ7/('SC-Population'!E7+'SC-Population'!H7+'SC-Population'!K7+'SC-Population'!N7)%</f>
        <v>0</v>
      </c>
    </row>
    <row r="8" spans="1:62" s="47" customFormat="1" ht="18.75" customHeight="1">
      <c r="A8" s="29">
        <v>3</v>
      </c>
      <c r="B8" s="30" t="s">
        <v>48</v>
      </c>
      <c r="C8" s="58">
        <f>EnrlSC!U8/'SC-Population'!C8%</f>
        <v>159.30846966057916</v>
      </c>
      <c r="D8" s="58">
        <f>EnrlSC!V8/'SC-Population'!D8%</f>
        <v>155.95416417016176</v>
      </c>
      <c r="E8" s="58">
        <f>EnrlSC!W8/'SC-Population'!E8%</f>
        <v>157.65849570114804</v>
      </c>
      <c r="F8" s="58">
        <f>EnrlSC!AG8/'SC-Population'!F8%</f>
        <v>97.781172010309987</v>
      </c>
      <c r="G8" s="58">
        <f>EnrlSC!AH8/'SC-Population'!G8%</f>
        <v>96.671472537222385</v>
      </c>
      <c r="H8" s="58">
        <f>EnrlSC!AI8/'SC-Population'!H8%</f>
        <v>97.230872880015951</v>
      </c>
      <c r="I8" s="58">
        <f>EnrlSC!AJ8/('SC-Population'!C8+'SC-Population'!F8)%</f>
        <v>134.74371399636289</v>
      </c>
      <c r="J8" s="58">
        <f>EnrlSC!AK8/('SC-Population'!D8+'SC-Population'!G8)%</f>
        <v>132.05755797708858</v>
      </c>
      <c r="K8" s="58">
        <f>EnrlSC!AL8/('SC-Population'!E8+'SC-Population'!H8)%</f>
        <v>133.41808875602572</v>
      </c>
      <c r="L8" s="58">
        <f>EnrlSC!AS8/'SC-Population'!I8%</f>
        <v>70.122462674047981</v>
      </c>
      <c r="M8" s="58">
        <f>EnrlSC!AT8/'SC-Population'!J8%</f>
        <v>58.265893498162662</v>
      </c>
      <c r="N8" s="58">
        <f>EnrlSC!AU8/'SC-Population'!K8%</f>
        <v>64.232274948030437</v>
      </c>
      <c r="O8" s="58">
        <f>EnrlSC!AV8/('SC-Population'!C8+'SC-Population'!F8+'SC-Population'!I8)%</f>
        <v>121.423384482386</v>
      </c>
      <c r="P8" s="58">
        <f>EnrlSC!AW8/('SC-Population'!D8+'SC-Population'!G8+'SC-Population'!J8)%</f>
        <v>116.68768166916635</v>
      </c>
      <c r="Q8" s="58">
        <f>EnrlSC!AX8/('SC-Population'!E8+'SC-Population'!H8+'SC-Population'!K8)%</f>
        <v>119.08307989654094</v>
      </c>
      <c r="R8" s="58">
        <f>EnrlSC!BE8/'SC-Population'!L8%</f>
        <v>16.872176779392017</v>
      </c>
      <c r="S8" s="58">
        <f>EnrlSC!BF8/'SC-Population'!M8%</f>
        <v>12.353537133292221</v>
      </c>
      <c r="T8" s="58">
        <f>EnrlSC!BG8/'SC-Population'!N8%</f>
        <v>14.702273929138022</v>
      </c>
      <c r="U8" s="58">
        <f>(EnrlSC!AS8+EnrlSC!BE8)/('SC-Population'!L8+'SC-Population'!I8)%</f>
        <v>43.09643307102877</v>
      </c>
      <c r="V8" s="58">
        <f>(EnrlSC!AT8+EnrlSC!BF8)/('SC-Population'!M8+'SC-Population'!J8)%</f>
        <v>35.725484683671596</v>
      </c>
      <c r="W8" s="58">
        <f>(EnrlSC!AU8+EnrlSC!BG8)/('SC-Population'!N8+'SC-Population'!K8)%</f>
        <v>39.495660717209759</v>
      </c>
      <c r="X8" s="58">
        <f>EnrlSC!BH8/('SC-Population'!C8+'SC-Population'!F8+'SC-Population'!I8+'SC-Population'!L8)%</f>
        <v>103.10485711026182</v>
      </c>
      <c r="Y8" s="58">
        <f>EnrlSC!BI8/('SC-Population'!D8+'SC-Population'!G8+'SC-Population'!J8+'SC-Population'!M8)%</f>
        <v>99.235170373536008</v>
      </c>
      <c r="Z8" s="58">
        <f>EnrlSC!BJ8/('SC-Population'!E8+'SC-Population'!H8+'SC-Population'!K8+'SC-Population'!N8)%</f>
        <v>101.20178501220266</v>
      </c>
    </row>
    <row r="9" spans="1:62" s="47" customFormat="1" ht="18.75" customHeight="1">
      <c r="A9" s="29">
        <v>4</v>
      </c>
      <c r="B9" s="30" t="s">
        <v>18</v>
      </c>
      <c r="C9" s="58">
        <f>EnrlSC!U9/'SC-Population'!C9%</f>
        <v>123.88057871505642</v>
      </c>
      <c r="D9" s="58">
        <f>EnrlSC!V9/'SC-Population'!D9%</f>
        <v>96.965861143076339</v>
      </c>
      <c r="E9" s="58">
        <f>EnrlSC!W9/'SC-Population'!E9%</f>
        <v>111.05917910779458</v>
      </c>
      <c r="F9" s="58">
        <f>EnrlSC!AG9/'SC-Population'!F9%</f>
        <v>53.286903405111218</v>
      </c>
      <c r="G9" s="58">
        <f>EnrlSC!AH9/'SC-Population'!G9%</f>
        <v>36.259254499985168</v>
      </c>
      <c r="H9" s="58">
        <f>EnrlSC!AI9/'SC-Population'!H9%</f>
        <v>45.341560475769654</v>
      </c>
      <c r="I9" s="58">
        <f>EnrlSC!AJ9/('SC-Population'!C9+'SC-Population'!F9)%</f>
        <v>98.968385089035749</v>
      </c>
      <c r="J9" s="58">
        <f>EnrlSC!AK9/('SC-Population'!D9+'SC-Population'!G9)%</f>
        <v>76.082425149191565</v>
      </c>
      <c r="K9" s="58">
        <f>EnrlSC!AL9/('SC-Population'!E9+'SC-Population'!H9)%</f>
        <v>88.144033112420885</v>
      </c>
      <c r="L9" s="58">
        <f>EnrlSC!AS9/'SC-Population'!I9%</f>
        <v>27.405358543533008</v>
      </c>
      <c r="M9" s="58">
        <f>EnrlSC!AT9/'SC-Population'!J9%</f>
        <v>19.406164973775454</v>
      </c>
      <c r="N9" s="58">
        <f>EnrlSC!AU9/'SC-Population'!K9%</f>
        <v>23.822569886051966</v>
      </c>
      <c r="O9" s="58">
        <f>EnrlSC!AV9/('SC-Population'!C9+'SC-Population'!F9+'SC-Population'!I9)%</f>
        <v>85.979327060450274</v>
      </c>
      <c r="P9" s="58">
        <f>EnrlSC!AW9/('SC-Population'!D9+'SC-Population'!G9+'SC-Population'!J9)%</f>
        <v>66.618267639632521</v>
      </c>
      <c r="Q9" s="58">
        <f>EnrlSC!AX9/('SC-Population'!E9+'SC-Population'!H9+'SC-Population'!K9)%</f>
        <v>76.906959353400595</v>
      </c>
      <c r="R9" s="58">
        <f>EnrlSC!BE9/'SC-Population'!L9%</f>
        <v>10.531802694726348</v>
      </c>
      <c r="S9" s="58">
        <f>EnrlSC!BF9/'SC-Population'!M9%</f>
        <v>5.2451296769703948</v>
      </c>
      <c r="T9" s="58">
        <f>EnrlSC!BG9/'SC-Population'!N9%</f>
        <v>8.1137153751261621</v>
      </c>
      <c r="U9" s="58">
        <f>(EnrlSC!AS9+EnrlSC!BE9)/('SC-Population'!L9+'SC-Population'!I9)%</f>
        <v>19.386935660453119</v>
      </c>
      <c r="V9" s="58">
        <f>(EnrlSC!AT9+EnrlSC!BF9)/('SC-Population'!M9+'SC-Population'!J9)%</f>
        <v>12.541229319792695</v>
      </c>
      <c r="W9" s="58">
        <f>(EnrlSC!AU9+EnrlSC!BG9)/('SC-Population'!N9+'SC-Population'!K9)%</f>
        <v>16.289602779994354</v>
      </c>
      <c r="X9" s="58">
        <f>EnrlSC!BH9/('SC-Population'!C9+'SC-Population'!F9+'SC-Population'!I9+'SC-Population'!L9)%</f>
        <v>75.329503268540279</v>
      </c>
      <c r="Y9" s="58">
        <f>EnrlSC!BI9/('SC-Population'!D9+'SC-Population'!G9+'SC-Population'!J9+'SC-Population'!M9)%</f>
        <v>58.284774275041251</v>
      </c>
      <c r="Z9" s="58">
        <f>EnrlSC!BJ9/('SC-Population'!E9+'SC-Population'!H9+'SC-Population'!K9+'SC-Population'!N9)%</f>
        <v>67.368997987143601</v>
      </c>
    </row>
    <row r="10" spans="1:62" s="47" customFormat="1" ht="18.75" customHeight="1">
      <c r="A10" s="29">
        <v>5</v>
      </c>
      <c r="B10" s="34" t="s">
        <v>19</v>
      </c>
      <c r="C10" s="58">
        <f>EnrlSC!U10/'SC-Population'!C10%</f>
        <v>154.00764857631358</v>
      </c>
      <c r="D10" s="58">
        <f>EnrlSC!V10/'SC-Population'!D10%</f>
        <v>147.36401831538694</v>
      </c>
      <c r="E10" s="58">
        <f>EnrlSC!W10/'SC-Population'!E10%</f>
        <v>150.75266630304486</v>
      </c>
      <c r="F10" s="58">
        <f>EnrlSC!AG10/'SC-Population'!F10%</f>
        <v>106.58298102546635</v>
      </c>
      <c r="G10" s="58">
        <f>EnrlSC!AH10/'SC-Population'!G10%</f>
        <v>92.169118792245953</v>
      </c>
      <c r="H10" s="58">
        <f>EnrlSC!AI10/'SC-Population'!H10%</f>
        <v>99.504917681729879</v>
      </c>
      <c r="I10" s="58">
        <f>EnrlSC!AJ10/('SC-Population'!C10+'SC-Population'!F10)%</f>
        <v>136.16694115829185</v>
      </c>
      <c r="J10" s="58">
        <f>EnrlSC!AK10/('SC-Population'!D10+'SC-Population'!G10)%</f>
        <v>126.54218712666909</v>
      </c>
      <c r="K10" s="58">
        <f>EnrlSC!AL10/('SC-Population'!E10+'SC-Population'!H10)%</f>
        <v>131.44732849059432</v>
      </c>
      <c r="L10" s="58">
        <f>EnrlSC!AS10/'SC-Population'!I10%</f>
        <v>65.313507985209668</v>
      </c>
      <c r="M10" s="58">
        <f>EnrlSC!AT10/'SC-Population'!J10%</f>
        <v>53.57709846309745</v>
      </c>
      <c r="N10" s="58">
        <f>EnrlSC!AU10/'SC-Population'!K10%</f>
        <v>59.65299556062395</v>
      </c>
      <c r="O10" s="58">
        <f>EnrlSC!AV10/('SC-Population'!C10+'SC-Population'!F10+'SC-Population'!I10)%</f>
        <v>122.47532639695464</v>
      </c>
      <c r="P10" s="58">
        <f>EnrlSC!AW10/('SC-Population'!D10+'SC-Population'!G10+'SC-Population'!J10)%</f>
        <v>112.80582996569299</v>
      </c>
      <c r="Q10" s="58">
        <f>EnrlSC!AX10/('SC-Population'!E10+'SC-Population'!H10+'SC-Population'!K10)%</f>
        <v>117.7486412177673</v>
      </c>
      <c r="R10" s="58">
        <f>EnrlSC!BE10/'SC-Population'!L10%</f>
        <v>33.501702161349066</v>
      </c>
      <c r="S10" s="58">
        <f>EnrlSC!BF10/'SC-Population'!M10%</f>
        <v>27.106926165313364</v>
      </c>
      <c r="T10" s="58">
        <f>EnrlSC!BG10/'SC-Population'!N10%</f>
        <v>30.50935988811943</v>
      </c>
      <c r="U10" s="58">
        <f>(EnrlSC!AS10+EnrlSC!BE10)/('SC-Population'!L10+'SC-Population'!I10)%</f>
        <v>49.457817062583857</v>
      </c>
      <c r="V10" s="58">
        <f>(EnrlSC!AT10+EnrlSC!BF10)/('SC-Population'!M10+'SC-Population'!J10)%</f>
        <v>40.764947321638651</v>
      </c>
      <c r="W10" s="58">
        <f>(EnrlSC!AU10+EnrlSC!BG10)/('SC-Population'!N10+'SC-Population'!K10)%</f>
        <v>45.326613187113551</v>
      </c>
      <c r="X10" s="58">
        <f>EnrlSC!BH10/('SC-Population'!C10+'SC-Population'!F10+'SC-Population'!I10+'SC-Population'!L10)%</f>
        <v>108.14260462340167</v>
      </c>
      <c r="Y10" s="58">
        <f>EnrlSC!BI10/('SC-Population'!D10+'SC-Population'!G10+'SC-Population'!J10+'SC-Population'!M10)%</f>
        <v>99.942981602784442</v>
      </c>
      <c r="Z10" s="58">
        <f>EnrlSC!BJ10/('SC-Population'!E10+'SC-Population'!H10+'SC-Population'!K10+'SC-Population'!N10)%</f>
        <v>104.16110640922183</v>
      </c>
    </row>
    <row r="11" spans="1:62" s="47" customFormat="1" ht="18.75" customHeight="1">
      <c r="A11" s="29">
        <v>6</v>
      </c>
      <c r="B11" s="30" t="s">
        <v>20</v>
      </c>
      <c r="C11" s="58">
        <f>EnrlSC!U11/'SC-Population'!C11%</f>
        <v>107.4829931972789</v>
      </c>
      <c r="D11" s="58">
        <f>EnrlSC!V11/'SC-Population'!D11%</f>
        <v>102.75862068965516</v>
      </c>
      <c r="E11" s="58">
        <f>EnrlSC!W11/'SC-Population'!E11%</f>
        <v>105.13698630136986</v>
      </c>
      <c r="F11" s="58">
        <f>EnrlSC!AG11/'SC-Population'!F11%</f>
        <v>82.284382284382289</v>
      </c>
      <c r="G11" s="58">
        <f>EnrlSC!AH11/'SC-Population'!G11%</f>
        <v>82.025316455696199</v>
      </c>
      <c r="H11" s="58">
        <f>EnrlSC!AI11/'SC-Population'!H11%</f>
        <v>82.160194174757279</v>
      </c>
      <c r="I11" s="58">
        <f>EnrlSC!AJ11/('SC-Population'!C11+'SC-Population'!F11)%</f>
        <v>97.569922054103628</v>
      </c>
      <c r="J11" s="58">
        <f>EnrlSC!AK11/('SC-Population'!D11+'SC-Population'!G11)%</f>
        <v>94.940334128878291</v>
      </c>
      <c r="K11" s="58">
        <f>EnrlSC!AL11/('SC-Population'!E11+'SC-Population'!H11)%</f>
        <v>96.281571562207674</v>
      </c>
      <c r="L11" s="58">
        <f>EnrlSC!AS11/'SC-Population'!I11%</f>
        <v>46.345811051693403</v>
      </c>
      <c r="M11" s="58">
        <f>EnrlSC!AT11/'SC-Population'!J11%</f>
        <v>57.223264540337709</v>
      </c>
      <c r="N11" s="58">
        <f>EnrlSC!AU11/'SC-Population'!K11%</f>
        <v>51.645338208409505</v>
      </c>
      <c r="O11" s="58">
        <f>EnrlSC!AV11/('SC-Population'!C11+'SC-Population'!F11+'SC-Population'!I11)%</f>
        <v>87.089715536105032</v>
      </c>
      <c r="P11" s="58">
        <f>EnrlSC!AW11/('SC-Population'!D11+'SC-Population'!G11+'SC-Population'!J11)%</f>
        <v>87.290715372907144</v>
      </c>
      <c r="Q11" s="58">
        <f>EnrlSC!AX11/('SC-Population'!E11+'SC-Population'!H11+'SC-Population'!K11)%</f>
        <v>87.188081936685279</v>
      </c>
      <c r="R11" s="58">
        <f>EnrlSC!BE11/'SC-Population'!L11%</f>
        <v>27.220077220077222</v>
      </c>
      <c r="S11" s="58">
        <f>EnrlSC!BF11/'SC-Population'!M11%</f>
        <v>40.639269406392692</v>
      </c>
      <c r="T11" s="58">
        <f>EnrlSC!BG11/'SC-Population'!N11%</f>
        <v>33.36820083682008</v>
      </c>
      <c r="U11" s="58">
        <f>(EnrlSC!AS11+EnrlSC!BE11)/('SC-Population'!L11+'SC-Population'!I11)%</f>
        <v>37.16404077849861</v>
      </c>
      <c r="V11" s="58">
        <f>(EnrlSC!AT11+EnrlSC!BF11)/('SC-Population'!M11+'SC-Population'!J11)%</f>
        <v>49.742533470648809</v>
      </c>
      <c r="W11" s="58">
        <f>(EnrlSC!AU11+EnrlSC!BG11)/('SC-Population'!N11+'SC-Population'!K11)%</f>
        <v>43.121951219512198</v>
      </c>
      <c r="X11" s="58">
        <f>EnrlSC!BH11/('SC-Population'!C11+'SC-Population'!F11+'SC-Population'!I11+'SC-Population'!L11)%</f>
        <v>77.576687116564415</v>
      </c>
      <c r="Y11" s="58">
        <f>EnrlSC!BI11/('SC-Population'!D11+'SC-Population'!G11+'SC-Population'!J11+'SC-Population'!M11)%</f>
        <v>80.626223091976513</v>
      </c>
      <c r="Z11" s="58">
        <f>EnrlSC!BJ11/('SC-Population'!E11+'SC-Population'!H11+'SC-Population'!K11+'SC-Population'!N11)%</f>
        <v>79.054694909895673</v>
      </c>
    </row>
    <row r="12" spans="1:62" s="47" customFormat="1" ht="18.75" customHeight="1">
      <c r="A12" s="29">
        <v>7</v>
      </c>
      <c r="B12" s="30" t="s">
        <v>21</v>
      </c>
      <c r="C12" s="58">
        <f>EnrlSC!U12/'SC-Population'!C12%</f>
        <v>112.52667204483291</v>
      </c>
      <c r="D12" s="58">
        <f>EnrlSC!V12/'SC-Population'!D12%</f>
        <v>112.06234802804461</v>
      </c>
      <c r="E12" s="58">
        <f>EnrlSC!W12/'SC-Population'!E12%</f>
        <v>112.3099124229151</v>
      </c>
      <c r="F12" s="58">
        <f>EnrlSC!AG12/'SC-Population'!F12%</f>
        <v>84.337044722612703</v>
      </c>
      <c r="G12" s="58">
        <f>EnrlSC!AH12/'SC-Population'!G12%</f>
        <v>72.412865929486102</v>
      </c>
      <c r="H12" s="58">
        <f>EnrlSC!AI12/'SC-Population'!H12%</f>
        <v>78.73811956774756</v>
      </c>
      <c r="I12" s="58">
        <f>EnrlSC!AJ12/('SC-Population'!C12+'SC-Population'!F12)%</f>
        <v>101.50694888643368</v>
      </c>
      <c r="J12" s="58">
        <f>EnrlSC!AK12/('SC-Population'!D12+'SC-Population'!G12)%</f>
        <v>96.459723443792697</v>
      </c>
      <c r="K12" s="58">
        <f>EnrlSC!AL12/('SC-Population'!E12+'SC-Population'!H12)%</f>
        <v>99.145386417151684</v>
      </c>
      <c r="L12" s="58">
        <f>EnrlSC!AS12/'SC-Population'!I12%</f>
        <v>72.50082444762009</v>
      </c>
      <c r="M12" s="58">
        <f>EnrlSC!AT12/'SC-Population'!J12%</f>
        <v>52.92724738847847</v>
      </c>
      <c r="N12" s="58">
        <f>EnrlSC!AU12/'SC-Population'!K12%</f>
        <v>63.276432262151779</v>
      </c>
      <c r="O12" s="58">
        <f>EnrlSC!AV12/('SC-Population'!C12+'SC-Population'!F12+'SC-Population'!I12)%</f>
        <v>95.439746154376763</v>
      </c>
      <c r="P12" s="58">
        <f>EnrlSC!AW12/('SC-Population'!D12+'SC-Population'!G12+'SC-Population'!J12)%</f>
        <v>87.256105987479046</v>
      </c>
      <c r="Q12" s="58">
        <f>EnrlSC!AX12/('SC-Population'!E12+'SC-Population'!H12+'SC-Population'!K12)%</f>
        <v>91.604871295790574</v>
      </c>
      <c r="R12" s="58">
        <f>EnrlSC!BE12/'SC-Population'!L12%</f>
        <v>36.691397000789266</v>
      </c>
      <c r="S12" s="58">
        <f>EnrlSC!BF12/'SC-Population'!M12%</f>
        <v>28.921709549135162</v>
      </c>
      <c r="T12" s="58">
        <f>EnrlSC!BG12/'SC-Population'!N12%</f>
        <v>33.057716977855456</v>
      </c>
      <c r="U12" s="58">
        <f>(EnrlSC!AS12+EnrlSC!BE12)/('SC-Population'!L12+'SC-Population'!I12)%</f>
        <v>54.205758219306972</v>
      </c>
      <c r="V12" s="58">
        <f>(EnrlSC!AT12+EnrlSC!BF12)/('SC-Population'!M12+'SC-Population'!J12)%</f>
        <v>40.749360442859135</v>
      </c>
      <c r="W12" s="58">
        <f>(EnrlSC!AU12+EnrlSC!BG12)/('SC-Population'!N12+'SC-Population'!K12)%</f>
        <v>47.888818525681621</v>
      </c>
      <c r="X12" s="58">
        <f>EnrlSC!BH12/('SC-Population'!C12+'SC-Population'!F12+'SC-Population'!I12+'SC-Population'!L12)%</f>
        <v>84.905318576806579</v>
      </c>
      <c r="Y12" s="58">
        <f>EnrlSC!BI12/('SC-Population'!D12+'SC-Population'!G12+'SC-Population'!J12+'SC-Population'!M12)%</f>
        <v>76.827886878186547</v>
      </c>
      <c r="Z12" s="58">
        <f>EnrlSC!BJ12/('SC-Population'!E12+'SC-Population'!H12+'SC-Population'!K12+'SC-Population'!N12)%</f>
        <v>81.121556448959609</v>
      </c>
    </row>
    <row r="13" spans="1:62" s="47" customFormat="1" ht="18.75" customHeight="1">
      <c r="A13" s="29">
        <v>8</v>
      </c>
      <c r="B13" s="30" t="s">
        <v>22</v>
      </c>
      <c r="C13" s="58">
        <f>EnrlSC!U13/'SC-Population'!C13%</f>
        <v>115.42047452434419</v>
      </c>
      <c r="D13" s="58">
        <f>EnrlSC!V13/'SC-Population'!D13%</f>
        <v>132.21495311701793</v>
      </c>
      <c r="E13" s="58">
        <f>EnrlSC!W13/'SC-Population'!E13%</f>
        <v>123.11257116009109</v>
      </c>
      <c r="F13" s="58">
        <f>EnrlSC!AG13/'SC-Population'!F13%</f>
        <v>85.943931084856985</v>
      </c>
      <c r="G13" s="58">
        <f>EnrlSC!AH13/'SC-Population'!G13%</f>
        <v>84.629721924476513</v>
      </c>
      <c r="H13" s="58">
        <f>EnrlSC!AI13/'SC-Population'!H13%</f>
        <v>85.340452013179799</v>
      </c>
      <c r="I13" s="58">
        <f>EnrlSC!AJ13/('SC-Population'!C13+'SC-Population'!F13)%</f>
        <v>104.36031905197972</v>
      </c>
      <c r="J13" s="58">
        <f>EnrlSC!AK13/('SC-Population'!D13+'SC-Population'!G13)%</f>
        <v>114.30692980269936</v>
      </c>
      <c r="K13" s="58">
        <f>EnrlSC!AL13/('SC-Population'!E13+'SC-Population'!H13)%</f>
        <v>108.9204184041275</v>
      </c>
      <c r="L13" s="58">
        <f>EnrlSC!AS13/'SC-Population'!I13%</f>
        <v>60.639741629588904</v>
      </c>
      <c r="M13" s="58">
        <f>EnrlSC!AT13/'SC-Population'!J13%</f>
        <v>63.329487323483463</v>
      </c>
      <c r="N13" s="58">
        <f>EnrlSC!AU13/'SC-Population'!K13%</f>
        <v>61.868640924803714</v>
      </c>
      <c r="O13" s="58">
        <f>EnrlSC!AV13/('SC-Population'!C13+'SC-Population'!F13+'SC-Population'!I13)%</f>
        <v>95.525887819161028</v>
      </c>
      <c r="P13" s="58">
        <f>EnrlSC!AW13/('SC-Population'!D13+'SC-Population'!G13+'SC-Population'!J13)%</f>
        <v>104.05817629428913</v>
      </c>
      <c r="Q13" s="58">
        <f>EnrlSC!AX13/('SC-Population'!E13+'SC-Population'!H13+'SC-Population'!K13)%</f>
        <v>99.434872035053175</v>
      </c>
      <c r="R13" s="58">
        <f>EnrlSC!BE13/'SC-Population'!L13%</f>
        <v>31.739598340594679</v>
      </c>
      <c r="S13" s="58">
        <f>EnrlSC!BF13/'SC-Population'!M13%</f>
        <v>29.525481467548616</v>
      </c>
      <c r="T13" s="58">
        <f>EnrlSC!BG13/'SC-Population'!N13%</f>
        <v>30.735021501144988</v>
      </c>
      <c r="U13" s="58">
        <f>(EnrlSC!AS13+EnrlSC!BE13)/('SC-Population'!L13+'SC-Population'!I13)%</f>
        <v>46.264526601163851</v>
      </c>
      <c r="V13" s="58">
        <f>(EnrlSC!AT13+EnrlSC!BF13)/('SC-Population'!M13+'SC-Population'!J13)%</f>
        <v>46.623010421723457</v>
      </c>
      <c r="W13" s="58">
        <f>(EnrlSC!AU13+EnrlSC!BG13)/('SC-Population'!N13+'SC-Population'!K13)%</f>
        <v>46.427748437492653</v>
      </c>
      <c r="X13" s="58">
        <f>EnrlSC!BH13/('SC-Population'!C13+'SC-Population'!F13+'SC-Population'!I13+'SC-Population'!L13)%</f>
        <v>84.895593023238987</v>
      </c>
      <c r="Y13" s="58">
        <f>EnrlSC!BI13/('SC-Population'!D13+'SC-Population'!G13+'SC-Population'!J13+'SC-Population'!M13)%</f>
        <v>91.820526150536082</v>
      </c>
      <c r="Z13" s="58">
        <f>EnrlSC!BJ13/('SC-Population'!E13+'SC-Population'!H13+'SC-Population'!K13+'SC-Population'!N13)%</f>
        <v>88.063110080064789</v>
      </c>
    </row>
    <row r="14" spans="1:62" s="47" customFormat="1" ht="18.75" customHeight="1">
      <c r="A14" s="29">
        <v>9</v>
      </c>
      <c r="B14" s="30" t="s">
        <v>23</v>
      </c>
      <c r="C14" s="58">
        <f>EnrlSC!U14/'SC-Population'!C14%</f>
        <v>108.82418315181151</v>
      </c>
      <c r="D14" s="58">
        <f>EnrlSC!V14/'SC-Population'!D14%</f>
        <v>111.06107626279299</v>
      </c>
      <c r="E14" s="58">
        <f>EnrlSC!W14/'SC-Population'!E14%</f>
        <v>109.90510953563019</v>
      </c>
      <c r="F14" s="58">
        <f>EnrlSC!AG14/'SC-Population'!F14%</f>
        <v>110.94390971124407</v>
      </c>
      <c r="G14" s="58">
        <f>EnrlSC!AH14/'SC-Population'!G14%</f>
        <v>109.95148757137338</v>
      </c>
      <c r="H14" s="58">
        <f>EnrlSC!AI14/'SC-Population'!H14%</f>
        <v>110.46510423678787</v>
      </c>
      <c r="I14" s="58">
        <f>EnrlSC!AJ14/('SC-Population'!C14+'SC-Population'!F14)%</f>
        <v>109.63308006567142</v>
      </c>
      <c r="J14" s="58">
        <f>EnrlSC!AK14/('SC-Population'!D14+'SC-Population'!G14)%</f>
        <v>110.6384544317355</v>
      </c>
      <c r="K14" s="58">
        <f>EnrlSC!AL14/('SC-Population'!E14+'SC-Population'!H14)%</f>
        <v>110.11861047278356</v>
      </c>
      <c r="L14" s="58">
        <f>EnrlSC!AS14/'SC-Population'!I14%</f>
        <v>84.232045508414316</v>
      </c>
      <c r="M14" s="58">
        <f>EnrlSC!AT14/'SC-Population'!J14%</f>
        <v>85.395472014985629</v>
      </c>
      <c r="N14" s="58">
        <f>EnrlSC!AU14/'SC-Population'!K14%</f>
        <v>84.788688866568805</v>
      </c>
      <c r="O14" s="58">
        <f>EnrlSC!AV14/('SC-Population'!C14+'SC-Population'!F14+'SC-Population'!I14)%</f>
        <v>104.42786281093093</v>
      </c>
      <c r="P14" s="58">
        <f>EnrlSC!AW14/('SC-Population'!D14+'SC-Population'!G14+'SC-Population'!J14)%</f>
        <v>105.53909991257487</v>
      </c>
      <c r="Q14" s="58">
        <f>EnrlSC!AX14/('SC-Population'!E14+'SC-Population'!H14+'SC-Population'!K14)%</f>
        <v>104.96350410873606</v>
      </c>
      <c r="R14" s="58">
        <f>EnrlSC!BE14/'SC-Population'!L14%</f>
        <v>55.181856062860881</v>
      </c>
      <c r="S14" s="58">
        <f>EnrlSC!BF14/'SC-Population'!M14%</f>
        <v>37.377038465309326</v>
      </c>
      <c r="T14" s="58">
        <f>EnrlSC!BG14/'SC-Population'!N14%</f>
        <v>46.695328442139036</v>
      </c>
      <c r="U14" s="58">
        <f>(EnrlSC!AS14+EnrlSC!BE14)/('SC-Population'!L14+'SC-Population'!I14)%</f>
        <v>69.740163325909435</v>
      </c>
      <c r="V14" s="58">
        <f>(EnrlSC!AT14+EnrlSC!BF14)/('SC-Population'!M14+'SC-Population'!J14)%</f>
        <v>61.528215457587471</v>
      </c>
      <c r="W14" s="58">
        <f>(EnrlSC!AU14+EnrlSC!BG14)/('SC-Population'!N14+'SC-Population'!K14)%</f>
        <v>65.818542881965996</v>
      </c>
      <c r="X14" s="58">
        <f>EnrlSC!BH14/('SC-Population'!C14+'SC-Population'!F14+'SC-Population'!I14+'SC-Population'!L14)%</f>
        <v>96.0843145659464</v>
      </c>
      <c r="Y14" s="58">
        <f>EnrlSC!BI14/('SC-Population'!D14+'SC-Population'!G14+'SC-Population'!J14+'SC-Population'!M14)%</f>
        <v>94.195993974101683</v>
      </c>
      <c r="Z14" s="58">
        <f>EnrlSC!BJ14/('SC-Population'!E14+'SC-Population'!H14+'SC-Population'!K14+'SC-Population'!N14)%</f>
        <v>95.1758081312896</v>
      </c>
    </row>
    <row r="15" spans="1:62" s="47" customFormat="1" ht="18.75" customHeight="1">
      <c r="A15" s="29">
        <v>10</v>
      </c>
      <c r="B15" s="30" t="s">
        <v>24</v>
      </c>
      <c r="C15" s="58">
        <f>EnrlSC!U15/'SC-Population'!C15%</f>
        <v>122.90376629999271</v>
      </c>
      <c r="D15" s="58">
        <f>EnrlSC!V15/'SC-Population'!D15%</f>
        <v>120.29393285437212</v>
      </c>
      <c r="E15" s="58">
        <f>EnrlSC!W15/'SC-Population'!E15%</f>
        <v>121.67557978094308</v>
      </c>
      <c r="F15" s="58">
        <f>EnrlSC!AG15/'SC-Population'!F15%</f>
        <v>94.314358538657601</v>
      </c>
      <c r="G15" s="58">
        <f>EnrlSC!AH15/'SC-Population'!G15%</f>
        <v>85.490455698995916</v>
      </c>
      <c r="H15" s="58">
        <f>EnrlSC!AI15/'SC-Population'!H15%</f>
        <v>90.076659483519975</v>
      </c>
      <c r="I15" s="58">
        <f>EnrlSC!AJ15/('SC-Population'!C15+'SC-Population'!F15)%</f>
        <v>110.98915106364899</v>
      </c>
      <c r="J15" s="58">
        <f>EnrlSC!AK15/('SC-Population'!D15+'SC-Population'!G15)%</f>
        <v>105.46115743933788</v>
      </c>
      <c r="K15" s="58">
        <f>EnrlSC!AL15/('SC-Population'!E15+'SC-Population'!H15)%</f>
        <v>108.36520289876638</v>
      </c>
      <c r="L15" s="58">
        <f>EnrlSC!AS15/'SC-Population'!I15%</f>
        <v>63.951109479095635</v>
      </c>
      <c r="M15" s="58">
        <f>EnrlSC!AT15/'SC-Population'!J15%</f>
        <v>56.311254711900922</v>
      </c>
      <c r="N15" s="58">
        <f>EnrlSC!AU15/'SC-Population'!K15%</f>
        <v>60.181223925809796</v>
      </c>
      <c r="O15" s="58">
        <f>EnrlSC!AV15/('SC-Population'!C15+'SC-Population'!F15+'SC-Population'!I15)%</f>
        <v>100.98919358975787</v>
      </c>
      <c r="P15" s="58">
        <f>EnrlSC!AW15/('SC-Population'!D15+'SC-Population'!G15+'SC-Population'!J15)%</f>
        <v>94.379962605929634</v>
      </c>
      <c r="Q15" s="58">
        <f>EnrlSC!AX15/('SC-Population'!E15+'SC-Population'!H15+'SC-Population'!K15)%</f>
        <v>97.824861220100573</v>
      </c>
      <c r="R15" s="58">
        <f>EnrlSC!BE15/'SC-Population'!L15%</f>
        <v>31.625937686962125</v>
      </c>
      <c r="S15" s="58">
        <f>EnrlSC!BF15/'SC-Population'!M15%</f>
        <v>29.439738445534253</v>
      </c>
      <c r="T15" s="58">
        <f>EnrlSC!BG15/'SC-Population'!N15%</f>
        <v>30.573050863632023</v>
      </c>
      <c r="U15" s="58">
        <f>(EnrlSC!AS15+EnrlSC!BE15)/('SC-Population'!L15+'SC-Population'!I15)%</f>
        <v>46.732202392626</v>
      </c>
      <c r="V15" s="58">
        <f>(EnrlSC!AT15+EnrlSC!BF15)/('SC-Population'!M15+'SC-Population'!J15)%</f>
        <v>42.314936656603969</v>
      </c>
      <c r="W15" s="58">
        <f>(EnrlSC!AU15+EnrlSC!BG15)/('SC-Population'!N15+'SC-Population'!K15)%</f>
        <v>44.580070145444942</v>
      </c>
      <c r="X15" s="58">
        <f>EnrlSC!BH15/('SC-Population'!C15+'SC-Population'!F15+'SC-Population'!I15+'SC-Population'!L15)%</f>
        <v>87.459379881146873</v>
      </c>
      <c r="Y15" s="58">
        <f>EnrlSC!BI15/('SC-Population'!D15+'SC-Population'!G15+'SC-Population'!J15+'SC-Population'!M15)%</f>
        <v>81.596832857156784</v>
      </c>
      <c r="Z15" s="58">
        <f>EnrlSC!BJ15/('SC-Population'!E15+'SC-Population'!H15+'SC-Population'!K15+'SC-Population'!N15)%</f>
        <v>84.64928885585951</v>
      </c>
    </row>
    <row r="16" spans="1:62" s="47" customFormat="1" ht="18.75" customHeight="1">
      <c r="A16" s="29">
        <v>11</v>
      </c>
      <c r="B16" s="30" t="s">
        <v>52</v>
      </c>
      <c r="C16" s="58">
        <f>EnrlSC!U16/'SC-Population'!C16%</f>
        <v>185.39582689531679</v>
      </c>
      <c r="D16" s="58">
        <f>EnrlSC!V16/'SC-Population'!D16%</f>
        <v>180.23141472534934</v>
      </c>
      <c r="E16" s="58">
        <f>EnrlSC!W16/'SC-Population'!E16%</f>
        <v>182.86631274756698</v>
      </c>
      <c r="F16" s="58">
        <f>EnrlSC!AG16/'SC-Population'!F16%</f>
        <v>60.209489232751174</v>
      </c>
      <c r="G16" s="58">
        <f>EnrlSC!AH16/'SC-Population'!G16%</f>
        <v>45.569029850746269</v>
      </c>
      <c r="H16" s="58">
        <f>EnrlSC!AI16/'SC-Population'!H16%</f>
        <v>53.170868900932675</v>
      </c>
      <c r="I16" s="58">
        <f>EnrlSC!AJ16/('SC-Population'!C16+'SC-Population'!F16)%</f>
        <v>139.52500368785957</v>
      </c>
      <c r="J16" s="58">
        <f>EnrlSC!AK16/('SC-Population'!D16+'SC-Population'!G16)%</f>
        <v>132.0133040832213</v>
      </c>
      <c r="K16" s="58">
        <f>EnrlSC!AL16/('SC-Population'!E16+'SC-Population'!H16)%</f>
        <v>135.87037955158928</v>
      </c>
      <c r="L16" s="58">
        <f>EnrlSC!AS16/'SC-Population'!I16%</f>
        <v>27.673104097974566</v>
      </c>
      <c r="M16" s="58">
        <f>EnrlSC!AT16/'SC-Population'!J16%</f>
        <v>18.944107463619087</v>
      </c>
      <c r="N16" s="58">
        <f>EnrlSC!AU16/'SC-Population'!K16%</f>
        <v>23.633066653814641</v>
      </c>
      <c r="O16" s="58">
        <f>EnrlSC!AV16/('SC-Population'!C16+'SC-Population'!F16+'SC-Population'!I16)%</f>
        <v>117.93810104088432</v>
      </c>
      <c r="P16" s="58">
        <f>EnrlSC!AW16/('SC-Population'!D16+'SC-Population'!G16+'SC-Population'!J16)%</f>
        <v>111.81652681579442</v>
      </c>
      <c r="Q16" s="58">
        <f>EnrlSC!AX16/('SC-Population'!E16+'SC-Population'!H16+'SC-Population'!K16)%</f>
        <v>114.98679537995228</v>
      </c>
      <c r="R16" s="58">
        <f>EnrlSC!BE16/'SC-Population'!L16%</f>
        <v>7.7888846374593452</v>
      </c>
      <c r="S16" s="58">
        <f>EnrlSC!BF16/'SC-Population'!M16%</f>
        <v>3.2220302135013101</v>
      </c>
      <c r="T16" s="58">
        <f>EnrlSC!BG16/'SC-Population'!N16%</f>
        <v>5.6799752876670011</v>
      </c>
      <c r="U16" s="58">
        <f>(EnrlSC!AS16+EnrlSC!BE16)/('SC-Population'!L16+'SC-Population'!I16)%</f>
        <v>18.04939871989259</v>
      </c>
      <c r="V16" s="58">
        <f>(EnrlSC!AT16+EnrlSC!BF16)/('SC-Population'!M16+'SC-Population'!J16)%</f>
        <v>11.351307695413981</v>
      </c>
      <c r="W16" s="58">
        <f>(EnrlSC!AU16+EnrlSC!BG16)/('SC-Population'!N16+'SC-Population'!K16)%</f>
        <v>14.952703964154583</v>
      </c>
      <c r="X16" s="58">
        <f>EnrlSC!BH16/('SC-Population'!C16+'SC-Population'!F16+'SC-Population'!I16+'SC-Population'!L16)%</f>
        <v>101.05526873798435</v>
      </c>
      <c r="Y16" s="58">
        <f>EnrlSC!BI16/('SC-Population'!D16+'SC-Population'!G16+'SC-Population'!J16+'SC-Population'!M16)%</f>
        <v>96.289580498030318</v>
      </c>
      <c r="Z16" s="58">
        <f>EnrlSC!BJ16/('SC-Population'!E16+'SC-Population'!H16+'SC-Population'!K16+'SC-Population'!N16)%</f>
        <v>98.772028639618142</v>
      </c>
    </row>
    <row r="17" spans="1:26" s="47" customFormat="1" ht="18.75" customHeight="1">
      <c r="A17" s="29">
        <v>12</v>
      </c>
      <c r="B17" s="30" t="s">
        <v>25</v>
      </c>
      <c r="C17" s="58">
        <f>EnrlSC!U17/'SC-Population'!C17%</f>
        <v>112.03171544244765</v>
      </c>
      <c r="D17" s="58">
        <f>EnrlSC!V17/'SC-Population'!D17%</f>
        <v>109.9783704037108</v>
      </c>
      <c r="E17" s="58">
        <f>EnrlSC!W17/'SC-Population'!E17%</f>
        <v>111.025271502941</v>
      </c>
      <c r="F17" s="58">
        <f>EnrlSC!AG17/'SC-Population'!F17%</f>
        <v>94.298683436137395</v>
      </c>
      <c r="G17" s="58">
        <f>EnrlSC!AH17/'SC-Population'!G17%</f>
        <v>90.086720474113363</v>
      </c>
      <c r="H17" s="58">
        <f>EnrlSC!AI17/'SC-Population'!H17%</f>
        <v>92.256160671519069</v>
      </c>
      <c r="I17" s="58">
        <f>EnrlSC!AJ17/('SC-Population'!C17+'SC-Population'!F17)%</f>
        <v>105.27151519959541</v>
      </c>
      <c r="J17" s="58">
        <f>EnrlSC!AK17/('SC-Population'!D17+'SC-Population'!G17)%</f>
        <v>102.49295274930502</v>
      </c>
      <c r="K17" s="58">
        <f>EnrlSC!AL17/('SC-Population'!E17+'SC-Population'!H17)%</f>
        <v>103.91509604544149</v>
      </c>
      <c r="L17" s="58">
        <f>EnrlSC!AS17/'SC-Population'!I17%</f>
        <v>65.623206405660468</v>
      </c>
      <c r="M17" s="58">
        <f>EnrlSC!AT17/'SC-Population'!J17%</f>
        <v>64.377987408140484</v>
      </c>
      <c r="N17" s="58">
        <f>EnrlSC!AU17/'SC-Population'!K17%</f>
        <v>65.035550498601324</v>
      </c>
      <c r="O17" s="58">
        <f>EnrlSC!AV17/('SC-Population'!C17+'SC-Population'!F17+'SC-Population'!I17)%</f>
        <v>97.003317982839093</v>
      </c>
      <c r="P17" s="58">
        <f>EnrlSC!AW17/('SC-Population'!D17+'SC-Population'!G17+'SC-Population'!J17)%</f>
        <v>94.946180633366453</v>
      </c>
      <c r="Q17" s="58">
        <f>EnrlSC!AX17/('SC-Population'!E17+'SC-Population'!H17+'SC-Population'!K17)%</f>
        <v>96.005876564847654</v>
      </c>
      <c r="R17" s="58">
        <f>EnrlSC!BE17/'SC-Population'!L17%</f>
        <v>41.14852467146045</v>
      </c>
      <c r="S17" s="58">
        <f>EnrlSC!BF17/'SC-Population'!M17%</f>
        <v>41.790100012659828</v>
      </c>
      <c r="T17" s="58">
        <f>EnrlSC!BG17/'SC-Population'!N17%</f>
        <v>41.445496872902389</v>
      </c>
      <c r="U17" s="58">
        <f>(EnrlSC!AS17+EnrlSC!BE17)/('SC-Population'!L17+'SC-Population'!I17)%</f>
        <v>53.708246018946824</v>
      </c>
      <c r="V17" s="58">
        <f>(EnrlSC!AT17+EnrlSC!BF17)/('SC-Population'!M17+'SC-Population'!J17)%</f>
        <v>53.586608090349749</v>
      </c>
      <c r="W17" s="58">
        <f>(EnrlSC!AU17+EnrlSC!BG17)/('SC-Population'!N17+'SC-Population'!K17)%</f>
        <v>53.651372703270376</v>
      </c>
      <c r="X17" s="58">
        <f>EnrlSC!BH17/('SC-Population'!C17+'SC-Population'!F17+'SC-Population'!I17+'SC-Population'!L17)%</f>
        <v>87.778391146522694</v>
      </c>
      <c r="Y17" s="58">
        <f>EnrlSC!BI17/('SC-Population'!D17+'SC-Population'!G17+'SC-Population'!J17+'SC-Population'!M17)%</f>
        <v>86.794547432868782</v>
      </c>
      <c r="Z17" s="58">
        <f>EnrlSC!BJ17/('SC-Population'!E17+'SC-Population'!H17+'SC-Population'!K17+'SC-Population'!N17)%</f>
        <v>87.304806223942137</v>
      </c>
    </row>
    <row r="18" spans="1:26" s="47" customFormat="1" ht="18.75" customHeight="1">
      <c r="A18" s="29">
        <v>13</v>
      </c>
      <c r="B18" s="30" t="s">
        <v>26</v>
      </c>
      <c r="C18" s="58">
        <f>EnrlSC!U18/'SC-Population'!C18%</f>
        <v>104.87124624312105</v>
      </c>
      <c r="D18" s="58">
        <f>EnrlSC!V18/'SC-Population'!D18%</f>
        <v>102.48166754271828</v>
      </c>
      <c r="E18" s="58">
        <f>EnrlSC!W18/'SC-Population'!E18%</f>
        <v>103.6970071645128</v>
      </c>
      <c r="F18" s="58">
        <f>EnrlSC!AG18/'SC-Population'!F18%</f>
        <v>115.76883054510525</v>
      </c>
      <c r="G18" s="58">
        <f>EnrlSC!AH18/'SC-Population'!G18%</f>
        <v>108.85456638526477</v>
      </c>
      <c r="H18" s="58">
        <f>EnrlSC!AI18/'SC-Population'!H18%</f>
        <v>112.35820613009207</v>
      </c>
      <c r="I18" s="58">
        <f>EnrlSC!AJ18/('SC-Population'!C18+'SC-Population'!F18)%</f>
        <v>109.05875296686847</v>
      </c>
      <c r="J18" s="58">
        <f>EnrlSC!AK18/('SC-Population'!D18+'SC-Population'!G18)%</f>
        <v>104.94183124447807</v>
      </c>
      <c r="K18" s="58">
        <f>EnrlSC!AL18/('SC-Population'!E18+'SC-Population'!H18)%</f>
        <v>107.03272670467859</v>
      </c>
      <c r="L18" s="58">
        <f>EnrlSC!AS18/'SC-Population'!I18%</f>
        <v>89.625212947189098</v>
      </c>
      <c r="M18" s="58">
        <f>EnrlSC!AT18/'SC-Population'!J18%</f>
        <v>89.594200675053685</v>
      </c>
      <c r="N18" s="58">
        <f>EnrlSC!AU18/'SC-Population'!K18%</f>
        <v>89.609808142968731</v>
      </c>
      <c r="O18" s="58">
        <f>EnrlSC!AV18/('SC-Population'!C18+'SC-Population'!F18+'SC-Population'!I18)%</f>
        <v>104.91728552930402</v>
      </c>
      <c r="P18" s="58">
        <f>EnrlSC!AW18/('SC-Population'!D18+'SC-Population'!G18+'SC-Population'!J18)%</f>
        <v>101.6233833548264</v>
      </c>
      <c r="Q18" s="58">
        <f>EnrlSC!AX18/('SC-Population'!E18+'SC-Population'!H18+'SC-Population'!K18)%</f>
        <v>103.29302504375704</v>
      </c>
      <c r="R18" s="58">
        <f>EnrlSC!BE18/'SC-Population'!L18%</f>
        <v>49.168050175244417</v>
      </c>
      <c r="S18" s="58">
        <f>EnrlSC!BF18/'SC-Population'!M18%</f>
        <v>61.996081681862705</v>
      </c>
      <c r="T18" s="58">
        <f>EnrlSC!BG18/'SC-Population'!N18%</f>
        <v>55.514753853896764</v>
      </c>
      <c r="U18" s="58">
        <f>(EnrlSC!AS18+EnrlSC!BE18)/('SC-Population'!L18+'SC-Population'!I18)%</f>
        <v>69.135837070254098</v>
      </c>
      <c r="V18" s="58">
        <f>(EnrlSC!AT18+EnrlSC!BF18)/('SC-Population'!M18+'SC-Population'!J18)%</f>
        <v>75.671874406051629</v>
      </c>
      <c r="W18" s="58">
        <f>(EnrlSC!AU18+EnrlSC!BG18)/('SC-Population'!N18+'SC-Population'!K18)%</f>
        <v>72.375958693726801</v>
      </c>
      <c r="X18" s="58">
        <f>EnrlSC!BH18/('SC-Population'!C18+'SC-Population'!F18+'SC-Population'!I18+'SC-Population'!L18)%</f>
        <v>94.913789964615646</v>
      </c>
      <c r="Y18" s="58">
        <f>EnrlSC!BI18/('SC-Population'!D18+'SC-Population'!G18+'SC-Population'!J18+'SC-Population'!M18)%</f>
        <v>94.474370171998359</v>
      </c>
      <c r="Z18" s="58">
        <f>EnrlSC!BJ18/('SC-Population'!E18+'SC-Population'!H18+'SC-Population'!K18+'SC-Population'!N18)%</f>
        <v>94.69697731899295</v>
      </c>
    </row>
    <row r="19" spans="1:26" s="47" customFormat="1" ht="18.75" customHeight="1">
      <c r="A19" s="29">
        <v>14</v>
      </c>
      <c r="B19" s="30" t="s">
        <v>27</v>
      </c>
      <c r="C19" s="58">
        <f>EnrlSC!U19/'SC-Population'!C19%</f>
        <v>165.26954603012177</v>
      </c>
      <c r="D19" s="58">
        <f>EnrlSC!V19/'SC-Population'!D19%</f>
        <v>167.90705721667408</v>
      </c>
      <c r="E19" s="58">
        <f>EnrlSC!W19/'SC-Population'!E19%</f>
        <v>166.52414618280923</v>
      </c>
      <c r="F19" s="58">
        <f>EnrlSC!AG19/'SC-Population'!F19%</f>
        <v>119.69880658246755</v>
      </c>
      <c r="G19" s="58">
        <f>EnrlSC!AH19/'SC-Population'!G19%</f>
        <v>112.7066947464936</v>
      </c>
      <c r="H19" s="58">
        <f>EnrlSC!AI19/'SC-Population'!H19%</f>
        <v>116.40105245661049</v>
      </c>
      <c r="I19" s="58">
        <f>EnrlSC!AJ19/('SC-Population'!C19+'SC-Population'!F19)%</f>
        <v>148.35808287180072</v>
      </c>
      <c r="J19" s="58">
        <f>EnrlSC!AK19/('SC-Population'!D19+'SC-Population'!G19)%</f>
        <v>147.63015916118835</v>
      </c>
      <c r="K19" s="58">
        <f>EnrlSC!AL19/('SC-Population'!E19+'SC-Population'!H19)%</f>
        <v>148.01291236391785</v>
      </c>
      <c r="L19" s="58">
        <f>EnrlSC!AS19/'SC-Population'!I19%</f>
        <v>96.919035956412159</v>
      </c>
      <c r="M19" s="58">
        <f>EnrlSC!AT19/'SC-Population'!J19%</f>
        <v>67.747408016482851</v>
      </c>
      <c r="N19" s="58">
        <f>EnrlSC!AU19/'SC-Population'!K19%</f>
        <v>83.648378768237919</v>
      </c>
      <c r="O19" s="58">
        <f>EnrlSC!AV19/('SC-Population'!C19+'SC-Population'!F19+'SC-Population'!I19)%</f>
        <v>138.3798021898659</v>
      </c>
      <c r="P19" s="58">
        <f>EnrlSC!AW19/('SC-Population'!D19+'SC-Population'!G19+'SC-Population'!J19)%</f>
        <v>133.07905519402266</v>
      </c>
      <c r="Q19" s="58">
        <f>EnrlSC!AX19/('SC-Population'!E19+'SC-Population'!H19+'SC-Population'!K19)%</f>
        <v>135.88551185337843</v>
      </c>
      <c r="R19" s="58">
        <f>EnrlSC!BE19/'SC-Population'!L19%</f>
        <v>45.837986884146019</v>
      </c>
      <c r="S19" s="58">
        <f>EnrlSC!BF19/'SC-Population'!M19%</f>
        <v>33.327962829181587</v>
      </c>
      <c r="T19" s="58">
        <f>EnrlSC!BG19/'SC-Population'!N19%</f>
        <v>40.327941654496094</v>
      </c>
      <c r="U19" s="58">
        <f>(EnrlSC!AS19+EnrlSC!BE19)/('SC-Population'!L19+'SC-Population'!I19)%</f>
        <v>71.846247143539884</v>
      </c>
      <c r="V19" s="58">
        <f>(EnrlSC!AT19+EnrlSC!BF19)/('SC-Population'!M19+'SC-Population'!J19)%</f>
        <v>51.355739648485361</v>
      </c>
      <c r="W19" s="58">
        <f>(EnrlSC!AU19+EnrlSC!BG19)/('SC-Population'!N19+'SC-Population'!K19)%</f>
        <v>62.668331084669134</v>
      </c>
      <c r="X19" s="58">
        <f>EnrlSC!BH19/('SC-Population'!C19+'SC-Population'!F19+'SC-Population'!I19+'SC-Population'!L19)%</f>
        <v>123.80040849499436</v>
      </c>
      <c r="Y19" s="58">
        <f>EnrlSC!BI19/('SC-Population'!D19+'SC-Population'!G19+'SC-Population'!J19+'SC-Population'!M19)%</f>
        <v>118.90536278301401</v>
      </c>
      <c r="Z19" s="58">
        <f>EnrlSC!BJ19/('SC-Population'!E19+'SC-Population'!H19+'SC-Population'!K19+'SC-Population'!N19)%</f>
        <v>121.51917727979495</v>
      </c>
    </row>
    <row r="20" spans="1:26" s="47" customFormat="1" ht="18.75" customHeight="1">
      <c r="A20" s="29">
        <v>15</v>
      </c>
      <c r="B20" s="30" t="s">
        <v>28</v>
      </c>
      <c r="C20" s="58">
        <f>EnrlSC!U20/'SC-Population'!C20%</f>
        <v>140.9698952534234</v>
      </c>
      <c r="D20" s="58">
        <f>EnrlSC!V20/'SC-Population'!D20%</f>
        <v>138.31698043842391</v>
      </c>
      <c r="E20" s="58">
        <f>EnrlSC!W20/'SC-Population'!E20%</f>
        <v>139.68603515447708</v>
      </c>
      <c r="F20" s="58">
        <f>EnrlSC!AG20/'SC-Population'!F20%</f>
        <v>118.63422803704704</v>
      </c>
      <c r="G20" s="58">
        <f>EnrlSC!AH20/'SC-Population'!G20%</f>
        <v>115.75784418712593</v>
      </c>
      <c r="H20" s="58">
        <f>EnrlSC!AI20/'SC-Population'!H20%</f>
        <v>117.25107255755196</v>
      </c>
      <c r="I20" s="58">
        <f>EnrlSC!AJ20/('SC-Population'!C20+'SC-Population'!F20)%</f>
        <v>132.37107401986395</v>
      </c>
      <c r="J20" s="58">
        <f>EnrlSC!AK20/('SC-Population'!D20+'SC-Population'!G20)%</f>
        <v>129.69785900395931</v>
      </c>
      <c r="K20" s="58">
        <f>EnrlSC!AL20/('SC-Population'!E20+'SC-Population'!H20)%</f>
        <v>131.08054497547229</v>
      </c>
      <c r="L20" s="58">
        <f>EnrlSC!AS20/'SC-Population'!I20%</f>
        <v>99.507127345504983</v>
      </c>
      <c r="M20" s="58">
        <f>EnrlSC!AT20/'SC-Population'!J20%</f>
        <v>93.403143321027684</v>
      </c>
      <c r="N20" s="58">
        <f>EnrlSC!AU20/'SC-Population'!K20%</f>
        <v>96.63715801793397</v>
      </c>
      <c r="O20" s="58">
        <f>EnrlSC!AV20/('SC-Population'!C20+'SC-Population'!F20+'SC-Population'!I20)%</f>
        <v>125.57860318223167</v>
      </c>
      <c r="P20" s="58">
        <f>EnrlSC!AW20/('SC-Population'!D20+'SC-Population'!G20+'SC-Population'!J20)%</f>
        <v>122.4920784877645</v>
      </c>
      <c r="Q20" s="58">
        <f>EnrlSC!AX20/('SC-Population'!E20+'SC-Population'!H20+'SC-Population'!K20)%</f>
        <v>124.09641886427336</v>
      </c>
      <c r="R20" s="58">
        <f>EnrlSC!BE20/'SC-Population'!L20%</f>
        <v>74.317692320339347</v>
      </c>
      <c r="S20" s="58">
        <f>EnrlSC!BF20/'SC-Population'!M20%</f>
        <v>67.673688190075524</v>
      </c>
      <c r="T20" s="58">
        <f>EnrlSC!BG20/'SC-Population'!N20%</f>
        <v>71.268877471586478</v>
      </c>
      <c r="U20" s="58">
        <f>(EnrlSC!AS20+EnrlSC!BE20)/('SC-Population'!L20+'SC-Population'!I20)%</f>
        <v>86.848437903434032</v>
      </c>
      <c r="V20" s="58">
        <f>(EnrlSC!AT20+EnrlSC!BF20)/('SC-Population'!M20+'SC-Population'!J20)%</f>
        <v>80.765211015115199</v>
      </c>
      <c r="W20" s="58">
        <f>(EnrlSC!AU20+EnrlSC!BG20)/('SC-Population'!N20+'SC-Population'!K20)%</f>
        <v>84.022402965827069</v>
      </c>
      <c r="X20" s="58">
        <f>EnrlSC!BH20/('SC-Population'!C20+'SC-Population'!F20+'SC-Population'!I20+'SC-Population'!L20)%</f>
        <v>116.72431615776081</v>
      </c>
      <c r="Y20" s="58">
        <f>EnrlSC!BI20/('SC-Population'!D20+'SC-Population'!G20+'SC-Population'!J20+'SC-Population'!M20)%</f>
        <v>113.6755281540547</v>
      </c>
      <c r="Z20" s="58">
        <f>EnrlSC!BJ20/('SC-Population'!E20+'SC-Population'!H20+'SC-Population'!K20+'SC-Population'!N20)%</f>
        <v>115.27111698346802</v>
      </c>
    </row>
    <row r="21" spans="1:26" s="47" customFormat="1" ht="18.75" customHeight="1">
      <c r="A21" s="29">
        <v>16</v>
      </c>
      <c r="B21" s="30" t="s">
        <v>29</v>
      </c>
      <c r="C21" s="58">
        <f>EnrlSC!U21/'SC-Population'!C21%</f>
        <v>182.41635687732344</v>
      </c>
      <c r="D21" s="58">
        <f>EnrlSC!V21/'SC-Population'!D21%</f>
        <v>168.28227995347035</v>
      </c>
      <c r="E21" s="58">
        <f>EnrlSC!W21/'SC-Population'!E21%</f>
        <v>175.49819700132852</v>
      </c>
      <c r="F21" s="58">
        <f>EnrlSC!AG21/'SC-Population'!F21%</f>
        <v>154.00658616904502</v>
      </c>
      <c r="G21" s="58">
        <f>EnrlSC!AH21/'SC-Population'!G21%</f>
        <v>142.41917502787066</v>
      </c>
      <c r="H21" s="58">
        <f>EnrlSC!AI21/'SC-Population'!H21%</f>
        <v>148.25774336283186</v>
      </c>
      <c r="I21" s="58">
        <f>EnrlSC!AJ21/('SC-Population'!C21+'SC-Population'!F21)%</f>
        <v>170.94414893617022</v>
      </c>
      <c r="J21" s="58">
        <f>EnrlSC!AK21/('SC-Population'!D21+'SC-Population'!G21)%</f>
        <v>157.67207866453236</v>
      </c>
      <c r="K21" s="58">
        <f>EnrlSC!AL21/('SC-Population'!E21+'SC-Population'!H21)%</f>
        <v>164.41193021947103</v>
      </c>
      <c r="L21" s="58">
        <f>EnrlSC!AS21/'SC-Population'!I21%</f>
        <v>131.65064102564102</v>
      </c>
      <c r="M21" s="58">
        <f>EnrlSC!AT21/'SC-Population'!J21%</f>
        <v>127.48397435897435</v>
      </c>
      <c r="N21" s="58">
        <f>EnrlSC!AU21/'SC-Population'!K21%</f>
        <v>129.56730769230768</v>
      </c>
      <c r="O21" s="58">
        <f>EnrlSC!AV21/('SC-Population'!C21+'SC-Population'!F21+'SC-Population'!I21)%</f>
        <v>162.43055555555554</v>
      </c>
      <c r="P21" s="58">
        <f>EnrlSC!AW21/('SC-Population'!D21+'SC-Population'!G21+'SC-Population'!J21)%</f>
        <v>150.96957836683865</v>
      </c>
      <c r="Q21" s="58">
        <f>EnrlSC!AX21/('SC-Population'!E21+'SC-Population'!H21+'SC-Population'!K21)%</f>
        <v>156.77005535541693</v>
      </c>
      <c r="R21" s="58">
        <f>EnrlSC!BE21/'SC-Population'!L21%</f>
        <v>37.894736842105267</v>
      </c>
      <c r="S21" s="58">
        <f>EnrlSC!BF21/'SC-Population'!M21%</f>
        <v>31.475128644939964</v>
      </c>
      <c r="T21" s="58">
        <f>EnrlSC!BG21/'SC-Population'!N21%</f>
        <v>34.77717617659308</v>
      </c>
      <c r="U21" s="58">
        <f>(EnrlSC!AS21+EnrlSC!BE21)/('SC-Population'!L21+'SC-Population'!I21)%</f>
        <v>85.018123238018532</v>
      </c>
      <c r="V21" s="58">
        <f>(EnrlSC!AT21+EnrlSC!BF21)/('SC-Population'!M21+'SC-Population'!J21)%</f>
        <v>81.110190555095272</v>
      </c>
      <c r="W21" s="58">
        <f>(EnrlSC!AU21+EnrlSC!BG21)/('SC-Population'!N21+'SC-Population'!K21)%</f>
        <v>83.09168878905453</v>
      </c>
      <c r="X21" s="58">
        <f>EnrlSC!BH21/('SC-Population'!C21+'SC-Population'!F21+'SC-Population'!I21+'SC-Population'!L21)%</f>
        <v>140.44317369549677</v>
      </c>
      <c r="Y21" s="58">
        <f>EnrlSC!BI21/('SC-Population'!D21+'SC-Population'!G21+'SC-Population'!J21+'SC-Population'!M21)%</f>
        <v>130.44054810667453</v>
      </c>
      <c r="Z21" s="58">
        <f>EnrlSC!BJ21/('SC-Population'!E21+'SC-Population'!H21+'SC-Population'!K21+'SC-Population'!N21)%</f>
        <v>135.51734145987521</v>
      </c>
    </row>
    <row r="22" spans="1:26" s="47" customFormat="1" ht="18.75" customHeight="1">
      <c r="A22" s="29">
        <v>17</v>
      </c>
      <c r="B22" s="30" t="s">
        <v>30</v>
      </c>
      <c r="C22" s="58">
        <f>EnrlSC!U22/'SC-Population'!C22%</f>
        <v>202.13068181818181</v>
      </c>
      <c r="D22" s="58">
        <f>EnrlSC!V22/'SC-Population'!D22%</f>
        <v>200.95693779904309</v>
      </c>
      <c r="E22" s="58">
        <f>EnrlSC!W22/'SC-Population'!E22%</f>
        <v>201.5777610818933</v>
      </c>
      <c r="F22" s="58">
        <f>EnrlSC!AG22/'SC-Population'!F22%</f>
        <v>231.7535545023697</v>
      </c>
      <c r="G22" s="58">
        <f>EnrlSC!AH22/'SC-Population'!G22%</f>
        <v>185.23489932885906</v>
      </c>
      <c r="H22" s="58">
        <f>EnrlSC!AI22/'SC-Population'!H22%</f>
        <v>207.82508630609897</v>
      </c>
      <c r="I22" s="58">
        <f>EnrlSC!AJ22/('SC-Population'!C22+'SC-Population'!F22)%</f>
        <v>213.23268206039077</v>
      </c>
      <c r="J22" s="58">
        <f>EnrlSC!AK22/('SC-Population'!D22+'SC-Population'!G22)%</f>
        <v>194.41340782122904</v>
      </c>
      <c r="K22" s="58">
        <f>EnrlSC!AL22/('SC-Population'!E22+'SC-Population'!H22)%</f>
        <v>204.04545454545453</v>
      </c>
      <c r="L22" s="58">
        <f>EnrlSC!AS22/'SC-Population'!I22%</f>
        <v>107.5</v>
      </c>
      <c r="M22" s="58">
        <f>EnrlSC!AT22/'SC-Population'!J22%</f>
        <v>87.254901960784309</v>
      </c>
      <c r="N22" s="58">
        <f>EnrlSC!AU22/'SC-Population'!K22%</f>
        <v>97.603833865814707</v>
      </c>
      <c r="O22" s="58">
        <f>EnrlSC!AV22/('SC-Population'!C22+'SC-Population'!F22+'SC-Population'!I22)%</f>
        <v>189.83402489626556</v>
      </c>
      <c r="P22" s="58">
        <f>EnrlSC!AW22/('SC-Population'!D22+'SC-Population'!G22+'SC-Population'!J22)%</f>
        <v>170.65217391304347</v>
      </c>
      <c r="Q22" s="58">
        <f>EnrlSC!AX22/('SC-Population'!E22+'SC-Population'!H22+'SC-Population'!K22)%</f>
        <v>180.46709129511677</v>
      </c>
      <c r="R22" s="58">
        <f>EnrlSC!BE22/'SC-Population'!L22%</f>
        <v>37.1875</v>
      </c>
      <c r="S22" s="58">
        <f>EnrlSC!BF22/'SC-Population'!M22%</f>
        <v>37.349397590361441</v>
      </c>
      <c r="T22" s="58">
        <f>EnrlSC!BG22/'SC-Population'!N22%</f>
        <v>37.258347978910365</v>
      </c>
      <c r="U22" s="58">
        <f>(EnrlSC!AS22+EnrlSC!BE22)/('SC-Population'!L22+'SC-Population'!I22)%</f>
        <v>72.34375</v>
      </c>
      <c r="V22" s="58">
        <f>(EnrlSC!AT22+EnrlSC!BF22)/('SC-Population'!M22+'SC-Population'!J22)%</f>
        <v>64.86486486486487</v>
      </c>
      <c r="W22" s="58">
        <f>(EnrlSC!AU22+EnrlSC!BG22)/('SC-Population'!N22+'SC-Population'!K22)%</f>
        <v>68.870292887029294</v>
      </c>
      <c r="X22" s="58">
        <f>EnrlSC!BH22/('SC-Population'!C22+'SC-Population'!F22+'SC-Population'!I22+'SC-Population'!L22)%</f>
        <v>162.17440543601359</v>
      </c>
      <c r="Y22" s="58">
        <f>EnrlSC!BI22/('SC-Population'!D22+'SC-Population'!G22+'SC-Population'!J22+'SC-Population'!M22)%</f>
        <v>150.27624309392266</v>
      </c>
      <c r="Z22" s="58">
        <f>EnrlSC!BJ22/('SC-Population'!E22+'SC-Population'!H22+'SC-Population'!K22+'SC-Population'!N22)%</f>
        <v>156.46539027982325</v>
      </c>
    </row>
    <row r="23" spans="1:26" s="47" customFormat="1" ht="18.75" customHeight="1">
      <c r="A23" s="29">
        <v>18</v>
      </c>
      <c r="B23" s="30" t="s">
        <v>31</v>
      </c>
      <c r="C23" s="58">
        <f>EnrlSC!U23/'SC-Population'!C23%</f>
        <v>350</v>
      </c>
      <c r="D23" s="58">
        <f>EnrlSC!V23/'SC-Population'!D23%</f>
        <v>66.666666666666671</v>
      </c>
      <c r="E23" s="58">
        <f>EnrlSC!W23/'SC-Population'!E23%</f>
        <v>137.5</v>
      </c>
      <c r="F23" s="58">
        <f>EnrlSC!AG23/'SC-Population'!F23%</f>
        <v>1200</v>
      </c>
      <c r="G23" s="58">
        <f>EnrlSC!AH23/'SC-Population'!G23%</f>
        <v>750</v>
      </c>
      <c r="H23" s="58">
        <f>EnrlSC!AI23/'SC-Population'!H23%</f>
        <v>942.85714285714278</v>
      </c>
      <c r="I23" s="58">
        <f>EnrlSC!AJ23/('SC-Population'!C23+'SC-Population'!F23)%</f>
        <v>714.28571428571422</v>
      </c>
      <c r="J23" s="58">
        <f>EnrlSC!AK23/('SC-Population'!D23+'SC-Population'!G23)%</f>
        <v>237.5</v>
      </c>
      <c r="K23" s="58">
        <f>EnrlSC!AL23/('SC-Population'!E23+'SC-Population'!H23)%</f>
        <v>382.60869565217388</v>
      </c>
      <c r="L23" s="58">
        <f>EnrlSC!AS23/'SC-Population'!I23%</f>
        <v>4700</v>
      </c>
      <c r="M23" s="58">
        <f>EnrlSC!AT23/'SC-Population'!J23%</f>
        <v>1766.6666666666667</v>
      </c>
      <c r="N23" s="58">
        <f>EnrlSC!AU23/'SC-Population'!K23%</f>
        <v>2940</v>
      </c>
      <c r="O23" s="58">
        <f>EnrlSC!AV23/('SC-Population'!C23+'SC-Population'!F23+'SC-Population'!I23)%</f>
        <v>1600</v>
      </c>
      <c r="P23" s="58">
        <f>EnrlSC!AW23/('SC-Population'!D23+'SC-Population'!G23+'SC-Population'!J23)%</f>
        <v>478.9473684210526</v>
      </c>
      <c r="Q23" s="58">
        <f>EnrlSC!AX23/('SC-Population'!E23+'SC-Population'!H23+'SC-Population'!K23)%</f>
        <v>839.28571428571422</v>
      </c>
      <c r="R23" s="58">
        <f>EnrlSC!BE23/'SC-Population'!L23%</f>
        <v>550</v>
      </c>
      <c r="S23" s="58">
        <f>EnrlSC!BF23/'SC-Population'!M23%</f>
        <v>900</v>
      </c>
      <c r="T23" s="58">
        <f>EnrlSC!BG23/'SC-Population'!N23%</f>
        <v>637.5</v>
      </c>
      <c r="U23" s="58">
        <f>(EnrlSC!AS23+EnrlSC!BE23)/('SC-Population'!L23+'SC-Population'!I23)%</f>
        <v>1587.5</v>
      </c>
      <c r="V23" s="58">
        <f>(EnrlSC!AT23+EnrlSC!BF23)/('SC-Population'!M23+'SC-Population'!J23)%</f>
        <v>1420</v>
      </c>
      <c r="W23" s="58">
        <f>(EnrlSC!AU23+EnrlSC!BG23)/('SC-Population'!N23+'SC-Population'!K23)%</f>
        <v>1523.0769230769231</v>
      </c>
      <c r="X23" s="58">
        <f>EnrlSC!BH23/('SC-Population'!C23+'SC-Population'!F23+'SC-Population'!I23+'SC-Population'!L23)%</f>
        <v>1180</v>
      </c>
      <c r="Y23" s="58">
        <f>EnrlSC!BI23/('SC-Population'!D23+'SC-Population'!G23+'SC-Population'!J23+'SC-Population'!M23)%</f>
        <v>519.04761904761904</v>
      </c>
      <c r="Z23" s="58">
        <f>EnrlSC!BJ23/('SC-Population'!E23+'SC-Population'!H23+'SC-Population'!K23+'SC-Population'!N23)%</f>
        <v>794.44444444444446</v>
      </c>
    </row>
    <row r="24" spans="1:26" s="47" customFormat="1" ht="18.75" customHeight="1">
      <c r="A24" s="29">
        <v>19</v>
      </c>
      <c r="B24" s="30" t="s">
        <v>54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s="47" customFormat="1" ht="18.75" customHeight="1">
      <c r="A25" s="29">
        <v>20</v>
      </c>
      <c r="B25" s="2" t="s">
        <v>55</v>
      </c>
      <c r="C25" s="58">
        <f>EnrlSC!U25/'SC-Population'!C25%</f>
        <v>133.12669383611399</v>
      </c>
      <c r="D25" s="58">
        <f>EnrlSC!V25/'SC-Population'!D25%</f>
        <v>134.58147958761876</v>
      </c>
      <c r="E25" s="58">
        <f>EnrlSC!W25/'SC-Population'!E25%</f>
        <v>133.83648700734116</v>
      </c>
      <c r="F25" s="58">
        <f>EnrlSC!AG25/'SC-Population'!F25%</f>
        <v>96.34835716314744</v>
      </c>
      <c r="G25" s="58">
        <f>EnrlSC!AH25/'SC-Population'!G25%</f>
        <v>91.272705639723966</v>
      </c>
      <c r="H25" s="58">
        <f>EnrlSC!AI25/'SC-Population'!H25%</f>
        <v>93.868966318909656</v>
      </c>
      <c r="I25" s="58">
        <f>EnrlSC!AJ25/('SC-Population'!C25+'SC-Population'!F25)%</f>
        <v>119.10463225193907</v>
      </c>
      <c r="J25" s="58">
        <f>EnrlSC!AK25/('SC-Population'!D25+'SC-Population'!G25)%</f>
        <v>118.04570483226482</v>
      </c>
      <c r="K25" s="58">
        <f>EnrlSC!AL25/('SC-Population'!E25+'SC-Population'!H25)%</f>
        <v>118.58774288327743</v>
      </c>
      <c r="L25" s="58">
        <f>EnrlSC!AS25/'SC-Population'!I25%</f>
        <v>54.549296581759833</v>
      </c>
      <c r="M25" s="58">
        <f>EnrlSC!AT25/'SC-Population'!J25%</f>
        <v>44.443547499357869</v>
      </c>
      <c r="N25" s="58">
        <f>EnrlSC!AU25/'SC-Population'!K25%</f>
        <v>49.55757986580587</v>
      </c>
      <c r="O25" s="58">
        <f>EnrlSC!AV25/('SC-Population'!C25+'SC-Population'!F25+'SC-Population'!I25)%</f>
        <v>106.11149477156505</v>
      </c>
      <c r="P25" s="58">
        <f>EnrlSC!AW25/('SC-Population'!D25+'SC-Population'!G25+'SC-Population'!J25)%</f>
        <v>102.9540995052425</v>
      </c>
      <c r="Q25" s="58">
        <f>EnrlSC!AX25/('SC-Population'!E25+'SC-Population'!H25+'SC-Population'!K25)%</f>
        <v>104.56655566018911</v>
      </c>
      <c r="R25" s="58">
        <f>EnrlSC!BE25/'SC-Population'!L25%</f>
        <v>16.486239916096174</v>
      </c>
      <c r="S25" s="58">
        <f>EnrlSC!BF25/'SC-Population'!M25%</f>
        <v>11.54412870245076</v>
      </c>
      <c r="T25" s="58">
        <f>EnrlSC!BG25/'SC-Population'!N25%</f>
        <v>14.071344870273705</v>
      </c>
      <c r="U25" s="58">
        <f>(EnrlSC!AS25+EnrlSC!BE25)/('SC-Population'!L25+'SC-Population'!I25)%</f>
        <v>35.544867311547968</v>
      </c>
      <c r="V25" s="58">
        <f>(EnrlSC!AT25+EnrlSC!BF25)/('SC-Population'!M25+'SC-Population'!J25)%</f>
        <v>28.192064169931488</v>
      </c>
      <c r="W25" s="58">
        <f>(EnrlSC!AU25+EnrlSC!BG25)/('SC-Population'!N25+'SC-Population'!K25)%</f>
        <v>31.932362213918729</v>
      </c>
      <c r="X25" s="58">
        <f>EnrlSC!BH25/('SC-Population'!C25+'SC-Population'!F25+'SC-Population'!I25+'SC-Population'!L25)%</f>
        <v>91.130475085793051</v>
      </c>
      <c r="Y25" s="58">
        <f>EnrlSC!BI25/('SC-Population'!D25+'SC-Population'!G25+'SC-Population'!J25+'SC-Population'!M25)%</f>
        <v>87.708942461521488</v>
      </c>
      <c r="Z25" s="58">
        <f>EnrlSC!BJ25/('SC-Population'!E25+'SC-Population'!H25+'SC-Population'!K25+'SC-Population'!N25)%</f>
        <v>89.456675208506354</v>
      </c>
    </row>
    <row r="26" spans="1:26" s="47" customFormat="1" ht="18.75" customHeight="1">
      <c r="A26" s="29">
        <v>21</v>
      </c>
      <c r="B26" s="30" t="s">
        <v>74</v>
      </c>
      <c r="C26" s="58">
        <f>EnrlSC!U26/'SC-Population'!C26%</f>
        <v>127.64973255080116</v>
      </c>
      <c r="D26" s="58">
        <f>EnrlSC!V26/'SC-Population'!D26%</f>
        <v>129.18716842900511</v>
      </c>
      <c r="E26" s="58">
        <f>EnrlSC!W26/'SC-Population'!E26%</f>
        <v>128.35516385683951</v>
      </c>
      <c r="F26" s="58">
        <f>EnrlSC!AG26/'SC-Population'!F26%</f>
        <v>103.93505539717763</v>
      </c>
      <c r="G26" s="58">
        <f>EnrlSC!AH26/'SC-Population'!G26%</f>
        <v>106.45302386613744</v>
      </c>
      <c r="H26" s="58">
        <f>EnrlSC!AI26/'SC-Population'!H26%</f>
        <v>105.09089666338438</v>
      </c>
      <c r="I26" s="58">
        <f>EnrlSC!AJ26/('SC-Population'!C26+'SC-Population'!F26)%</f>
        <v>118.76945232599918</v>
      </c>
      <c r="J26" s="58">
        <f>EnrlSC!AK26/('SC-Population'!D26+'SC-Population'!G26)%</f>
        <v>120.66975119243536</v>
      </c>
      <c r="K26" s="58">
        <f>EnrlSC!AL26/('SC-Population'!E26+'SC-Population'!H26)%</f>
        <v>119.64152137407207</v>
      </c>
      <c r="L26" s="58">
        <f>EnrlSC!AS26/'SC-Population'!I26%</f>
        <v>54.300502273268407</v>
      </c>
      <c r="M26" s="58">
        <f>EnrlSC!AT26/'SC-Population'!J26%</f>
        <v>55.65970006381621</v>
      </c>
      <c r="N26" s="58">
        <f>EnrlSC!AU26/'SC-Population'!K26%</f>
        <v>54.926108374384235</v>
      </c>
      <c r="O26" s="58">
        <f>EnrlSC!AV26/('SC-Population'!C26+'SC-Population'!F26+'SC-Population'!I26)%</f>
        <v>105.43324917236504</v>
      </c>
      <c r="P26" s="58">
        <f>EnrlSC!AW26/('SC-Population'!D26+'SC-Population'!G26+'SC-Population'!J26)%</f>
        <v>107.16292290013922</v>
      </c>
      <c r="Q26" s="58">
        <f>EnrlSC!AX26/('SC-Population'!E26+'SC-Population'!H26+'SC-Population'!K26)%</f>
        <v>106.22750556672811</v>
      </c>
      <c r="R26" s="58">
        <f>EnrlSC!BE26/'SC-Population'!L26%</f>
        <v>28.90449438202247</v>
      </c>
      <c r="S26" s="58">
        <f>EnrlSC!BF26/'SC-Population'!M26%</f>
        <v>28.562804767622023</v>
      </c>
      <c r="T26" s="58">
        <f>EnrlSC!BG26/'SC-Population'!N26%</f>
        <v>28.748750340121497</v>
      </c>
      <c r="U26" s="58">
        <f>(EnrlSC!AS26+EnrlSC!BE26)/('SC-Population'!L26+'SC-Population'!I26)%</f>
        <v>41.545099012974113</v>
      </c>
      <c r="V26" s="58">
        <f>(EnrlSC!AT26+EnrlSC!BF26)/('SC-Population'!M26+'SC-Population'!J26)%</f>
        <v>42.172001295401657</v>
      </c>
      <c r="W26" s="58">
        <f>(EnrlSC!AU26+EnrlSC!BG26)/('SC-Population'!N26+'SC-Population'!K26)%</f>
        <v>41.832245278084905</v>
      </c>
      <c r="X26" s="58">
        <f>EnrlSC!BH26/('SC-Population'!C26+'SC-Population'!F26+'SC-Population'!I26+'SC-Population'!L26)%</f>
        <v>92.217271043560345</v>
      </c>
      <c r="Y26" s="58">
        <f>EnrlSC!BI26/('SC-Population'!D26+'SC-Population'!G26+'SC-Population'!J26+'SC-Population'!M26)%</f>
        <v>93.741875559047429</v>
      </c>
      <c r="Z26" s="58">
        <f>EnrlSC!BJ26/('SC-Population'!E26+'SC-Population'!H26+'SC-Population'!K26+'SC-Population'!N26)%</f>
        <v>92.91647320087317</v>
      </c>
    </row>
    <row r="27" spans="1:26" s="47" customFormat="1" ht="18.75" customHeight="1">
      <c r="A27" s="29">
        <v>22</v>
      </c>
      <c r="B27" s="30" t="s">
        <v>32</v>
      </c>
      <c r="C27" s="58">
        <f>EnrlSC!U27/'SC-Population'!C27%</f>
        <v>129.51309947666437</v>
      </c>
      <c r="D27" s="58">
        <f>EnrlSC!V27/'SC-Population'!D27%</f>
        <v>122.97105276299403</v>
      </c>
      <c r="E27" s="58">
        <f>EnrlSC!W27/'SC-Population'!E27%</f>
        <v>126.44008737516944</v>
      </c>
      <c r="F27" s="58">
        <f>EnrlSC!AG27/'SC-Population'!F27%</f>
        <v>93.499313210516505</v>
      </c>
      <c r="G27" s="58">
        <f>EnrlSC!AH27/'SC-Population'!G27%</f>
        <v>68.120158316701065</v>
      </c>
      <c r="H27" s="58">
        <f>EnrlSC!AI27/'SC-Population'!H27%</f>
        <v>81.589744591683726</v>
      </c>
      <c r="I27" s="58">
        <f>EnrlSC!AJ27/('SC-Population'!C27+'SC-Population'!F27)%</f>
        <v>116.25500268927635</v>
      </c>
      <c r="J27" s="58">
        <f>EnrlSC!AK27/('SC-Population'!D27+'SC-Population'!G27)%</f>
        <v>102.80217698322483</v>
      </c>
      <c r="K27" s="58">
        <f>EnrlSC!AL27/('SC-Population'!E27+'SC-Population'!H27)%</f>
        <v>109.9380832634312</v>
      </c>
      <c r="L27" s="58">
        <f>EnrlSC!AS27/'SC-Population'!I27%</f>
        <v>58.943491182325396</v>
      </c>
      <c r="M27" s="58">
        <f>EnrlSC!AT27/'SC-Population'!J27%</f>
        <v>36.152210251063337</v>
      </c>
      <c r="N27" s="58">
        <f>EnrlSC!AU27/'SC-Population'!K27%</f>
        <v>48.491541246385395</v>
      </c>
      <c r="O27" s="58">
        <f>EnrlSC!AV27/('SC-Population'!C27+'SC-Population'!F27+'SC-Population'!I27)%</f>
        <v>105.09976117892072</v>
      </c>
      <c r="P27" s="58">
        <f>EnrlSC!AW27/('SC-Population'!D27+'SC-Population'!G27+'SC-Population'!J27)%</f>
        <v>90.283787480338944</v>
      </c>
      <c r="Q27" s="58">
        <f>EnrlSC!AX27/('SC-Population'!E27+'SC-Population'!H27+'SC-Population'!K27)%</f>
        <v>98.173868471595227</v>
      </c>
      <c r="R27" s="58">
        <f>EnrlSC!BE27/'SC-Population'!L27%</f>
        <v>27.03227105489557</v>
      </c>
      <c r="S27" s="58">
        <f>EnrlSC!BF27/'SC-Population'!M27%</f>
        <v>14.881429510677199</v>
      </c>
      <c r="T27" s="58">
        <f>EnrlSC!BG27/'SC-Population'!N27%</f>
        <v>21.583669381301529</v>
      </c>
      <c r="U27" s="58">
        <f>(EnrlSC!AS27+EnrlSC!BE27)/('SC-Population'!L27+'SC-Population'!I27)%</f>
        <v>43.335881867389091</v>
      </c>
      <c r="V27" s="58">
        <f>(EnrlSC!AT27+EnrlSC!BF27)/('SC-Population'!M27+'SC-Population'!J27)%</f>
        <v>25.966999745554755</v>
      </c>
      <c r="W27" s="58">
        <f>(EnrlSC!AU27+EnrlSC!BG27)/('SC-Population'!N27+'SC-Population'!K27)%</f>
        <v>35.456275159086125</v>
      </c>
      <c r="X27" s="58">
        <f>EnrlSC!BH27/('SC-Population'!C27+'SC-Population'!F27+'SC-Population'!I27+'SC-Population'!L27)%</f>
        <v>92.837986873715565</v>
      </c>
      <c r="Y27" s="58">
        <f>EnrlSC!BI27/('SC-Population'!D27+'SC-Population'!G27+'SC-Population'!J27+'SC-Population'!M27)%</f>
        <v>79.186742396627935</v>
      </c>
      <c r="Z27" s="58">
        <f>EnrlSC!BJ27/('SC-Population'!E27+'SC-Population'!H27+'SC-Population'!K27+'SC-Population'!N27)%</f>
        <v>86.496205636987469</v>
      </c>
    </row>
    <row r="28" spans="1:26" s="47" customFormat="1" ht="18.75" customHeight="1">
      <c r="A28" s="29">
        <v>23</v>
      </c>
      <c r="B28" s="30" t="s">
        <v>33</v>
      </c>
      <c r="C28" s="58">
        <f>EnrlSC!U28/'SC-Population'!C28%</f>
        <v>207.62483130904184</v>
      </c>
      <c r="D28" s="58">
        <f>EnrlSC!V28/'SC-Population'!D28%</f>
        <v>197.75815217391303</v>
      </c>
      <c r="E28" s="58">
        <f>EnrlSC!W28/'SC-Population'!E28%</f>
        <v>202.708192281652</v>
      </c>
      <c r="F28" s="58">
        <f>EnrlSC!AG28/'SC-Population'!F28%</f>
        <v>85.448916408668737</v>
      </c>
      <c r="G28" s="58">
        <f>EnrlSC!AH28/'SC-Population'!G28%</f>
        <v>94.565217391304358</v>
      </c>
      <c r="H28" s="58">
        <f>EnrlSC!AI28/'SC-Population'!H28%</f>
        <v>90.10600706713781</v>
      </c>
      <c r="I28" s="58">
        <f>EnrlSC!AJ28/('SC-Population'!C28+'SC-Population'!F28)%</f>
        <v>159.32272541819665</v>
      </c>
      <c r="J28" s="58">
        <f>EnrlSC!AK28/('SC-Population'!D28+'SC-Population'!G28)%</f>
        <v>155.71658615136877</v>
      </c>
      <c r="K28" s="58">
        <f>EnrlSC!AL28/('SC-Population'!E28+'SC-Population'!H28)%</f>
        <v>157.50759878419453</v>
      </c>
      <c r="L28" s="58">
        <f>EnrlSC!AS28/'SC-Population'!I28%</f>
        <v>42</v>
      </c>
      <c r="M28" s="58">
        <f>EnrlSC!AT28/'SC-Population'!J28%</f>
        <v>42.878787878787882</v>
      </c>
      <c r="N28" s="58">
        <f>EnrlSC!AU28/'SC-Population'!K28%</f>
        <v>42.442748091603058</v>
      </c>
      <c r="O28" s="58">
        <f>EnrlSC!AV28/('SC-Population'!C28+'SC-Population'!F28+'SC-Population'!I28)%</f>
        <v>134.73073202192839</v>
      </c>
      <c r="P28" s="58">
        <f>EnrlSC!AW28/('SC-Population'!D28+'SC-Population'!G28+'SC-Population'!J28)%</f>
        <v>132.029262086514</v>
      </c>
      <c r="Q28" s="58">
        <f>EnrlSC!AX28/('SC-Population'!E28+'SC-Population'!H28+'SC-Population'!K28)%</f>
        <v>133.37069655724579</v>
      </c>
      <c r="R28" s="58">
        <f>EnrlSC!BE28/'SC-Population'!L28%</f>
        <v>23.269513991163475</v>
      </c>
      <c r="S28" s="58">
        <f>EnrlSC!BF28/'SC-Population'!M28%</f>
        <v>20.914127423822716</v>
      </c>
      <c r="T28" s="58">
        <f>EnrlSC!BG28/'SC-Population'!N28%</f>
        <v>22.055674518201286</v>
      </c>
      <c r="U28" s="58">
        <f>(EnrlSC!AS28+EnrlSC!BE28)/('SC-Population'!L28+'SC-Population'!I28)%</f>
        <v>32.430398796087289</v>
      </c>
      <c r="V28" s="58">
        <f>(EnrlSC!AT28+EnrlSC!BF28)/('SC-Population'!M28+'SC-Population'!J28)%</f>
        <v>31.403762662807523</v>
      </c>
      <c r="W28" s="58">
        <f>(EnrlSC!AU28+EnrlSC!BG28)/('SC-Population'!N28+'SC-Population'!K28)%</f>
        <v>31.907045370711916</v>
      </c>
      <c r="X28" s="58">
        <f>EnrlSC!BH28/('SC-Population'!C28+'SC-Population'!F28+'SC-Population'!I28+'SC-Population'!L28)%</f>
        <v>114.70899470899472</v>
      </c>
      <c r="Y28" s="58">
        <f>EnrlSC!BI28/('SC-Population'!D28+'SC-Population'!G28+'SC-Population'!J28+'SC-Population'!M28)%</f>
        <v>111.27780651836524</v>
      </c>
      <c r="Z28" s="58">
        <f>EnrlSC!BJ28/('SC-Population'!E28+'SC-Population'!H28+'SC-Population'!K28+'SC-Population'!N28)%</f>
        <v>112.97410410672248</v>
      </c>
    </row>
    <row r="29" spans="1:26" s="47" customFormat="1" ht="18.75" customHeight="1">
      <c r="A29" s="29">
        <v>24</v>
      </c>
      <c r="B29" s="30" t="s">
        <v>34</v>
      </c>
      <c r="C29" s="58">
        <f>EnrlSC!U29/'SC-Population'!C29%</f>
        <v>133.02538846904983</v>
      </c>
      <c r="D29" s="58">
        <f>EnrlSC!V29/'SC-Population'!D29%</f>
        <v>133.08549123292812</v>
      </c>
      <c r="E29" s="58">
        <f>EnrlSC!W29/'SC-Population'!E29%</f>
        <v>133.05467889588766</v>
      </c>
      <c r="F29" s="58">
        <f>EnrlSC!AG29/'SC-Population'!F29%</f>
        <v>134.0930542830491</v>
      </c>
      <c r="G29" s="58">
        <f>EnrlSC!AH29/'SC-Population'!G29%</f>
        <v>130.53302817002776</v>
      </c>
      <c r="H29" s="58">
        <f>EnrlSC!AI29/'SC-Population'!H29%</f>
        <v>132.34800205467468</v>
      </c>
      <c r="I29" s="58">
        <f>EnrlSC!AJ29/('SC-Population'!C29+'SC-Population'!F29)%</f>
        <v>133.43135572973185</v>
      </c>
      <c r="J29" s="58">
        <f>EnrlSC!AK29/('SC-Population'!D29+'SC-Population'!G29)%</f>
        <v>132.10810036158389</v>
      </c>
      <c r="K29" s="58">
        <f>EnrlSC!AL29/('SC-Population'!E29+'SC-Population'!H29)%</f>
        <v>132.78504751397637</v>
      </c>
      <c r="L29" s="58">
        <f>EnrlSC!AS29/'SC-Population'!I29%</f>
        <v>103.09421056917189</v>
      </c>
      <c r="M29" s="58">
        <f>EnrlSC!AT29/'SC-Population'!J29%</f>
        <v>104.73720286703167</v>
      </c>
      <c r="N29" s="58">
        <f>EnrlSC!AU29/'SC-Population'!K29%</f>
        <v>103.89989252264702</v>
      </c>
      <c r="O29" s="58">
        <f>EnrlSC!AV29/('SC-Population'!C29+'SC-Population'!F29+'SC-Population'!I29)%</f>
        <v>127.19974108148656</v>
      </c>
      <c r="P29" s="58">
        <f>EnrlSC!AW29/('SC-Population'!D29+'SC-Population'!G29+'SC-Population'!J29)%</f>
        <v>126.45081340700433</v>
      </c>
      <c r="Q29" s="58">
        <f>EnrlSC!AX29/('SC-Population'!E29+'SC-Population'!H29+'SC-Population'!K29)%</f>
        <v>126.83364647390887</v>
      </c>
      <c r="R29" s="58">
        <f>EnrlSC!BE29/'SC-Population'!L29%</f>
        <v>52.692017373442397</v>
      </c>
      <c r="S29" s="58">
        <f>EnrlSC!BF29/'SC-Population'!M29%</f>
        <v>60.429978758926936</v>
      </c>
      <c r="T29" s="58">
        <f>EnrlSC!BG29/'SC-Population'!N29%</f>
        <v>56.449035631449725</v>
      </c>
      <c r="U29" s="58">
        <f>(EnrlSC!AS29+EnrlSC!BE29)/('SC-Population'!L29+'SC-Population'!I29)%</f>
        <v>78.057366015174395</v>
      </c>
      <c r="V29" s="58">
        <f>(EnrlSC!AT29+EnrlSC!BF29)/('SC-Population'!M29+'SC-Population'!J29)%</f>
        <v>82.942701614983747</v>
      </c>
      <c r="W29" s="58">
        <f>(EnrlSC!AU29+EnrlSC!BG29)/('SC-Population'!N29+'SC-Population'!K29)%</f>
        <v>80.441312081476866</v>
      </c>
      <c r="X29" s="58">
        <f>EnrlSC!BH29/('SC-Population'!C29+'SC-Population'!F29+'SC-Population'!I29+'SC-Population'!L29)%</f>
        <v>114.6397326624864</v>
      </c>
      <c r="Y29" s="58">
        <f>EnrlSC!BI29/('SC-Population'!D29+'SC-Population'!G29+'SC-Population'!J29+'SC-Population'!M29)%</f>
        <v>115.44294683821772</v>
      </c>
      <c r="Z29" s="58">
        <f>EnrlSC!BJ29/('SC-Population'!E29+'SC-Population'!H29+'SC-Population'!K29+'SC-Population'!N29)%</f>
        <v>115.03192020056603</v>
      </c>
    </row>
    <row r="30" spans="1:26" s="47" customFormat="1" ht="18.75" customHeight="1">
      <c r="A30" s="29">
        <v>25</v>
      </c>
      <c r="B30" s="30" t="s">
        <v>35</v>
      </c>
      <c r="C30" s="58">
        <f>EnrlSC!U30/'SC-Population'!C30%</f>
        <v>162.89697628100672</v>
      </c>
      <c r="D30" s="58">
        <f>EnrlSC!V30/'SC-Population'!D30%</f>
        <v>159.79059924259303</v>
      </c>
      <c r="E30" s="58">
        <f>EnrlSC!W30/'SC-Population'!E30%</f>
        <v>161.36317806009276</v>
      </c>
      <c r="F30" s="58">
        <f>EnrlSC!AG30/'SC-Population'!F30%</f>
        <v>121.50231931767171</v>
      </c>
      <c r="G30" s="58">
        <f>EnrlSC!AH30/'SC-Population'!G30%</f>
        <v>124.62080588325418</v>
      </c>
      <c r="H30" s="58">
        <f>EnrlSC!AI30/'SC-Population'!H30%</f>
        <v>123.04314912944739</v>
      </c>
      <c r="I30" s="58">
        <f>EnrlSC!AJ30/('SC-Population'!C30+'SC-Population'!F30)%</f>
        <v>145.48506210137631</v>
      </c>
      <c r="J30" s="58">
        <f>EnrlSC!AK30/('SC-Population'!D30+'SC-Population'!G30)%</f>
        <v>144.98548855207997</v>
      </c>
      <c r="K30" s="58">
        <f>EnrlSC!AL30/('SC-Population'!E30+'SC-Population'!H30)%</f>
        <v>145.2383227683454</v>
      </c>
      <c r="L30" s="58">
        <f>EnrlSC!AS30/'SC-Population'!I30%</f>
        <v>71.009604809736786</v>
      </c>
      <c r="M30" s="58">
        <f>EnrlSC!AT30/'SC-Population'!J30%</f>
        <v>69.561291293551065</v>
      </c>
      <c r="N30" s="58">
        <f>EnrlSC!AU30/'SC-Population'!K30%</f>
        <v>70.294860368389791</v>
      </c>
      <c r="O30" s="58">
        <f>EnrlSC!AV30/('SC-Population'!C30+'SC-Population'!F30+'SC-Population'!I30)%</f>
        <v>128.91538750142735</v>
      </c>
      <c r="P30" s="58">
        <f>EnrlSC!AW30/('SC-Population'!D30+'SC-Population'!G30+'SC-Population'!J30)%</f>
        <v>128.22553675339444</v>
      </c>
      <c r="Q30" s="58">
        <f>EnrlSC!AX30/('SC-Population'!E30+'SC-Population'!H30+'SC-Population'!K30)%</f>
        <v>128.57473143583775</v>
      </c>
      <c r="R30" s="58">
        <f>EnrlSC!BE30/'SC-Population'!L30%</f>
        <v>33.470383275261327</v>
      </c>
      <c r="S30" s="58">
        <f>EnrlSC!BF30/'SC-Population'!M30%</f>
        <v>26.583980872683799</v>
      </c>
      <c r="T30" s="58">
        <f>EnrlSC!BG30/'SC-Population'!N30%</f>
        <v>30.147111848272882</v>
      </c>
      <c r="U30" s="58">
        <f>(EnrlSC!AS30+EnrlSC!BE30)/('SC-Population'!L30+'SC-Population'!I30)%</f>
        <v>51.763192682839687</v>
      </c>
      <c r="V30" s="58">
        <f>(EnrlSC!AT30+EnrlSC!BF30)/('SC-Population'!M30+'SC-Population'!J30)%</f>
        <v>47.996100926030067</v>
      </c>
      <c r="W30" s="58">
        <f>(EnrlSC!AU30+EnrlSC!BG30)/('SC-Population'!N30+'SC-Population'!K30)%</f>
        <v>49.924993597014378</v>
      </c>
      <c r="X30" s="58">
        <f>EnrlSC!BH30/('SC-Population'!C30+'SC-Population'!F30+'SC-Population'!I30+'SC-Population'!L30)%</f>
        <v>110.81120378570579</v>
      </c>
      <c r="Y30" s="58">
        <f>EnrlSC!BI30/('SC-Population'!D30+'SC-Population'!G30+'SC-Population'!J30+'SC-Population'!M30)%</f>
        <v>109.63819205334208</v>
      </c>
      <c r="Z30" s="58">
        <f>EnrlSC!BJ30/('SC-Population'!E30+'SC-Population'!H30+'SC-Population'!K30+'SC-Population'!N30)%</f>
        <v>110.2344112173393</v>
      </c>
    </row>
    <row r="31" spans="1:26" s="47" customFormat="1" ht="18.75" customHeight="1">
      <c r="A31" s="29">
        <v>26</v>
      </c>
      <c r="B31" s="30" t="s">
        <v>36</v>
      </c>
      <c r="C31" s="58">
        <f>EnrlSC!U31/'SC-Population'!C31%</f>
        <v>130.82380916141028</v>
      </c>
      <c r="D31" s="58">
        <f>EnrlSC!V31/'SC-Population'!D31%</f>
        <v>136.95254031560304</v>
      </c>
      <c r="E31" s="58">
        <f>EnrlSC!W31/'SC-Population'!E31%</f>
        <v>133.72883730622982</v>
      </c>
      <c r="F31" s="58">
        <f>EnrlSC!AG31/'SC-Population'!F31%</f>
        <v>66.507512573634287</v>
      </c>
      <c r="G31" s="58">
        <f>EnrlSC!AH31/'SC-Population'!G31%</f>
        <v>71.464229632882095</v>
      </c>
      <c r="H31" s="58">
        <f>EnrlSC!AI31/'SC-Population'!H31%</f>
        <v>68.834397022880395</v>
      </c>
      <c r="I31" s="58">
        <f>EnrlSC!AJ31/('SC-Population'!C31+'SC-Population'!F31)%</f>
        <v>107.56362756542792</v>
      </c>
      <c r="J31" s="58">
        <f>EnrlSC!AK31/('SC-Population'!D31+'SC-Population'!G31)%</f>
        <v>113.54449633386854</v>
      </c>
      <c r="K31" s="58">
        <f>EnrlSC!AL31/('SC-Population'!E31+'SC-Population'!H31)%</f>
        <v>110.38875774991148</v>
      </c>
      <c r="L31" s="58">
        <f>EnrlSC!AS31/'SC-Population'!I31%</f>
        <v>70.266457138558934</v>
      </c>
      <c r="M31" s="58">
        <f>EnrlSC!AT31/'SC-Population'!J31%</f>
        <v>59.450296010421717</v>
      </c>
      <c r="N31" s="58">
        <f>EnrlSC!AU31/'SC-Population'!K31%</f>
        <v>65.35254876010687</v>
      </c>
      <c r="O31" s="58">
        <f>EnrlSC!AV31/('SC-Population'!C31+'SC-Population'!F31+'SC-Population'!I31)%</f>
        <v>100.48415975303878</v>
      </c>
      <c r="P31" s="58">
        <f>EnrlSC!AW31/('SC-Population'!D31+'SC-Population'!G31+'SC-Population'!J31)%</f>
        <v>103.86710452599034</v>
      </c>
      <c r="Q31" s="58">
        <f>EnrlSC!AX31/('SC-Population'!E31+'SC-Population'!H31+'SC-Population'!K31)%</f>
        <v>102.07085403789543</v>
      </c>
      <c r="R31" s="58">
        <f>EnrlSC!BE31/'SC-Population'!L31%</f>
        <v>35.198719842654512</v>
      </c>
      <c r="S31" s="58">
        <f>EnrlSC!BF31/'SC-Population'!M31%</f>
        <v>29.061156282669309</v>
      </c>
      <c r="T31" s="58">
        <f>EnrlSC!BG31/'SC-Population'!N31%</f>
        <v>32.448793146033644</v>
      </c>
      <c r="U31" s="58">
        <f>(EnrlSC!AS31+EnrlSC!BE31)/('SC-Population'!L31+'SC-Population'!I31)%</f>
        <v>53.250131855436209</v>
      </c>
      <c r="V31" s="58">
        <f>(EnrlSC!AT31+EnrlSC!BF31)/('SC-Population'!M31+'SC-Population'!J31)%</f>
        <v>44.896136316789956</v>
      </c>
      <c r="W31" s="58">
        <f>(EnrlSC!AU31+EnrlSC!BG31)/('SC-Population'!N31+'SC-Population'!K31)%</f>
        <v>49.480053700030894</v>
      </c>
      <c r="X31" s="58">
        <f>EnrlSC!BH31/('SC-Population'!C31+'SC-Population'!F31+'SC-Population'!I31+'SC-Population'!L31)%</f>
        <v>90.575652667441958</v>
      </c>
      <c r="Y31" s="58">
        <f>EnrlSC!BI31/('SC-Population'!D31+'SC-Population'!G31+'SC-Population'!J31+'SC-Population'!M31)%</f>
        <v>93.303782452696822</v>
      </c>
      <c r="Z31" s="58">
        <f>EnrlSC!BJ31/('SC-Population'!E31+'SC-Population'!H31+'SC-Population'!K31+'SC-Population'!N31)%</f>
        <v>91.846815941574249</v>
      </c>
    </row>
    <row r="32" spans="1:26" s="47" customFormat="1" ht="18.75" customHeight="1">
      <c r="A32" s="29">
        <v>27</v>
      </c>
      <c r="B32" s="30" t="s">
        <v>37</v>
      </c>
      <c r="C32" s="58">
        <f>EnrlSC!U32/'SC-Population'!C32%</f>
        <v>154.53046823032653</v>
      </c>
      <c r="D32" s="58">
        <f>EnrlSC!V32/'SC-Population'!D32%</f>
        <v>159.73490580806762</v>
      </c>
      <c r="E32" s="58">
        <f>EnrlSC!W32/'SC-Population'!E32%</f>
        <v>157.0294568670883</v>
      </c>
      <c r="F32" s="58">
        <f>EnrlSC!AG32/'SC-Population'!F32%</f>
        <v>123.79671502782307</v>
      </c>
      <c r="G32" s="58">
        <f>EnrlSC!AH32/'SC-Population'!G32%</f>
        <v>118.94500313110103</v>
      </c>
      <c r="H32" s="58">
        <f>EnrlSC!AI32/'SC-Population'!H32%</f>
        <v>121.48149450240383</v>
      </c>
      <c r="I32" s="58">
        <f>EnrlSC!AJ32/('SC-Population'!C32+'SC-Population'!F32)%</f>
        <v>143.3296163319323</v>
      </c>
      <c r="J32" s="58">
        <f>EnrlSC!AK32/('SC-Population'!D32+'SC-Population'!G32)%</f>
        <v>144.98131357879942</v>
      </c>
      <c r="K32" s="58">
        <f>EnrlSC!AL32/('SC-Population'!E32+'SC-Population'!H32)%</f>
        <v>144.12092313682686</v>
      </c>
      <c r="L32" s="58">
        <f>EnrlSC!AS32/'SC-Population'!I32%</f>
        <v>74.133054755777508</v>
      </c>
      <c r="M32" s="58">
        <f>EnrlSC!AT32/'SC-Population'!J32%</f>
        <v>52.051282051282051</v>
      </c>
      <c r="N32" s="58">
        <f>EnrlSC!AU32/'SC-Population'!K32%</f>
        <v>63.586992692374245</v>
      </c>
      <c r="O32" s="58">
        <f>EnrlSC!AV32/('SC-Population'!C32+'SC-Population'!F32+'SC-Population'!I32)%</f>
        <v>129.91588503464865</v>
      </c>
      <c r="P32" s="58">
        <f>EnrlSC!AW32/('SC-Population'!D32+'SC-Population'!G32+'SC-Population'!J32)%</f>
        <v>127.0537504906204</v>
      </c>
      <c r="Q32" s="58">
        <f>EnrlSC!AX32/('SC-Population'!E32+'SC-Population'!H32+'SC-Population'!K32)%</f>
        <v>128.5455013515253</v>
      </c>
      <c r="R32" s="58">
        <f>EnrlSC!BE32/'SC-Population'!L32%</f>
        <v>36.039645170521055</v>
      </c>
      <c r="S32" s="58">
        <f>EnrlSC!BF32/'SC-Population'!M32%</f>
        <v>23.228090882266155</v>
      </c>
      <c r="T32" s="58">
        <f>EnrlSC!BG32/'SC-Population'!N32%</f>
        <v>30.036913633158676</v>
      </c>
      <c r="U32" s="58">
        <f>(EnrlSC!AS32+EnrlSC!BE32)/('SC-Population'!L32+'SC-Population'!I32)%</f>
        <v>55.283956338173205</v>
      </c>
      <c r="V32" s="58">
        <f>(EnrlSC!AT32+EnrlSC!BF32)/('SC-Population'!M32+'SC-Population'!J32)%</f>
        <v>38.050738139601549</v>
      </c>
      <c r="W32" s="58">
        <f>(EnrlSC!AU32+EnrlSC!BG32)/('SC-Population'!N32+'SC-Population'!K32)%</f>
        <v>47.130030245900528</v>
      </c>
      <c r="X32" s="58">
        <f>EnrlSC!BH32/('SC-Population'!C32+'SC-Population'!F32+'SC-Population'!I32+'SC-Population'!L32)%</f>
        <v>114.93594905812323</v>
      </c>
      <c r="Y32" s="58">
        <f>EnrlSC!BI32/('SC-Population'!D32+'SC-Population'!G32+'SC-Population'!J32+'SC-Population'!M32)%</f>
        <v>111.05107809295113</v>
      </c>
      <c r="Z32" s="58">
        <f>EnrlSC!BJ32/('SC-Population'!E32+'SC-Population'!H32+'SC-Population'!K32+'SC-Population'!N32)%</f>
        <v>113.08213663323791</v>
      </c>
    </row>
    <row r="33" spans="1:26" s="47" customFormat="1" ht="18.75" customHeight="1">
      <c r="A33" s="29">
        <v>28</v>
      </c>
      <c r="B33" s="30" t="s">
        <v>38</v>
      </c>
      <c r="C33" s="58">
        <f>EnrlSC!U33/'SC-Population'!C33%</f>
        <v>122.58559474221212</v>
      </c>
      <c r="D33" s="58">
        <f>EnrlSC!V33/'SC-Population'!D33%</f>
        <v>120.82587249058875</v>
      </c>
      <c r="E33" s="58">
        <f>EnrlSC!W33/'SC-Population'!E33%</f>
        <v>121.71809745470722</v>
      </c>
      <c r="F33" s="58">
        <f>EnrlSC!AG33/'SC-Population'!F33%</f>
        <v>85.691913914004886</v>
      </c>
      <c r="G33" s="58">
        <f>EnrlSC!AH33/'SC-Population'!G33%</f>
        <v>85.20348634441126</v>
      </c>
      <c r="H33" s="58">
        <f>EnrlSC!AI33/'SC-Population'!H33%</f>
        <v>85.453273786010712</v>
      </c>
      <c r="I33" s="58">
        <f>EnrlSC!AJ33/('SC-Population'!C33+'SC-Population'!F33)%</f>
        <v>108.09896428027707</v>
      </c>
      <c r="J33" s="58">
        <f>EnrlSC!AK33/('SC-Population'!D33+'SC-Population'!G33)%</f>
        <v>106.9872136748768</v>
      </c>
      <c r="K33" s="58">
        <f>EnrlSC!AL33/('SC-Population'!E33+'SC-Population'!H33)%</f>
        <v>107.55280455462164</v>
      </c>
      <c r="L33" s="58">
        <f>EnrlSC!AS33/'SC-Population'!I33%</f>
        <v>50.604083605170956</v>
      </c>
      <c r="M33" s="58">
        <f>EnrlSC!AT33/'SC-Population'!J33%</f>
        <v>49.114453563631635</v>
      </c>
      <c r="N33" s="58">
        <f>EnrlSC!AU33/'SC-Population'!K33%</f>
        <v>49.886885177433655</v>
      </c>
      <c r="O33" s="58">
        <f>EnrlSC!AV33/('SC-Population'!C33+'SC-Population'!F33+'SC-Population'!I33)%</f>
        <v>96.025734627393831</v>
      </c>
      <c r="P33" s="58">
        <f>EnrlSC!AW33/('SC-Population'!D33+'SC-Population'!G33+'SC-Population'!J33)%</f>
        <v>95.206997965433956</v>
      </c>
      <c r="Q33" s="58">
        <f>EnrlSC!AX33/('SC-Population'!E33+'SC-Population'!H33+'SC-Population'!K33)%</f>
        <v>95.625180874330312</v>
      </c>
      <c r="R33" s="58">
        <f>EnrlSC!BE33/'SC-Population'!L33%</f>
        <v>23.056126933798605</v>
      </c>
      <c r="S33" s="58">
        <f>EnrlSC!BF33/'SC-Population'!M33%</f>
        <v>16.735092864125122</v>
      </c>
      <c r="T33" s="58">
        <f>EnrlSC!BG33/'SC-Population'!N33%</f>
        <v>20.091299507293026</v>
      </c>
      <c r="U33" s="58">
        <f>(EnrlSC!AS33+EnrlSC!BE33)/('SC-Population'!L33+'SC-Population'!I33)%</f>
        <v>36.758383921566441</v>
      </c>
      <c r="V33" s="58">
        <f>(EnrlSC!AT33+EnrlSC!BF33)/('SC-Population'!M33+'SC-Population'!J33)%</f>
        <v>33.243567314685592</v>
      </c>
      <c r="W33" s="58">
        <f>(EnrlSC!AU33+EnrlSC!BG33)/('SC-Population'!N33+'SC-Population'!K33)%</f>
        <v>35.087818667108884</v>
      </c>
      <c r="X33" s="58">
        <f>EnrlSC!BH33/('SC-Population'!C33+'SC-Population'!F33+'SC-Population'!I33+'SC-Population'!L33)%</f>
        <v>83.252827085136374</v>
      </c>
      <c r="Y33" s="58">
        <f>EnrlSC!BI33/('SC-Population'!D33+'SC-Population'!G33+'SC-Population'!J33+'SC-Population'!M33)%</f>
        <v>82.36394947110719</v>
      </c>
      <c r="Z33" s="58">
        <f>EnrlSC!BJ33/('SC-Population'!E33+'SC-Population'!H33+'SC-Population'!K33+'SC-Population'!N33)%</f>
        <v>82.821000564981318</v>
      </c>
    </row>
    <row r="34" spans="1:26" s="47" customFormat="1" ht="18.75" customHeight="1">
      <c r="A34" s="29">
        <v>29</v>
      </c>
      <c r="B34" s="30" t="s">
        <v>39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s="47" customFormat="1" ht="18.75" customHeight="1">
      <c r="A35" s="29">
        <v>30</v>
      </c>
      <c r="B35" s="30" t="s">
        <v>40</v>
      </c>
      <c r="C35" s="58">
        <f>EnrlSC!U35/'SC-Population'!C35%</f>
        <v>28.459949506541196</v>
      </c>
      <c r="D35" s="58">
        <f>EnrlSC!V35/'SC-Population'!D35%</f>
        <v>28.567692441809783</v>
      </c>
      <c r="E35" s="58">
        <f>EnrlSC!W35/'SC-Population'!E35%</f>
        <v>28.510308858283761</v>
      </c>
      <c r="F35" s="58">
        <f>EnrlSC!AG35/'SC-Population'!F35%</f>
        <v>36.82699210337401</v>
      </c>
      <c r="G35" s="58">
        <f>EnrlSC!AH35/'SC-Population'!G35%</f>
        <v>38.159389709462751</v>
      </c>
      <c r="H35" s="58">
        <f>EnrlSC!AI35/'SC-Population'!H35%</f>
        <v>37.452384580222464</v>
      </c>
      <c r="I35" s="58">
        <f>EnrlSC!AJ35/('SC-Population'!C35+'SC-Population'!F35)%</f>
        <v>31.368536634058692</v>
      </c>
      <c r="J35" s="58">
        <f>EnrlSC!AK35/('SC-Population'!D35+'SC-Population'!G35)%</f>
        <v>31.91923774954628</v>
      </c>
      <c r="K35" s="58">
        <f>EnrlSC!AL35/('SC-Population'!E35+'SC-Population'!H35)%</f>
        <v>31.626314112774768</v>
      </c>
      <c r="L35" s="58">
        <f>EnrlSC!AS35/'SC-Population'!I35%</f>
        <v>24.588781105018978</v>
      </c>
      <c r="M35" s="58">
        <f>EnrlSC!AT35/'SC-Population'!J35%</f>
        <v>24.466019417475728</v>
      </c>
      <c r="N35" s="58">
        <f>EnrlSC!AU35/'SC-Population'!K35%</f>
        <v>24.531708417964342</v>
      </c>
      <c r="O35" s="58">
        <f>EnrlSC!AV35/('SC-Population'!C35+'SC-Population'!F35+'SC-Population'!I35)%</f>
        <v>30.071030753087417</v>
      </c>
      <c r="P35" s="58">
        <f>EnrlSC!AW35/('SC-Population'!D35+'SC-Population'!G35+'SC-Population'!J35)%</f>
        <v>30.507539536594336</v>
      </c>
      <c r="Q35" s="58">
        <f>EnrlSC!AX35/('SC-Population'!E35+'SC-Population'!H35+'SC-Population'!K35)%</f>
        <v>30.275091338921126</v>
      </c>
      <c r="R35" s="58">
        <f>EnrlSC!BE35/'SC-Population'!L35%</f>
        <v>24.958949096880129</v>
      </c>
      <c r="S35" s="58">
        <f>EnrlSC!BF35/'SC-Population'!M35%</f>
        <v>27.939062949123311</v>
      </c>
      <c r="T35" s="58">
        <f>EnrlSC!BG35/'SC-Population'!N35%</f>
        <v>26.298114182381813</v>
      </c>
      <c r="U35" s="58">
        <f>(EnrlSC!AS35+EnrlSC!BE35)/('SC-Population'!L35+'SC-Population'!I35)%</f>
        <v>24.764019988895058</v>
      </c>
      <c r="V35" s="58">
        <f>(EnrlSC!AT35+EnrlSC!BF35)/('SC-Population'!M35+'SC-Population'!J35)%</f>
        <v>26.056060007895777</v>
      </c>
      <c r="W35" s="58">
        <f>(EnrlSC!AU35+EnrlSC!BG35)/('SC-Population'!N35+'SC-Population'!K35)%</f>
        <v>25.355336063599133</v>
      </c>
      <c r="X35" s="58">
        <f>EnrlSC!BH35/('SC-Population'!C35+'SC-Population'!F35+'SC-Population'!I35+'SC-Population'!L35)%</f>
        <v>29.320615681278191</v>
      </c>
      <c r="Y35" s="58">
        <f>EnrlSC!BI35/('SC-Population'!D35+'SC-Population'!G35+'SC-Population'!J35+'SC-Population'!M35)%</f>
        <v>30.153382743450518</v>
      </c>
      <c r="Z35" s="58">
        <f>EnrlSC!BJ35/('SC-Population'!E35+'SC-Population'!H35+'SC-Population'!K35+'SC-Population'!N35)%</f>
        <v>29.707768278301884</v>
      </c>
    </row>
    <row r="36" spans="1:26" s="47" customFormat="1" ht="18.75" customHeight="1">
      <c r="A36" s="29">
        <v>31</v>
      </c>
      <c r="B36" s="30" t="s">
        <v>41</v>
      </c>
      <c r="C36" s="58">
        <f>EnrlSC!U36/'SC-Population'!C36%</f>
        <v>121.45454545454545</v>
      </c>
      <c r="D36" s="58">
        <f>EnrlSC!V36/'SC-Population'!D36%</f>
        <v>103.98550724637683</v>
      </c>
      <c r="E36" s="58">
        <f>EnrlSC!W36/'SC-Population'!E36%</f>
        <v>112.70417422867514</v>
      </c>
      <c r="F36" s="58">
        <f>EnrlSC!AG36/'SC-Population'!F36%</f>
        <v>117.36526946107784</v>
      </c>
      <c r="G36" s="58">
        <f>EnrlSC!AH36/'SC-Population'!G36%</f>
        <v>150.84745762711864</v>
      </c>
      <c r="H36" s="58">
        <f>EnrlSC!AI36/'SC-Population'!H36%</f>
        <v>131.2280701754386</v>
      </c>
      <c r="I36" s="58">
        <f>EnrlSC!AJ36/('SC-Population'!C36+'SC-Population'!F36)%</f>
        <v>119.90950226244344</v>
      </c>
      <c r="J36" s="58">
        <f>EnrlSC!AK36/('SC-Population'!D36+'SC-Population'!G36)%</f>
        <v>118.02030456852792</v>
      </c>
      <c r="K36" s="58">
        <f>EnrlSC!AL36/('SC-Population'!E36+'SC-Population'!H36)%</f>
        <v>119.01913875598088</v>
      </c>
      <c r="L36" s="58">
        <f>EnrlSC!AS36/'SC-Population'!I36%</f>
        <v>75.590551181102356</v>
      </c>
      <c r="M36" s="58">
        <f>EnrlSC!AT36/'SC-Population'!J36%</f>
        <v>129.41176470588235</v>
      </c>
      <c r="N36" s="58">
        <f>EnrlSC!AU36/'SC-Population'!K36%</f>
        <v>97.169811320754718</v>
      </c>
      <c r="O36" s="58">
        <f>EnrlSC!AV36/('SC-Population'!C36+'SC-Population'!F36+'SC-Population'!I36)%</f>
        <v>110.01757469244288</v>
      </c>
      <c r="P36" s="58">
        <f>EnrlSC!AW36/('SC-Population'!D36+'SC-Population'!G36+'SC-Population'!J36)%</f>
        <v>120.04175365344467</v>
      </c>
      <c r="Q36" s="58">
        <f>EnrlSC!AX36/('SC-Population'!E36+'SC-Population'!H36+'SC-Population'!K36)%</f>
        <v>114.59923664122137</v>
      </c>
      <c r="R36" s="58">
        <f>EnrlSC!BE36/'SC-Population'!L36%</f>
        <v>45.762711864406782</v>
      </c>
      <c r="S36" s="58">
        <f>EnrlSC!BF36/'SC-Population'!M36%</f>
        <v>56.989247311827953</v>
      </c>
      <c r="T36" s="58">
        <f>EnrlSC!BG36/'SC-Population'!N36%</f>
        <v>50.710900473933656</v>
      </c>
      <c r="U36" s="58">
        <f>(EnrlSC!AS36+EnrlSC!BE36)/('SC-Population'!L36+'SC-Population'!I36)%</f>
        <v>61.224489795918366</v>
      </c>
      <c r="V36" s="58">
        <f>(EnrlSC!AT36+EnrlSC!BF36)/('SC-Population'!M36+'SC-Population'!J36)%</f>
        <v>91.573033707865164</v>
      </c>
      <c r="W36" s="58">
        <f>(EnrlSC!AU36+EnrlSC!BG36)/('SC-Population'!N36+'SC-Population'!K36)%</f>
        <v>73.995271867612288</v>
      </c>
      <c r="X36" s="58">
        <f>EnrlSC!BH36/('SC-Population'!C36+'SC-Population'!F36+'SC-Population'!I36+'SC-Population'!L36)%</f>
        <v>98.981077147016009</v>
      </c>
      <c r="Y36" s="58">
        <f>EnrlSC!BI36/('SC-Population'!D36+'SC-Population'!G36+'SC-Population'!J36+'SC-Population'!M36)%</f>
        <v>109.7902097902098</v>
      </c>
      <c r="Z36" s="58">
        <f>EnrlSC!BJ36/('SC-Population'!E36+'SC-Population'!H36+'SC-Population'!K36+'SC-Population'!N36)%</f>
        <v>103.89197776012709</v>
      </c>
    </row>
    <row r="37" spans="1:26" s="47" customFormat="1" ht="18.75" customHeight="1">
      <c r="A37" s="29">
        <v>32</v>
      </c>
      <c r="B37" s="30" t="s">
        <v>42</v>
      </c>
      <c r="C37" s="58">
        <f>EnrlSC!U37/'SC-Population'!C37%</f>
        <v>73.68421052631578</v>
      </c>
      <c r="D37" s="58">
        <f>EnrlSC!V37/'SC-Population'!D37%</f>
        <v>75.925925925925924</v>
      </c>
      <c r="E37" s="58">
        <f>EnrlSC!W37/'SC-Population'!E37%</f>
        <v>74.688796680497916</v>
      </c>
      <c r="F37" s="58">
        <f>EnrlSC!AG37/'SC-Population'!F37%</f>
        <v>121.35231316725978</v>
      </c>
      <c r="G37" s="58">
        <f>EnrlSC!AH37/'SC-Population'!G37%</f>
        <v>121.03004291845494</v>
      </c>
      <c r="H37" s="58">
        <f>EnrlSC!AI37/'SC-Population'!H37%</f>
        <v>121.20622568093385</v>
      </c>
      <c r="I37" s="58">
        <f>EnrlSC!AJ37/('SC-Population'!C37+'SC-Population'!F37)%</f>
        <v>93.382352941176478</v>
      </c>
      <c r="J37" s="58">
        <f>EnrlSC!AK37/('SC-Population'!D37+'SC-Population'!G37)%</f>
        <v>94.793536804308786</v>
      </c>
      <c r="K37" s="58">
        <f>EnrlSC!AL37/('SC-Population'!E37+'SC-Population'!H37)%</f>
        <v>94.017784963621665</v>
      </c>
      <c r="L37" s="58">
        <f>EnrlSC!AS37/'SC-Population'!I37%</f>
        <v>110.96774193548387</v>
      </c>
      <c r="M37" s="58">
        <f>EnrlSC!AT37/'SC-Population'!J37%</f>
        <v>86.624203821656053</v>
      </c>
      <c r="N37" s="58">
        <f>EnrlSC!AU37/'SC-Population'!K37%</f>
        <v>98.717948717948715</v>
      </c>
      <c r="O37" s="58">
        <f>EnrlSC!AV37/('SC-Population'!C37+'SC-Population'!F37+'SC-Population'!I37)%</f>
        <v>96.646706586826355</v>
      </c>
      <c r="P37" s="58">
        <f>EnrlSC!AW37/('SC-Population'!D37+'SC-Population'!G37+'SC-Population'!J37)%</f>
        <v>92.997198879551831</v>
      </c>
      <c r="Q37" s="58">
        <f>EnrlSC!AX37/('SC-Population'!E37+'SC-Population'!H37+'SC-Population'!K37)%</f>
        <v>94.964493221433187</v>
      </c>
      <c r="R37" s="58">
        <f>EnrlSC!BE37/'SC-Population'!L37%</f>
        <v>57.342657342657347</v>
      </c>
      <c r="S37" s="58">
        <f>EnrlSC!BF37/'SC-Population'!M37%</f>
        <v>59.71223021582734</v>
      </c>
      <c r="T37" s="58">
        <f>EnrlSC!BG37/'SC-Population'!N37%</f>
        <v>58.51063829787234</v>
      </c>
      <c r="U37" s="58">
        <f>(EnrlSC!AS37+EnrlSC!BE37)/('SC-Population'!L37+'SC-Population'!I37)%</f>
        <v>85.234899328859058</v>
      </c>
      <c r="V37" s="58">
        <f>(EnrlSC!AT37+EnrlSC!BF37)/('SC-Population'!M37+'SC-Population'!J37)%</f>
        <v>73.986486486486484</v>
      </c>
      <c r="W37" s="58">
        <f>(EnrlSC!AU37+EnrlSC!BG37)/('SC-Population'!N37+'SC-Population'!K37)%</f>
        <v>79.629629629629619</v>
      </c>
      <c r="X37" s="58">
        <f>EnrlSC!BH37/('SC-Population'!C37+'SC-Population'!F37+'SC-Population'!I37+'SC-Population'!L37)%</f>
        <v>90.899795501022496</v>
      </c>
      <c r="Y37" s="58">
        <f>EnrlSC!BI37/('SC-Population'!D37+'SC-Population'!G37+'SC-Population'!J37+'SC-Population'!M37)%</f>
        <v>87.57327080890974</v>
      </c>
      <c r="Z37" s="58">
        <f>EnrlSC!BJ37/('SC-Population'!E37+'SC-Population'!H37+'SC-Population'!K37+'SC-Population'!N37)%</f>
        <v>89.350081922446762</v>
      </c>
    </row>
    <row r="38" spans="1:26" s="47" customFormat="1" ht="18.75" customHeight="1">
      <c r="A38" s="29">
        <v>33</v>
      </c>
      <c r="B38" s="30" t="s">
        <v>43</v>
      </c>
      <c r="C38" s="58">
        <f>EnrlSC!U38/'SC-Population'!C38%</f>
        <v>67.390078160672559</v>
      </c>
      <c r="D38" s="58">
        <f>EnrlSC!V38/'SC-Population'!D38%</f>
        <v>64.407599048230537</v>
      </c>
      <c r="E38" s="58">
        <f>EnrlSC!W38/'SC-Population'!E38%</f>
        <v>65.986513051484309</v>
      </c>
      <c r="F38" s="58">
        <f>EnrlSC!AG38/'SC-Population'!F38%</f>
        <v>51.375197823680921</v>
      </c>
      <c r="G38" s="58">
        <f>EnrlSC!AH38/'SC-Population'!G38%</f>
        <v>59.607262035330088</v>
      </c>
      <c r="H38" s="58">
        <f>EnrlSC!AI38/'SC-Population'!H38%</f>
        <v>55.243635645866121</v>
      </c>
      <c r="I38" s="58">
        <f>EnrlSC!AJ38/('SC-Population'!C38+'SC-Population'!F38)%</f>
        <v>61.086070496455626</v>
      </c>
      <c r="J38" s="58">
        <f>EnrlSC!AK38/('SC-Population'!D38+'SC-Population'!G38)%</f>
        <v>62.521149428449597</v>
      </c>
      <c r="K38" s="58">
        <f>EnrlSC!AL38/('SC-Population'!E38+'SC-Population'!H38)%</f>
        <v>61.761039655633482</v>
      </c>
      <c r="L38" s="58">
        <f>EnrlSC!AS38/'SC-Population'!I38%</f>
        <v>36.297930952768844</v>
      </c>
      <c r="M38" s="58">
        <f>EnrlSC!AT38/'SC-Population'!J38%</f>
        <v>42.922284552045404</v>
      </c>
      <c r="N38" s="58">
        <f>EnrlSC!AU38/'SC-Population'!K38%</f>
        <v>39.441179904268985</v>
      </c>
      <c r="O38" s="58">
        <f>EnrlSC!AV38/('SC-Population'!C38+'SC-Population'!F38+'SC-Population'!I38)%</f>
        <v>55.740929994890138</v>
      </c>
      <c r="P38" s="58">
        <f>EnrlSC!AW38/('SC-Population'!D38+'SC-Population'!G38+'SC-Population'!J38)%</f>
        <v>58.239356117209027</v>
      </c>
      <c r="Q38" s="58">
        <f>EnrlSC!AX38/('SC-Population'!E38+'SC-Population'!H38+'SC-Population'!K38)%</f>
        <v>56.918286255629646</v>
      </c>
      <c r="R38" s="58">
        <f>EnrlSC!BE38/'SC-Population'!L38%</f>
        <v>25.333352956759779</v>
      </c>
      <c r="S38" s="58">
        <f>EnrlSC!BF38/'SC-Population'!M38%</f>
        <v>29.131608191776472</v>
      </c>
      <c r="T38" s="58">
        <f>EnrlSC!BG38/'SC-Population'!N38%</f>
        <v>27.160597543838215</v>
      </c>
      <c r="U38" s="58">
        <f>(EnrlSC!AS38+EnrlSC!BE38)/('SC-Population'!L38+'SC-Population'!I38)%</f>
        <v>30.79836120031004</v>
      </c>
      <c r="V38" s="58">
        <f>(EnrlSC!AT38+EnrlSC!BF38)/('SC-Population'!M38+'SC-Population'!J38)%</f>
        <v>35.914356707218694</v>
      </c>
      <c r="W38" s="58">
        <f>(EnrlSC!AU38+EnrlSC!BG38)/('SC-Population'!N38+'SC-Population'!K38)%</f>
        <v>33.242875480396727</v>
      </c>
      <c r="X38" s="58">
        <f>EnrlSC!BH38/('SC-Population'!C38+'SC-Population'!F38+'SC-Population'!I38+'SC-Population'!L38)%</f>
        <v>50.319104826985352</v>
      </c>
      <c r="Y38" s="58">
        <f>EnrlSC!BI38/('SC-Population'!D38+'SC-Population'!G38+'SC-Population'!J38+'SC-Population'!M38)%</f>
        <v>52.878990314196592</v>
      </c>
      <c r="Z38" s="58">
        <f>EnrlSC!BJ38/('SC-Population'!E38+'SC-Population'!H38+'SC-Population'!K38+'SC-Population'!N38)%</f>
        <v>51.529982174293643</v>
      </c>
    </row>
    <row r="39" spans="1:26" s="47" customFormat="1" ht="18.75" customHeight="1">
      <c r="A39" s="29">
        <v>34</v>
      </c>
      <c r="B39" s="30" t="s">
        <v>44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s="47" customFormat="1" ht="18.75" customHeight="1">
      <c r="A40" s="29">
        <v>35</v>
      </c>
      <c r="B40" s="30" t="s">
        <v>45</v>
      </c>
      <c r="C40" s="58">
        <f>EnrlSC!U40/'SC-Population'!C40%</f>
        <v>112.17501585288522</v>
      </c>
      <c r="D40" s="58">
        <f>EnrlSC!V40/'SC-Population'!D40%</f>
        <v>110.97100980709128</v>
      </c>
      <c r="E40" s="58">
        <f>EnrlSC!W40/'SC-Population'!E40%</f>
        <v>111.57889120110987</v>
      </c>
      <c r="F40" s="58">
        <f>EnrlSC!AG40/'SC-Population'!F40%</f>
        <v>110.2674995995515</v>
      </c>
      <c r="G40" s="58">
        <f>EnrlSC!AH40/'SC-Population'!G40%</f>
        <v>108.01948051948051</v>
      </c>
      <c r="H40" s="58">
        <f>EnrlSC!AI40/'SC-Population'!H40%</f>
        <v>109.15101185197129</v>
      </c>
      <c r="I40" s="58">
        <f>EnrlSC!AJ40/('SC-Population'!C40+'SC-Population'!F40)%</f>
        <v>111.41674625915313</v>
      </c>
      <c r="J40" s="58">
        <f>EnrlSC!AK40/('SC-Population'!D40+'SC-Population'!G40)%</f>
        <v>109.793380400285</v>
      </c>
      <c r="K40" s="58">
        <f>EnrlSC!AL40/('SC-Population'!E40+'SC-Population'!H40)%</f>
        <v>110.61199589005908</v>
      </c>
      <c r="L40" s="58">
        <f>EnrlSC!AS40/'SC-Population'!I40%</f>
        <v>88.908231783138518</v>
      </c>
      <c r="M40" s="58">
        <f>EnrlSC!AT40/'SC-Population'!J40%</f>
        <v>92.482475223591976</v>
      </c>
      <c r="N40" s="58">
        <f>EnrlSC!AU40/'SC-Population'!K40%</f>
        <v>90.720764893356218</v>
      </c>
      <c r="O40" s="58">
        <f>EnrlSC!AV40/('SC-Population'!C40+'SC-Population'!F40+'SC-Population'!I40)%</f>
        <v>106.82855115076549</v>
      </c>
      <c r="P40" s="58">
        <f>EnrlSC!AW40/('SC-Population'!D40+'SC-Population'!G40+'SC-Population'!J40)%</f>
        <v>106.13506334286882</v>
      </c>
      <c r="Q40" s="58">
        <f>EnrlSC!AX40/('SC-Population'!E40+'SC-Population'!H40+'SC-Population'!K40)%</f>
        <v>106.48313062948451</v>
      </c>
      <c r="R40" s="58">
        <f>EnrlSC!BE40/'SC-Population'!L40%</f>
        <v>44.143294838557622</v>
      </c>
      <c r="S40" s="58">
        <f>EnrlSC!BF40/'SC-Population'!M40%</f>
        <v>52.609551944854758</v>
      </c>
      <c r="T40" s="58">
        <f>EnrlSC!BG40/'SC-Population'!N40%</f>
        <v>48.284166164960865</v>
      </c>
      <c r="U40" s="58">
        <f>(EnrlSC!AS40+EnrlSC!BE40)/('SC-Population'!L40+'SC-Population'!I40)%</f>
        <v>65.924491771539209</v>
      </c>
      <c r="V40" s="58">
        <f>(EnrlSC!AT40+EnrlSC!BF40)/('SC-Population'!M40+'SC-Population'!J40)%</f>
        <v>72.728381509940235</v>
      </c>
      <c r="W40" s="58">
        <f>(EnrlSC!AU40+EnrlSC!BG40)/('SC-Population'!N40+'SC-Population'!K40)%</f>
        <v>69.313004920123916</v>
      </c>
      <c r="X40" s="58">
        <f>EnrlSC!BH40/('SC-Population'!C40+'SC-Population'!F40+'SC-Population'!I40+'SC-Population'!L40)%</f>
        <v>95.731987150068846</v>
      </c>
      <c r="Y40" s="58">
        <f>EnrlSC!BI40/('SC-Population'!D40+'SC-Population'!G40+'SC-Population'!J40+'SC-Population'!M40)%</f>
        <v>96.93713512141467</v>
      </c>
      <c r="Z40" s="58">
        <f>EnrlSC!BJ40/('SC-Population'!E40+'SC-Population'!H40+'SC-Population'!K40+'SC-Population'!N40)%</f>
        <v>96.330371584010763</v>
      </c>
    </row>
    <row r="41" spans="1:26" s="94" customFormat="1" ht="18.75" customHeight="1">
      <c r="A41" s="192" t="s">
        <v>46</v>
      </c>
      <c r="B41" s="192"/>
      <c r="C41" s="99">
        <f>EnrlSC!U41/'SC-Population'!C41%</f>
        <v>129.1824658596515</v>
      </c>
      <c r="D41" s="99">
        <f>EnrlSC!V41/'SC-Population'!D41%</f>
        <v>127.71581721995464</v>
      </c>
      <c r="E41" s="99">
        <f>EnrlSC!W41/'SC-Population'!E41%</f>
        <v>128.4792458803513</v>
      </c>
      <c r="F41" s="99">
        <f>EnrlSC!AG41/'SC-Population'!F41%</f>
        <v>86.846417313971372</v>
      </c>
      <c r="G41" s="99">
        <f>EnrlSC!AH41/'SC-Population'!G41%</f>
        <v>83.301760309180423</v>
      </c>
      <c r="H41" s="99">
        <f>EnrlSC!AI41/'SC-Population'!H41%</f>
        <v>85.157323142308201</v>
      </c>
      <c r="I41" s="99">
        <f>EnrlSC!AJ41/('SC-Population'!C41+'SC-Population'!F41)%</f>
        <v>113.33225153527552</v>
      </c>
      <c r="J41" s="99">
        <f>EnrlSC!AK41/('SC-Population'!D41+'SC-Population'!G41)%</f>
        <v>111.21066025813649</v>
      </c>
      <c r="K41" s="99">
        <f>EnrlSC!AL41/('SC-Population'!E41+'SC-Population'!H41)%</f>
        <v>112.3173429568958</v>
      </c>
      <c r="L41" s="99">
        <f>EnrlSC!AS41/'SC-Population'!I41%</f>
        <v>66.16710566538373</v>
      </c>
      <c r="M41" s="99">
        <f>EnrlSC!AT41/'SC-Population'!J41%</f>
        <v>58.71243817322781</v>
      </c>
      <c r="N41" s="99">
        <f>EnrlSC!AU41/'SC-Population'!K41%</f>
        <v>62.683097483445522</v>
      </c>
      <c r="O41" s="99">
        <f>EnrlSC!AV41/('SC-Population'!C41+'SC-Population'!F41+'SC-Population'!I41)%</f>
        <v>103.97352622887358</v>
      </c>
      <c r="P41" s="99">
        <f>EnrlSC!AW41/('SC-Population'!D41+'SC-Population'!G41+'SC-Population'!J41)%</f>
        <v>101.15771631478069</v>
      </c>
      <c r="Q41" s="99">
        <f>EnrlSC!AX41/('SC-Population'!E41+'SC-Population'!H41+'SC-Population'!K41)%</f>
        <v>102.63257367156436</v>
      </c>
      <c r="R41" s="99">
        <f>EnrlSC!BE41/'SC-Population'!L41%</f>
        <v>35.56860854226462</v>
      </c>
      <c r="S41" s="99">
        <f>EnrlSC!BF41/'SC-Population'!M41%</f>
        <v>30.715949730466281</v>
      </c>
      <c r="T41" s="99">
        <f>EnrlSC!BG41/'SC-Population'!N41%</f>
        <v>33.329835827055312</v>
      </c>
      <c r="U41" s="99">
        <f>(EnrlSC!AS41+EnrlSC!BE41)/('SC-Population'!L41+'SC-Population'!I41)%</f>
        <v>51.092311487261561</v>
      </c>
      <c r="V41" s="99">
        <f>(EnrlSC!AT41+EnrlSC!BF41)/('SC-Population'!M41+'SC-Population'!J41)%</f>
        <v>45.088595892792711</v>
      </c>
      <c r="W41" s="99">
        <f>(EnrlSC!AU41+EnrlSC!BG41)/('SC-Population'!N41+'SC-Population'!K41)%</f>
        <v>48.304093285228369</v>
      </c>
      <c r="X41" s="99">
        <f>EnrlSC!BH41/('SC-Population'!C41+'SC-Population'!F41+'SC-Population'!I41+'SC-Population'!L41)%</f>
        <v>92.922246829766465</v>
      </c>
      <c r="Y41" s="99">
        <f>EnrlSC!BI41/('SC-Population'!D41+'SC-Population'!G41+'SC-Population'!J41+'SC-Population'!M41)%</f>
        <v>90.335836944259484</v>
      </c>
      <c r="Z41" s="99">
        <f>EnrlSC!BJ41/('SC-Population'!E41+'SC-Population'!H41+'SC-Population'!K41+'SC-Population'!N41)%</f>
        <v>91.696609955796816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2" orientation="portrait" useFirstPageNumber="1" r:id="rId1"/>
  <headerFooter alignWithMargins="0">
    <oddFooter>&amp;LStatistics of School Education 2008-09&amp;C&amp;P</oddFooter>
  </headerFooter>
  <colBreaks count="3" manualBreakCount="3">
    <brk id="8" max="40" man="1"/>
    <brk id="14" max="40" man="1"/>
    <brk id="20" max="4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BJ47"/>
  <sheetViews>
    <sheetView tabSelected="1" view="pageBreakPreview" zoomScaleSheetLayoutView="100" workbookViewId="0">
      <pane xSplit="2" ySplit="5" topLeftCell="L36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>
      <c r="A1" s="41"/>
      <c r="B1" s="42"/>
      <c r="C1" s="27" t="s">
        <v>137</v>
      </c>
      <c r="D1" s="27"/>
      <c r="E1" s="27"/>
      <c r="F1" s="27"/>
      <c r="G1" s="27"/>
      <c r="H1" s="27"/>
      <c r="I1" s="27" t="str">
        <f>C1</f>
        <v>Table D3: GROSS ENROLMENT RATIO (GER)</v>
      </c>
      <c r="J1" s="27"/>
      <c r="K1" s="27"/>
      <c r="L1" s="27"/>
      <c r="M1" s="27"/>
      <c r="N1" s="27"/>
      <c r="O1" s="27" t="str">
        <f>I1</f>
        <v>Table D3: GROSS ENROLMENT RATIO (GER)</v>
      </c>
      <c r="P1" s="27"/>
      <c r="Q1" s="27"/>
      <c r="R1" s="27"/>
      <c r="S1" s="27"/>
      <c r="T1" s="27"/>
      <c r="U1" s="27" t="str">
        <f>O1</f>
        <v>Table D3: GROSS ENROLMENT RATIO (GER)</v>
      </c>
      <c r="V1" s="27"/>
      <c r="W1" s="27"/>
      <c r="X1" s="27"/>
      <c r="Y1" s="27"/>
      <c r="Z1" s="27"/>
    </row>
    <row r="2" spans="1:62" s="147" customFormat="1" ht="15.75" customHeight="1">
      <c r="C2" s="149" t="s">
        <v>80</v>
      </c>
      <c r="I2" s="149" t="str">
        <f>C2</f>
        <v>Scheduled Tribe</v>
      </c>
      <c r="O2" s="149" t="str">
        <f>I2</f>
        <v>Scheduled Tribe</v>
      </c>
      <c r="U2" s="149" t="str">
        <f>O2</f>
        <v>Scheduled Tribe</v>
      </c>
      <c r="AA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</row>
    <row r="3" spans="1:62" s="45" customFormat="1" ht="32.25" customHeight="1">
      <c r="A3" s="189" t="s">
        <v>67</v>
      </c>
      <c r="B3" s="189" t="s">
        <v>65</v>
      </c>
      <c r="C3" s="189" t="s">
        <v>89</v>
      </c>
      <c r="D3" s="191"/>
      <c r="E3" s="191"/>
      <c r="F3" s="189" t="s">
        <v>90</v>
      </c>
      <c r="G3" s="191"/>
      <c r="H3" s="191"/>
      <c r="I3" s="189" t="s">
        <v>91</v>
      </c>
      <c r="J3" s="191"/>
      <c r="K3" s="191"/>
      <c r="L3" s="198" t="s">
        <v>92</v>
      </c>
      <c r="M3" s="199"/>
      <c r="N3" s="200"/>
      <c r="O3" s="198" t="s">
        <v>93</v>
      </c>
      <c r="P3" s="199"/>
      <c r="Q3" s="200"/>
      <c r="R3" s="198" t="s">
        <v>94</v>
      </c>
      <c r="S3" s="199"/>
      <c r="T3" s="200"/>
      <c r="U3" s="198" t="s">
        <v>95</v>
      </c>
      <c r="V3" s="201"/>
      <c r="W3" s="202"/>
      <c r="X3" s="198" t="s">
        <v>96</v>
      </c>
      <c r="Y3" s="199"/>
      <c r="Z3" s="200"/>
    </row>
    <row r="4" spans="1:62" s="45" customFormat="1" ht="20.25" customHeight="1">
      <c r="A4" s="189"/>
      <c r="B4" s="189"/>
      <c r="C4" s="59" t="s">
        <v>13</v>
      </c>
      <c r="D4" s="59" t="s">
        <v>14</v>
      </c>
      <c r="E4" s="59" t="s">
        <v>15</v>
      </c>
      <c r="F4" s="59" t="s">
        <v>13</v>
      </c>
      <c r="G4" s="59" t="s">
        <v>14</v>
      </c>
      <c r="H4" s="59" t="s">
        <v>15</v>
      </c>
      <c r="I4" s="59" t="s">
        <v>13</v>
      </c>
      <c r="J4" s="59" t="s">
        <v>14</v>
      </c>
      <c r="K4" s="59" t="s">
        <v>15</v>
      </c>
      <c r="L4" s="59" t="s">
        <v>13</v>
      </c>
      <c r="M4" s="59" t="s">
        <v>14</v>
      </c>
      <c r="N4" s="59" t="s">
        <v>15</v>
      </c>
      <c r="O4" s="59" t="s">
        <v>13</v>
      </c>
      <c r="P4" s="59" t="s">
        <v>14</v>
      </c>
      <c r="Q4" s="59" t="s">
        <v>15</v>
      </c>
      <c r="R4" s="59" t="s">
        <v>13</v>
      </c>
      <c r="S4" s="59" t="s">
        <v>14</v>
      </c>
      <c r="T4" s="59" t="s">
        <v>15</v>
      </c>
      <c r="U4" s="59" t="s">
        <v>13</v>
      </c>
      <c r="V4" s="59" t="s">
        <v>14</v>
      </c>
      <c r="W4" s="59" t="s">
        <v>15</v>
      </c>
      <c r="X4" s="59" t="s">
        <v>13</v>
      </c>
      <c r="Y4" s="59" t="s">
        <v>14</v>
      </c>
      <c r="Z4" s="59" t="s">
        <v>15</v>
      </c>
    </row>
    <row r="5" spans="1:62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>
      <c r="A6" s="29">
        <v>1</v>
      </c>
      <c r="B6" s="30" t="s">
        <v>16</v>
      </c>
      <c r="C6" s="58">
        <f>EnrlST!U6/'ST-Population'!C6%</f>
        <v>112.88618603969078</v>
      </c>
      <c r="D6" s="58">
        <f>EnrlST!V6/'ST-Population'!D6%</f>
        <v>113.2804437358417</v>
      </c>
      <c r="E6" s="58">
        <f>EnrlST!W6/'ST-Population'!E6%</f>
        <v>113.07687077352917</v>
      </c>
      <c r="F6" s="58">
        <f>EnrlST!AG6/'ST-Population'!F6%</f>
        <v>85.047676442261661</v>
      </c>
      <c r="G6" s="58">
        <f>EnrlST!AH6/'ST-Population'!G6%</f>
        <v>82.794061916025242</v>
      </c>
      <c r="H6" s="58">
        <f>EnrlST!AI6/'ST-Population'!H6%</f>
        <v>84.004392054374364</v>
      </c>
      <c r="I6" s="58">
        <f>EnrlST!AJ6/('ST-Population'!C6+'ST-Population'!F6)%</f>
        <v>103.22640535955784</v>
      </c>
      <c r="J6" s="58">
        <f>EnrlST!AK6/('ST-Population'!D6+'ST-Population'!G6)%</f>
        <v>103.26849417949681</v>
      </c>
      <c r="K6" s="58">
        <f>EnrlST!AL6/('ST-Population'!E6+'ST-Population'!H6)%</f>
        <v>103.24646699580346</v>
      </c>
      <c r="L6" s="58">
        <f>EnrlST!AS6/'ST-Population'!I6%</f>
        <v>66.841518813748181</v>
      </c>
      <c r="M6" s="58">
        <f>EnrlST!AT6/'ST-Population'!J6%</f>
        <v>66.902971715001797</v>
      </c>
      <c r="N6" s="58">
        <f>EnrlST!AU6/'ST-Population'!K6%</f>
        <v>66.869534802378453</v>
      </c>
      <c r="O6" s="58">
        <f>EnrlST!AV6/('ST-Population'!C6+'ST-Population'!F6+'ST-Population'!I6)%</f>
        <v>96.470620064485942</v>
      </c>
      <c r="P6" s="58">
        <f>EnrlST!AW6/('ST-Population'!D6+'ST-Population'!G6+'ST-Population'!J6)%</f>
        <v>96.962999751676179</v>
      </c>
      <c r="Q6" s="58">
        <f>EnrlST!AX6/('ST-Population'!E6+'ST-Population'!H6+'ST-Population'!K6)%</f>
        <v>96.703474609397929</v>
      </c>
      <c r="R6" s="58">
        <f>EnrlST!BE6/'ST-Population'!L6%</f>
        <v>64.094819696137648</v>
      </c>
      <c r="S6" s="58">
        <f>EnrlST!BF6/'ST-Population'!M6%</f>
        <v>40.662228257869344</v>
      </c>
      <c r="T6" s="58">
        <f>EnrlST!BG6/'ST-Population'!N6%</f>
        <v>52.859872847485804</v>
      </c>
      <c r="U6" s="58">
        <f>(EnrlST!AS6+EnrlST!BE6)/('ST-Population'!L6+'ST-Population'!I6)%</f>
        <v>65.585291436438396</v>
      </c>
      <c r="V6" s="58">
        <f>(EnrlST!AT6+EnrlST!BF6)/('ST-Population'!M6+'ST-Population'!J6)%</f>
        <v>54.282953145575803</v>
      </c>
      <c r="W6" s="58">
        <f>(EnrlST!AU6+EnrlST!BG6)/('ST-Population'!N6+'ST-Population'!K6)%</f>
        <v>60.307885315323354</v>
      </c>
      <c r="X6" s="58">
        <f>EnrlST!BH6/('ST-Population'!C6+'ST-Population'!F6+'ST-Population'!I6+'ST-Population'!L6)%</f>
        <v>92.089590030384429</v>
      </c>
      <c r="Y6" s="58">
        <f>EnrlST!BI6/('ST-Population'!D6+'ST-Population'!G6+'ST-Population'!J6+'ST-Population'!M6)%</f>
        <v>89.170065698483853</v>
      </c>
      <c r="Z6" s="58">
        <f>EnrlST!BJ6/('ST-Population'!E6+'ST-Population'!H6+'ST-Population'!K6+'ST-Population'!N6)%</f>
        <v>90.706286055229356</v>
      </c>
    </row>
    <row r="7" spans="1:62" s="47" customFormat="1" ht="19.5" customHeight="1">
      <c r="A7" s="29">
        <v>2</v>
      </c>
      <c r="B7" s="30" t="s">
        <v>17</v>
      </c>
      <c r="C7" s="58">
        <f>EnrlST!U7/'ST-Population'!C7%</f>
        <v>175.94113987859026</v>
      </c>
      <c r="D7" s="58">
        <f>EnrlST!V7/'ST-Population'!D7%</f>
        <v>166.30180682091282</v>
      </c>
      <c r="E7" s="58">
        <f>EnrlST!W7/'ST-Population'!E7%</f>
        <v>171.16571057473752</v>
      </c>
      <c r="F7" s="58">
        <f>EnrlST!AG7/'ST-Population'!F7%</f>
        <v>96.608444415260365</v>
      </c>
      <c r="G7" s="58">
        <f>EnrlST!AH7/'ST-Population'!G7%</f>
        <v>86.384105960264904</v>
      </c>
      <c r="H7" s="58">
        <f>EnrlST!AI7/'ST-Population'!H7%</f>
        <v>91.518019057667573</v>
      </c>
      <c r="I7" s="58">
        <f>EnrlST!AJ7/('ST-Population'!C7+'ST-Population'!F7)%</f>
        <v>144.59177186449915</v>
      </c>
      <c r="J7" s="58">
        <f>EnrlST!AK7/('ST-Population'!D7+'ST-Population'!G7)%</f>
        <v>134.53291387503126</v>
      </c>
      <c r="K7" s="58">
        <f>EnrlST!AL7/('ST-Population'!E7+'ST-Population'!H7)%</f>
        <v>139.59868799330928</v>
      </c>
      <c r="L7" s="58">
        <f>EnrlST!AS7/'ST-Population'!I7%</f>
        <v>59.216950713956706</v>
      </c>
      <c r="M7" s="58">
        <f>EnrlST!AT7/'ST-Population'!J7%</f>
        <v>51.622159485351972</v>
      </c>
      <c r="N7" s="58">
        <f>EnrlST!AU7/'ST-Population'!K7%</f>
        <v>55.428584620356901</v>
      </c>
      <c r="O7" s="58">
        <f>EnrlST!AV7/('ST-Population'!C7+'ST-Population'!F7+'ST-Population'!I7)%</f>
        <v>125.82930952453258</v>
      </c>
      <c r="P7" s="58">
        <f>EnrlST!AW7/('ST-Population'!D7+'ST-Population'!G7+'ST-Population'!J7)%</f>
        <v>116.17372768451905</v>
      </c>
      <c r="Q7" s="58">
        <f>EnrlST!AX7/('ST-Population'!E7+'ST-Population'!H7+'ST-Population'!K7)%</f>
        <v>121.0312428385914</v>
      </c>
      <c r="R7" s="58">
        <f>EnrlST!BE7/'ST-Population'!L7%</f>
        <v>33.567190884264058</v>
      </c>
      <c r="S7" s="58">
        <f>EnrlST!BF7/'ST-Population'!M7%</f>
        <v>26.468112960538619</v>
      </c>
      <c r="T7" s="58">
        <f>EnrlST!BG7/'ST-Population'!N7%</f>
        <v>30.005161169239432</v>
      </c>
      <c r="U7" s="58">
        <f>(EnrlST!AS7+EnrlST!BE7)/('ST-Population'!L7+'ST-Population'!I7)%</f>
        <v>46.533016671323459</v>
      </c>
      <c r="V7" s="58">
        <f>(EnrlST!AT7+EnrlST!BF7)/('ST-Population'!M7+'ST-Population'!J7)%</f>
        <v>39.109198744040008</v>
      </c>
      <c r="W7" s="58">
        <f>(EnrlST!AU7+EnrlST!BG7)/('ST-Population'!N7+'ST-Population'!K7)%</f>
        <v>42.819077760841488</v>
      </c>
      <c r="X7" s="58">
        <f>EnrlST!BH7/('ST-Population'!C7+'ST-Population'!F7+'ST-Population'!I7+'ST-Population'!L7)%</f>
        <v>109.50385336388253</v>
      </c>
      <c r="Y7" s="58">
        <f>EnrlST!BI7/('ST-Population'!D7+'ST-Population'!G7+'ST-Population'!J7+'ST-Population'!M7)%</f>
        <v>100.04623169645107</v>
      </c>
      <c r="Z7" s="58">
        <f>EnrlST!BJ7/('ST-Population'!E7+'ST-Population'!H7+'ST-Population'!K7+'ST-Population'!N7)%</f>
        <v>104.79599650196033</v>
      </c>
    </row>
    <row r="8" spans="1:62" s="47" customFormat="1" ht="19.5" customHeight="1">
      <c r="A8" s="29">
        <v>3</v>
      </c>
      <c r="B8" s="30" t="s">
        <v>48</v>
      </c>
      <c r="C8" s="58">
        <f>EnrlST!U8/'ST-Population'!C8%</f>
        <v>131.55352569408601</v>
      </c>
      <c r="D8" s="58">
        <f>EnrlST!V8/'ST-Population'!D8%</f>
        <v>128.65437465647329</v>
      </c>
      <c r="E8" s="58">
        <f>EnrlST!W8/'ST-Population'!E8%</f>
        <v>130.12271027945195</v>
      </c>
      <c r="F8" s="58">
        <f>EnrlST!AG8/'ST-Population'!F8%</f>
        <v>89.050137018024628</v>
      </c>
      <c r="G8" s="58">
        <f>EnrlST!AH8/'ST-Population'!G8%</f>
        <v>86.647358355435586</v>
      </c>
      <c r="H8" s="58">
        <f>EnrlST!AI8/'ST-Population'!H8%</f>
        <v>87.860377387902076</v>
      </c>
      <c r="I8" s="58">
        <f>EnrlST!AJ8/('ST-Population'!C8+'ST-Population'!F8)%</f>
        <v>115.11362313128689</v>
      </c>
      <c r="J8" s="58">
        <f>EnrlST!AK8/('ST-Population'!D8+'ST-Population'!G8)%</f>
        <v>112.34141525897718</v>
      </c>
      <c r="K8" s="58">
        <f>EnrlST!AL8/('ST-Population'!E8+'ST-Population'!H8)%</f>
        <v>113.74370576668066</v>
      </c>
      <c r="L8" s="58">
        <f>EnrlST!AS8/'ST-Population'!I8%</f>
        <v>62.484208676165267</v>
      </c>
      <c r="M8" s="58">
        <f>EnrlST!AT8/'ST-Population'!J8%</f>
        <v>49.698523580344819</v>
      </c>
      <c r="N8" s="58">
        <f>EnrlST!AU8/'ST-Population'!K8%</f>
        <v>56.055888746872917</v>
      </c>
      <c r="O8" s="58">
        <f>EnrlST!AV8/('ST-Population'!C8+'ST-Population'!F8+'ST-Population'!I8)%</f>
        <v>103.86614517060528</v>
      </c>
      <c r="P8" s="58">
        <f>EnrlST!AW8/('ST-Population'!D8+'ST-Population'!G8+'ST-Population'!J8)%</f>
        <v>98.58767573550108</v>
      </c>
      <c r="Q8" s="58">
        <f>EnrlST!AX8/('ST-Population'!E8+'ST-Population'!H8+'ST-Population'!K8)%</f>
        <v>101.24788213802307</v>
      </c>
      <c r="R8" s="58">
        <f>EnrlST!BE8/'ST-Population'!L8%</f>
        <v>17.894221351616064</v>
      </c>
      <c r="S8" s="58">
        <f>EnrlST!BF8/'ST-Population'!M8%</f>
        <v>11.806111696522656</v>
      </c>
      <c r="T8" s="58">
        <f>EnrlST!BG8/'ST-Population'!N8%</f>
        <v>14.801113549975907</v>
      </c>
      <c r="U8" s="58">
        <f>(EnrlST!AS8+EnrlST!BE8)/('ST-Population'!L8+'ST-Population'!I8)%</f>
        <v>40.084517359953203</v>
      </c>
      <c r="V8" s="58">
        <f>(EnrlST!AT8+EnrlST!BF8)/('ST-Population'!M8+'ST-Population'!J8)%</f>
        <v>30.463179403788239</v>
      </c>
      <c r="W8" s="58">
        <f>(EnrlST!AU8+EnrlST!BG8)/('ST-Population'!N8+'ST-Population'!K8)%</f>
        <v>35.221484421469285</v>
      </c>
      <c r="X8" s="58">
        <f>EnrlST!BH8/('ST-Population'!C8+'ST-Population'!F8+'ST-Population'!I8+'ST-Population'!L8)%</f>
        <v>88.610662670611234</v>
      </c>
      <c r="Y8" s="58">
        <f>EnrlST!BI8/('ST-Population'!D8+'ST-Population'!G8+'ST-Population'!J8+'ST-Population'!M8)%</f>
        <v>82.569465785450603</v>
      </c>
      <c r="Z8" s="58">
        <f>EnrlST!BJ8/('ST-Population'!E8+'ST-Population'!H8+'ST-Population'!K8+'ST-Population'!N8)%</f>
        <v>85.600911643807748</v>
      </c>
    </row>
    <row r="9" spans="1:62" s="47" customFormat="1" ht="19.5" customHeight="1">
      <c r="A9" s="29">
        <v>4</v>
      </c>
      <c r="B9" s="30" t="s">
        <v>18</v>
      </c>
      <c r="C9" s="58">
        <f>EnrlST!U9/'ST-Population'!C9%</f>
        <v>152.8182144751022</v>
      </c>
      <c r="D9" s="58">
        <f>EnrlST!V9/'ST-Population'!D9%</f>
        <v>111.07131706062776</v>
      </c>
      <c r="E9" s="58">
        <f>EnrlST!W9/'ST-Population'!E9%</f>
        <v>132.68648256071424</v>
      </c>
      <c r="F9" s="58">
        <f>EnrlST!AG9/'ST-Population'!F9%</f>
        <v>56.718938480096497</v>
      </c>
      <c r="G9" s="58">
        <f>EnrlST!AH9/'ST-Population'!G9%</f>
        <v>38.05524933532196</v>
      </c>
      <c r="H9" s="58">
        <f>EnrlST!AI9/'ST-Population'!H9%</f>
        <v>47.725071091528392</v>
      </c>
      <c r="I9" s="58">
        <f>EnrlST!AJ9/('ST-Population'!C9+'ST-Population'!F9)%</f>
        <v>118.03665178620155</v>
      </c>
      <c r="J9" s="58">
        <f>EnrlST!AK9/('ST-Population'!D9+'ST-Population'!G9)%</f>
        <v>84.667424873078588</v>
      </c>
      <c r="K9" s="58">
        <f>EnrlST!AL9/('ST-Population'!E9+'ST-Population'!H9)%</f>
        <v>101.94903565695164</v>
      </c>
      <c r="L9" s="58">
        <f>EnrlST!AS9/'ST-Population'!I9%</f>
        <v>28.829888280790627</v>
      </c>
      <c r="M9" s="58">
        <f>EnrlST!AT9/'ST-Population'!J9%</f>
        <v>18.48235174448174</v>
      </c>
      <c r="N9" s="58">
        <f>EnrlST!AU9/'ST-Population'!K9%</f>
        <v>23.959206147805894</v>
      </c>
      <c r="O9" s="58">
        <f>EnrlST!AV9/('ST-Population'!C9+'ST-Population'!F9+'ST-Population'!I9)%</f>
        <v>100.69463984243107</v>
      </c>
      <c r="P9" s="58">
        <f>EnrlST!AW9/('ST-Population'!D9+'ST-Population'!G9+'ST-Population'!J9)%</f>
        <v>72.268010785985837</v>
      </c>
      <c r="Q9" s="58">
        <f>EnrlST!AX9/('ST-Population'!E9+'ST-Population'!H9+'ST-Population'!K9)%</f>
        <v>87.051797383379295</v>
      </c>
      <c r="R9" s="58">
        <f>EnrlST!BE9/'ST-Population'!L9%</f>
        <v>26.480321775876991</v>
      </c>
      <c r="S9" s="58">
        <f>EnrlST!BF9/'ST-Population'!M9%</f>
        <v>13.139853747714808</v>
      </c>
      <c r="T9" s="58">
        <f>EnrlST!BG9/'ST-Population'!N9%</f>
        <v>20.193834971059363</v>
      </c>
      <c r="U9" s="58">
        <f>(EnrlST!AS9+EnrlST!BE9)/('ST-Population'!L9+'ST-Population'!I9)%</f>
        <v>27.724550898203592</v>
      </c>
      <c r="V9" s="58">
        <f>(EnrlST!AT9+EnrlST!BF9)/('ST-Population'!M9+'ST-Population'!J9)%</f>
        <v>15.966205671850615</v>
      </c>
      <c r="W9" s="58">
        <f>(EnrlST!AU9+EnrlST!BG9)/('ST-Population'!N9+'ST-Population'!K9)%</f>
        <v>22.186882254549143</v>
      </c>
      <c r="X9" s="58">
        <f>EnrlST!BH9/('ST-Population'!C9+'ST-Population'!F9+'ST-Population'!I9+'ST-Population'!L9)%</f>
        <v>89.765237798888791</v>
      </c>
      <c r="Y9" s="58">
        <f>EnrlST!BI9/('ST-Population'!D9+'ST-Population'!G9+'ST-Population'!J9+'ST-Population'!M9)%</f>
        <v>63.816095708627664</v>
      </c>
      <c r="Z9" s="58">
        <f>EnrlST!BJ9/('ST-Population'!E9+'ST-Population'!H9+'ST-Population'!K9+'ST-Population'!N9)%</f>
        <v>77.344189755456881</v>
      </c>
    </row>
    <row r="10" spans="1:62" s="47" customFormat="1" ht="19.5" customHeight="1">
      <c r="A10" s="29">
        <v>5</v>
      </c>
      <c r="B10" s="34" t="s">
        <v>19</v>
      </c>
      <c r="C10" s="58">
        <f>EnrlST!U10/'ST-Population'!C10%</f>
        <v>126.52538473688188</v>
      </c>
      <c r="D10" s="58">
        <f>EnrlST!V10/'ST-Population'!D10%</f>
        <v>120.41983755730877</v>
      </c>
      <c r="E10" s="58">
        <f>EnrlST!W10/'ST-Population'!E10%</f>
        <v>123.49785989680883</v>
      </c>
      <c r="F10" s="58">
        <f>EnrlST!AG10/'ST-Population'!F10%</f>
        <v>82.466810996282831</v>
      </c>
      <c r="G10" s="58">
        <f>EnrlST!AH10/'ST-Population'!G10%</f>
        <v>74.414815619399334</v>
      </c>
      <c r="H10" s="58">
        <f>EnrlST!AI10/'ST-Population'!H10%</f>
        <v>78.486055776892428</v>
      </c>
      <c r="I10" s="58">
        <f>EnrlST!AJ10/('ST-Population'!C10+'ST-Population'!F10)%</f>
        <v>110.70243975430819</v>
      </c>
      <c r="J10" s="58">
        <f>EnrlST!AK10/('ST-Population'!D10+'ST-Population'!G10)%</f>
        <v>103.96063725321683</v>
      </c>
      <c r="K10" s="58">
        <f>EnrlST!AL10/('ST-Population'!E10+'ST-Population'!H10)%</f>
        <v>107.36300330340869</v>
      </c>
      <c r="L10" s="58">
        <f>EnrlST!AS10/'ST-Population'!I10%</f>
        <v>51.310299987357546</v>
      </c>
      <c r="M10" s="58">
        <f>EnrlST!AT10/'ST-Population'!J10%</f>
        <v>43.588594653270391</v>
      </c>
      <c r="N10" s="58">
        <f>EnrlST!AU10/'ST-Population'!K10%</f>
        <v>47.540508813497695</v>
      </c>
      <c r="O10" s="58">
        <f>EnrlST!AV10/('ST-Population'!C10+'ST-Population'!F10+'ST-Population'!I10)%</f>
        <v>99.065552847810864</v>
      </c>
      <c r="P10" s="58">
        <f>EnrlST!AW10/('ST-Population'!D10+'ST-Population'!G10+'ST-Population'!J10)%</f>
        <v>92.400584403107629</v>
      </c>
      <c r="Q10" s="58">
        <f>EnrlST!AX10/('ST-Population'!E10+'ST-Population'!H10+'ST-Population'!K10)%</f>
        <v>95.773375873358873</v>
      </c>
      <c r="R10" s="58">
        <f>EnrlST!BE10/'ST-Population'!L10%</f>
        <v>23.94951617471725</v>
      </c>
      <c r="S10" s="58">
        <f>EnrlST!BF10/'ST-Population'!M10%</f>
        <v>17.484733760765931</v>
      </c>
      <c r="T10" s="58">
        <f>EnrlST!BG10/'ST-Population'!N10%</f>
        <v>20.727677656839614</v>
      </c>
      <c r="U10" s="58">
        <f>(EnrlST!AS10+EnrlST!BE10)/('ST-Population'!L10+'ST-Population'!I10)%</f>
        <v>38.245082065186622</v>
      </c>
      <c r="V10" s="58">
        <f>(EnrlST!AT10+EnrlST!BF10)/('ST-Population'!M10+'ST-Population'!J10)%</f>
        <v>30.858620968393826</v>
      </c>
      <c r="W10" s="58">
        <f>(EnrlST!AU10+EnrlST!BG10)/('ST-Population'!N10+'ST-Population'!K10)%</f>
        <v>34.602745885237873</v>
      </c>
      <c r="X10" s="58">
        <f>EnrlST!BH10/('ST-Population'!C10+'ST-Population'!F10+'ST-Population'!I10+'ST-Population'!L10)%</f>
        <v>87.657377811791889</v>
      </c>
      <c r="Y10" s="58">
        <f>EnrlST!BI10/('ST-Population'!D10+'ST-Population'!G10+'ST-Population'!J10+'ST-Population'!M10)%</f>
        <v>80.851324803185818</v>
      </c>
      <c r="Z10" s="58">
        <f>EnrlST!BJ10/('ST-Population'!E10+'ST-Population'!H10+'ST-Population'!K10+'ST-Population'!N10)%</f>
        <v>84.290913834186341</v>
      </c>
    </row>
    <row r="11" spans="1:62" s="47" customFormat="1" ht="19.5" customHeight="1">
      <c r="A11" s="29">
        <v>6</v>
      </c>
      <c r="B11" s="30" t="s">
        <v>20</v>
      </c>
      <c r="C11" s="58">
        <f>EnrlST!U11/'ST-Population'!C11%</f>
        <v>14893.333333333334</v>
      </c>
      <c r="D11" s="58">
        <f>EnrlST!V11/'ST-Population'!D11%</f>
        <v>9842.8571428571431</v>
      </c>
      <c r="E11" s="58">
        <f>EnrlST!W11/'ST-Population'!E11%</f>
        <v>11947.222222222223</v>
      </c>
      <c r="F11" s="58">
        <f>EnrlST!AG11/'ST-Population'!F11%</f>
        <v>11720.833333333334</v>
      </c>
      <c r="G11" s="58">
        <f>EnrlST!AH11/'ST-Population'!G11%</f>
        <v>12185.714285714286</v>
      </c>
      <c r="H11" s="58">
        <f>EnrlST!AI11/'ST-Population'!H11%</f>
        <v>11937.777777777777</v>
      </c>
      <c r="I11" s="58">
        <f>EnrlST!AJ11/('ST-Population'!C11+'ST-Population'!F11)%</f>
        <v>13483.333333333332</v>
      </c>
      <c r="J11" s="58">
        <f>EnrlST!AK11/('ST-Population'!D11+'ST-Population'!G11)%</f>
        <v>10623.809523809523</v>
      </c>
      <c r="K11" s="58">
        <f>EnrlST!AL11/('ST-Population'!E11+'ST-Population'!H11)%</f>
        <v>11943.589743589744</v>
      </c>
      <c r="L11" s="58">
        <f>EnrlST!AS11/'ST-Population'!I11%</f>
        <v>15320</v>
      </c>
      <c r="M11" s="58">
        <f>EnrlST!AT11/'ST-Population'!J11%</f>
        <v>10685.714285714284</v>
      </c>
      <c r="N11" s="58">
        <f>EnrlST!AU11/'ST-Population'!K11%</f>
        <v>12616.666666666668</v>
      </c>
      <c r="O11" s="58">
        <f>EnrlST!AV11/('ST-Population'!C11+'ST-Population'!F11+'ST-Population'!I11)%</f>
        <v>13770.3125</v>
      </c>
      <c r="P11" s="58">
        <f>EnrlST!AW11/('ST-Population'!D11+'ST-Population'!G11+'ST-Population'!J11)%</f>
        <v>10635.064935064935</v>
      </c>
      <c r="Q11" s="58">
        <f>EnrlST!AX11/('ST-Population'!E11+'ST-Population'!H11+'ST-Population'!K11)%</f>
        <v>12058.156028368796</v>
      </c>
      <c r="R11" s="58">
        <f>EnrlST!BE11/'ST-Population'!L11%</f>
        <v>2894.4444444444443</v>
      </c>
      <c r="S11" s="58">
        <f>EnrlST!BF11/'ST-Population'!M11%</f>
        <v>4158.3333333333339</v>
      </c>
      <c r="T11" s="58">
        <f>EnrlST!BG11/'ST-Population'!N11%</f>
        <v>3400</v>
      </c>
      <c r="U11" s="58">
        <f>(EnrlST!AS11+EnrlST!BE11)/('ST-Population'!L11+'ST-Population'!I11)%</f>
        <v>7332.1428571428569</v>
      </c>
      <c r="V11" s="58">
        <f>(EnrlST!AT11+EnrlST!BF11)/('ST-Population'!M11+'ST-Population'!J11)%</f>
        <v>7673.0769230769229</v>
      </c>
      <c r="W11" s="58">
        <f>(EnrlST!AU11+EnrlST!BG11)/('ST-Population'!N11+'ST-Population'!K11)%</f>
        <v>7496.2962962962956</v>
      </c>
      <c r="X11" s="58">
        <f>EnrlST!BH11/('ST-Population'!C11+'ST-Population'!F11+'ST-Population'!I11+'ST-Population'!L11)%</f>
        <v>11382.926829268294</v>
      </c>
      <c r="Y11" s="58">
        <f>EnrlST!BI11/('ST-Population'!D11+'ST-Population'!G11+'ST-Population'!J11+'ST-Population'!M11)%</f>
        <v>9761.7977528089887</v>
      </c>
      <c r="Z11" s="58">
        <f>EnrlST!BJ11/('ST-Population'!E11+'ST-Population'!H11+'ST-Population'!K11+'ST-Population'!N11)%</f>
        <v>10539.181286549709</v>
      </c>
    </row>
    <row r="12" spans="1:62" s="47" customFormat="1" ht="19.5" customHeight="1">
      <c r="A12" s="29">
        <v>7</v>
      </c>
      <c r="B12" s="30" t="s">
        <v>21</v>
      </c>
      <c r="C12" s="58">
        <f>EnrlST!U12/'ST-Population'!C12%</f>
        <v>123.68115254154068</v>
      </c>
      <c r="D12" s="58">
        <f>EnrlST!V12/'ST-Population'!D12%</f>
        <v>113.66370261001039</v>
      </c>
      <c r="E12" s="58">
        <f>EnrlST!W12/'ST-Population'!E12%</f>
        <v>118.87348130430942</v>
      </c>
      <c r="F12" s="58">
        <f>EnrlST!AG12/'ST-Population'!F12%</f>
        <v>71.998202980183706</v>
      </c>
      <c r="G12" s="58">
        <f>EnrlST!AH12/'ST-Population'!G12%</f>
        <v>64.676497018217475</v>
      </c>
      <c r="H12" s="58">
        <f>EnrlST!AI12/'ST-Population'!H12%</f>
        <v>68.481449000692564</v>
      </c>
      <c r="I12" s="58">
        <f>EnrlST!AJ12/('ST-Population'!C12+'ST-Population'!F12)%</f>
        <v>105.51705562432912</v>
      </c>
      <c r="J12" s="58">
        <f>EnrlST!AK12/('ST-Population'!D12+'ST-Population'!G12)%</f>
        <v>96.429613258398234</v>
      </c>
      <c r="K12" s="58">
        <f>EnrlST!AL12/('ST-Population'!E12+'ST-Population'!H12)%</f>
        <v>101.15447870129942</v>
      </c>
      <c r="L12" s="58">
        <f>EnrlST!AS12/'ST-Population'!I12%</f>
        <v>55.711130816892499</v>
      </c>
      <c r="M12" s="58">
        <f>EnrlST!AT12/'ST-Population'!J12%</f>
        <v>45.818634441692311</v>
      </c>
      <c r="N12" s="58">
        <f>EnrlST!AU12/'ST-Population'!K12%</f>
        <v>51.016991912146622</v>
      </c>
      <c r="O12" s="58">
        <f>EnrlST!AV12/('ST-Population'!C12+'ST-Population'!F12+'ST-Population'!I12)%</f>
        <v>96.042676178913339</v>
      </c>
      <c r="P12" s="58">
        <f>EnrlST!AW12/('ST-Population'!D12+'ST-Population'!G12+'ST-Population'!J12)%</f>
        <v>86.974375034325931</v>
      </c>
      <c r="Q12" s="58">
        <f>EnrlST!AX12/('ST-Population'!E12+'ST-Population'!H12+'ST-Population'!K12)%</f>
        <v>91.69878258961532</v>
      </c>
      <c r="R12" s="58">
        <f>EnrlST!BE12/'ST-Population'!L12%</f>
        <v>27.943854519339283</v>
      </c>
      <c r="S12" s="58">
        <f>EnrlST!BF12/'ST-Population'!M12%</f>
        <v>22.351168690881437</v>
      </c>
      <c r="T12" s="58">
        <f>EnrlST!BG12/'ST-Population'!N12%</f>
        <v>25.291153321086071</v>
      </c>
      <c r="U12" s="58">
        <f>(EnrlST!AS12+EnrlST!BE12)/('ST-Population'!L12+'ST-Population'!I12)%</f>
        <v>42.707078957720846</v>
      </c>
      <c r="V12" s="58">
        <f>(EnrlST!AT12+EnrlST!BF12)/('ST-Population'!M12+'ST-Population'!J12)%</f>
        <v>34.83294465199991</v>
      </c>
      <c r="W12" s="58">
        <f>(EnrlST!AU12+EnrlST!BG12)/('ST-Population'!N12+'ST-Population'!K12)%</f>
        <v>38.971416846856805</v>
      </c>
      <c r="X12" s="58">
        <f>EnrlST!BH12/('ST-Population'!C12+'ST-Population'!F12+'ST-Population'!I12+'ST-Population'!L12)%</f>
        <v>86.26967226842811</v>
      </c>
      <c r="Y12" s="58">
        <f>EnrlST!BI12/('ST-Population'!D12+'ST-Population'!G12+'ST-Population'!J12+'ST-Population'!M12)%</f>
        <v>77.848928227360318</v>
      </c>
      <c r="Z12" s="58">
        <f>EnrlST!BJ12/('ST-Population'!E12+'ST-Population'!H12+'ST-Population'!K12+'ST-Population'!N12)%</f>
        <v>82.241611550133882</v>
      </c>
    </row>
    <row r="13" spans="1:62" s="47" customFormat="1" ht="19.5" customHeight="1">
      <c r="A13" s="29">
        <v>8</v>
      </c>
      <c r="B13" s="30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62" s="47" customFormat="1" ht="19.5" customHeight="1">
      <c r="A14" s="29">
        <v>9</v>
      </c>
      <c r="B14" s="30" t="s">
        <v>23</v>
      </c>
      <c r="C14" s="58">
        <f>EnrlST!U14/'ST-Population'!C14%</f>
        <v>141.08987205179588</v>
      </c>
      <c r="D14" s="58">
        <f>EnrlST!V14/'ST-Population'!D14%</f>
        <v>136.2147844931375</v>
      </c>
      <c r="E14" s="58">
        <f>EnrlST!W14/'ST-Population'!E14%</f>
        <v>138.70168678488577</v>
      </c>
      <c r="F14" s="58">
        <f>EnrlST!AG14/'ST-Population'!F14%</f>
        <v>149.5248538011696</v>
      </c>
      <c r="G14" s="58">
        <f>EnrlST!AH14/'ST-Population'!G14%</f>
        <v>148.62826680535693</v>
      </c>
      <c r="H14" s="58">
        <f>EnrlST!AI14/'ST-Population'!H14%</f>
        <v>149.09113780740927</v>
      </c>
      <c r="I14" s="58">
        <f>EnrlST!AJ14/('ST-Population'!C14+'ST-Population'!F14)%</f>
        <v>144.3584175243131</v>
      </c>
      <c r="J14" s="58">
        <f>EnrlST!AK14/('ST-Population'!D14+'ST-Population'!G14)%</f>
        <v>140.95285359801488</v>
      </c>
      <c r="K14" s="58">
        <f>EnrlST!AL14/('ST-Population'!E14+'ST-Population'!H14)%</f>
        <v>142.69815155327592</v>
      </c>
      <c r="L14" s="58">
        <f>EnrlST!AS14/'ST-Population'!I14%</f>
        <v>114.81549815498154</v>
      </c>
      <c r="M14" s="58">
        <f>EnrlST!AT14/'ST-Population'!J14%</f>
        <v>110.25789068514241</v>
      </c>
      <c r="N14" s="58">
        <f>EnrlST!AU14/'ST-Population'!K14%</f>
        <v>112.58477769404672</v>
      </c>
      <c r="O14" s="58">
        <f>EnrlST!AV14/('ST-Population'!C14+'ST-Population'!F14+'ST-Population'!I14)%</f>
        <v>138.33922261484099</v>
      </c>
      <c r="P14" s="58">
        <f>EnrlST!AW14/('ST-Population'!D14+'ST-Population'!G14+'ST-Population'!J14)%</f>
        <v>134.66030142823325</v>
      </c>
      <c r="Q14" s="58">
        <f>EnrlST!AX14/('ST-Population'!E14+'ST-Population'!H14+'ST-Population'!K14)%</f>
        <v>136.54423654423653</v>
      </c>
      <c r="R14" s="58">
        <f>EnrlST!BE14/'ST-Population'!L14%</f>
        <v>80.804150453955899</v>
      </c>
      <c r="S14" s="58">
        <f>EnrlST!BF14/'ST-Population'!M14%</f>
        <v>63.633047601677916</v>
      </c>
      <c r="T14" s="58">
        <f>EnrlST!BG14/'ST-Population'!N14%</f>
        <v>72.150735294117652</v>
      </c>
      <c r="U14" s="58">
        <f>(EnrlST!AS14+EnrlST!BE14)/('ST-Population'!L14+'ST-Population'!I14)%</f>
        <v>97.845983174632522</v>
      </c>
      <c r="V14" s="58">
        <f>(EnrlST!AT14+EnrlST!BF14)/('ST-Population'!M14+'ST-Population'!J14)%</f>
        <v>86.318943721322213</v>
      </c>
      <c r="W14" s="58">
        <f>(EnrlST!AU14+EnrlST!BG14)/('ST-Population'!N14+'ST-Population'!K14)%</f>
        <v>92.119464086341637</v>
      </c>
      <c r="X14" s="58">
        <f>EnrlST!BH14/('ST-Population'!C14+'ST-Population'!F14+'ST-Population'!I14+'ST-Population'!L14)%</f>
        <v>128.63526985218289</v>
      </c>
      <c r="Y14" s="58">
        <f>EnrlST!BI14/('ST-Population'!D14+'ST-Population'!G14+'ST-Population'!J14+'ST-Population'!M14)%</f>
        <v>122.02796068636673</v>
      </c>
      <c r="Z14" s="58">
        <f>EnrlST!BJ14/('ST-Population'!E14+'ST-Population'!H14+'ST-Population'!K14+'ST-Population'!N14)%</f>
        <v>125.39313681797925</v>
      </c>
    </row>
    <row r="15" spans="1:62" s="47" customFormat="1" ht="19.5" customHeight="1">
      <c r="A15" s="29">
        <v>10</v>
      </c>
      <c r="B15" s="30" t="s">
        <v>24</v>
      </c>
      <c r="C15" s="58">
        <f>EnrlST!U15/'ST-Population'!C15%</f>
        <v>70.380010411244143</v>
      </c>
      <c r="D15" s="58">
        <f>EnrlST!V15/'ST-Population'!D15%</f>
        <v>69.300779492241375</v>
      </c>
      <c r="E15" s="58">
        <f>EnrlST!W15/'ST-Population'!E15%</f>
        <v>69.863013698630141</v>
      </c>
      <c r="F15" s="58">
        <f>EnrlST!AG15/'ST-Population'!F15%</f>
        <v>57.635490721078384</v>
      </c>
      <c r="G15" s="58">
        <f>EnrlST!AH15/'ST-Population'!G15%</f>
        <v>46.568194797777892</v>
      </c>
      <c r="H15" s="58">
        <f>EnrlST!AI15/'ST-Population'!H15%</f>
        <v>52.426508320504361</v>
      </c>
      <c r="I15" s="58">
        <f>EnrlST!AJ15/('ST-Population'!C15+'ST-Population'!F15)%</f>
        <v>65.710443747198568</v>
      </c>
      <c r="J15" s="58">
        <f>EnrlST!AK15/('ST-Population'!D15+'ST-Population'!G15)%</f>
        <v>61.14809194417807</v>
      </c>
      <c r="K15" s="58">
        <f>EnrlST!AL15/('ST-Population'!E15+'ST-Population'!H15)%</f>
        <v>63.538749246640904</v>
      </c>
      <c r="L15" s="58">
        <f>EnrlST!AS15/'ST-Population'!I15%</f>
        <v>30.793453060659537</v>
      </c>
      <c r="M15" s="58">
        <f>EnrlST!AT15/'ST-Population'!J15%</f>
        <v>21.822134387351777</v>
      </c>
      <c r="N15" s="58">
        <f>EnrlST!AU15/'ST-Population'!K15%</f>
        <v>26.605656930939684</v>
      </c>
      <c r="O15" s="58">
        <f>EnrlST!AV15/('ST-Population'!C15+'ST-Population'!F15+'ST-Population'!I15)%</f>
        <v>58.852672928191815</v>
      </c>
      <c r="P15" s="58">
        <f>EnrlST!AW15/('ST-Population'!D15+'ST-Population'!G15+'ST-Population'!J15)%</f>
        <v>53.651111797638507</v>
      </c>
      <c r="Q15" s="58">
        <f>EnrlST!AX15/('ST-Population'!E15+'ST-Population'!H15+'ST-Population'!K15)%</f>
        <v>56.385985599685547</v>
      </c>
      <c r="R15" s="58">
        <f>EnrlST!BE15/'ST-Population'!L15%</f>
        <v>23.337099811676083</v>
      </c>
      <c r="S15" s="58">
        <f>EnrlST!BF15/'ST-Population'!M15%</f>
        <v>16.387714606159953</v>
      </c>
      <c r="T15" s="58">
        <f>EnrlST!BG15/'ST-Population'!N15%</f>
        <v>20.097723799565671</v>
      </c>
      <c r="U15" s="58">
        <f>(EnrlST!AS15+EnrlST!BE15)/('ST-Population'!L15+'ST-Population'!I15)%</f>
        <v>27.223214124691157</v>
      </c>
      <c r="V15" s="58">
        <f>(EnrlST!AT15+EnrlST!BF15)/('ST-Population'!M15+'ST-Population'!J15)%</f>
        <v>19.223629388226559</v>
      </c>
      <c r="W15" s="58">
        <f>(EnrlST!AU15+EnrlST!BG15)/('ST-Population'!N15+'ST-Population'!K15)%</f>
        <v>23.491547276558489</v>
      </c>
      <c r="X15" s="58">
        <f>EnrlST!BH15/('ST-Population'!C15+'ST-Population'!F15+'ST-Population'!I15+'ST-Population'!L15)%</f>
        <v>53.423876747345872</v>
      </c>
      <c r="Y15" s="58">
        <f>EnrlST!BI15/('ST-Population'!D15+'ST-Population'!G15+'ST-Population'!J15+'ST-Population'!M15)%</f>
        <v>48.10994579685044</v>
      </c>
      <c r="Z15" s="58">
        <f>EnrlST!BJ15/('ST-Population'!E15+'ST-Population'!H15+'ST-Population'!K15+'ST-Population'!N15)%</f>
        <v>50.910381780834804</v>
      </c>
    </row>
    <row r="16" spans="1:62" s="47" customFormat="1" ht="19.5" customHeight="1">
      <c r="A16" s="29">
        <v>11</v>
      </c>
      <c r="B16" s="30" t="s">
        <v>52</v>
      </c>
      <c r="C16" s="58">
        <f>EnrlST!U16/'ST-Population'!C16%</f>
        <v>182.643424591322</v>
      </c>
      <c r="D16" s="58">
        <f>EnrlST!V16/'ST-Population'!D16%</f>
        <v>178.63000647271315</v>
      </c>
      <c r="E16" s="58">
        <f>EnrlST!W16/'ST-Population'!E16%</f>
        <v>180.67043952108762</v>
      </c>
      <c r="F16" s="58">
        <f>EnrlST!AG16/'ST-Population'!F16%</f>
        <v>61.120570966835785</v>
      </c>
      <c r="G16" s="58">
        <f>EnrlST!AH16/'ST-Population'!G16%</f>
        <v>44.251068594244032</v>
      </c>
      <c r="H16" s="58">
        <f>EnrlST!AI16/'ST-Population'!H16%</f>
        <v>52.74970255306436</v>
      </c>
      <c r="I16" s="58">
        <f>EnrlST!AJ16/('ST-Population'!C16+'ST-Population'!F16)%</f>
        <v>137.28081814945469</v>
      </c>
      <c r="J16" s="58">
        <f>EnrlST!AK16/('ST-Population'!D16+'ST-Population'!G16)%</f>
        <v>127.88654194648049</v>
      </c>
      <c r="K16" s="58">
        <f>EnrlST!AL16/('ST-Population'!E16+'ST-Population'!H16)%</f>
        <v>132.64633887179164</v>
      </c>
      <c r="L16" s="58">
        <f>EnrlST!AS16/'ST-Population'!I16%</f>
        <v>27.363583423831784</v>
      </c>
      <c r="M16" s="58">
        <f>EnrlST!AT16/'ST-Population'!J16%</f>
        <v>18.776963014505167</v>
      </c>
      <c r="N16" s="58">
        <f>EnrlST!AU16/'ST-Population'!K16%</f>
        <v>23.1132812810479</v>
      </c>
      <c r="O16" s="58">
        <f>EnrlST!AV16/('ST-Population'!C16+'ST-Population'!F16+'ST-Population'!I16)%</f>
        <v>115.52633928849552</v>
      </c>
      <c r="P16" s="58">
        <f>EnrlST!AW16/('ST-Population'!D16+'ST-Population'!G16+'ST-Population'!J16)%</f>
        <v>106.17657489560335</v>
      </c>
      <c r="Q16" s="58">
        <f>EnrlST!AX16/('ST-Population'!E16+'ST-Population'!H16+'ST-Population'!K16)%</f>
        <v>110.91073697736078</v>
      </c>
      <c r="R16" s="58">
        <f>EnrlST!BE16/'ST-Population'!L16%</f>
        <v>4.9140968655719588</v>
      </c>
      <c r="S16" s="58">
        <f>EnrlST!BF16/'ST-Population'!M16%</f>
        <v>2.8744839307964836</v>
      </c>
      <c r="T16" s="58">
        <f>EnrlST!BG16/'ST-Population'!N16%</f>
        <v>3.892915359780587</v>
      </c>
      <c r="U16" s="58">
        <f>(EnrlST!AS16+EnrlST!BE16)/('ST-Population'!L16+'ST-Population'!I16)%</f>
        <v>16.660398852578268</v>
      </c>
      <c r="V16" s="58">
        <f>(EnrlST!AT16+EnrlST!BF16)/('ST-Population'!M16+'ST-Population'!J16)%</f>
        <v>11.104955080987194</v>
      </c>
      <c r="W16" s="58">
        <f>(EnrlST!AU16+EnrlST!BG16)/('ST-Population'!N16+'ST-Population'!K16)%</f>
        <v>13.8953615027617</v>
      </c>
      <c r="X16" s="58">
        <f>EnrlST!BH16/('ST-Population'!C16+'ST-Population'!F16+'ST-Population'!I16+'ST-Population'!L16)%</f>
        <v>98.626195272570527</v>
      </c>
      <c r="Y16" s="58">
        <f>EnrlST!BI16/('ST-Population'!D16+'ST-Population'!G16+'ST-Population'!J16+'ST-Population'!M16)%</f>
        <v>90.014463849360354</v>
      </c>
      <c r="Z16" s="58">
        <f>EnrlST!BJ16/('ST-Population'!E16+'ST-Population'!H16+'ST-Population'!K16+'ST-Population'!N16)%</f>
        <v>94.365591206681216</v>
      </c>
    </row>
    <row r="17" spans="1:26" s="47" customFormat="1" ht="19.5" customHeight="1">
      <c r="A17" s="29">
        <v>12</v>
      </c>
      <c r="B17" s="30" t="s">
        <v>25</v>
      </c>
      <c r="C17" s="58">
        <f>EnrlST!U17/'ST-Population'!C17%</f>
        <v>112.73118572101768</v>
      </c>
      <c r="D17" s="58">
        <f>EnrlST!V17/'ST-Population'!D17%</f>
        <v>108.09016712785831</v>
      </c>
      <c r="E17" s="58">
        <f>EnrlST!W17/'ST-Population'!E17%</f>
        <v>110.44287976515035</v>
      </c>
      <c r="F17" s="58">
        <f>EnrlST!AG17/'ST-Population'!F17%</f>
        <v>96.64445463178231</v>
      </c>
      <c r="G17" s="58">
        <f>EnrlST!AH17/'ST-Population'!G17%</f>
        <v>91.185491056130488</v>
      </c>
      <c r="H17" s="58">
        <f>EnrlST!AI17/'ST-Population'!H17%</f>
        <v>93.976993017531512</v>
      </c>
      <c r="I17" s="58">
        <f>EnrlST!AJ17/('ST-Population'!C17+'ST-Population'!F17)%</f>
        <v>106.74000067073784</v>
      </c>
      <c r="J17" s="58">
        <f>EnrlST!AK17/('ST-Population'!D17+'ST-Population'!G17)%</f>
        <v>101.86411050881256</v>
      </c>
      <c r="K17" s="58">
        <f>EnrlST!AL17/('ST-Population'!E17+'ST-Population'!H17)%</f>
        <v>104.34387554637627</v>
      </c>
      <c r="L17" s="58">
        <f>EnrlST!AS17/'ST-Population'!I17%</f>
        <v>68.282389967097416</v>
      </c>
      <c r="M17" s="58">
        <f>EnrlST!AT17/'ST-Population'!J17%</f>
        <v>64.798316753891839</v>
      </c>
      <c r="N17" s="58">
        <f>EnrlST!AU17/'ST-Population'!K17%</f>
        <v>66.636683293809796</v>
      </c>
      <c r="O17" s="58">
        <f>EnrlST!AV17/('ST-Population'!C17+'ST-Population'!F17+'ST-Population'!I17)%</f>
        <v>98.907694212648792</v>
      </c>
      <c r="P17" s="58">
        <f>EnrlST!AW17/('ST-Population'!D17+'ST-Population'!G17+'ST-Population'!J17)%</f>
        <v>94.764136143683984</v>
      </c>
      <c r="Q17" s="58">
        <f>EnrlST!AX17/('ST-Population'!E17+'ST-Population'!H17+'ST-Population'!K17)%</f>
        <v>96.887081606352965</v>
      </c>
      <c r="R17" s="58">
        <f>EnrlST!BE17/'ST-Population'!L17%</f>
        <v>37.041841952792403</v>
      </c>
      <c r="S17" s="58">
        <f>EnrlST!BF17/'ST-Population'!M17%</f>
        <v>34.75314763063794</v>
      </c>
      <c r="T17" s="58">
        <f>EnrlST!BG17/'ST-Population'!N17%</f>
        <v>35.998136373602279</v>
      </c>
      <c r="U17" s="58">
        <f>(EnrlST!AS17+EnrlST!BE17)/('ST-Population'!L17+'ST-Population'!I17)%</f>
        <v>53.091659623464274</v>
      </c>
      <c r="V17" s="58">
        <f>(EnrlST!AT17+EnrlST!BF17)/('ST-Population'!M17+'ST-Population'!J17)%</f>
        <v>50.680898828811657</v>
      </c>
      <c r="W17" s="58">
        <f>(EnrlST!AU17+EnrlST!BG17)/('ST-Population'!N17+'ST-Population'!K17)%</f>
        <v>51.971770477717762</v>
      </c>
      <c r="X17" s="58">
        <f>EnrlST!BH17/('ST-Population'!C17+'ST-Population'!F17+'ST-Population'!I17+'ST-Population'!L17)%</f>
        <v>88.909673807948707</v>
      </c>
      <c r="Y17" s="58">
        <f>EnrlST!BI17/('ST-Population'!D17+'ST-Population'!G17+'ST-Population'!J17+'ST-Population'!M17)%</f>
        <v>86.054275652278193</v>
      </c>
      <c r="Z17" s="58">
        <f>EnrlST!BJ17/('ST-Population'!E17+'ST-Population'!H17+'ST-Population'!K17+'ST-Population'!N17)%</f>
        <v>87.531109847767041</v>
      </c>
    </row>
    <row r="18" spans="1:26" s="47" customFormat="1" ht="19.5" customHeight="1">
      <c r="A18" s="29">
        <v>13</v>
      </c>
      <c r="B18" s="30" t="s">
        <v>26</v>
      </c>
      <c r="C18" s="58">
        <f>EnrlST!U18/'ST-Population'!C18%</f>
        <v>132.71557118169358</v>
      </c>
      <c r="D18" s="58">
        <f>EnrlST!V18/'ST-Population'!D18%</f>
        <v>130.27734496727953</v>
      </c>
      <c r="E18" s="58">
        <f>EnrlST!W18/'ST-Population'!E18%</f>
        <v>131.52379211600561</v>
      </c>
      <c r="F18" s="58">
        <f>EnrlST!AG18/'ST-Population'!F18%</f>
        <v>123.52687708714855</v>
      </c>
      <c r="G18" s="58">
        <f>EnrlST!AH18/'ST-Population'!G18%</f>
        <v>125.11782963559031</v>
      </c>
      <c r="H18" s="58">
        <f>EnrlST!AI18/'ST-Population'!H18%</f>
        <v>124.29651874096319</v>
      </c>
      <c r="I18" s="58">
        <f>EnrlST!AJ18/('ST-Population'!C18+'ST-Population'!F18)%</f>
        <v>129.44290976058932</v>
      </c>
      <c r="J18" s="58">
        <f>EnrlST!AK18/('ST-Population'!D18+'ST-Population'!G18)%</f>
        <v>128.46346589072098</v>
      </c>
      <c r="K18" s="58">
        <f>EnrlST!AL18/('ST-Population'!E18+'ST-Population'!H18)%</f>
        <v>128.96591088017635</v>
      </c>
      <c r="L18" s="58">
        <f>EnrlST!AS18/'ST-Population'!I18%</f>
        <v>71.903187011425146</v>
      </c>
      <c r="M18" s="58">
        <f>EnrlST!AT18/'ST-Population'!J18%</f>
        <v>81.229980781550296</v>
      </c>
      <c r="N18" s="58">
        <f>EnrlST!AU18/'ST-Population'!K18%</f>
        <v>76.419044665012407</v>
      </c>
      <c r="O18" s="58">
        <f>EnrlST!AV18/('ST-Population'!C18+'ST-Population'!F18+'ST-Population'!I18)%</f>
        <v>117.74361168847047</v>
      </c>
      <c r="P18" s="58">
        <f>EnrlST!AW18/('ST-Population'!D18+'ST-Population'!G18+'ST-Population'!J18)%</f>
        <v>118.94604362979219</v>
      </c>
      <c r="Q18" s="58">
        <f>EnrlST!AX18/('ST-Population'!E18+'ST-Population'!H18+'ST-Population'!K18)%</f>
        <v>118.32851940223534</v>
      </c>
      <c r="R18" s="58">
        <f>EnrlST!BE18/'ST-Population'!L18%</f>
        <v>41.915977084659453</v>
      </c>
      <c r="S18" s="58">
        <f>EnrlST!BF18/'ST-Population'!M18%</f>
        <v>48.265387689848126</v>
      </c>
      <c r="T18" s="58">
        <f>EnrlST!BG18/'ST-Population'!N18%</f>
        <v>45.083339979264693</v>
      </c>
      <c r="U18" s="58">
        <f>(EnrlST!AS18+EnrlST!BE18)/('ST-Population'!L18+'ST-Population'!I18)%</f>
        <v>57.336116264687689</v>
      </c>
      <c r="V18" s="58">
        <f>(EnrlST!AT18+EnrlST!BF18)/('ST-Population'!M18+'ST-Population'!J18)%</f>
        <v>64.733178654292345</v>
      </c>
      <c r="W18" s="58">
        <f>(EnrlST!AU18+EnrlST!BG18)/('ST-Population'!N18+'ST-Population'!K18)%</f>
        <v>60.971102811087086</v>
      </c>
      <c r="X18" s="58">
        <f>EnrlST!BH18/('ST-Population'!C18+'ST-Population'!F18+'ST-Population'!I18+'ST-Population'!L18)%</f>
        <v>105.52564102564102</v>
      </c>
      <c r="Y18" s="58">
        <f>EnrlST!BI18/('ST-Population'!D18+'ST-Population'!G18+'ST-Population'!J18+'ST-Population'!M18)%</f>
        <v>107.07515506269634</v>
      </c>
      <c r="Z18" s="58">
        <f>EnrlST!BJ18/('ST-Population'!E18+'ST-Population'!H18+'ST-Population'!K18+'ST-Population'!N18)%</f>
        <v>106.28254397124982</v>
      </c>
    </row>
    <row r="19" spans="1:26" s="47" customFormat="1" ht="19.5" customHeight="1">
      <c r="A19" s="29">
        <v>14</v>
      </c>
      <c r="B19" s="30" t="s">
        <v>27</v>
      </c>
      <c r="C19" s="58">
        <f>EnrlST!U19/'ST-Population'!C19%</f>
        <v>156.61435935104478</v>
      </c>
      <c r="D19" s="58">
        <f>EnrlST!V19/'ST-Population'!D19%</f>
        <v>155.58904519872507</v>
      </c>
      <c r="E19" s="58">
        <f>EnrlST!W19/'ST-Population'!E19%</f>
        <v>156.11341408546681</v>
      </c>
      <c r="F19" s="58">
        <f>EnrlST!AG19/'ST-Population'!F19%</f>
        <v>105.60790546149258</v>
      </c>
      <c r="G19" s="58">
        <f>EnrlST!AH19/'ST-Population'!G19%</f>
        <v>96.181366664210771</v>
      </c>
      <c r="H19" s="58">
        <f>EnrlST!AI19/'ST-Population'!H19%</f>
        <v>100.98475992093013</v>
      </c>
      <c r="I19" s="58">
        <f>EnrlST!AJ19/('ST-Population'!C19+'ST-Population'!F19)%</f>
        <v>139.34461305971993</v>
      </c>
      <c r="J19" s="58">
        <f>EnrlST!AK19/('ST-Population'!D19+'ST-Population'!G19)%</f>
        <v>135.37556459663872</v>
      </c>
      <c r="K19" s="58">
        <f>EnrlST!AL19/('ST-Population'!E19+'ST-Population'!H19)%</f>
        <v>137.40291762913415</v>
      </c>
      <c r="L19" s="58">
        <f>EnrlST!AS19/'ST-Population'!I19%</f>
        <v>49.431801602303274</v>
      </c>
      <c r="M19" s="58">
        <f>EnrlST!AT19/'ST-Population'!J19%</f>
        <v>31.357693528406006</v>
      </c>
      <c r="N19" s="58">
        <f>EnrlST!AU19/'ST-Population'!K19%</f>
        <v>40.62631972732563</v>
      </c>
      <c r="O19" s="58">
        <f>EnrlST!AV19/('ST-Population'!C19+'ST-Population'!F19+'ST-Population'!I19)%</f>
        <v>123.26387137215062</v>
      </c>
      <c r="P19" s="58">
        <f>EnrlST!AW19/('ST-Population'!D19+'ST-Population'!G19+'ST-Population'!J19)%</f>
        <v>116.89544090603451</v>
      </c>
      <c r="Q19" s="58">
        <f>EnrlST!AX19/('ST-Population'!E19+'ST-Population'!H19+'ST-Population'!K19)%</f>
        <v>120.15067113477294</v>
      </c>
      <c r="R19" s="58">
        <f>EnrlST!BE19/'ST-Population'!L19%</f>
        <v>27.226520149212593</v>
      </c>
      <c r="S19" s="58">
        <f>EnrlST!BF19/'ST-Population'!M19%</f>
        <v>15.002548584638136</v>
      </c>
      <c r="T19" s="58">
        <f>EnrlST!BG19/'ST-Population'!N19%</f>
        <v>21.042491024749353</v>
      </c>
      <c r="U19" s="58">
        <f>(EnrlST!AS19+EnrlST!BE19)/('ST-Population'!L19+'ST-Population'!I19)%</f>
        <v>39.024091944202326</v>
      </c>
      <c r="V19" s="58">
        <f>(EnrlST!AT19+EnrlST!BF19)/('ST-Population'!M19+'ST-Population'!J19)%</f>
        <v>23.386604385895854</v>
      </c>
      <c r="W19" s="58">
        <f>(EnrlST!AU19+EnrlST!BG19)/('ST-Population'!N19+'ST-Population'!K19)%</f>
        <v>31.26588903518784</v>
      </c>
      <c r="X19" s="58">
        <f>EnrlST!BH19/('ST-Population'!C19+'ST-Population'!F19+'ST-Population'!I19+'ST-Population'!L19)%</f>
        <v>110.17621639597803</v>
      </c>
      <c r="Y19" s="58">
        <f>EnrlST!BI19/('ST-Population'!D19+'ST-Population'!G19+'ST-Population'!J19+'ST-Population'!M19)%</f>
        <v>102.17155294175009</v>
      </c>
      <c r="Z19" s="58">
        <f>EnrlST!BJ19/('ST-Population'!E19+'ST-Population'!H19+'ST-Population'!K19+'ST-Population'!N19)%</f>
        <v>106.24400085717511</v>
      </c>
    </row>
    <row r="20" spans="1:26" s="47" customFormat="1" ht="19.5" customHeight="1">
      <c r="A20" s="29">
        <v>15</v>
      </c>
      <c r="B20" s="30" t="s">
        <v>28</v>
      </c>
      <c r="C20" s="58">
        <f>EnrlST!U20/'ST-Population'!C20%</f>
        <v>122.01005536414733</v>
      </c>
      <c r="D20" s="58">
        <f>EnrlST!V20/'ST-Population'!D20%</f>
        <v>119.69158715338661</v>
      </c>
      <c r="E20" s="58">
        <f>EnrlST!W20/'ST-Population'!E20%</f>
        <v>120.89635369188696</v>
      </c>
      <c r="F20" s="58">
        <f>EnrlST!AG20/'ST-Population'!F20%</f>
        <v>91.731534561224692</v>
      </c>
      <c r="G20" s="58">
        <f>EnrlST!AH20/'ST-Population'!G20%</f>
        <v>85.712242869706358</v>
      </c>
      <c r="H20" s="58">
        <f>EnrlST!AI20/'ST-Population'!H20%</f>
        <v>88.866998761449778</v>
      </c>
      <c r="I20" s="58">
        <f>EnrlST!AJ20/('ST-Population'!C20+'ST-Population'!F20)%</f>
        <v>111.38757735398688</v>
      </c>
      <c r="J20" s="58">
        <f>EnrlST!AK20/('ST-Population'!D20+'ST-Population'!G20)%</f>
        <v>107.90897979119302</v>
      </c>
      <c r="K20" s="58">
        <f>EnrlST!AL20/('ST-Population'!E20+'ST-Population'!H20)%</f>
        <v>109.7220177779466</v>
      </c>
      <c r="L20" s="58">
        <f>EnrlST!AS20/'ST-Population'!I20%</f>
        <v>54.456080771438629</v>
      </c>
      <c r="M20" s="58">
        <f>EnrlST!AT20/'ST-Population'!J20%</f>
        <v>39.003890151773668</v>
      </c>
      <c r="N20" s="58">
        <f>EnrlST!AU20/'ST-Population'!K20%</f>
        <v>47.056679286644439</v>
      </c>
      <c r="O20" s="58">
        <f>EnrlST!AV20/('ST-Population'!C20+'ST-Population'!F20+'ST-Population'!I20)%</f>
        <v>100.5142771329096</v>
      </c>
      <c r="P20" s="58">
        <f>EnrlST!AW20/('ST-Population'!D20+'ST-Population'!G20+'ST-Population'!J20)%</f>
        <v>94.746474734721346</v>
      </c>
      <c r="Q20" s="58">
        <f>EnrlST!AX20/('ST-Population'!E20+'ST-Population'!H20+'ST-Population'!K20)%</f>
        <v>97.752580230350446</v>
      </c>
      <c r="R20" s="58">
        <f>EnrlST!BE20/'ST-Population'!L20%</f>
        <v>45.022201078338092</v>
      </c>
      <c r="S20" s="58">
        <f>EnrlST!BF20/'ST-Population'!M20%</f>
        <v>37.069538849999439</v>
      </c>
      <c r="T20" s="58">
        <f>EnrlST!BG20/'ST-Population'!N20%</f>
        <v>41.173357773740747</v>
      </c>
      <c r="U20" s="58">
        <f>(EnrlST!AS20+EnrlST!BE20)/('ST-Population'!L20+'ST-Population'!I20)%</f>
        <v>49.954726708215524</v>
      </c>
      <c r="V20" s="58">
        <f>(EnrlST!AT20+EnrlST!BF20)/('ST-Population'!M20+'ST-Population'!J20)%</f>
        <v>38.071034255939679</v>
      </c>
      <c r="W20" s="58">
        <f>(EnrlST!AU20+EnrlST!BG20)/('ST-Population'!N20+'ST-Population'!K20)%</f>
        <v>44.234995839809102</v>
      </c>
      <c r="X20" s="58">
        <f>EnrlST!BH20/('ST-Population'!C20+'ST-Population'!F20+'ST-Population'!I20+'ST-Population'!L20)%</f>
        <v>92.277890799137282</v>
      </c>
      <c r="Y20" s="58">
        <f>EnrlST!BI20/('ST-Population'!D20+'ST-Population'!G20+'ST-Population'!J20+'ST-Population'!M20)%</f>
        <v>86.03413120378687</v>
      </c>
      <c r="Z20" s="58">
        <f>EnrlST!BJ20/('ST-Population'!E20+'ST-Population'!H20+'ST-Population'!K20+'ST-Population'!N20)%</f>
        <v>89.283480294564853</v>
      </c>
    </row>
    <row r="21" spans="1:26" s="47" customFormat="1" ht="19.5" customHeight="1">
      <c r="A21" s="29">
        <v>16</v>
      </c>
      <c r="B21" s="30" t="s">
        <v>29</v>
      </c>
      <c r="C21" s="58">
        <f>EnrlST!U21/'ST-Population'!C21%</f>
        <v>175.61667922632503</v>
      </c>
      <c r="D21" s="58">
        <f>EnrlST!V21/'ST-Population'!D21%</f>
        <v>160.80041715552079</v>
      </c>
      <c r="E21" s="58">
        <f>EnrlST!W21/'ST-Population'!E21%</f>
        <v>168.34644661933092</v>
      </c>
      <c r="F21" s="58">
        <f>EnrlST!AG21/'ST-Population'!F21%</f>
        <v>82.7756445419638</v>
      </c>
      <c r="G21" s="58">
        <f>EnrlST!AH21/'ST-Population'!G21%</f>
        <v>72.153260509764976</v>
      </c>
      <c r="H21" s="58">
        <f>EnrlST!AI21/'ST-Population'!H21%</f>
        <v>77.609176896759919</v>
      </c>
      <c r="I21" s="58">
        <f>EnrlST!AJ21/('ST-Population'!C21+'ST-Population'!F21)%</f>
        <v>139.34825200514294</v>
      </c>
      <c r="J21" s="58">
        <f>EnrlST!AK21/('ST-Population'!D21+'ST-Population'!G21)%</f>
        <v>126.53423540137229</v>
      </c>
      <c r="K21" s="58">
        <f>EnrlST!AL21/('ST-Population'!E21+'ST-Population'!H21)%</f>
        <v>133.08200696101053</v>
      </c>
      <c r="L21" s="58">
        <f>EnrlST!AS21/'ST-Population'!I21%</f>
        <v>58.071601142104107</v>
      </c>
      <c r="M21" s="58">
        <f>EnrlST!AT21/'ST-Population'!J21%</f>
        <v>52.549784317201443</v>
      </c>
      <c r="N21" s="58">
        <f>EnrlST!AU21/'ST-Population'!K21%</f>
        <v>55.411982353778278</v>
      </c>
      <c r="O21" s="58">
        <f>EnrlST!AV21/('ST-Population'!C21+'ST-Population'!F21+'ST-Population'!I21)%</f>
        <v>121.63051805036866</v>
      </c>
      <c r="P21" s="58">
        <f>EnrlST!AW21/('ST-Population'!D21+'ST-Population'!G21+'ST-Population'!J21)%</f>
        <v>110.77461420335825</v>
      </c>
      <c r="Q21" s="58">
        <f>EnrlST!AX21/('ST-Population'!E21+'ST-Population'!H21+'ST-Population'!K21)%</f>
        <v>116.33903920485919</v>
      </c>
      <c r="R21" s="58">
        <f>EnrlST!BE21/'ST-Population'!L21%</f>
        <v>14.915819482545318</v>
      </c>
      <c r="S21" s="58">
        <f>EnrlST!BF21/'ST-Population'!M21%</f>
        <v>12.568117937245454</v>
      </c>
      <c r="T21" s="58">
        <f>EnrlST!BG21/'ST-Population'!N21%</f>
        <v>13.779702420608483</v>
      </c>
      <c r="U21" s="58">
        <f>(EnrlST!AS21+EnrlST!BE21)/('ST-Population'!L21+'ST-Population'!I21)%</f>
        <v>36.27149960601038</v>
      </c>
      <c r="V21" s="58">
        <f>(EnrlST!AT21+EnrlST!BF21)/('ST-Population'!M21+'ST-Population'!J21)%</f>
        <v>32.262195831877982</v>
      </c>
      <c r="W21" s="58">
        <f>(EnrlST!AU21+EnrlST!BG21)/('ST-Population'!N21+'ST-Population'!K21)%</f>
        <v>34.335783245970291</v>
      </c>
      <c r="X21" s="58">
        <f>EnrlST!BH21/('ST-Population'!C21+'ST-Population'!F21+'ST-Population'!I21+'ST-Population'!L21)%</f>
        <v>102.20590395065355</v>
      </c>
      <c r="Y21" s="58">
        <f>EnrlST!BI21/('ST-Population'!D21+'ST-Population'!G21+'ST-Population'!J21+'ST-Population'!M21)%</f>
        <v>93.10273640314206</v>
      </c>
      <c r="Z21" s="58">
        <f>EnrlST!BJ21/('ST-Population'!E21+'ST-Population'!H21+'ST-Population'!K21+'ST-Population'!N21)%</f>
        <v>97.774528425135912</v>
      </c>
    </row>
    <row r="22" spans="1:26" s="47" customFormat="1" ht="19.5" customHeight="1">
      <c r="A22" s="29">
        <v>17</v>
      </c>
      <c r="B22" s="30" t="s">
        <v>30</v>
      </c>
      <c r="C22" s="58">
        <f>EnrlST!U22/'ST-Population'!C22%</f>
        <v>164.64587583794813</v>
      </c>
      <c r="D22" s="58">
        <f>EnrlST!V22/'ST-Population'!D22%</f>
        <v>167.67013202372601</v>
      </c>
      <c r="E22" s="58">
        <f>EnrlST!W22/'ST-Population'!E22%</f>
        <v>166.14892681245271</v>
      </c>
      <c r="F22" s="58">
        <f>EnrlST!AG22/'ST-Population'!F22%</f>
        <v>66.355990266260306</v>
      </c>
      <c r="G22" s="58">
        <f>EnrlST!AH22/'ST-Population'!G22%</f>
        <v>77.28372115189859</v>
      </c>
      <c r="H22" s="58">
        <f>EnrlST!AI22/'ST-Population'!H22%</f>
        <v>71.796423169321116</v>
      </c>
      <c r="I22" s="58">
        <f>EnrlST!AJ22/('ST-Population'!C22+'ST-Population'!F22)%</f>
        <v>125.32360433079238</v>
      </c>
      <c r="J22" s="58">
        <f>EnrlST!AK22/('ST-Population'!D22+'ST-Population'!G22)%</f>
        <v>131.43535390685076</v>
      </c>
      <c r="K22" s="58">
        <f>EnrlST!AL22/('ST-Population'!E22+'ST-Population'!H22)%</f>
        <v>128.36323296053817</v>
      </c>
      <c r="L22" s="58">
        <f>EnrlST!AS22/'ST-Population'!I22%</f>
        <v>37.155763294207929</v>
      </c>
      <c r="M22" s="58">
        <f>EnrlST!AT22/'ST-Population'!J22%</f>
        <v>44.836550791336578</v>
      </c>
      <c r="N22" s="58">
        <f>EnrlST!AU22/'ST-Population'!K22%</f>
        <v>40.982444471671357</v>
      </c>
      <c r="O22" s="58">
        <f>EnrlST!AV22/('ST-Population'!C22+'ST-Population'!F22+'ST-Population'!I22)%</f>
        <v>106.5264112918219</v>
      </c>
      <c r="P22" s="58">
        <f>EnrlST!AW22/('ST-Population'!D22+'ST-Population'!G22+'ST-Population'!J22)%</f>
        <v>112.92190527691406</v>
      </c>
      <c r="Q22" s="58">
        <f>EnrlST!AX22/('ST-Population'!E22+'ST-Population'!H22+'ST-Population'!K22)%</f>
        <v>109.70834968144536</v>
      </c>
      <c r="R22" s="58">
        <f>EnrlST!BE22/'ST-Population'!L22%</f>
        <v>9.3300529901589702</v>
      </c>
      <c r="S22" s="58">
        <f>EnrlST!BF22/'ST-Population'!M22%</f>
        <v>11.763796568248569</v>
      </c>
      <c r="T22" s="58">
        <f>EnrlST!BG22/'ST-Population'!N22%</f>
        <v>10.547939318406463</v>
      </c>
      <c r="U22" s="58">
        <f>(EnrlST!AS22+EnrlST!BE22)/('ST-Population'!L22+'ST-Population'!I22)%</f>
        <v>23.14807597370541</v>
      </c>
      <c r="V22" s="58">
        <f>(EnrlST!AT22+EnrlST!BF22)/('ST-Population'!M22+'ST-Population'!J22)%</f>
        <v>28.114633087277465</v>
      </c>
      <c r="W22" s="58">
        <f>(EnrlST!AU22+EnrlST!BG22)/('ST-Population'!N22+'ST-Population'!K22)%</f>
        <v>25.628005602508118</v>
      </c>
      <c r="X22" s="58">
        <f>EnrlST!BH22/('ST-Population'!C22+'ST-Population'!F22+'ST-Population'!I22+'ST-Population'!L22)%</f>
        <v>89.253107973411772</v>
      </c>
      <c r="Y22" s="58">
        <f>EnrlST!BI22/('ST-Population'!D22+'ST-Population'!G22+'ST-Population'!J22+'ST-Population'!M22)%</f>
        <v>94.773090754453591</v>
      </c>
      <c r="Z22" s="58">
        <f>EnrlST!BJ22/('ST-Population'!E22+'ST-Population'!H22+'ST-Population'!K22+'ST-Population'!N22)%</f>
        <v>92.002302114108119</v>
      </c>
    </row>
    <row r="23" spans="1:26" s="47" customFormat="1" ht="19.5" customHeight="1">
      <c r="A23" s="29">
        <v>18</v>
      </c>
      <c r="B23" s="30" t="s">
        <v>31</v>
      </c>
      <c r="C23" s="58">
        <f>EnrlST!U23/'ST-Population'!C23%</f>
        <v>172.27704251040547</v>
      </c>
      <c r="D23" s="58">
        <f>EnrlST!V23/'ST-Population'!D23%</f>
        <v>161.45230003350724</v>
      </c>
      <c r="E23" s="58">
        <f>EnrlST!W23/'ST-Population'!E23%</f>
        <v>166.9276623929602</v>
      </c>
      <c r="F23" s="58">
        <f>EnrlST!AG23/'ST-Population'!F23%</f>
        <v>104.16781959048146</v>
      </c>
      <c r="G23" s="58">
        <f>EnrlST!AH23/'ST-Population'!G23%</f>
        <v>99.911303483999149</v>
      </c>
      <c r="H23" s="58">
        <f>EnrlST!AI23/'ST-Population'!H23%</f>
        <v>102.06662229850433</v>
      </c>
      <c r="I23" s="58">
        <f>EnrlST!AJ23/('ST-Population'!C23+'ST-Population'!F23)%</f>
        <v>144.80454253745918</v>
      </c>
      <c r="J23" s="58">
        <f>EnrlST!AK23/('ST-Population'!D23+'ST-Population'!G23)%</f>
        <v>136.66104504916535</v>
      </c>
      <c r="K23" s="58">
        <f>EnrlST!AL23/('ST-Population'!E23+'ST-Population'!H23)%</f>
        <v>140.78194936673114</v>
      </c>
      <c r="L23" s="58">
        <f>EnrlST!AS23/'ST-Population'!I23%</f>
        <v>70.71834415584415</v>
      </c>
      <c r="M23" s="58">
        <f>EnrlST!AT23/'ST-Population'!J23%</f>
        <v>71.799570658149634</v>
      </c>
      <c r="N23" s="58">
        <f>EnrlST!AU23/'ST-Population'!K23%</f>
        <v>71.250418695730588</v>
      </c>
      <c r="O23" s="58">
        <f>EnrlST!AV23/('ST-Population'!C23+'ST-Population'!F23+'ST-Population'!I23)%</f>
        <v>128.82481671955355</v>
      </c>
      <c r="P23" s="58">
        <f>EnrlST!AW23/('ST-Population'!D23+'ST-Population'!G23+'ST-Population'!J23)%</f>
        <v>122.75253460877767</v>
      </c>
      <c r="Q23" s="58">
        <f>EnrlST!AX23/('ST-Population'!E23+'ST-Population'!H23+'ST-Population'!K23)%</f>
        <v>125.8277595216589</v>
      </c>
      <c r="R23" s="58">
        <f>EnrlST!BE23/'ST-Population'!L23%</f>
        <v>36.650884624968853</v>
      </c>
      <c r="S23" s="58">
        <f>EnrlST!BF23/'ST-Population'!M23%</f>
        <v>35.936780727328525</v>
      </c>
      <c r="T23" s="58">
        <f>EnrlST!BG23/'ST-Population'!N23%</f>
        <v>36.298465266558964</v>
      </c>
      <c r="U23" s="58">
        <f>(EnrlST!AS23+EnrlST!BE23)/('ST-Population'!L23+'ST-Population'!I23)%</f>
        <v>53.533448978052647</v>
      </c>
      <c r="V23" s="58">
        <f>(EnrlST!AT23+EnrlST!BF23)/('ST-Population'!M23+'ST-Population'!J23)%</f>
        <v>53.658473479948256</v>
      </c>
      <c r="W23" s="58">
        <f>(EnrlST!AU23+EnrlST!BG23)/('ST-Population'!N23+'ST-Population'!K23)%</f>
        <v>53.595062924758054</v>
      </c>
      <c r="X23" s="58">
        <f>EnrlST!BH23/('ST-Population'!C23+'ST-Population'!F23+'ST-Population'!I23+'ST-Population'!L23)%</f>
        <v>112.23094522453009</v>
      </c>
      <c r="Y23" s="58">
        <f>EnrlST!BI23/('ST-Population'!D23+'ST-Population'!G23+'ST-Population'!J23+'ST-Population'!M23)%</f>
        <v>107.12589073634204</v>
      </c>
      <c r="Z23" s="58">
        <f>EnrlST!BJ23/('ST-Population'!E23+'ST-Population'!H23+'ST-Population'!K23+'ST-Population'!N23)%</f>
        <v>109.71132306098431</v>
      </c>
    </row>
    <row r="24" spans="1:26" s="47" customFormat="1" ht="19.5" customHeight="1">
      <c r="A24" s="29">
        <v>19</v>
      </c>
      <c r="B24" s="30" t="s">
        <v>54</v>
      </c>
      <c r="C24" s="58">
        <f>EnrlST!U24/'ST-Population'!C24%</f>
        <v>99.396370829828342</v>
      </c>
      <c r="D24" s="58">
        <f>EnrlST!V24/'ST-Population'!D24%</f>
        <v>97.465829476559648</v>
      </c>
      <c r="E24" s="58">
        <f>EnrlST!W24/'ST-Population'!E24%</f>
        <v>98.460571189056338</v>
      </c>
      <c r="F24" s="58">
        <f>EnrlST!AG24/'ST-Population'!F24%</f>
        <v>59.797533641513837</v>
      </c>
      <c r="G24" s="58">
        <f>EnrlST!AH24/'ST-Population'!G24%</f>
        <v>58.680525227821931</v>
      </c>
      <c r="H24" s="58">
        <f>EnrlST!AI24/'ST-Population'!H24%</f>
        <v>59.255623433030827</v>
      </c>
      <c r="I24" s="58">
        <f>EnrlST!AJ24/('ST-Population'!C24+'ST-Population'!F24)%</f>
        <v>83.454274353876741</v>
      </c>
      <c r="J24" s="58">
        <f>EnrlST!AK24/('ST-Population'!D24+'ST-Population'!G24)%</f>
        <v>81.835940937329497</v>
      </c>
      <c r="K24" s="58">
        <f>EnrlST!AL24/('ST-Population'!E24+'ST-Population'!H24)%</f>
        <v>82.669545404118423</v>
      </c>
      <c r="L24" s="58">
        <f>EnrlST!AS24/'ST-Population'!I24%</f>
        <v>31.028509994425423</v>
      </c>
      <c r="M24" s="58">
        <f>EnrlST!AT24/'ST-Population'!J24%</f>
        <v>32.590517424338891</v>
      </c>
      <c r="N24" s="58">
        <f>EnrlST!AU24/'ST-Population'!K24%</f>
        <v>31.784562282990567</v>
      </c>
      <c r="O24" s="58">
        <f>EnrlST!AV24/('ST-Population'!C24+'ST-Population'!F24+'ST-Population'!I24)%</f>
        <v>72.07014024590589</v>
      </c>
      <c r="P24" s="58">
        <f>EnrlST!AW24/('ST-Population'!D24+'ST-Population'!G24+'ST-Population'!J24)%</f>
        <v>71.171655613311827</v>
      </c>
      <c r="Q24" s="58">
        <f>EnrlST!AX24/('ST-Population'!E24+'ST-Population'!H24+'ST-Population'!K24)%</f>
        <v>71.634635734001051</v>
      </c>
      <c r="R24" s="58">
        <f>EnrlST!BE24/'ST-Population'!L24%</f>
        <v>20.063302268331281</v>
      </c>
      <c r="S24" s="58">
        <f>EnrlST!BF24/'ST-Population'!M24%</f>
        <v>19.149510210858377</v>
      </c>
      <c r="T24" s="58">
        <f>EnrlST!BG24/'ST-Population'!N24%</f>
        <v>19.62019583966508</v>
      </c>
      <c r="U24" s="58">
        <f>(EnrlST!AS24+EnrlST!BE24)/('ST-Population'!L24+'ST-Population'!I24)%</f>
        <v>25.49427576890081</v>
      </c>
      <c r="V24" s="58">
        <f>(EnrlST!AT24+EnrlST!BF24)/('ST-Population'!M24+'ST-Population'!J24)%</f>
        <v>25.794841661245304</v>
      </c>
      <c r="W24" s="58">
        <f>(EnrlST!AU24+EnrlST!BG24)/('ST-Population'!N24+'ST-Population'!K24)%</f>
        <v>25.639891618754223</v>
      </c>
      <c r="X24" s="58">
        <f>EnrlST!BH24/('ST-Population'!C24+'ST-Population'!F24+'ST-Population'!I24+'ST-Population'!L24)%</f>
        <v>62.647305577876821</v>
      </c>
      <c r="Y24" s="58">
        <f>EnrlST!BI24/('ST-Population'!D24+'ST-Population'!G24+'ST-Population'!J24+'ST-Population'!M24)%</f>
        <v>61.739882979323838</v>
      </c>
      <c r="Z24" s="58">
        <f>EnrlST!BJ24/('ST-Population'!E24+'ST-Population'!H24+'ST-Population'!K24+'ST-Population'!N24)%</f>
        <v>62.207435942333504</v>
      </c>
    </row>
    <row r="25" spans="1:26" s="47" customFormat="1" ht="19.5" customHeight="1">
      <c r="A25" s="29">
        <v>20</v>
      </c>
      <c r="B25" s="2" t="s">
        <v>55</v>
      </c>
      <c r="C25" s="58">
        <f>EnrlST!U25/'ST-Population'!C25%</f>
        <v>129.96058317178378</v>
      </c>
      <c r="D25" s="58">
        <f>EnrlST!V25/'ST-Population'!D25%</f>
        <v>133.83671206519125</v>
      </c>
      <c r="E25" s="58">
        <f>EnrlST!W25/'ST-Population'!E25%</f>
        <v>131.8290161956526</v>
      </c>
      <c r="F25" s="58">
        <f>EnrlST!AG25/'ST-Population'!F25%</f>
        <v>75.440351631206184</v>
      </c>
      <c r="G25" s="58">
        <f>EnrlST!AH25/'ST-Population'!G25%</f>
        <v>65.221292096325783</v>
      </c>
      <c r="H25" s="58">
        <f>EnrlST!AI25/'ST-Population'!H25%</f>
        <v>70.494406270791288</v>
      </c>
      <c r="I25" s="58">
        <f>EnrlST!AJ25/('ST-Population'!C25+'ST-Population'!F25)%</f>
        <v>111.18650560214509</v>
      </c>
      <c r="J25" s="58">
        <f>EnrlST!AK25/('ST-Population'!D25+'ST-Population'!G25)%</f>
        <v>110.08742936347159</v>
      </c>
      <c r="K25" s="58">
        <f>EnrlST!AL25/('ST-Population'!E25+'ST-Population'!H25)%</f>
        <v>110.65596920200696</v>
      </c>
      <c r="L25" s="58">
        <f>EnrlST!AS25/'ST-Population'!I25%</f>
        <v>36.270647026446724</v>
      </c>
      <c r="M25" s="58">
        <f>EnrlST!AT25/'ST-Population'!J25%</f>
        <v>29.046931021565797</v>
      </c>
      <c r="N25" s="58">
        <f>EnrlST!AU25/'ST-Population'!K25%</f>
        <v>32.816107642087779</v>
      </c>
      <c r="O25" s="58">
        <f>EnrlST!AV25/('ST-Population'!C25+'ST-Population'!F25+'ST-Population'!I25)%</f>
        <v>97.266314825915785</v>
      </c>
      <c r="P25" s="58">
        <f>EnrlST!AW25/('ST-Population'!D25+'ST-Population'!G25+'ST-Population'!J25)%</f>
        <v>95.248464076872907</v>
      </c>
      <c r="Q25" s="58">
        <f>EnrlST!AX25/('ST-Population'!E25+'ST-Population'!H25+'ST-Population'!K25)%</f>
        <v>96.293947077522304</v>
      </c>
      <c r="R25" s="58">
        <f>EnrlST!BE25/'ST-Population'!L25%</f>
        <v>15.521502718734553</v>
      </c>
      <c r="S25" s="58">
        <f>EnrlST!BF25/'ST-Population'!M25%</f>
        <v>10.981373736835797</v>
      </c>
      <c r="T25" s="58">
        <f>EnrlST!BG25/'ST-Population'!N25%</f>
        <v>13.292634702554668</v>
      </c>
      <c r="U25" s="58">
        <f>(EnrlST!AS25+EnrlST!BE25)/('ST-Population'!L25+'ST-Population'!I25)%</f>
        <v>26.744028390200196</v>
      </c>
      <c r="V25" s="58">
        <f>(EnrlST!AT25+EnrlST!BF25)/('ST-Population'!M25+'ST-Population'!J25)%</f>
        <v>20.523804887547463</v>
      </c>
      <c r="W25" s="58">
        <f>(EnrlST!AU25+EnrlST!BG25)/('ST-Population'!N25+'ST-Population'!K25)%</f>
        <v>23.732614840505846</v>
      </c>
      <c r="X25" s="58">
        <f>EnrlST!BH25/('ST-Population'!C25+'ST-Population'!F25+'ST-Population'!I25+'ST-Population'!L25)%</f>
        <v>86.129223266240373</v>
      </c>
      <c r="Y25" s="58">
        <f>EnrlST!BI25/('ST-Population'!D25+'ST-Population'!G25+'ST-Population'!J25+'ST-Population'!M25)%</f>
        <v>83.403994120074373</v>
      </c>
      <c r="Z25" s="58">
        <f>EnrlST!BJ25/('ST-Population'!E25+'ST-Population'!H25+'ST-Population'!K25+'ST-Population'!N25)%</f>
        <v>84.812572895852739</v>
      </c>
    </row>
    <row r="26" spans="1:26" s="47" customFormat="1" ht="19.5" customHeight="1">
      <c r="A26" s="29">
        <v>21</v>
      </c>
      <c r="B26" s="30" t="s">
        <v>74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s="47" customFormat="1" ht="19.5" customHeight="1">
      <c r="A27" s="29">
        <v>22</v>
      </c>
      <c r="B27" s="30" t="s">
        <v>32</v>
      </c>
      <c r="C27" s="58">
        <f>EnrlST!U27/'ST-Population'!C27%</f>
        <v>127.88092762850543</v>
      </c>
      <c r="D27" s="58">
        <f>EnrlST!V27/'ST-Population'!D27%</f>
        <v>117.08455839587336</v>
      </c>
      <c r="E27" s="58">
        <f>EnrlST!W27/'ST-Population'!E27%</f>
        <v>122.70558477629073</v>
      </c>
      <c r="F27" s="58">
        <f>EnrlST!AG27/'ST-Population'!F27%</f>
        <v>96.303051367729907</v>
      </c>
      <c r="G27" s="58">
        <f>EnrlST!AH27/'ST-Population'!G27%</f>
        <v>69.568579351535831</v>
      </c>
      <c r="H27" s="58">
        <f>EnrlST!AI27/'ST-Population'!H27%</f>
        <v>83.614014344110402</v>
      </c>
      <c r="I27" s="58">
        <f>EnrlST!AJ27/('ST-Population'!C27+'ST-Population'!F27)%</f>
        <v>116.85369359149377</v>
      </c>
      <c r="J27" s="58">
        <f>EnrlST!AK27/('ST-Population'!D27+'ST-Population'!G27)%</f>
        <v>100.69566519782117</v>
      </c>
      <c r="K27" s="58">
        <f>EnrlST!AL27/('ST-Population'!E27+'ST-Population'!H27)%</f>
        <v>109.13470651220182</v>
      </c>
      <c r="L27" s="58">
        <f>EnrlST!AS27/'ST-Population'!I27%</f>
        <v>67.093135743672065</v>
      </c>
      <c r="M27" s="58">
        <f>EnrlST!AT27/'ST-Population'!J27%</f>
        <v>41.268686295040844</v>
      </c>
      <c r="N27" s="58">
        <f>EnrlST!AU27/'ST-Population'!K27%</f>
        <v>54.871141597256248</v>
      </c>
      <c r="O27" s="58">
        <f>EnrlST!AV27/('ST-Population'!C27+'ST-Population'!F27+'ST-Population'!I27)%</f>
        <v>107.6781034188721</v>
      </c>
      <c r="P27" s="58">
        <f>EnrlST!AW27/('ST-Population'!D27+'ST-Population'!G27+'ST-Population'!J27)%</f>
        <v>89.896074213353714</v>
      </c>
      <c r="Q27" s="58">
        <f>EnrlST!AX27/('ST-Population'!E27+'ST-Population'!H27+'ST-Population'!K27)%</f>
        <v>99.197779396768254</v>
      </c>
      <c r="R27" s="58">
        <f>EnrlST!BE27/'ST-Population'!L27%</f>
        <v>29.949595180807531</v>
      </c>
      <c r="S27" s="58">
        <f>EnrlST!BF27/'ST-Population'!M27%</f>
        <v>14.873866783990284</v>
      </c>
      <c r="T27" s="58">
        <f>EnrlST!BG27/'ST-Population'!N27%</f>
        <v>22.625935447359073</v>
      </c>
      <c r="U27" s="58">
        <f>(EnrlST!AS27+EnrlST!BE27)/('ST-Population'!L27+'ST-Population'!I27)%</f>
        <v>49.41732994196979</v>
      </c>
      <c r="V27" s="58">
        <f>(EnrlST!AT27+EnrlST!BF27)/('ST-Population'!M27+'ST-Population'!J27)%</f>
        <v>28.377388641054665</v>
      </c>
      <c r="W27" s="58">
        <f>(EnrlST!AU27+EnrlST!BG27)/('ST-Population'!N27+'ST-Population'!K27)%</f>
        <v>39.332781137533019</v>
      </c>
      <c r="X27" s="58">
        <f>EnrlST!BH27/('ST-Population'!C27+'ST-Population'!F27+'ST-Population'!I27+'ST-Population'!L27)%</f>
        <v>96.530923226107063</v>
      </c>
      <c r="Y27" s="58">
        <f>EnrlST!BI27/('ST-Population'!D27+'ST-Population'!G27+'ST-Population'!J27+'ST-Population'!M27)%</f>
        <v>78.804738172890168</v>
      </c>
      <c r="Z27" s="58">
        <f>EnrlST!BJ27/('ST-Population'!E27+'ST-Population'!H27+'ST-Population'!K27+'ST-Population'!N27)%</f>
        <v>88.054305184094844</v>
      </c>
    </row>
    <row r="28" spans="1:26" s="47" customFormat="1" ht="19.5" customHeight="1">
      <c r="A28" s="29">
        <v>23</v>
      </c>
      <c r="B28" s="30" t="s">
        <v>33</v>
      </c>
      <c r="C28" s="58">
        <f>EnrlST!U28/'ST-Population'!C28%</f>
        <v>260.5080027835769</v>
      </c>
      <c r="D28" s="58">
        <f>EnrlST!V28/'ST-Population'!D28%</f>
        <v>258.83756604738369</v>
      </c>
      <c r="E28" s="58">
        <f>EnrlST!W28/'ST-Population'!E28%</f>
        <v>259.66422729229441</v>
      </c>
      <c r="F28" s="58">
        <f>EnrlST!AG28/'ST-Population'!F28%</f>
        <v>129.89158492514196</v>
      </c>
      <c r="G28" s="58">
        <f>EnrlST!AH28/'ST-Population'!G28%</f>
        <v>160.8507386653082</v>
      </c>
      <c r="H28" s="58">
        <f>EnrlST!AI28/'ST-Population'!H28%</f>
        <v>145.47435897435898</v>
      </c>
      <c r="I28" s="58">
        <f>EnrlST!AJ28/('ST-Population'!C28+'ST-Population'!F28)%</f>
        <v>207.9193514861775</v>
      </c>
      <c r="J28" s="58">
        <f>EnrlST!AK28/('ST-Population'!D28+'ST-Population'!G28)%</f>
        <v>219.55478402940875</v>
      </c>
      <c r="K28" s="58">
        <f>EnrlST!AL28/('ST-Population'!E28+'ST-Population'!H28)%</f>
        <v>213.78830800927116</v>
      </c>
      <c r="L28" s="58">
        <f>EnrlST!AS28/'ST-Population'!I28%</f>
        <v>74.171428571428578</v>
      </c>
      <c r="M28" s="58">
        <f>EnrlST!AT28/'ST-Population'!J28%</f>
        <v>86.809470124013529</v>
      </c>
      <c r="N28" s="58">
        <f>EnrlST!AU28/'ST-Population'!K28%</f>
        <v>80.533484676503974</v>
      </c>
      <c r="O28" s="58">
        <f>EnrlST!AV28/('ST-Population'!C28+'ST-Population'!F28+'ST-Population'!I28)%</f>
        <v>179.25206172940312</v>
      </c>
      <c r="P28" s="58">
        <f>EnrlST!AW28/('ST-Population'!D28+'ST-Population'!G28+'ST-Population'!J28)%</f>
        <v>191.19158503292115</v>
      </c>
      <c r="Q28" s="58">
        <f>EnrlST!AX28/('ST-Population'!E28+'ST-Population'!H28+'ST-Population'!K28)%</f>
        <v>185.27185134205092</v>
      </c>
      <c r="R28" s="58">
        <f>EnrlST!BE28/'ST-Population'!L28%</f>
        <v>49.882075471698109</v>
      </c>
      <c r="S28" s="58">
        <f>EnrlST!BF28/'ST-Population'!M28%</f>
        <v>58.843159065628477</v>
      </c>
      <c r="T28" s="58">
        <f>EnrlST!BG28/'ST-Population'!N28%</f>
        <v>54.493417286777337</v>
      </c>
      <c r="U28" s="58">
        <f>(EnrlST!AS28+EnrlST!BE28)/('ST-Population'!L28+'ST-Population'!I28)%</f>
        <v>62.217063261752763</v>
      </c>
      <c r="V28" s="58">
        <f>(EnrlST!AT28+EnrlST!BF28)/('ST-Population'!M28+'ST-Population'!J28)%</f>
        <v>72.732362821948485</v>
      </c>
      <c r="W28" s="58">
        <f>(EnrlST!AU28+EnrlST!BG28)/('ST-Population'!N28+'ST-Population'!K28)%</f>
        <v>67.56910800797948</v>
      </c>
      <c r="X28" s="58">
        <f>EnrlST!BH28/('ST-Population'!C28+'ST-Population'!F28+'ST-Population'!I28+'ST-Population'!L28)%</f>
        <v>157.00087891285241</v>
      </c>
      <c r="Y28" s="58">
        <f>EnrlST!BI28/('ST-Population'!D28+'ST-Population'!G28+'ST-Population'!J28+'ST-Population'!M28)%</f>
        <v>167.63249950498317</v>
      </c>
      <c r="Z28" s="58">
        <f>EnrlST!BJ28/('ST-Population'!E28+'ST-Population'!H28+'ST-Population'!K28+'ST-Population'!N28)%</f>
        <v>162.38060249816311</v>
      </c>
    </row>
    <row r="29" spans="1:26" s="47" customFormat="1" ht="19.5" customHeight="1">
      <c r="A29" s="29">
        <v>24</v>
      </c>
      <c r="B29" s="30" t="s">
        <v>34</v>
      </c>
      <c r="C29" s="58">
        <f>EnrlST!U29/'ST-Population'!C29%</f>
        <v>146.92515118988402</v>
      </c>
      <c r="D29" s="58">
        <f>EnrlST!V29/'ST-Population'!D29%</f>
        <v>146.01144492131615</v>
      </c>
      <c r="E29" s="58">
        <f>EnrlST!W29/'ST-Population'!E29%</f>
        <v>146.4885777953983</v>
      </c>
      <c r="F29" s="58">
        <f>EnrlST!AG29/'ST-Population'!F29%</f>
        <v>119.5985208663497</v>
      </c>
      <c r="G29" s="58">
        <f>EnrlST!AH29/'ST-Population'!G29%</f>
        <v>109.04432930339667</v>
      </c>
      <c r="H29" s="58">
        <f>EnrlST!AI29/'ST-Population'!H29%</f>
        <v>114.54820936639119</v>
      </c>
      <c r="I29" s="58">
        <f>EnrlST!AJ29/('ST-Population'!C29+'ST-Population'!F29)%</f>
        <v>137.87000892747739</v>
      </c>
      <c r="J29" s="58">
        <f>EnrlST!AK29/('ST-Population'!D29+'ST-Population'!G29)%</f>
        <v>133.73853211009174</v>
      </c>
      <c r="K29" s="58">
        <f>EnrlST!AL29/('ST-Population'!E29+'ST-Population'!H29)%</f>
        <v>135.89499940610523</v>
      </c>
      <c r="L29" s="58">
        <f>EnrlST!AS29/'ST-Population'!I29%</f>
        <v>70.978883742836956</v>
      </c>
      <c r="M29" s="58">
        <f>EnrlST!AT29/'ST-Population'!J29%</f>
        <v>66.088313595887257</v>
      </c>
      <c r="N29" s="58">
        <f>EnrlST!AU29/'ST-Population'!K29%</f>
        <v>68.724610697359509</v>
      </c>
      <c r="O29" s="58">
        <f>EnrlST!AV29/('ST-Population'!C29+'ST-Population'!F29+'ST-Population'!I29)%</f>
        <v>125.67343199839694</v>
      </c>
      <c r="P29" s="58">
        <f>EnrlST!AW29/('ST-Population'!D29+'ST-Population'!G29+'ST-Population'!J29)%</f>
        <v>122.08090108047395</v>
      </c>
      <c r="Q29" s="58">
        <f>EnrlST!AX29/('ST-Population'!E29+'ST-Population'!H29+'ST-Population'!K29)%</f>
        <v>123.96696698953254</v>
      </c>
      <c r="R29" s="58">
        <f>EnrlST!BE29/'ST-Population'!L29%</f>
        <v>35.868421052631582</v>
      </c>
      <c r="S29" s="58">
        <f>EnrlST!BF29/'ST-Population'!M29%</f>
        <v>32.281119714115547</v>
      </c>
      <c r="T29" s="58">
        <f>EnrlST!BG29/'ST-Population'!N29%</f>
        <v>34.185526683431128</v>
      </c>
      <c r="U29" s="58">
        <f>(EnrlST!AS29+EnrlST!BE29)/('ST-Population'!L29+'ST-Population'!I29)%</f>
        <v>54.397448113012139</v>
      </c>
      <c r="V29" s="58">
        <f>(EnrlST!AT29+EnrlST!BF29)/('ST-Population'!M29+'ST-Population'!J29)%</f>
        <v>49.844994515190542</v>
      </c>
      <c r="W29" s="58">
        <f>(EnrlST!AU29+EnrlST!BG29)/('ST-Population'!N29+'ST-Population'!K29)%</f>
        <v>52.281292954374138</v>
      </c>
      <c r="X29" s="58">
        <f>EnrlST!BH29/('ST-Population'!C29+'ST-Population'!F29+'ST-Population'!I29+'ST-Population'!L29)%</f>
        <v>113.07557896291192</v>
      </c>
      <c r="Y29" s="58">
        <f>EnrlST!BI29/('ST-Population'!D29+'ST-Population'!G29+'ST-Population'!J29+'ST-Population'!M29)%</f>
        <v>109.73706114317683</v>
      </c>
      <c r="Z29" s="58">
        <f>EnrlST!BJ29/('ST-Population'!E29+'ST-Population'!H29+'ST-Population'!K29+'ST-Population'!N29)%</f>
        <v>111.49249771922901</v>
      </c>
    </row>
    <row r="30" spans="1:26" s="47" customFormat="1" ht="19.5" customHeight="1">
      <c r="A30" s="29">
        <v>25</v>
      </c>
      <c r="B30" s="30" t="s">
        <v>35</v>
      </c>
      <c r="C30" s="58">
        <f>EnrlST!U30/'ST-Population'!C30%</f>
        <v>162.87379624936645</v>
      </c>
      <c r="D30" s="58">
        <f>EnrlST!V30/'ST-Population'!D30%</f>
        <v>158.05615267225679</v>
      </c>
      <c r="E30" s="58">
        <f>EnrlST!W30/'ST-Population'!E30%</f>
        <v>160.50758803001364</v>
      </c>
      <c r="F30" s="58">
        <f>EnrlST!AG30/'ST-Population'!F30%</f>
        <v>103.20021586616298</v>
      </c>
      <c r="G30" s="58">
        <f>EnrlST!AH30/'ST-Population'!G30%</f>
        <v>95.71637468818993</v>
      </c>
      <c r="H30" s="58">
        <f>EnrlST!AI30/'ST-Population'!H30%</f>
        <v>99.571847588862482</v>
      </c>
      <c r="I30" s="58">
        <f>EnrlST!AJ30/('ST-Population'!C30+'ST-Population'!F30)%</f>
        <v>140.80202802507085</v>
      </c>
      <c r="J30" s="58">
        <f>EnrlST!AK30/('ST-Population'!D30+'ST-Population'!G30)%</f>
        <v>135.36496274186479</v>
      </c>
      <c r="K30" s="58">
        <f>EnrlST!AL30/('ST-Population'!E30+'ST-Population'!H30)%</f>
        <v>138.14421418878243</v>
      </c>
      <c r="L30" s="58">
        <f>EnrlST!AS30/'ST-Population'!I30%</f>
        <v>64.600319580448229</v>
      </c>
      <c r="M30" s="58">
        <f>EnrlST!AT30/'ST-Population'!J30%</f>
        <v>57.778759107970856</v>
      </c>
      <c r="N30" s="58">
        <f>EnrlST!AU30/'ST-Population'!K30%</f>
        <v>61.317266003570523</v>
      </c>
      <c r="O30" s="58">
        <f>EnrlST!AV30/('ST-Population'!C30+'ST-Population'!F30+'ST-Population'!I30)%</f>
        <v>125.87578148198679</v>
      </c>
      <c r="P30" s="58">
        <f>EnrlST!AW30/('ST-Population'!D30+'ST-Population'!G30+'ST-Population'!J30)%</f>
        <v>120.53383756953647</v>
      </c>
      <c r="Q30" s="58">
        <f>EnrlST!AX30/('ST-Population'!E30+'ST-Population'!H30+'ST-Population'!K30)%</f>
        <v>123.27227995688415</v>
      </c>
      <c r="R30" s="58">
        <f>EnrlST!BE30/'ST-Population'!L30%</f>
        <v>23.127907997541922</v>
      </c>
      <c r="S30" s="58">
        <f>EnrlST!BF30/'ST-Population'!M30%</f>
        <v>17.759870346193672</v>
      </c>
      <c r="T30" s="58">
        <f>EnrlST!BG30/'ST-Population'!N30%</f>
        <v>20.477830870096678</v>
      </c>
      <c r="U30" s="58">
        <f>(EnrlST!AS30+EnrlST!BE30)/('ST-Population'!L30+'ST-Population'!I30)%</f>
        <v>44.578185594100319</v>
      </c>
      <c r="V30" s="58">
        <f>(EnrlST!AT30+EnrlST!BF30)/('ST-Population'!M30+'ST-Population'!J30)%</f>
        <v>37.962013464710864</v>
      </c>
      <c r="W30" s="58">
        <f>(EnrlST!AU30+EnrlST!BG30)/('ST-Population'!N30+'ST-Population'!K30)%</f>
        <v>41.353873564592</v>
      </c>
      <c r="X30" s="58">
        <f>EnrlST!BH30/('ST-Population'!C30+'ST-Population'!F30+'ST-Population'!I30+'ST-Population'!L30)%</f>
        <v>109.99355429657021</v>
      </c>
      <c r="Y30" s="58">
        <f>EnrlST!BI30/('ST-Population'!D30+'ST-Population'!G30+'ST-Population'!J30+'ST-Population'!M30)%</f>
        <v>104.30563848844153</v>
      </c>
      <c r="Z30" s="58">
        <f>EnrlST!BJ30/('ST-Population'!E30+'ST-Population'!H30+'ST-Population'!K30+'ST-Population'!N30)%</f>
        <v>107.21583275764507</v>
      </c>
    </row>
    <row r="31" spans="1:26" s="47" customFormat="1" ht="19.5" customHeight="1">
      <c r="A31" s="29">
        <v>26</v>
      </c>
      <c r="B31" s="30" t="s">
        <v>36</v>
      </c>
      <c r="C31" s="58">
        <f>EnrlST!U31/'ST-Population'!C31%</f>
        <v>953.86201042803441</v>
      </c>
      <c r="D31" s="58">
        <f>EnrlST!V31/'ST-Population'!D31%</f>
        <v>942.19974715549938</v>
      </c>
      <c r="E31" s="58">
        <f>EnrlST!W31/'ST-Population'!E31%</f>
        <v>948.15250355882904</v>
      </c>
      <c r="F31" s="58">
        <f>EnrlST!AG31/'ST-Population'!F31%</f>
        <v>580.98868098868104</v>
      </c>
      <c r="G31" s="58">
        <f>EnrlST!AH31/'ST-Population'!G31%</f>
        <v>559.52732644017726</v>
      </c>
      <c r="H31" s="58">
        <f>EnrlST!AI31/'ST-Population'!H31%</f>
        <v>570.5994517935884</v>
      </c>
      <c r="I31" s="58">
        <f>EnrlST!AJ31/('ST-Population'!C31+'ST-Population'!F31)%</f>
        <v>825.50890585241723</v>
      </c>
      <c r="J31" s="58">
        <f>EnrlST!AK31/('ST-Population'!D31+'ST-Population'!G31)%</f>
        <v>812.36217841630469</v>
      </c>
      <c r="K31" s="58">
        <f>EnrlST!AL31/('ST-Population'!E31+'ST-Population'!H31)%</f>
        <v>819.09727880071705</v>
      </c>
      <c r="L31" s="58">
        <f>EnrlST!AS31/'ST-Population'!I31%</f>
        <v>718.07274090738656</v>
      </c>
      <c r="M31" s="58">
        <f>EnrlST!AT31/'ST-Population'!J31%</f>
        <v>474.77203647416411</v>
      </c>
      <c r="N31" s="58">
        <f>EnrlST!AU31/'ST-Population'!K31%</f>
        <v>597.22589167767501</v>
      </c>
      <c r="O31" s="58">
        <f>EnrlST!AV31/('ST-Population'!C31+'ST-Population'!F31+'ST-Population'!I31)%</f>
        <v>806.71127730761657</v>
      </c>
      <c r="P31" s="58">
        <f>EnrlST!AW31/('ST-Population'!D31+'ST-Population'!G31+'ST-Population'!J31)%</f>
        <v>751.52013147082994</v>
      </c>
      <c r="Q31" s="58">
        <f>EnrlST!AX31/('ST-Population'!E31+'ST-Population'!H31+'ST-Population'!K31)%</f>
        <v>779.70650316614729</v>
      </c>
      <c r="R31" s="58">
        <f>EnrlST!BE31/'ST-Population'!L31%</f>
        <v>488.06502775574944</v>
      </c>
      <c r="S31" s="58">
        <f>EnrlST!BF31/'ST-Population'!M31%</f>
        <v>305.73933838182541</v>
      </c>
      <c r="T31" s="58">
        <f>EnrlST!BG31/'ST-Population'!N31%</f>
        <v>397.13774597495524</v>
      </c>
      <c r="U31" s="58">
        <f>(EnrlST!AS31+EnrlST!BE31)/('ST-Population'!L31+'ST-Population'!I31)%</f>
        <v>606.2825207169011</v>
      </c>
      <c r="V31" s="58">
        <f>(EnrlST!AT31+EnrlST!BF31)/('ST-Population'!M31+'ST-Population'!J31)%</f>
        <v>392.27776697140638</v>
      </c>
      <c r="W31" s="58">
        <f>(EnrlST!AU31+EnrlST!BG31)/('ST-Population'!N31+'ST-Population'!K31)%</f>
        <v>499.77734753146177</v>
      </c>
      <c r="X31" s="58">
        <f>EnrlST!BH31/('ST-Population'!C31+'ST-Population'!F31+'ST-Population'!I31+'ST-Population'!L31)%</f>
        <v>761.47481001970164</v>
      </c>
      <c r="Y31" s="58">
        <f>EnrlST!BI31/('ST-Population'!D31+'ST-Population'!G31+'ST-Population'!J31+'ST-Population'!M31)%</f>
        <v>686.1625664699352</v>
      </c>
      <c r="Z31" s="58">
        <f>EnrlST!BJ31/('ST-Population'!E31+'ST-Population'!H31+'ST-Population'!K31+'ST-Population'!N31)%</f>
        <v>724.5226217099605</v>
      </c>
    </row>
    <row r="32" spans="1:26" s="47" customFormat="1" ht="19.5" customHeight="1">
      <c r="A32" s="29">
        <v>27</v>
      </c>
      <c r="B32" s="30" t="s">
        <v>37</v>
      </c>
      <c r="C32" s="58">
        <f>EnrlST!U32/'ST-Population'!C32%</f>
        <v>147.57316202712349</v>
      </c>
      <c r="D32" s="58">
        <f>EnrlST!V32/'ST-Population'!D32%</f>
        <v>153.46398701785046</v>
      </c>
      <c r="E32" s="58">
        <f>EnrlST!W32/'ST-Population'!E32%</f>
        <v>150.44770664555037</v>
      </c>
      <c r="F32" s="58">
        <f>EnrlST!AG32/'ST-Population'!F32%</f>
        <v>134.8879402347919</v>
      </c>
      <c r="G32" s="58">
        <f>EnrlST!AH32/'ST-Population'!G32%</f>
        <v>132.72625070264192</v>
      </c>
      <c r="H32" s="58">
        <f>EnrlST!AI32/'ST-Population'!H32%</f>
        <v>133.83520394196552</v>
      </c>
      <c r="I32" s="58">
        <f>EnrlST!AJ32/('ST-Population'!C32+'ST-Population'!F32)%</f>
        <v>143.033381712627</v>
      </c>
      <c r="J32" s="58">
        <f>EnrlST!AK32/('ST-Population'!D32+'ST-Population'!G32)%</f>
        <v>146.06092226190955</v>
      </c>
      <c r="K32" s="58">
        <f>EnrlST!AL32/('ST-Population'!E32+'ST-Population'!H32)%</f>
        <v>144.50967729309772</v>
      </c>
      <c r="L32" s="58">
        <f>EnrlST!AS32/'ST-Population'!I32%</f>
        <v>83.634733223733377</v>
      </c>
      <c r="M32" s="58">
        <f>EnrlST!AT32/'ST-Population'!J32%</f>
        <v>74.335296927240876</v>
      </c>
      <c r="N32" s="58">
        <f>EnrlST!AU32/'ST-Population'!K32%</f>
        <v>79.131976564909039</v>
      </c>
      <c r="O32" s="58">
        <f>EnrlST!AV32/('ST-Population'!C32+'ST-Population'!F32+'ST-Population'!I32)%</f>
        <v>130.94332735071333</v>
      </c>
      <c r="P32" s="58">
        <f>EnrlST!AW32/('ST-Population'!D32+'ST-Population'!G32+'ST-Population'!J32)%</f>
        <v>131.62061670619912</v>
      </c>
      <c r="Q32" s="58">
        <f>EnrlST!AX32/('ST-Population'!E32+'ST-Population'!H32+'ST-Population'!K32)%</f>
        <v>131.27311888373833</v>
      </c>
      <c r="R32" s="58">
        <f>EnrlST!BE32/'ST-Population'!L32%</f>
        <v>54.203031694993108</v>
      </c>
      <c r="S32" s="58">
        <f>EnrlST!BF32/'ST-Population'!M32%</f>
        <v>36.873381075727565</v>
      </c>
      <c r="T32" s="58">
        <f>EnrlST!BG32/'ST-Population'!N32%</f>
        <v>45.517030701084465</v>
      </c>
      <c r="U32" s="58">
        <f>(EnrlST!AS32+EnrlST!BE32)/('ST-Population'!L32+'ST-Population'!I32)%</f>
        <v>69.096959612766597</v>
      </c>
      <c r="V32" s="58">
        <f>(EnrlST!AT32+EnrlST!BF32)/('ST-Population'!M32+'ST-Population'!J32)%</f>
        <v>55.193086265960758</v>
      </c>
      <c r="W32" s="58">
        <f>(EnrlST!AU32+EnrlST!BG32)/('ST-Population'!N32+'ST-Population'!K32)%</f>
        <v>62.245837489449855</v>
      </c>
      <c r="X32" s="58">
        <f>EnrlST!BH32/('ST-Population'!C32+'ST-Population'!F32+'ST-Population'!I32+'ST-Population'!L32)%</f>
        <v>118.22403816871383</v>
      </c>
      <c r="Y32" s="58">
        <f>EnrlST!BI32/('ST-Population'!D32+'ST-Population'!G32+'ST-Population'!J32+'ST-Population'!M32)%</f>
        <v>115.15320039193877</v>
      </c>
      <c r="Z32" s="58">
        <f>EnrlST!BJ32/('ST-Population'!E32+'ST-Population'!H32+'ST-Population'!K32+'ST-Population'!N32)%</f>
        <v>116.72131147540983</v>
      </c>
    </row>
    <row r="33" spans="1:26" s="47" customFormat="1" ht="19.5" customHeight="1">
      <c r="A33" s="29">
        <v>28</v>
      </c>
      <c r="B33" s="30" t="s">
        <v>38</v>
      </c>
      <c r="C33" s="58">
        <f>EnrlST!U33/'ST-Population'!C33%</f>
        <v>117.99152584014</v>
      </c>
      <c r="D33" s="58">
        <f>EnrlST!V33/'ST-Population'!D33%</f>
        <v>115.36086558028987</v>
      </c>
      <c r="E33" s="58">
        <f>EnrlST!W33/'ST-Population'!E33%</f>
        <v>116.69402617701763</v>
      </c>
      <c r="F33" s="58">
        <f>EnrlST!AG33/'ST-Population'!F33%</f>
        <v>70.729857215706275</v>
      </c>
      <c r="G33" s="58">
        <f>EnrlST!AH33/'ST-Population'!G33%</f>
        <v>66.990012116897248</v>
      </c>
      <c r="H33" s="58">
        <f>EnrlST!AI33/'ST-Population'!H33%</f>
        <v>68.926613347768821</v>
      </c>
      <c r="I33" s="58">
        <f>EnrlST!AJ33/('ST-Population'!C33+'ST-Population'!F33)%</f>
        <v>100.39886202126473</v>
      </c>
      <c r="J33" s="58">
        <f>EnrlST!AK33/('ST-Population'!D33+'ST-Population'!G33)%</f>
        <v>97.852411855221789</v>
      </c>
      <c r="K33" s="58">
        <f>EnrlST!AL33/('ST-Population'!E33+'ST-Population'!H33)%</f>
        <v>99.153230596180933</v>
      </c>
      <c r="L33" s="58">
        <f>EnrlST!AS33/'ST-Population'!I33%</f>
        <v>40.54684031374871</v>
      </c>
      <c r="M33" s="58">
        <f>EnrlST!AT33/'ST-Population'!J33%</f>
        <v>34.455329395542201</v>
      </c>
      <c r="N33" s="58">
        <f>EnrlST!AU33/'ST-Population'!K33%</f>
        <v>37.663305567733445</v>
      </c>
      <c r="O33" s="58">
        <f>EnrlST!AV33/('ST-Population'!C33+'ST-Population'!F33+'ST-Population'!I33)%</f>
        <v>88.17983197403133</v>
      </c>
      <c r="P33" s="58">
        <f>EnrlST!AW33/('ST-Population'!D33+'ST-Population'!G33+'ST-Population'!J33)%</f>
        <v>85.549189510870761</v>
      </c>
      <c r="Q33" s="58">
        <f>EnrlST!AX33/('ST-Population'!E33+'ST-Population'!H33+'ST-Population'!K33)%</f>
        <v>86.901295534927414</v>
      </c>
      <c r="R33" s="58">
        <f>EnrlST!BE33/'ST-Population'!L33%</f>
        <v>17.097948246210454</v>
      </c>
      <c r="S33" s="58">
        <f>EnrlST!BF33/'ST-Population'!M33%</f>
        <v>10.012430543012867</v>
      </c>
      <c r="T33" s="58">
        <f>EnrlST!BG33/'ST-Population'!N33%</f>
        <v>13.662657429108611</v>
      </c>
      <c r="U33" s="58">
        <f>(EnrlST!AS33+EnrlST!BE33)/('ST-Population'!L33+'ST-Population'!I33)%</f>
        <v>29.278699236993333</v>
      </c>
      <c r="V33" s="58">
        <f>(EnrlST!AT33+EnrlST!BF33)/('ST-Population'!M33+'ST-Population'!J33)%</f>
        <v>22.429051599312078</v>
      </c>
      <c r="W33" s="58">
        <f>(EnrlST!AU33+EnrlST!BG33)/('ST-Population'!N33+'ST-Population'!K33)%</f>
        <v>25.99812230080741</v>
      </c>
      <c r="X33" s="58">
        <f>EnrlST!BH33/('ST-Population'!C33+'ST-Population'!F33+'ST-Population'!I33+'ST-Population'!L33)%</f>
        <v>76.887985984151172</v>
      </c>
      <c r="Y33" s="58">
        <f>EnrlST!BI33/('ST-Population'!D33+'ST-Population'!G33+'ST-Population'!J33+'ST-Population'!M33)%</f>
        <v>73.597424647401951</v>
      </c>
      <c r="Z33" s="58">
        <f>EnrlST!BJ33/('ST-Population'!E33+'ST-Population'!H33+'ST-Population'!K33+'ST-Population'!N33)%</f>
        <v>75.289335640777068</v>
      </c>
    </row>
    <row r="34" spans="1:26" s="47" customFormat="1" ht="19.5" customHeight="1">
      <c r="A34" s="29">
        <v>29</v>
      </c>
      <c r="B34" s="30" t="s">
        <v>39</v>
      </c>
      <c r="C34" s="58">
        <f>EnrlST!U34/'ST-Population'!C34%</f>
        <v>72.853185595567865</v>
      </c>
      <c r="D34" s="58">
        <f>EnrlST!V34/'ST-Population'!D34%</f>
        <v>75.936507936507937</v>
      </c>
      <c r="E34" s="58">
        <f>EnrlST!W34/'ST-Population'!E34%</f>
        <v>74.289940828402379</v>
      </c>
      <c r="F34" s="58">
        <f>EnrlST!AG34/'ST-Population'!F34%</f>
        <v>87.31343283582089</v>
      </c>
      <c r="G34" s="58">
        <f>EnrlST!AH34/'ST-Population'!G34%</f>
        <v>81.584158415841586</v>
      </c>
      <c r="H34" s="58">
        <f>EnrlST!AI34/'ST-Population'!H34%</f>
        <v>84.534101825168108</v>
      </c>
      <c r="I34" s="58">
        <f>EnrlST!AJ34/('ST-Population'!C34+'ST-Population'!F34)%</f>
        <v>78.241223496697955</v>
      </c>
      <c r="J34" s="58">
        <f>EnrlST!AK34/('ST-Population'!D34+'ST-Population'!G34)%</f>
        <v>78.143133462282393</v>
      </c>
      <c r="K34" s="58">
        <f>EnrlST!AL34/('ST-Population'!E34+'ST-Population'!H34)%</f>
        <v>78.194800439399486</v>
      </c>
      <c r="L34" s="58">
        <f>EnrlST!AS34/'ST-Population'!I34%</f>
        <v>63.391655450874836</v>
      </c>
      <c r="M34" s="58">
        <f>EnrlST!AT34/'ST-Population'!J34%</f>
        <v>66.365007541478136</v>
      </c>
      <c r="N34" s="58">
        <f>EnrlST!AU34/'ST-Population'!K34%</f>
        <v>64.793741109530586</v>
      </c>
      <c r="O34" s="58">
        <f>EnrlST!AV34/('ST-Population'!C34+'ST-Population'!F34+'ST-Population'!I34)%</f>
        <v>75.193370165745847</v>
      </c>
      <c r="P34" s="58">
        <f>EnrlST!AW34/('ST-Population'!D34+'ST-Population'!G34+'ST-Population'!J34)%</f>
        <v>75.738916256157637</v>
      </c>
      <c r="Q34" s="58">
        <f>EnrlST!AX34/('ST-Population'!E34+'ST-Population'!H34+'ST-Population'!K34)%</f>
        <v>75.451368666278384</v>
      </c>
      <c r="R34" s="58">
        <f>EnrlST!BE34/'ST-Population'!L34%</f>
        <v>46.275752773375601</v>
      </c>
      <c r="S34" s="58">
        <f>EnrlST!BF34/'ST-Population'!M34%</f>
        <v>81.292517006802726</v>
      </c>
      <c r="T34" s="58">
        <f>EnrlST!BG34/'ST-Population'!N34%</f>
        <v>63.166529942575885</v>
      </c>
      <c r="U34" s="58">
        <f>(EnrlST!AS34+EnrlST!BE34)/('ST-Population'!L34+'ST-Population'!I34)%</f>
        <v>55.531295487627368</v>
      </c>
      <c r="V34" s="58">
        <f>(EnrlST!AT34+EnrlST!BF34)/('ST-Population'!M34+'ST-Population'!J34)%</f>
        <v>73.381294964028783</v>
      </c>
      <c r="W34" s="58">
        <f>(EnrlST!AU34+EnrlST!BG34)/('ST-Population'!N34+'ST-Population'!K34)%</f>
        <v>64.038095238095238</v>
      </c>
      <c r="X34" s="58">
        <f>EnrlST!BH34/('ST-Population'!C34+'ST-Population'!F34+'ST-Population'!I34+'ST-Population'!L34)%</f>
        <v>70.900964478946136</v>
      </c>
      <c r="Y34" s="58">
        <f>EnrlST!BI34/('ST-Population'!D34+'ST-Population'!G34+'ST-Population'!J34+'ST-Population'!M34)%</f>
        <v>76.590198123044843</v>
      </c>
      <c r="Z34" s="58">
        <f>EnrlST!BJ34/('ST-Population'!E34+'ST-Population'!H34+'ST-Population'!K34+'ST-Population'!N34)%</f>
        <v>73.599604303202668</v>
      </c>
    </row>
    <row r="35" spans="1:26" s="47" customFormat="1" ht="19.5" customHeight="1">
      <c r="A35" s="29">
        <v>30</v>
      </c>
      <c r="B35" s="30" t="s">
        <v>40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s="47" customFormat="1" ht="19.5" customHeight="1">
      <c r="A36" s="29">
        <v>31</v>
      </c>
      <c r="B36" s="30" t="s">
        <v>41</v>
      </c>
      <c r="C36" s="58">
        <f>EnrlST!U36/'ST-Population'!C36%</f>
        <v>105.00889152341433</v>
      </c>
      <c r="D36" s="58">
        <f>EnrlST!V36/'ST-Population'!D36%</f>
        <v>116.66807112159771</v>
      </c>
      <c r="E36" s="58">
        <f>EnrlST!W36/'ST-Population'!E36%</f>
        <v>110.46406182233963</v>
      </c>
      <c r="F36" s="58">
        <f>EnrlST!AG36/'ST-Population'!F36%</f>
        <v>87.944468054965284</v>
      </c>
      <c r="G36" s="58">
        <f>EnrlST!AH36/'ST-Population'!G36%</f>
        <v>82.532906438989684</v>
      </c>
      <c r="H36" s="58">
        <f>EnrlST!AI36/'ST-Population'!H36%</f>
        <v>85.5453039981074</v>
      </c>
      <c r="I36" s="58">
        <f>EnrlST!AJ36/('ST-Population'!C36+'ST-Population'!F36)%</f>
        <v>99.14862563853076</v>
      </c>
      <c r="J36" s="58">
        <f>EnrlST!AK36/('ST-Population'!D36+'ST-Population'!G36)%</f>
        <v>105.69500829092573</v>
      </c>
      <c r="K36" s="58">
        <f>EnrlST!AL36/('ST-Population'!E36+'ST-Population'!H36)%</f>
        <v>102.15802754705078</v>
      </c>
      <c r="L36" s="58">
        <f>EnrlST!AS36/'ST-Population'!I36%</f>
        <v>55.80317740511915</v>
      </c>
      <c r="M36" s="58">
        <f>EnrlST!AT36/'ST-Population'!J36%</f>
        <v>45.429208472686732</v>
      </c>
      <c r="N36" s="58">
        <f>EnrlST!AU36/'ST-Population'!K36%</f>
        <v>51.2192118226601</v>
      </c>
      <c r="O36" s="58">
        <f>EnrlST!AV36/('ST-Population'!C36+'ST-Population'!F36+'ST-Population'!I36)%</f>
        <v>91.318212620082107</v>
      </c>
      <c r="P36" s="58">
        <f>EnrlST!AW36/('ST-Population'!D36+'ST-Population'!G36+'ST-Population'!J36)%</f>
        <v>95.435783081083642</v>
      </c>
      <c r="Q36" s="58">
        <f>EnrlST!AX36/('ST-Population'!E36+'ST-Population'!H36+'ST-Population'!K36)%</f>
        <v>93.198163070791097</v>
      </c>
      <c r="R36" s="58">
        <f>EnrlST!BE36/'ST-Population'!L36%</f>
        <v>48.813241723922545</v>
      </c>
      <c r="S36" s="58">
        <f>EnrlST!BF36/'ST-Population'!M36%</f>
        <v>27.46309646412633</v>
      </c>
      <c r="T36" s="58">
        <f>EnrlST!BG36/'ST-Population'!N36%</f>
        <v>38.64268192968111</v>
      </c>
      <c r="U36" s="58">
        <f>(EnrlST!AS36+EnrlST!BE36)/('ST-Population'!L36+'ST-Population'!I36)%</f>
        <v>52.909231962761829</v>
      </c>
      <c r="V36" s="58">
        <f>(EnrlST!AT36+EnrlST!BF36)/('ST-Population'!M36+'ST-Population'!J36)%</f>
        <v>37.378864790032303</v>
      </c>
      <c r="W36" s="58">
        <f>(EnrlST!AU36+EnrlST!BG36)/('ST-Population'!N36+'ST-Population'!K36)%</f>
        <v>45.816649104320341</v>
      </c>
      <c r="X36" s="58">
        <f>EnrlST!BH36/('ST-Population'!C36+'ST-Population'!F36+'ST-Population'!I36+'ST-Population'!L36)%</f>
        <v>86.507122909965005</v>
      </c>
      <c r="Y36" s="58">
        <f>EnrlST!BI36/('ST-Population'!D36+'ST-Population'!G36+'ST-Population'!J36+'ST-Population'!M36)%</f>
        <v>87.182159233013749</v>
      </c>
      <c r="Z36" s="58">
        <f>EnrlST!BJ36/('ST-Population'!E36+'ST-Population'!H36+'ST-Population'!K36+'ST-Population'!N36)%</f>
        <v>86.816886321467521</v>
      </c>
    </row>
    <row r="37" spans="1:26" s="47" customFormat="1" ht="19.5" customHeight="1">
      <c r="A37" s="29">
        <v>32</v>
      </c>
      <c r="B37" s="30" t="s">
        <v>42</v>
      </c>
      <c r="C37" s="58">
        <f>EnrlST!U37/'ST-Population'!C37%</f>
        <v>92.942942942942935</v>
      </c>
      <c r="D37" s="58">
        <f>EnrlST!V37/'ST-Population'!D37%</f>
        <v>97.684772929652709</v>
      </c>
      <c r="E37" s="58">
        <f>EnrlST!W37/'ST-Population'!E37%</f>
        <v>95.112016293279027</v>
      </c>
      <c r="F37" s="58">
        <f>EnrlST!AG37/'ST-Population'!F37%</f>
        <v>115.00664010624169</v>
      </c>
      <c r="G37" s="58">
        <f>EnrlST!AH37/'ST-Population'!G37%</f>
        <v>119.99999999999999</v>
      </c>
      <c r="H37" s="58">
        <f>EnrlST!AI37/'ST-Population'!H37%</f>
        <v>117.20029784065525</v>
      </c>
      <c r="I37" s="58">
        <f>EnrlST!AJ37/('ST-Population'!C37+'ST-Population'!F37)%</f>
        <v>100.91127098321343</v>
      </c>
      <c r="J37" s="58">
        <f>EnrlST!AK37/('ST-Population'!D37+'ST-Population'!G37)%</f>
        <v>105.37069468768243</v>
      </c>
      <c r="K37" s="58">
        <f>EnrlST!AL37/('ST-Population'!E37+'ST-Population'!H37)%</f>
        <v>102.92259083728278</v>
      </c>
      <c r="L37" s="58">
        <f>EnrlST!AS37/'ST-Population'!I37%</f>
        <v>50</v>
      </c>
      <c r="M37" s="58">
        <f>EnrlST!AT37/'ST-Population'!J37%</f>
        <v>59.203980099502495</v>
      </c>
      <c r="N37" s="58">
        <f>EnrlST!AU37/'ST-Population'!K37%</f>
        <v>54.039301310043669</v>
      </c>
      <c r="O37" s="58">
        <f>EnrlST!AV37/('ST-Population'!C37+'ST-Population'!F37+'ST-Population'!I37)%</f>
        <v>90.842631781454415</v>
      </c>
      <c r="P37" s="58">
        <f>EnrlST!AW37/('ST-Population'!D37+'ST-Population'!G37+'ST-Population'!J37)%</f>
        <v>96.59574468085107</v>
      </c>
      <c r="Q37" s="58">
        <f>EnrlST!AX37/('ST-Population'!E37+'ST-Population'!H37+'ST-Population'!K37)%</f>
        <v>93.42384386932541</v>
      </c>
      <c r="R37" s="58">
        <f>EnrlST!BE37/'ST-Population'!L37%</f>
        <v>26.15062761506276</v>
      </c>
      <c r="S37" s="58">
        <f>EnrlST!BF37/'ST-Population'!M37%</f>
        <v>31.55080213903743</v>
      </c>
      <c r="T37" s="58">
        <f>EnrlST!BG37/'ST-Population'!N37%</f>
        <v>28.52112676056338</v>
      </c>
      <c r="U37" s="58">
        <f>(EnrlST!AS37+EnrlST!BE37)/('ST-Population'!L37+'ST-Population'!I37)%</f>
        <v>38.508064516129032</v>
      </c>
      <c r="V37" s="58">
        <f>(EnrlST!AT37+EnrlST!BF37)/('ST-Population'!M37+'ST-Population'!J37)%</f>
        <v>45.876288659793815</v>
      </c>
      <c r="W37" s="58">
        <f>(EnrlST!AU37+EnrlST!BG37)/('ST-Population'!N37+'ST-Population'!K37)%</f>
        <v>41.742081447963798</v>
      </c>
      <c r="X37" s="58">
        <f>EnrlST!BH37/('ST-Population'!C37+'ST-Population'!F37+'ST-Population'!I37+'ST-Population'!L37)%</f>
        <v>80.792980175495615</v>
      </c>
      <c r="Y37" s="58">
        <f>EnrlST!BI37/('ST-Population'!D37+'ST-Population'!G37+'ST-Population'!J37+'ST-Population'!M37)%</f>
        <v>86.822016874246685</v>
      </c>
      <c r="Z37" s="58">
        <f>EnrlST!BJ37/('ST-Population'!E37+'ST-Population'!H37+'ST-Population'!K37+'ST-Population'!N37)%</f>
        <v>83.489040603665117</v>
      </c>
    </row>
    <row r="38" spans="1:26" s="47" customFormat="1" ht="19.5" customHeight="1">
      <c r="A38" s="29">
        <v>33</v>
      </c>
      <c r="B38" s="30" t="s">
        <v>43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s="47" customFormat="1" ht="19.5" customHeight="1">
      <c r="A39" s="29">
        <v>34</v>
      </c>
      <c r="B39" s="30" t="s">
        <v>44</v>
      </c>
      <c r="C39" s="58">
        <f>EnrlST!U39/'ST-Population'!C39%</f>
        <v>90.679304897314381</v>
      </c>
      <c r="D39" s="58">
        <f>EnrlST!V39/'ST-Population'!D39%</f>
        <v>92.797410304828702</v>
      </c>
      <c r="E39" s="58">
        <f>EnrlST!W39/'ST-Population'!E39%</f>
        <v>91.725516322451696</v>
      </c>
      <c r="F39" s="58">
        <f>EnrlST!AG39/'ST-Population'!F39%</f>
        <v>73.722910216718262</v>
      </c>
      <c r="G39" s="58">
        <f>EnrlST!AH39/'ST-Population'!G39%</f>
        <v>71.647350993377486</v>
      </c>
      <c r="H39" s="58">
        <f>EnrlST!AI39/'ST-Population'!H39%</f>
        <v>72.72</v>
      </c>
      <c r="I39" s="58">
        <f>EnrlST!AJ39/('ST-Population'!C39+'ST-Population'!F39)%</f>
        <v>83.813851457223436</v>
      </c>
      <c r="J39" s="58">
        <f>EnrlST!AK39/('ST-Population'!D39+'ST-Population'!G39)%</f>
        <v>84.452065980728406</v>
      </c>
      <c r="K39" s="58">
        <f>EnrlST!AL39/('ST-Population'!E39+'ST-Population'!H39)%</f>
        <v>84.12634946021592</v>
      </c>
      <c r="L39" s="58">
        <f>EnrlST!AS39/'ST-Population'!I39%</f>
        <v>80.5</v>
      </c>
      <c r="M39" s="58">
        <f>EnrlST!AT39/'ST-Population'!J39%</f>
        <v>82.322910019144857</v>
      </c>
      <c r="N39" s="58">
        <f>EnrlST!AU39/'ST-Population'!K39%</f>
        <v>81.401957688664353</v>
      </c>
      <c r="O39" s="58">
        <f>EnrlST!AV39/('ST-Population'!C39+'ST-Population'!F39+'ST-Population'!I39)%</f>
        <v>83.149586569782016</v>
      </c>
      <c r="P39" s="58">
        <f>EnrlST!AW39/('ST-Population'!D39+'ST-Population'!G39+'ST-Population'!J39)%</f>
        <v>84.018205461638487</v>
      </c>
      <c r="Q39" s="58">
        <f>EnrlST!AX39/('ST-Population'!E39+'ST-Population'!H39+'ST-Population'!K39)%</f>
        <v>83.575803981623281</v>
      </c>
      <c r="R39" s="58">
        <f>EnrlST!BE39/'ST-Population'!L39%</f>
        <v>79.400749063670418</v>
      </c>
      <c r="S39" s="58">
        <f>EnrlST!BF39/'ST-Population'!M39%</f>
        <v>75.981873111782477</v>
      </c>
      <c r="T39" s="58">
        <f>EnrlST!BG39/'ST-Population'!N39%</f>
        <v>77.698382850695751</v>
      </c>
      <c r="U39" s="58">
        <f>(EnrlST!AS39+EnrlST!BE39)/('ST-Population'!L39+'ST-Population'!I39)%</f>
        <v>80</v>
      </c>
      <c r="V39" s="58">
        <f>(EnrlST!AT39+EnrlST!BF39)/('ST-Population'!M39+'ST-Population'!J39)%</f>
        <v>79.418886198547213</v>
      </c>
      <c r="W39" s="58">
        <f>(EnrlST!AU39+EnrlST!BG39)/('ST-Population'!N39+'ST-Population'!K39)%</f>
        <v>79.71163748712668</v>
      </c>
      <c r="X39" s="58">
        <f>EnrlST!BH39/('ST-Population'!C39+'ST-Population'!F39+'ST-Population'!I39+'ST-Population'!L39)%</f>
        <v>82.612428893420628</v>
      </c>
      <c r="Y39" s="58">
        <f>EnrlST!BI39/('ST-Population'!D39+'ST-Population'!G39+'ST-Population'!J39+'ST-Population'!M39)%</f>
        <v>82.837807854448641</v>
      </c>
      <c r="Z39" s="58">
        <f>EnrlST!BJ39/('ST-Population'!E39+'ST-Population'!H39+'ST-Population'!K39+'ST-Population'!N39)%</f>
        <v>82.723255687087445</v>
      </c>
    </row>
    <row r="40" spans="1:26" s="47" customFormat="1" ht="19.5" customHeight="1">
      <c r="A40" s="29">
        <v>35</v>
      </c>
      <c r="B40" s="30" t="s">
        <v>45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s="94" customFormat="1" ht="19.5" customHeight="1">
      <c r="A41" s="192" t="s">
        <v>46</v>
      </c>
      <c r="B41" s="192"/>
      <c r="C41" s="99">
        <f>EnrlST!U41/'ST-Population'!C41%</f>
        <v>137.52258078157874</v>
      </c>
      <c r="D41" s="99">
        <f>EnrlST!V41/'ST-Population'!D41%</f>
        <v>133.91754903772264</v>
      </c>
      <c r="E41" s="99">
        <f>EnrlST!W41/'ST-Population'!E41%</f>
        <v>135.76825444552935</v>
      </c>
      <c r="F41" s="99">
        <f>EnrlST!AG41/'ST-Population'!F41%</f>
        <v>85.675943752165296</v>
      </c>
      <c r="G41" s="99">
        <f>EnrlST!AH41/'ST-Population'!G41%</f>
        <v>76.416508672556972</v>
      </c>
      <c r="H41" s="99">
        <f>EnrlST!AI41/'ST-Population'!H41%</f>
        <v>81.186883875622215</v>
      </c>
      <c r="I41" s="99">
        <f>EnrlST!AJ41/('ST-Population'!C41+'ST-Population'!F41)%</f>
        <v>118.97658795122362</v>
      </c>
      <c r="J41" s="99">
        <f>EnrlST!AK41/('ST-Population'!D41+'ST-Population'!G41)%</f>
        <v>113.44526347630887</v>
      </c>
      <c r="K41" s="99">
        <f>EnrlST!AL41/('ST-Population'!E41+'ST-Population'!H41)%</f>
        <v>116.28846423237682</v>
      </c>
      <c r="L41" s="99">
        <f>EnrlST!AS41/'ST-Population'!I41%</f>
        <v>51.680269571909406</v>
      </c>
      <c r="M41" s="99">
        <f>EnrlST!AT41/'ST-Population'!J41%</f>
        <v>40.657889964079516</v>
      </c>
      <c r="N41" s="99">
        <f>EnrlST!AU41/'ST-Population'!K41%</f>
        <v>46.372794996921293</v>
      </c>
      <c r="O41" s="99">
        <f>EnrlST!AV41/('ST-Population'!C41+'ST-Population'!F41+'ST-Population'!I41)%</f>
        <v>106.01577762379458</v>
      </c>
      <c r="P41" s="99">
        <f>EnrlST!AW41/('ST-Population'!D41+'ST-Population'!G41+'ST-Population'!J41)%</f>
        <v>99.628116004996471</v>
      </c>
      <c r="Q41" s="99">
        <f>EnrlST!AX41/('ST-Population'!E41+'ST-Population'!H41+'ST-Population'!K41)%</f>
        <v>102.91694285979234</v>
      </c>
      <c r="R41" s="99">
        <f>EnrlST!BE41/'ST-Population'!L41%</f>
        <v>27.705407581712432</v>
      </c>
      <c r="S41" s="99">
        <f>EnrlST!BF41/'ST-Population'!M41%</f>
        <v>19.371499709087836</v>
      </c>
      <c r="T41" s="99">
        <f>EnrlST!BG41/'ST-Population'!N41%</f>
        <v>23.617663298943981</v>
      </c>
      <c r="U41" s="99">
        <f>(EnrlST!AS41+EnrlST!BE41)/('ST-Population'!L41+'ST-Population'!I41)%</f>
        <v>40.25923369739936</v>
      </c>
      <c r="V41" s="99">
        <f>(EnrlST!AT41+EnrlST!BF41)/('ST-Population'!M41+'ST-Population'!J41)%</f>
        <v>30.326608729215728</v>
      </c>
      <c r="W41" s="99">
        <f>(EnrlST!AU41+EnrlST!BG41)/('ST-Population'!N41+'ST-Population'!K41)%</f>
        <v>35.433628698413251</v>
      </c>
      <c r="X41" s="99">
        <f>EnrlST!BH41/('ST-Population'!C41+'ST-Population'!F41+'ST-Population'!I41+'ST-Population'!L41)%</f>
        <v>94.340362193119958</v>
      </c>
      <c r="Y41" s="99">
        <f>EnrlST!BI41/('ST-Population'!D41+'ST-Population'!G41+'ST-Population'!J41+'ST-Population'!M41)%</f>
        <v>87.442155667778053</v>
      </c>
      <c r="Z41" s="99">
        <f>EnrlST!BJ41/('ST-Population'!E41+'ST-Population'!H41+'ST-Population'!K41+'ST-Population'!N41)%</f>
        <v>90.988278219228803</v>
      </c>
    </row>
    <row r="42" spans="1:26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6" orientation="portrait" useFirstPageNumber="1" r:id="rId1"/>
  <headerFooter alignWithMargins="0">
    <oddFooter>&amp;LStatistics of School Education 2008-09&amp;C&amp;P</oddFooter>
  </headerFooter>
  <colBreaks count="3" manualBreakCount="3">
    <brk id="8" max="40" man="1"/>
    <brk id="14" max="40" man="1"/>
    <brk id="20" max="4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tabSelected="1" view="pageBreakPreview" zoomScaleSheetLayoutView="100" workbookViewId="0">
      <pane xSplit="2" ySplit="4" topLeftCell="C23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1" s="43" customFormat="1" ht="24.75" customHeight="1">
      <c r="A1" s="41"/>
      <c r="B1" s="42"/>
      <c r="C1" s="27" t="s">
        <v>138</v>
      </c>
      <c r="D1" s="27"/>
      <c r="E1" s="27"/>
      <c r="F1" s="27"/>
      <c r="G1" s="27"/>
      <c r="H1" s="27"/>
      <c r="I1" s="27"/>
      <c r="J1" s="27"/>
    </row>
    <row r="2" spans="1:11" ht="15.75" customHeight="1">
      <c r="A2" s="28"/>
      <c r="B2" s="28"/>
      <c r="C2" s="149" t="s">
        <v>81</v>
      </c>
      <c r="D2" s="44"/>
      <c r="E2" s="44"/>
      <c r="F2" s="44"/>
      <c r="G2" s="44"/>
      <c r="H2" s="44"/>
      <c r="I2" s="44"/>
      <c r="J2" s="44"/>
    </row>
    <row r="3" spans="1:11" s="45" customFormat="1" ht="37.5" customHeight="1">
      <c r="A3" s="75" t="s">
        <v>67</v>
      </c>
      <c r="B3" s="75" t="s">
        <v>65</v>
      </c>
      <c r="C3" s="77" t="s">
        <v>115</v>
      </c>
      <c r="D3" s="77" t="s">
        <v>109</v>
      </c>
      <c r="E3" s="77" t="s">
        <v>116</v>
      </c>
      <c r="F3" s="77" t="s">
        <v>110</v>
      </c>
      <c r="G3" s="77" t="s">
        <v>111</v>
      </c>
      <c r="H3" s="77" t="s">
        <v>112</v>
      </c>
      <c r="I3" s="77" t="s">
        <v>113</v>
      </c>
      <c r="J3" s="75" t="s">
        <v>114</v>
      </c>
      <c r="K3" s="45" t="s">
        <v>157</v>
      </c>
    </row>
    <row r="4" spans="1:11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1" s="47" customFormat="1" ht="19.5" customHeight="1">
      <c r="A5" s="29">
        <v>1</v>
      </c>
      <c r="B5" s="30" t="s">
        <v>16</v>
      </c>
      <c r="C5" s="55">
        <f>IF(GERAll!D6=0,"",ROUND(GERAll!D6/GERAll!C6,2))</f>
        <v>1.01</v>
      </c>
      <c r="D5" s="55">
        <f>IF(GERAll!G6=0,"",ROUND(GERAll!G6/GERAll!F6,2))</f>
        <v>0.99</v>
      </c>
      <c r="E5" s="55">
        <f>IF(GERAll!J6=0,"",ROUND(GERAll!J6/GERAll!I6,2))</f>
        <v>1</v>
      </c>
      <c r="F5" s="55">
        <f>IF(GERAll!M6=0,"",ROUND(GERAll!M6/GERAll!L6,2))</f>
        <v>0.98</v>
      </c>
      <c r="G5" s="55">
        <f>IF(GERAll!P6=0,"",ROUND(GERAll!P6/GERAll!O6,2))</f>
        <v>1</v>
      </c>
      <c r="H5" s="55">
        <f>IF(GERAll!S6=0,"",ROUND(GERAll!S6/GERAll!R6,2))</f>
        <v>0.86</v>
      </c>
      <c r="I5" s="55">
        <f>IF(GERAll!V6=0,"",ROUND(GERAll!V6/GERAll!U6,2))</f>
        <v>0.93</v>
      </c>
      <c r="J5" s="55">
        <f>IF(GERAll!Y6=0,"",ROUND(GERAll!Y6/GERAll!X6,2))</f>
        <v>0.98</v>
      </c>
    </row>
    <row r="6" spans="1:11" s="47" customFormat="1" ht="19.5" customHeight="1">
      <c r="A6" s="29">
        <v>2</v>
      </c>
      <c r="B6" s="30" t="s">
        <v>17</v>
      </c>
      <c r="C6" s="55">
        <f>IF(GERAll!D7=0,"",ROUND(GERAll!D7/GERAll!C7,2))</f>
        <v>0.95</v>
      </c>
      <c r="D6" s="55">
        <f>IF(GERAll!G7=0,"",ROUND(GERAll!G7/GERAll!F7,2))</f>
        <v>0.91</v>
      </c>
      <c r="E6" s="55">
        <f>IF(GERAll!J7=0,"",ROUND(GERAll!J7/GERAll!I7,2))</f>
        <v>0.94</v>
      </c>
      <c r="F6" s="55">
        <f>IF(GERAll!M7=0,"",ROUND(GERAll!M7/GERAll!L7,2))</f>
        <v>0.91</v>
      </c>
      <c r="G6" s="55">
        <f>IF(GERAll!P7=0,"",ROUND(GERAll!P7/GERAll!O7,2))</f>
        <v>0.93</v>
      </c>
      <c r="H6" s="55">
        <f>IF(GERAll!S7=0,"",ROUND(GERAll!S7/GERAll!R7,2))</f>
        <v>0.85</v>
      </c>
      <c r="I6" s="55">
        <f>IF(GERAll!V7=0,"",ROUND(GERAll!V7/GERAll!U7,2))</f>
        <v>0.89</v>
      </c>
      <c r="J6" s="55">
        <f>IF(GERAll!Y7=0,"",ROUND(GERAll!Y7/GERAll!X7,2))</f>
        <v>0.93</v>
      </c>
    </row>
    <row r="7" spans="1:11" s="47" customFormat="1" ht="19.5" customHeight="1">
      <c r="A7" s="29">
        <v>3</v>
      </c>
      <c r="B7" s="30" t="s">
        <v>48</v>
      </c>
      <c r="C7" s="55">
        <f>IF(GERAll!D8=0,"",ROUND(GERAll!D8/GERAll!C8,2))</f>
        <v>1</v>
      </c>
      <c r="D7" s="55">
        <f>IF(GERAll!G8=0,"",ROUND(GERAll!G8/GERAll!F8,2))</f>
        <v>1.04</v>
      </c>
      <c r="E7" s="55">
        <f>IF(GERAll!J8=0,"",ROUND(GERAll!J8/GERAll!I8,2))</f>
        <v>1.01</v>
      </c>
      <c r="F7" s="55">
        <f>IF(GERAll!M8=0,"",ROUND(GERAll!M8/GERAll!L8,2))</f>
        <v>0.88</v>
      </c>
      <c r="G7" s="55">
        <f>IF(GERAll!P8=0,"",ROUND(GERAll!P8/GERAll!O8,2))</f>
        <v>1</v>
      </c>
      <c r="H7" s="55">
        <f>IF(GERAll!S8=0,"",ROUND(GERAll!S8/GERAll!R8,2))</f>
        <v>0.77</v>
      </c>
      <c r="I7" s="55">
        <f>IF(GERAll!V8=0,"",ROUND(GERAll!V8/GERAll!U8,2))</f>
        <v>0.86</v>
      </c>
      <c r="J7" s="55">
        <f>IF(GERAll!Y8=0,"",ROUND(GERAll!Y8/GERAll!X8,2))</f>
        <v>0.99</v>
      </c>
    </row>
    <row r="8" spans="1:11" s="47" customFormat="1" ht="19.5" customHeight="1">
      <c r="A8" s="29">
        <v>4</v>
      </c>
      <c r="B8" s="30" t="s">
        <v>18</v>
      </c>
      <c r="C8" s="55">
        <f>IF(GERAll!D9=0,"",ROUND(GERAll!D9/GERAll!C9,2))</f>
        <v>0.84</v>
      </c>
      <c r="D8" s="55">
        <f>IF(GERAll!G9=0,"",ROUND(GERAll!G9/GERAll!F9,2))</f>
        <v>0.76</v>
      </c>
      <c r="E8" s="55">
        <f>IF(GERAll!J9=0,"",ROUND(GERAll!J9/GERAll!I9,2))</f>
        <v>0.82</v>
      </c>
      <c r="F8" s="55">
        <f>IF(GERAll!M9=0,"",ROUND(GERAll!M9/GERAll!L9,2))</f>
        <v>0.69</v>
      </c>
      <c r="G8" s="55">
        <f>IF(GERAll!P9=0,"",ROUND(GERAll!P9/GERAll!O9,2))</f>
        <v>0.81</v>
      </c>
      <c r="H8" s="55">
        <f>IF(GERAll!S9=0,"",ROUND(GERAll!S9/GERAll!R9,2))</f>
        <v>0.67</v>
      </c>
      <c r="I8" s="55">
        <f>IF(GERAll!V9=0,"",ROUND(GERAll!V9/GERAll!U9,2))</f>
        <v>0.69</v>
      </c>
      <c r="J8" s="55">
        <f>IF(GERAll!Y9=0,"",ROUND(GERAll!Y9/GERAll!X9,2))</f>
        <v>0.81</v>
      </c>
    </row>
    <row r="9" spans="1:11" s="47" customFormat="1" ht="19.5" customHeight="1">
      <c r="A9" s="29">
        <v>5</v>
      </c>
      <c r="B9" s="34" t="s">
        <v>19</v>
      </c>
      <c r="C9" s="55">
        <f>IF(GERAll!D10=0,"",ROUND(GERAll!D10/GERAll!C10,2))</f>
        <v>0.95</v>
      </c>
      <c r="D9" s="55">
        <f>IF(GERAll!G10=0,"",ROUND(GERAll!G10/GERAll!F10,2))</f>
        <v>0.92</v>
      </c>
      <c r="E9" s="55">
        <f>IF(GERAll!J10=0,"",ROUND(GERAll!J10/GERAll!I10,2))</f>
        <v>0.94</v>
      </c>
      <c r="F9" s="55">
        <f>IF(GERAll!M10=0,"",ROUND(GERAll!M10/GERAll!L10,2))</f>
        <v>0.86</v>
      </c>
      <c r="G9" s="55">
        <f>IF(GERAll!P10=0,"",ROUND(GERAll!P10/GERAll!O10,2))</f>
        <v>0.93</v>
      </c>
      <c r="H9" s="55">
        <f>IF(GERAll!S10=0,"",ROUND(GERAll!S10/GERAll!R10,2))</f>
        <v>0.78</v>
      </c>
      <c r="I9" s="55">
        <f>IF(GERAll!V10=0,"",ROUND(GERAll!V10/GERAll!U10,2))</f>
        <v>0.84</v>
      </c>
      <c r="J9" s="55">
        <f>IF(GERAll!Y10=0,"",ROUND(GERAll!Y10/GERAll!X10,2))</f>
        <v>0.93</v>
      </c>
    </row>
    <row r="10" spans="1:11" s="47" customFormat="1" ht="19.5" customHeight="1">
      <c r="A10" s="29">
        <v>6</v>
      </c>
      <c r="B10" s="30" t="s">
        <v>20</v>
      </c>
      <c r="C10" s="55">
        <f>IF(GERAll!D11=0,"",ROUND(GERAll!D11/GERAll!C11,2))</f>
        <v>0.97</v>
      </c>
      <c r="D10" s="55">
        <f>IF(GERAll!G11=0,"",ROUND(GERAll!G11/GERAll!F11,2))</f>
        <v>0.92</v>
      </c>
      <c r="E10" s="55">
        <f>IF(GERAll!J11=0,"",ROUND(GERAll!J11/GERAll!I11,2))</f>
        <v>0.95</v>
      </c>
      <c r="F10" s="55">
        <f>IF(GERAll!M11=0,"",ROUND(GERAll!M11/GERAll!L11,2))</f>
        <v>1.02</v>
      </c>
      <c r="G10" s="55">
        <f>IF(GERAll!P11=0,"",ROUND(GERAll!P11/GERAll!O11,2))</f>
        <v>0.96</v>
      </c>
      <c r="H10" s="55">
        <f>IF(GERAll!S11=0,"",ROUND(GERAll!S11/GERAll!R11,2))</f>
        <v>1.0900000000000001</v>
      </c>
      <c r="I10" s="55">
        <f>IF(GERAll!V11=0,"",ROUND(GERAll!V11/GERAll!U11,2))</f>
        <v>1.05</v>
      </c>
      <c r="J10" s="55">
        <f>IF(GERAll!Y11=0,"",ROUND(GERAll!Y11/GERAll!X11,2))</f>
        <v>0.97</v>
      </c>
    </row>
    <row r="11" spans="1:11" s="47" customFormat="1" ht="19.5" customHeight="1">
      <c r="A11" s="29">
        <v>7</v>
      </c>
      <c r="B11" s="30" t="s">
        <v>21</v>
      </c>
      <c r="C11" s="55">
        <f>IF(GERAll!D12=0,"",ROUND(GERAll!D12/GERAll!C12,2))</f>
        <v>1.07</v>
      </c>
      <c r="D11" s="55">
        <f>IF(GERAll!G12=0,"",ROUND(GERAll!G12/GERAll!F12,2))</f>
        <v>0.94</v>
      </c>
      <c r="E11" s="55">
        <f>IF(GERAll!J12=0,"",ROUND(GERAll!J12/GERAll!I12,2))</f>
        <v>1.03</v>
      </c>
      <c r="F11" s="55">
        <f>IF(GERAll!M12=0,"",ROUND(GERAll!M12/GERAll!L12,2))</f>
        <v>0.73</v>
      </c>
      <c r="G11" s="55">
        <f>IF(GERAll!P12=0,"",ROUND(GERAll!P12/GERAll!O12,2))</f>
        <v>0.99</v>
      </c>
      <c r="H11" s="55">
        <f>IF(GERAll!S12=0,"",ROUND(GERAll!S12/GERAll!R12,2))</f>
        <v>0.82</v>
      </c>
      <c r="I11" s="55">
        <f>IF(GERAll!V12=0,"",ROUND(GERAll!V12/GERAll!U12,2))</f>
        <v>0.76</v>
      </c>
      <c r="J11" s="55">
        <f>IF(GERAll!Y12=0,"",ROUND(GERAll!Y12/GERAll!X12,2))</f>
        <v>0.97</v>
      </c>
    </row>
    <row r="12" spans="1:11" s="47" customFormat="1" ht="19.5" customHeight="1">
      <c r="A12" s="29">
        <v>8</v>
      </c>
      <c r="B12" s="30" t="s">
        <v>22</v>
      </c>
      <c r="C12" s="55">
        <f>IF(GERAll!D13=0,"",ROUND(GERAll!D13/GERAll!C13,2))</f>
        <v>1.18</v>
      </c>
      <c r="D12" s="55">
        <f>IF(GERAll!G13=0,"",ROUND(GERAll!G13/GERAll!F13,2))</f>
        <v>1.19</v>
      </c>
      <c r="E12" s="55">
        <f>IF(GERAll!J13=0,"",ROUND(GERAll!J13/GERAll!I13,2))</f>
        <v>1.18</v>
      </c>
      <c r="F12" s="55">
        <f>IF(GERAll!M13=0,"",ROUND(GERAll!M13/GERAll!L13,2))</f>
        <v>1.2</v>
      </c>
      <c r="G12" s="55">
        <f>IF(GERAll!P13=0,"",ROUND(GERAll!P13/GERAll!O13,2))</f>
        <v>1.18</v>
      </c>
      <c r="H12" s="55">
        <f>IF(GERAll!S13=0,"",ROUND(GERAll!S13/GERAll!R13,2))</f>
        <v>1.07</v>
      </c>
      <c r="I12" s="55">
        <f>IF(GERAll!V13=0,"",ROUND(GERAll!V13/GERAll!U13,2))</f>
        <v>1.1399999999999999</v>
      </c>
      <c r="J12" s="55">
        <f>IF(GERAll!Y13=0,"",ROUND(GERAll!Y13/GERAll!X13,2))</f>
        <v>1.17</v>
      </c>
    </row>
    <row r="13" spans="1:11" s="47" customFormat="1" ht="19.5" customHeight="1">
      <c r="A13" s="29">
        <v>9</v>
      </c>
      <c r="B13" s="30" t="s">
        <v>23</v>
      </c>
      <c r="C13" s="55">
        <f>IF(GERAll!D14=0,"",ROUND(GERAll!D14/GERAll!C14,2))</f>
        <v>1</v>
      </c>
      <c r="D13" s="55">
        <f>IF(GERAll!G14=0,"",ROUND(GERAll!G14/GERAll!F14,2))</f>
        <v>0.98</v>
      </c>
      <c r="E13" s="55">
        <f>IF(GERAll!J14=0,"",ROUND(GERAll!J14/GERAll!I14,2))</f>
        <v>0.99</v>
      </c>
      <c r="F13" s="55">
        <f>IF(GERAll!M14=0,"",ROUND(GERAll!M14/GERAll!L14,2))</f>
        <v>0.98</v>
      </c>
      <c r="G13" s="55">
        <f>IF(GERAll!P14=0,"",ROUND(GERAll!P14/GERAll!O14,2))</f>
        <v>0.99</v>
      </c>
      <c r="H13" s="55">
        <f>IF(GERAll!S14=0,"",ROUND(GERAll!S14/GERAll!R14,2))</f>
        <v>0.88</v>
      </c>
      <c r="I13" s="55">
        <f>IF(GERAll!V14=0,"",ROUND(GERAll!V14/GERAll!U14,2))</f>
        <v>0.94</v>
      </c>
      <c r="J13" s="55">
        <f>IF(GERAll!Y14=0,"",ROUND(GERAll!Y14/GERAll!X14,2))</f>
        <v>0.97</v>
      </c>
    </row>
    <row r="14" spans="1:11" s="47" customFormat="1" ht="19.5" customHeight="1">
      <c r="A14" s="29">
        <v>10</v>
      </c>
      <c r="B14" s="30" t="s">
        <v>24</v>
      </c>
      <c r="C14" s="55">
        <f>IF(GERAll!D15=0,"",ROUND(GERAll!D15/GERAll!C15,2))</f>
        <v>0.99</v>
      </c>
      <c r="D14" s="55">
        <f>IF(GERAll!G15=0,"",ROUND(GERAll!G15/GERAll!F15,2))</f>
        <v>0.95</v>
      </c>
      <c r="E14" s="55">
        <f>IF(GERAll!J15=0,"",ROUND(GERAll!J15/GERAll!I15,2))</f>
        <v>0.98</v>
      </c>
      <c r="F14" s="55">
        <f>IF(GERAll!M15=0,"",ROUND(GERAll!M15/GERAll!L15,2))</f>
        <v>0.9</v>
      </c>
      <c r="G14" s="55">
        <f>IF(GERAll!P15=0,"",ROUND(GERAll!P15/GERAll!O15,2))</f>
        <v>0.96</v>
      </c>
      <c r="H14" s="55">
        <f>IF(GERAll!S15=0,"",ROUND(GERAll!S15/GERAll!R15,2))</f>
        <v>0.9</v>
      </c>
      <c r="I14" s="55">
        <f>IF(GERAll!V15=0,"",ROUND(GERAll!V15/GERAll!U15,2))</f>
        <v>0.9</v>
      </c>
      <c r="J14" s="55">
        <f>IF(GERAll!Y15=0,"",ROUND(GERAll!Y15/GERAll!X15,2))</f>
        <v>0.96</v>
      </c>
    </row>
    <row r="15" spans="1:11" s="47" customFormat="1" ht="19.5" customHeight="1">
      <c r="A15" s="29">
        <v>11</v>
      </c>
      <c r="B15" s="30" t="s">
        <v>52</v>
      </c>
      <c r="C15" s="55">
        <f>IF(GERAll!D16=0,"",ROUND(GERAll!D16/GERAll!C16,2))</f>
        <v>1</v>
      </c>
      <c r="D15" s="55">
        <f>IF(GERAll!G16=0,"",ROUND(GERAll!G16/GERAll!F16,2))</f>
        <v>0.7</v>
      </c>
      <c r="E15" s="55">
        <f>IF(GERAll!J16=0,"",ROUND(GERAll!J16/GERAll!I16,2))</f>
        <v>0.93</v>
      </c>
      <c r="F15" s="55">
        <f>IF(GERAll!M16=0,"",ROUND(GERAll!M16/GERAll!L16,2))</f>
        <v>0.73</v>
      </c>
      <c r="G15" s="55">
        <f>IF(GERAll!P16=0,"",ROUND(GERAll!P16/GERAll!O16,2))</f>
        <v>0.92</v>
      </c>
      <c r="H15" s="55">
        <f>IF(GERAll!S16=0,"",ROUND(GERAll!S16/GERAll!R16,2))</f>
        <v>0.77</v>
      </c>
      <c r="I15" s="55">
        <f>IF(GERAll!V16=0,"",ROUND(GERAll!V16/GERAll!U16,2))</f>
        <v>0.74</v>
      </c>
      <c r="J15" s="55">
        <f>IF(GERAll!Y16=0,"",ROUND(GERAll!Y16/GERAll!X16,2))</f>
        <v>0.93</v>
      </c>
    </row>
    <row r="16" spans="1:11" s="47" customFormat="1" ht="19.5" customHeight="1">
      <c r="A16" s="29">
        <v>12</v>
      </c>
      <c r="B16" s="30" t="s">
        <v>25</v>
      </c>
      <c r="C16" s="55">
        <f>IF(GERAll!D17=0,"",ROUND(GERAll!D17/GERAll!C17,2))</f>
        <v>0.98</v>
      </c>
      <c r="D16" s="55">
        <f>IF(GERAll!G17=0,"",ROUND(GERAll!G17/GERAll!F17,2))</f>
        <v>0.97</v>
      </c>
      <c r="E16" s="55">
        <f>IF(GERAll!J17=0,"",ROUND(GERAll!J17/GERAll!I17,2))</f>
        <v>0.98</v>
      </c>
      <c r="F16" s="55">
        <f>IF(GERAll!M17=0,"",ROUND(GERAll!M17/GERAll!L17,2))</f>
        <v>0.97</v>
      </c>
      <c r="G16" s="55">
        <f>IF(GERAll!P17=0,"",ROUND(GERAll!P17/GERAll!O17,2))</f>
        <v>0.98</v>
      </c>
      <c r="H16" s="55">
        <f>IF(GERAll!S17=0,"",ROUND(GERAll!S17/GERAll!R17,2))</f>
        <v>1.03</v>
      </c>
      <c r="I16" s="55">
        <f>IF(GERAll!V17=0,"",ROUND(GERAll!V17/GERAll!U17,2))</f>
        <v>0.99</v>
      </c>
      <c r="J16" s="55">
        <f>IF(GERAll!Y17=0,"",ROUND(GERAll!Y17/GERAll!X17,2))</f>
        <v>0.98</v>
      </c>
    </row>
    <row r="17" spans="1:10" s="47" customFormat="1" ht="19.5" customHeight="1">
      <c r="A17" s="29">
        <v>13</v>
      </c>
      <c r="B17" s="30" t="s">
        <v>26</v>
      </c>
      <c r="C17" s="55">
        <f>IF(GERAll!D18=0,"",ROUND(GERAll!D18/GERAll!C18,2))</f>
        <v>1.01</v>
      </c>
      <c r="D17" s="55">
        <f>IF(GERAll!G18=0,"",ROUND(GERAll!G18/GERAll!F18,2))</f>
        <v>0.96</v>
      </c>
      <c r="E17" s="55">
        <f>IF(GERAll!J18=0,"",ROUND(GERAll!J18/GERAll!I18,2))</f>
        <v>0.99</v>
      </c>
      <c r="F17" s="55">
        <f>IF(GERAll!M18=0,"",ROUND(GERAll!M18/GERAll!L18,2))</f>
        <v>1</v>
      </c>
      <c r="G17" s="55">
        <f>IF(GERAll!P18=0,"",ROUND(GERAll!P18/GERAll!O18,2))</f>
        <v>0.99</v>
      </c>
      <c r="H17" s="55">
        <f>IF(GERAll!S18=0,"",ROUND(GERAll!S18/GERAll!R18,2))</f>
        <v>1.18</v>
      </c>
      <c r="I17" s="55">
        <f>IF(GERAll!V18=0,"",ROUND(GERAll!V18/GERAll!U18,2))</f>
        <v>1.06</v>
      </c>
      <c r="J17" s="55">
        <f>IF(GERAll!Y18=0,"",ROUND(GERAll!Y18/GERAll!X18,2))</f>
        <v>1.01</v>
      </c>
    </row>
    <row r="18" spans="1:10" s="47" customFormat="1" ht="19.5" customHeight="1">
      <c r="A18" s="29">
        <v>14</v>
      </c>
      <c r="B18" s="30" t="s">
        <v>27</v>
      </c>
      <c r="C18" s="55">
        <f>IF(GERAll!D19=0,"",ROUND(GERAll!D19/GERAll!C19,2))</f>
        <v>1</v>
      </c>
      <c r="D18" s="55">
        <f>IF(GERAll!G19=0,"",ROUND(GERAll!G19/GERAll!F19,2))</f>
        <v>0.93</v>
      </c>
      <c r="E18" s="55">
        <f>IF(GERAll!J19=0,"",ROUND(GERAll!J19/GERAll!I19,2))</f>
        <v>0.97</v>
      </c>
      <c r="F18" s="55">
        <f>IF(GERAll!M19=0,"",ROUND(GERAll!M19/GERAll!L19,2))</f>
        <v>0.68</v>
      </c>
      <c r="G18" s="55">
        <f>IF(GERAll!P19=0,"",ROUND(GERAll!P19/GERAll!O19,2))</f>
        <v>0.94</v>
      </c>
      <c r="H18" s="55">
        <f>IF(GERAll!S19=0,"",ROUND(GERAll!S19/GERAll!R19,2))</f>
        <v>0.67</v>
      </c>
      <c r="I18" s="55">
        <f>IF(GERAll!V19=0,"",ROUND(GERAll!V19/GERAll!U19,2))</f>
        <v>0.68</v>
      </c>
      <c r="J18" s="55">
        <f>IF(GERAll!Y19=0,"",ROUND(GERAll!Y19/GERAll!X19,2))</f>
        <v>0.93</v>
      </c>
    </row>
    <row r="19" spans="1:10" s="47" customFormat="1" ht="19.5" customHeight="1">
      <c r="A19" s="29">
        <v>15</v>
      </c>
      <c r="B19" s="30" t="s">
        <v>28</v>
      </c>
      <c r="C19" s="55">
        <f>IF(GERAll!D20=0,"",ROUND(GERAll!D20/GERAll!C20,2))</f>
        <v>0.97</v>
      </c>
      <c r="D19" s="55">
        <f>IF(GERAll!G20=0,"",ROUND(GERAll!G20/GERAll!F20,2))</f>
        <v>0.96</v>
      </c>
      <c r="E19" s="55">
        <f>IF(GERAll!J20=0,"",ROUND(GERAll!J20/GERAll!I20,2))</f>
        <v>0.97</v>
      </c>
      <c r="F19" s="55">
        <f>IF(GERAll!M20=0,"",ROUND(GERAll!M20/GERAll!L20,2))</f>
        <v>0.93</v>
      </c>
      <c r="G19" s="55">
        <f>IF(GERAll!P20=0,"",ROUND(GERAll!P20/GERAll!O20,2))</f>
        <v>0.96</v>
      </c>
      <c r="H19" s="55">
        <f>IF(GERAll!S20=0,"",ROUND(GERAll!S20/GERAll!R20,2))</f>
        <v>0.85</v>
      </c>
      <c r="I19" s="55">
        <f>IF(GERAll!V20=0,"",ROUND(GERAll!V20/GERAll!U20,2))</f>
        <v>0.9</v>
      </c>
      <c r="J19" s="55">
        <f>IF(GERAll!Y20=0,"",ROUND(GERAll!Y20/GERAll!X20,2))</f>
        <v>0.95</v>
      </c>
    </row>
    <row r="20" spans="1:10" s="47" customFormat="1" ht="19.5" customHeight="1">
      <c r="A20" s="29">
        <v>16</v>
      </c>
      <c r="B20" s="30" t="s">
        <v>29</v>
      </c>
      <c r="C20" s="55">
        <f>IF(GERAll!D21=0,"",ROUND(GERAll!D21/GERAll!C21,2))</f>
        <v>0.96</v>
      </c>
      <c r="D20" s="55">
        <f>IF(GERAll!G21=0,"",ROUND(GERAll!G21/GERAll!F21,2))</f>
        <v>0.93</v>
      </c>
      <c r="E20" s="55">
        <f>IF(GERAll!J21=0,"",ROUND(GERAll!J21/GERAll!I21,2))</f>
        <v>0.95</v>
      </c>
      <c r="F20" s="55">
        <f>IF(GERAll!M21=0,"",ROUND(GERAll!M21/GERAll!L21,2))</f>
        <v>0.99</v>
      </c>
      <c r="G20" s="55">
        <f>IF(GERAll!P21=0,"",ROUND(GERAll!P21/GERAll!O21,2))</f>
        <v>0.96</v>
      </c>
      <c r="H20" s="55">
        <f>IF(GERAll!S21=0,"",ROUND(GERAll!S21/GERAll!R21,2))</f>
        <v>0.86</v>
      </c>
      <c r="I20" s="55">
        <f>IF(GERAll!V21=0,"",ROUND(GERAll!V21/GERAll!U21,2))</f>
        <v>0.95</v>
      </c>
      <c r="J20" s="55">
        <f>IF(GERAll!Y21=0,"",ROUND(GERAll!Y21/GERAll!X21,2))</f>
        <v>0.95</v>
      </c>
    </row>
    <row r="21" spans="1:10" s="47" customFormat="1" ht="19.5" customHeight="1">
      <c r="A21" s="29">
        <v>17</v>
      </c>
      <c r="B21" s="30" t="s">
        <v>30</v>
      </c>
      <c r="C21" s="55">
        <f>IF(GERAll!D22=0,"",ROUND(GERAll!D22/GERAll!C22,2))</f>
        <v>0.98</v>
      </c>
      <c r="D21" s="55">
        <f>IF(GERAll!G22=0,"",ROUND(GERAll!G22/GERAll!F22,2))</f>
        <v>1.1100000000000001</v>
      </c>
      <c r="E21" s="55">
        <f>IF(GERAll!J22=0,"",ROUND(GERAll!J22/GERAll!I22,2))</f>
        <v>1.01</v>
      </c>
      <c r="F21" s="55">
        <f>IF(GERAll!M22=0,"",ROUND(GERAll!M22/GERAll!L22,2))</f>
        <v>1.1299999999999999</v>
      </c>
      <c r="G21" s="55">
        <f>IF(GERAll!P22=0,"",ROUND(GERAll!P22/GERAll!O22,2))</f>
        <v>1.02</v>
      </c>
      <c r="H21" s="55">
        <f>IF(GERAll!S22=0,"",ROUND(GERAll!S22/GERAll!R22,2))</f>
        <v>1.28</v>
      </c>
      <c r="I21" s="55">
        <f>IF(GERAll!V22=0,"",ROUND(GERAll!V22/GERAll!U22,2))</f>
        <v>1.17</v>
      </c>
      <c r="J21" s="55">
        <f>IF(GERAll!Y22=0,"",ROUND(GERAll!Y22/GERAll!X22,2))</f>
        <v>1.03</v>
      </c>
    </row>
    <row r="22" spans="1:10" s="47" customFormat="1" ht="19.5" customHeight="1">
      <c r="A22" s="29">
        <v>18</v>
      </c>
      <c r="B22" s="30" t="s">
        <v>31</v>
      </c>
      <c r="C22" s="55">
        <f>IF(GERAll!D23=0,"",ROUND(GERAll!D23/GERAll!C23,2))</f>
        <v>0.94</v>
      </c>
      <c r="D22" s="55">
        <f>IF(GERAll!G23=0,"",ROUND(GERAll!G23/GERAll!F23,2))</f>
        <v>0.96</v>
      </c>
      <c r="E22" s="55">
        <f>IF(GERAll!J23=0,"",ROUND(GERAll!J23/GERAll!I23,2))</f>
        <v>0.95</v>
      </c>
      <c r="F22" s="55">
        <f>IF(GERAll!M23=0,"",ROUND(GERAll!M23/GERAll!L23,2))</f>
        <v>1.01</v>
      </c>
      <c r="G22" s="55">
        <f>IF(GERAll!P23=0,"",ROUND(GERAll!P23/GERAll!O23,2))</f>
        <v>0.96</v>
      </c>
      <c r="H22" s="55">
        <f>IF(GERAll!S23=0,"",ROUND(GERAll!S23/GERAll!R23,2))</f>
        <v>0.99</v>
      </c>
      <c r="I22" s="55">
        <f>IF(GERAll!V23=0,"",ROUND(GERAll!V23/GERAll!U23,2))</f>
        <v>1.01</v>
      </c>
      <c r="J22" s="55">
        <f>IF(GERAll!Y23=0,"",ROUND(GERAll!Y23/GERAll!X23,2))</f>
        <v>0.96</v>
      </c>
    </row>
    <row r="23" spans="1:10" s="47" customFormat="1" ht="19.5" customHeight="1">
      <c r="A23" s="29">
        <v>19</v>
      </c>
      <c r="B23" s="30" t="s">
        <v>54</v>
      </c>
      <c r="C23" s="55">
        <f>IF(GERAll!D24=0,"",ROUND(GERAll!D24/GERAll!C24,2))</f>
        <v>0.99</v>
      </c>
      <c r="D23" s="55">
        <f>IF(GERAll!G24=0,"",ROUND(GERAll!G24/GERAll!F24,2))</f>
        <v>1.02</v>
      </c>
      <c r="E23" s="55">
        <f>IF(GERAll!J24=0,"",ROUND(GERAll!J24/GERAll!I24,2))</f>
        <v>1</v>
      </c>
      <c r="F23" s="55">
        <f>IF(GERAll!M24=0,"",ROUND(GERAll!M24/GERAll!L24,2))</f>
        <v>1.07</v>
      </c>
      <c r="G23" s="55">
        <f>IF(GERAll!P24=0,"",ROUND(GERAll!P24/GERAll!O24,2))</f>
        <v>1.01</v>
      </c>
      <c r="H23" s="55">
        <f>IF(GERAll!S24=0,"",ROUND(GERAll!S24/GERAll!R24,2))</f>
        <v>0.91</v>
      </c>
      <c r="I23" s="55">
        <f>IF(GERAll!V24=0,"",ROUND(GERAll!V24/GERAll!U24,2))</f>
        <v>1</v>
      </c>
      <c r="J23" s="55">
        <f>IF(GERAll!Y24=0,"",ROUND(GERAll!Y24/GERAll!X24,2))</f>
        <v>1.01</v>
      </c>
    </row>
    <row r="24" spans="1:10" s="47" customFormat="1" ht="19.5" customHeight="1">
      <c r="A24" s="29">
        <v>20</v>
      </c>
      <c r="B24" s="2" t="s">
        <v>55</v>
      </c>
      <c r="C24" s="55">
        <f>IF(GERAll!D25=0,"",ROUND(GERAll!D25/GERAll!C25,2))</f>
        <v>1.01</v>
      </c>
      <c r="D24" s="55">
        <f>IF(GERAll!G25=0,"",ROUND(GERAll!G25/GERAll!F25,2))</f>
        <v>0.94</v>
      </c>
      <c r="E24" s="55">
        <f>IF(GERAll!J25=0,"",ROUND(GERAll!J25/GERAll!I25,2))</f>
        <v>0.99</v>
      </c>
      <c r="F24" s="55">
        <f>IF(GERAll!M25=0,"",ROUND(GERAll!M25/GERAll!L25,2))</f>
        <v>0.87</v>
      </c>
      <c r="G24" s="55">
        <f>IF(GERAll!P25=0,"",ROUND(GERAll!P25/GERAll!O25,2))</f>
        <v>0.97</v>
      </c>
      <c r="H24" s="55">
        <f>IF(GERAll!S25=0,"",ROUND(GERAll!S25/GERAll!R25,2))</f>
        <v>0.82</v>
      </c>
      <c r="I24" s="55">
        <f>IF(GERAll!V25=0,"",ROUND(GERAll!V25/GERAll!U25,2))</f>
        <v>0.85</v>
      </c>
      <c r="J24" s="55">
        <f>IF(GERAll!Y25=0,"",ROUND(GERAll!Y25/GERAll!X25,2))</f>
        <v>0.96</v>
      </c>
    </row>
    <row r="25" spans="1:10" s="47" customFormat="1" ht="19.5" customHeight="1">
      <c r="A25" s="29">
        <v>21</v>
      </c>
      <c r="B25" s="30" t="s">
        <v>74</v>
      </c>
      <c r="C25" s="55">
        <f>IF(GERAll!D26=0,"",ROUND(GERAll!D26/GERAll!C26,2))</f>
        <v>0.98</v>
      </c>
      <c r="D25" s="55">
        <f>IF(GERAll!G26=0,"",ROUND(GERAll!G26/GERAll!F26,2))</f>
        <v>0.97</v>
      </c>
      <c r="E25" s="55">
        <f>IF(GERAll!J26=0,"",ROUND(GERAll!J26/GERAll!I26,2))</f>
        <v>0.98</v>
      </c>
      <c r="F25" s="55">
        <f>IF(GERAll!M26=0,"",ROUND(GERAll!M26/GERAll!L26,2))</f>
        <v>1.01</v>
      </c>
      <c r="G25" s="55">
        <f>IF(GERAll!P26=0,"",ROUND(GERAll!P26/GERAll!O26,2))</f>
        <v>0.98</v>
      </c>
      <c r="H25" s="55">
        <f>IF(GERAll!S26=0,"",ROUND(GERAll!S26/GERAll!R26,2))</f>
        <v>1.01</v>
      </c>
      <c r="I25" s="55">
        <f>IF(GERAll!V26=0,"",ROUND(GERAll!V26/GERAll!U26,2))</f>
        <v>1.01</v>
      </c>
      <c r="J25" s="55">
        <f>IF(GERAll!Y26=0,"",ROUND(GERAll!Y26/GERAll!X26,2))</f>
        <v>0.98</v>
      </c>
    </row>
    <row r="26" spans="1:10" s="47" customFormat="1" ht="19.5" customHeight="1">
      <c r="A26" s="29">
        <v>22</v>
      </c>
      <c r="B26" s="30" t="s">
        <v>32</v>
      </c>
      <c r="C26" s="55">
        <f>IF(GERAll!D27=0,"",ROUND(GERAll!D27/GERAll!C27,2))</f>
        <v>0.94</v>
      </c>
      <c r="D26" s="55">
        <f>IF(GERAll!G27=0,"",ROUND(GERAll!G27/GERAll!F27,2))</f>
        <v>0.75</v>
      </c>
      <c r="E26" s="55">
        <f>IF(GERAll!J27=0,"",ROUND(GERAll!J27/GERAll!I27,2))</f>
        <v>0.88</v>
      </c>
      <c r="F26" s="55">
        <f>IF(GERAll!M27=0,"",ROUND(GERAll!M27/GERAll!L27,2))</f>
        <v>0.61</v>
      </c>
      <c r="G26" s="55">
        <f>IF(GERAll!P27=0,"",ROUND(GERAll!P27/GERAll!O27,2))</f>
        <v>0.85</v>
      </c>
      <c r="H26" s="55">
        <f>IF(GERAll!S27=0,"",ROUND(GERAll!S27/GERAll!R27,2))</f>
        <v>0.56000000000000005</v>
      </c>
      <c r="I26" s="55">
        <f>IF(GERAll!V27=0,"",ROUND(GERAll!V27/GERAll!U27,2))</f>
        <v>0.6</v>
      </c>
      <c r="J26" s="55">
        <f>IF(GERAll!Y27=0,"",ROUND(GERAll!Y27/GERAll!X27,2))</f>
        <v>0.83</v>
      </c>
    </row>
    <row r="27" spans="1:10" s="47" customFormat="1" ht="19.5" customHeight="1">
      <c r="A27" s="29">
        <v>23</v>
      </c>
      <c r="B27" s="30" t="s">
        <v>33</v>
      </c>
      <c r="C27" s="55">
        <f>IF(GERAll!D28=0,"",ROUND(GERAll!D28/GERAll!C28,2))</f>
        <v>0.97</v>
      </c>
      <c r="D27" s="55">
        <f>IF(GERAll!G28=0,"",ROUND(GERAll!G28/GERAll!F28,2))</f>
        <v>1.19</v>
      </c>
      <c r="E27" s="55">
        <f>IF(GERAll!J28=0,"",ROUND(GERAll!J28/GERAll!I28,2))</f>
        <v>1.03</v>
      </c>
      <c r="F27" s="55">
        <f>IF(GERAll!M28=0,"",ROUND(GERAll!M28/GERAll!L28,2))</f>
        <v>1.07</v>
      </c>
      <c r="G27" s="55">
        <f>IF(GERAll!P28=0,"",ROUND(GERAll!P28/GERAll!O28,2))</f>
        <v>1.03</v>
      </c>
      <c r="H27" s="55">
        <f>IF(GERAll!S28=0,"",ROUND(GERAll!S28/GERAll!R28,2))</f>
        <v>1.1200000000000001</v>
      </c>
      <c r="I27" s="55">
        <f>IF(GERAll!V28=0,"",ROUND(GERAll!V28/GERAll!U28,2))</f>
        <v>1.0900000000000001</v>
      </c>
      <c r="J27" s="55">
        <f>IF(GERAll!Y28=0,"",ROUND(GERAll!Y28/GERAll!X28,2))</f>
        <v>1.04</v>
      </c>
    </row>
    <row r="28" spans="1:10" s="47" customFormat="1" ht="19.5" customHeight="1">
      <c r="A28" s="29">
        <v>24</v>
      </c>
      <c r="B28" s="30" t="s">
        <v>34</v>
      </c>
      <c r="C28" s="55">
        <f>IF(GERAll!D29=0,"",ROUND(GERAll!D29/GERAll!C29,2))</f>
        <v>0.99</v>
      </c>
      <c r="D28" s="55">
        <f>IF(GERAll!G29=0,"",ROUND(GERAll!G29/GERAll!F29,2))</f>
        <v>0.97</v>
      </c>
      <c r="E28" s="55">
        <f>IF(GERAll!J29=0,"",ROUND(GERAll!J29/GERAll!I29,2))</f>
        <v>0.98</v>
      </c>
      <c r="F28" s="55">
        <f>IF(GERAll!M29=0,"",ROUND(GERAll!M29/GERAll!L29,2))</f>
        <v>0.99</v>
      </c>
      <c r="G28" s="55">
        <f>IF(GERAll!P29=0,"",ROUND(GERAll!P29/GERAll!O29,2))</f>
        <v>0.99</v>
      </c>
      <c r="H28" s="55">
        <f>IF(GERAll!S29=0,"",ROUND(GERAll!S29/GERAll!R29,2))</f>
        <v>1.18</v>
      </c>
      <c r="I28" s="55">
        <f>IF(GERAll!V29=0,"",ROUND(GERAll!V29/GERAll!U29,2))</f>
        <v>1.06</v>
      </c>
      <c r="J28" s="55">
        <f>IF(GERAll!Y29=0,"",ROUND(GERAll!Y29/GERAll!X29,2))</f>
        <v>1</v>
      </c>
    </row>
    <row r="29" spans="1:10" s="47" customFormat="1" ht="19.5" customHeight="1">
      <c r="A29" s="29">
        <v>25</v>
      </c>
      <c r="B29" s="30" t="s">
        <v>35</v>
      </c>
      <c r="C29" s="55">
        <f>IF(GERAll!D30=0,"",ROUND(GERAll!D30/GERAll!C30,2))</f>
        <v>0.98</v>
      </c>
      <c r="D29" s="55">
        <f>IF(GERAll!G30=0,"",ROUND(GERAll!G30/GERAll!F30,2))</f>
        <v>0.99</v>
      </c>
      <c r="E29" s="55">
        <f>IF(GERAll!J30=0,"",ROUND(GERAll!J30/GERAll!I30,2))</f>
        <v>0.99</v>
      </c>
      <c r="F29" s="55">
        <f>IF(GERAll!M30=0,"",ROUND(GERAll!M30/GERAll!L30,2))</f>
        <v>0.97</v>
      </c>
      <c r="G29" s="55">
        <f>IF(GERAll!P30=0,"",ROUND(GERAll!P30/GERAll!O30,2))</f>
        <v>0.98</v>
      </c>
      <c r="H29" s="55">
        <f>IF(GERAll!S30=0,"",ROUND(GERAll!S30/GERAll!R30,2))</f>
        <v>0.82</v>
      </c>
      <c r="I29" s="55">
        <f>IF(GERAll!V30=0,"",ROUND(GERAll!V30/GERAll!U30,2))</f>
        <v>0.91</v>
      </c>
      <c r="J29" s="55">
        <f>IF(GERAll!Y30=0,"",ROUND(GERAll!Y30/GERAll!X30,2))</f>
        <v>0.97</v>
      </c>
    </row>
    <row r="30" spans="1:10" s="47" customFormat="1" ht="19.5" customHeight="1">
      <c r="A30" s="29">
        <v>26</v>
      </c>
      <c r="B30" s="30" t="s">
        <v>36</v>
      </c>
      <c r="C30" s="55">
        <f>IF(GERAll!D31=0,"",ROUND(GERAll!D31/GERAll!C31,2))</f>
        <v>1.06</v>
      </c>
      <c r="D30" s="55">
        <f>IF(GERAll!G31=0,"",ROUND(GERAll!G31/GERAll!F31,2))</f>
        <v>0.9</v>
      </c>
      <c r="E30" s="55">
        <f>IF(GERAll!J31=0,"",ROUND(GERAll!J31/GERAll!I31,2))</f>
        <v>1.01</v>
      </c>
      <c r="F30" s="55">
        <f>IF(GERAll!M31=0,"",ROUND(GERAll!M31/GERAll!L31,2))</f>
        <v>0.82</v>
      </c>
      <c r="G30" s="55">
        <f>IF(GERAll!P31=0,"",ROUND(GERAll!P31/GERAll!O31,2))</f>
        <v>0.98</v>
      </c>
      <c r="H30" s="55">
        <f>IF(GERAll!S31=0,"",ROUND(GERAll!S31/GERAll!R31,2))</f>
        <v>0.78</v>
      </c>
      <c r="I30" s="55">
        <f>IF(GERAll!V31=0,"",ROUND(GERAll!V31/GERAll!U31,2))</f>
        <v>0.81</v>
      </c>
      <c r="J30" s="55">
        <f>IF(GERAll!Y31=0,"",ROUND(GERAll!Y31/GERAll!X31,2))</f>
        <v>0.97</v>
      </c>
    </row>
    <row r="31" spans="1:10" s="47" customFormat="1" ht="19.5" customHeight="1">
      <c r="A31" s="29">
        <v>27</v>
      </c>
      <c r="B31" s="30" t="s">
        <v>37</v>
      </c>
      <c r="C31" s="55">
        <f>IF(GERAll!D32=0,"",ROUND(GERAll!D32/GERAll!C32,2))</f>
        <v>1.03</v>
      </c>
      <c r="D31" s="55">
        <f>IF(GERAll!G32=0,"",ROUND(GERAll!G32/GERAll!F32,2))</f>
        <v>1.07</v>
      </c>
      <c r="E31" s="55">
        <f>IF(GERAll!J32=0,"",ROUND(GERAll!J32/GERAll!I32,2))</f>
        <v>1.04</v>
      </c>
      <c r="F31" s="55">
        <f>IF(GERAll!M32=0,"",ROUND(GERAll!M32/GERAll!L32,2))</f>
        <v>0.98</v>
      </c>
      <c r="G31" s="55">
        <f>IF(GERAll!P32=0,"",ROUND(GERAll!P32/GERAll!O32,2))</f>
        <v>1.03</v>
      </c>
      <c r="H31" s="55">
        <f>IF(GERAll!S32=0,"",ROUND(GERAll!S32/GERAll!R32,2))</f>
        <v>1</v>
      </c>
      <c r="I31" s="55">
        <f>IF(GERAll!V32=0,"",ROUND(GERAll!V32/GERAll!U32,2))</f>
        <v>0.99</v>
      </c>
      <c r="J31" s="55">
        <f>IF(GERAll!Y32=0,"",ROUND(GERAll!Y32/GERAll!X32,2))</f>
        <v>1.03</v>
      </c>
    </row>
    <row r="32" spans="1:10" s="47" customFormat="1" ht="19.5" customHeight="1">
      <c r="A32" s="29">
        <v>28</v>
      </c>
      <c r="B32" s="30" t="s">
        <v>38</v>
      </c>
      <c r="C32" s="55">
        <f>IF(GERAll!D33=0,"",ROUND(GERAll!D33/GERAll!C33,2))</f>
        <v>1.01</v>
      </c>
      <c r="D32" s="55">
        <f>IF(GERAll!G33=0,"",ROUND(GERAll!G33/GERAll!F33,2))</f>
        <v>1.03</v>
      </c>
      <c r="E32" s="55">
        <f>IF(GERAll!J33=0,"",ROUND(GERAll!J33/GERAll!I33,2))</f>
        <v>1.02</v>
      </c>
      <c r="F32" s="55">
        <f>IF(GERAll!M33=0,"",ROUND(GERAll!M33/GERAll!L33,2))</f>
        <v>0.85</v>
      </c>
      <c r="G32" s="55">
        <f>IF(GERAll!P33=0,"",ROUND(GERAll!P33/GERAll!O33,2))</f>
        <v>1</v>
      </c>
      <c r="H32" s="55">
        <f>IF(GERAll!S33=0,"",ROUND(GERAll!S33/GERAll!R33,2))</f>
        <v>0.78</v>
      </c>
      <c r="I32" s="55">
        <f>IF(GERAll!V33=0,"",ROUND(GERAll!V33/GERAll!U33,2))</f>
        <v>0.83</v>
      </c>
      <c r="J32" s="55">
        <f>IF(GERAll!Y33=0,"",ROUND(GERAll!Y33/GERAll!X33,2))</f>
        <v>0.98</v>
      </c>
    </row>
    <row r="33" spans="1:10" s="47" customFormat="1" ht="19.5" customHeight="1">
      <c r="A33" s="29">
        <v>29</v>
      </c>
      <c r="B33" s="30" t="s">
        <v>39</v>
      </c>
      <c r="C33" s="55">
        <f>IF(GERAll!D34=0,"",ROUND(GERAll!D34/GERAll!C34,2))</f>
        <v>1</v>
      </c>
      <c r="D33" s="55">
        <f>IF(GERAll!G34=0,"",ROUND(GERAll!G34/GERAll!F34,2))</f>
        <v>0.96</v>
      </c>
      <c r="E33" s="55">
        <f>IF(GERAll!J34=0,"",ROUND(GERAll!J34/GERAll!I34,2))</f>
        <v>0.99</v>
      </c>
      <c r="F33" s="55">
        <f>IF(GERAll!M34=0,"",ROUND(GERAll!M34/GERAll!L34,2))</f>
        <v>0.99</v>
      </c>
      <c r="G33" s="55">
        <f>IF(GERAll!P34=0,"",ROUND(GERAll!P34/GERAll!O34,2))</f>
        <v>0.99</v>
      </c>
      <c r="H33" s="55">
        <f>IF(GERAll!S34=0,"",ROUND(GERAll!S34/GERAll!R34,2))</f>
        <v>1.19</v>
      </c>
      <c r="I33" s="55">
        <f>IF(GERAll!V34=0,"",ROUND(GERAll!V34/GERAll!U34,2))</f>
        <v>1.07</v>
      </c>
      <c r="J33" s="55">
        <f>IF(GERAll!Y34=0,"",ROUND(GERAll!Y34/GERAll!X34,2))</f>
        <v>1.01</v>
      </c>
    </row>
    <row r="34" spans="1:10" s="47" customFormat="1" ht="19.5" customHeight="1">
      <c r="A34" s="29">
        <v>30</v>
      </c>
      <c r="B34" s="30" t="s">
        <v>40</v>
      </c>
      <c r="C34" s="55">
        <f>IF(GERAll!D35=0,"",ROUND(GERAll!D35/GERAll!C35,2))</f>
        <v>0.98</v>
      </c>
      <c r="D34" s="55">
        <f>IF(GERAll!G35=0,"",ROUND(GERAll!G35/GERAll!F35,2))</f>
        <v>0.95</v>
      </c>
      <c r="E34" s="55">
        <f>IF(GERAll!J35=0,"",ROUND(GERAll!J35/GERAll!I35,2))</f>
        <v>0.97</v>
      </c>
      <c r="F34" s="55">
        <f>IF(GERAll!M35=0,"",ROUND(GERAll!M35/GERAll!L35,2))</f>
        <v>1.02</v>
      </c>
      <c r="G34" s="55">
        <f>IF(GERAll!P35=0,"",ROUND(GERAll!P35/GERAll!O35,2))</f>
        <v>0.98</v>
      </c>
      <c r="H34" s="55">
        <f>IF(GERAll!S35=0,"",ROUND(GERAll!S35/GERAll!R35,2))</f>
        <v>1.1200000000000001</v>
      </c>
      <c r="I34" s="55">
        <f>IF(GERAll!V35=0,"",ROUND(GERAll!V35/GERAll!U35,2))</f>
        <v>1.07</v>
      </c>
      <c r="J34" s="55">
        <f>IF(GERAll!Y35=0,"",ROUND(GERAll!Y35/GERAll!X35,2))</f>
        <v>1</v>
      </c>
    </row>
    <row r="35" spans="1:10" s="47" customFormat="1" ht="19.5" customHeight="1">
      <c r="A35" s="29">
        <v>31</v>
      </c>
      <c r="B35" s="30" t="s">
        <v>41</v>
      </c>
      <c r="C35" s="55">
        <f>IF(GERAll!D36=0,"",ROUND(GERAll!D36/GERAll!C36,2))</f>
        <v>1.08</v>
      </c>
      <c r="D35" s="55">
        <f>IF(GERAll!G36=0,"",ROUND(GERAll!G36/GERAll!F36,2))</f>
        <v>0.94</v>
      </c>
      <c r="E35" s="55">
        <f>IF(GERAll!J36=0,"",ROUND(GERAll!J36/GERAll!I36,2))</f>
        <v>1.05</v>
      </c>
      <c r="F35" s="55">
        <f>IF(GERAll!M36=0,"",ROUND(GERAll!M36/GERAll!L36,2))</f>
        <v>0.84</v>
      </c>
      <c r="G35" s="55">
        <f>IF(GERAll!P36=0,"",ROUND(GERAll!P36/GERAll!O36,2))</f>
        <v>1.03</v>
      </c>
      <c r="H35" s="55">
        <f>IF(GERAll!S36=0,"",ROUND(GERAll!S36/GERAll!R36,2))</f>
        <v>0.81</v>
      </c>
      <c r="I35" s="55">
        <f>IF(GERAll!V36=0,"",ROUND(GERAll!V36/GERAll!U36,2))</f>
        <v>0.82</v>
      </c>
      <c r="J35" s="55">
        <f>IF(GERAll!Y36=0,"",ROUND(GERAll!Y36/GERAll!X36,2))</f>
        <v>1.02</v>
      </c>
    </row>
    <row r="36" spans="1:10" s="47" customFormat="1" ht="19.5" customHeight="1">
      <c r="A36" s="29">
        <v>32</v>
      </c>
      <c r="B36" s="30" t="s">
        <v>42</v>
      </c>
      <c r="C36" s="55">
        <f>IF(GERAll!D37=0,"",ROUND(GERAll!D37/GERAll!C37,2))</f>
        <v>1.02</v>
      </c>
      <c r="D36" s="55">
        <f>IF(GERAll!G37=0,"",ROUND(GERAll!G37/GERAll!F37,2))</f>
        <v>1.1000000000000001</v>
      </c>
      <c r="E36" s="55">
        <f>IF(GERAll!J37=0,"",ROUND(GERAll!J37/GERAll!I37,2))</f>
        <v>1.05</v>
      </c>
      <c r="F36" s="55">
        <f>IF(GERAll!M37=0,"",ROUND(GERAll!M37/GERAll!L37,2))</f>
        <v>1.1200000000000001</v>
      </c>
      <c r="G36" s="55">
        <f>IF(GERAll!P37=0,"",ROUND(GERAll!P37/GERAll!O37,2))</f>
        <v>1.05</v>
      </c>
      <c r="H36" s="55">
        <f>IF(GERAll!S37=0,"",ROUND(GERAll!S37/GERAll!R37,2))</f>
        <v>1.37</v>
      </c>
      <c r="I36" s="55">
        <f>IF(GERAll!V37=0,"",ROUND(GERAll!V37/GERAll!U37,2))</f>
        <v>1.24</v>
      </c>
      <c r="J36" s="55">
        <f>IF(GERAll!Y37=0,"",ROUND(GERAll!Y37/GERAll!X37,2))</f>
        <v>1.0900000000000001</v>
      </c>
    </row>
    <row r="37" spans="1:10" s="47" customFormat="1" ht="19.5" customHeight="1">
      <c r="A37" s="29">
        <v>33</v>
      </c>
      <c r="B37" s="30" t="s">
        <v>43</v>
      </c>
      <c r="C37" s="55">
        <f>IF(GERAll!D38=0,"",ROUND(GERAll!D38/GERAll!C38,2))</f>
        <v>1.02</v>
      </c>
      <c r="D37" s="55">
        <f>IF(GERAll!G38=0,"",ROUND(GERAll!G38/GERAll!F38,2))</f>
        <v>0.99</v>
      </c>
      <c r="E37" s="55">
        <f>IF(GERAll!J38=0,"",ROUND(GERAll!J38/GERAll!I38,2))</f>
        <v>1.01</v>
      </c>
      <c r="F37" s="55">
        <f>IF(GERAll!M38=0,"",ROUND(GERAll!M38/GERAll!L38,2))</f>
        <v>0.98</v>
      </c>
      <c r="G37" s="55">
        <f>IF(GERAll!P38=0,"",ROUND(GERAll!P38/GERAll!O38,2))</f>
        <v>1.01</v>
      </c>
      <c r="H37" s="55">
        <f>IF(GERAll!S38=0,"",ROUND(GERAll!S38/GERAll!R38,2))</f>
        <v>0.99</v>
      </c>
      <c r="I37" s="55">
        <f>IF(GERAll!V38=0,"",ROUND(GERAll!V38/GERAll!U38,2))</f>
        <v>0.99</v>
      </c>
      <c r="J37" s="55">
        <f>IF(GERAll!Y38=0,"",ROUND(GERAll!Y38/GERAll!X38,2))</f>
        <v>1</v>
      </c>
    </row>
    <row r="38" spans="1:10" s="47" customFormat="1" ht="19.5" customHeight="1">
      <c r="A38" s="29">
        <v>34</v>
      </c>
      <c r="B38" s="30" t="s">
        <v>44</v>
      </c>
      <c r="C38" s="55">
        <f>IF(GERAll!D39=0,"",ROUND(GERAll!D39/GERAll!C39,2))</f>
        <v>1.02</v>
      </c>
      <c r="D38" s="55">
        <f>IF(GERAll!G39=0,"",ROUND(GERAll!G39/GERAll!F39,2))</f>
        <v>0.97</v>
      </c>
      <c r="E38" s="55">
        <f>IF(GERAll!J39=0,"",ROUND(GERAll!J39/GERAll!I39,2))</f>
        <v>1.01</v>
      </c>
      <c r="F38" s="55">
        <f>IF(GERAll!M39=0,"",ROUND(GERAll!M39/GERAll!L39,2))</f>
        <v>1.01</v>
      </c>
      <c r="G38" s="55">
        <f>IF(GERAll!P39=0,"",ROUND(GERAll!P39/GERAll!O39,2))</f>
        <v>1.01</v>
      </c>
      <c r="H38" s="55">
        <f>IF(GERAll!S39=0,"",ROUND(GERAll!S39/GERAll!R39,2))</f>
        <v>0.96</v>
      </c>
      <c r="I38" s="55">
        <f>IF(GERAll!V39=0,"",ROUND(GERAll!V39/GERAll!U39,2))</f>
        <v>0.99</v>
      </c>
      <c r="J38" s="55">
        <f>IF(GERAll!Y39=0,"",ROUND(GERAll!Y39/GERAll!X39,2))</f>
        <v>1</v>
      </c>
    </row>
    <row r="39" spans="1:10" s="47" customFormat="1" ht="19.5" customHeight="1">
      <c r="A39" s="29">
        <v>35</v>
      </c>
      <c r="B39" s="30" t="s">
        <v>45</v>
      </c>
      <c r="C39" s="55">
        <f>IF(GERAll!D40=0,"",ROUND(GERAll!D40/GERAll!C40,2))</f>
        <v>0.98</v>
      </c>
      <c r="D39" s="55">
        <f>IF(GERAll!G40=0,"",ROUND(GERAll!G40/GERAll!F40,2))</f>
        <v>0.93</v>
      </c>
      <c r="E39" s="55">
        <f>IF(GERAll!J40=0,"",ROUND(GERAll!J40/GERAll!I40,2))</f>
        <v>0.96</v>
      </c>
      <c r="F39" s="55">
        <f>IF(GERAll!M40=0,"",ROUND(GERAll!M40/GERAll!L40,2))</f>
        <v>0.99</v>
      </c>
      <c r="G39" s="55">
        <f>IF(GERAll!P40=0,"",ROUND(GERAll!P40/GERAll!O40,2))</f>
        <v>0.97</v>
      </c>
      <c r="H39" s="55">
        <f>IF(GERAll!S40=0,"",ROUND(GERAll!S40/GERAll!R40,2))</f>
        <v>1.19</v>
      </c>
      <c r="I39" s="55">
        <f>IF(GERAll!V40=0,"",ROUND(GERAll!V40/GERAll!U40,2))</f>
        <v>1.06</v>
      </c>
      <c r="J39" s="55">
        <f>IF(GERAll!Y40=0,"",ROUND(GERAll!Y40/GERAll!X40,2))</f>
        <v>0.99</v>
      </c>
    </row>
    <row r="40" spans="1:10" s="94" customFormat="1" ht="19.5" customHeight="1">
      <c r="A40" s="192" t="s">
        <v>46</v>
      </c>
      <c r="B40" s="192"/>
      <c r="C40" s="104">
        <f>IF(GERAll!D41=0,"",ROUND(GERAll!D41/GERAll!C41,2))</f>
        <v>0.99</v>
      </c>
      <c r="D40" s="104">
        <f>IF(GERAll!G41=0,"",ROUND(GERAll!G41/GERAll!F41,2))</f>
        <v>0.93</v>
      </c>
      <c r="E40" s="104">
        <f>IF(GERAll!J41=0,"",ROUND(GERAll!J41/GERAll!I41,2))</f>
        <v>0.97</v>
      </c>
      <c r="F40" s="104">
        <f>IF(GERAll!M41=0,"",ROUND(GERAll!M41/GERAll!L41,2))</f>
        <v>0.86</v>
      </c>
      <c r="G40" s="104">
        <f>IF(GERAll!P41=0,"",ROUND(GERAll!P41/GERAll!O41,2))</f>
        <v>0.96</v>
      </c>
      <c r="H40" s="104">
        <f>IF(GERAll!S41=0,"",ROUND(GERAll!S41/GERAll!R41,2))</f>
        <v>0.85</v>
      </c>
      <c r="I40" s="104">
        <f>IF(GERAll!V41=0,"",ROUND(GERAll!V41/GERAll!U41,2))</f>
        <v>0.85</v>
      </c>
      <c r="J40" s="104">
        <f>IF(GERAll!Y41=0,"",ROUND(GERAll!Y41/GERAll!X41,2))</f>
        <v>0.95</v>
      </c>
    </row>
    <row r="41" spans="1:10">
      <c r="B41" s="5" t="str">
        <f>K3</f>
        <v>Level</v>
      </c>
      <c r="C41" s="5" t="str">
        <f>C3</f>
        <v>Classes
I-V</v>
      </c>
      <c r="D41" s="5" t="str">
        <f t="shared" ref="D41:J41" si="0">D3</f>
        <v>Classes
VI-VIII</v>
      </c>
      <c r="E41" s="5" t="str">
        <f t="shared" si="0"/>
        <v>Classes
I-VIII</v>
      </c>
      <c r="F41" s="5" t="str">
        <f t="shared" si="0"/>
        <v>Classes
IX-X</v>
      </c>
      <c r="G41" s="5" t="str">
        <f t="shared" si="0"/>
        <v>Classes
I-X</v>
      </c>
      <c r="H41" s="5" t="str">
        <f t="shared" si="0"/>
        <v>Classes
XI-XII</v>
      </c>
      <c r="I41" s="5" t="str">
        <f t="shared" si="0"/>
        <v>Classes
IX-XII</v>
      </c>
      <c r="J41" s="5" t="str">
        <f t="shared" si="0"/>
        <v>Classes
I-XII</v>
      </c>
    </row>
    <row r="42" spans="1:10">
      <c r="B42" s="94" t="s">
        <v>160</v>
      </c>
      <c r="C42" s="52">
        <f>C40</f>
        <v>0.99</v>
      </c>
      <c r="D42" s="52">
        <f t="shared" ref="D42:J42" si="1">D40</f>
        <v>0.93</v>
      </c>
      <c r="E42" s="52">
        <f t="shared" si="1"/>
        <v>0.97</v>
      </c>
      <c r="F42" s="52">
        <f t="shared" si="1"/>
        <v>0.86</v>
      </c>
      <c r="G42" s="52">
        <f t="shared" si="1"/>
        <v>0.96</v>
      </c>
      <c r="H42" s="52">
        <f t="shared" si="1"/>
        <v>0.85</v>
      </c>
      <c r="I42" s="52">
        <f t="shared" si="1"/>
        <v>0.85</v>
      </c>
      <c r="J42" s="52">
        <f t="shared" si="1"/>
        <v>0.95</v>
      </c>
    </row>
    <row r="43" spans="1:10">
      <c r="B43" s="48" t="s">
        <v>158</v>
      </c>
      <c r="C43" s="185">
        <f>GPISC!C40</f>
        <v>0.99</v>
      </c>
      <c r="D43" s="185">
        <f>GPISC!D40</f>
        <v>0.96</v>
      </c>
      <c r="E43" s="185">
        <f>GPISC!E40</f>
        <v>0.98</v>
      </c>
      <c r="F43" s="185">
        <f>GPISC!F40</f>
        <v>0.89</v>
      </c>
      <c r="G43" s="185">
        <f>GPISC!G40</f>
        <v>0.97</v>
      </c>
      <c r="H43" s="185">
        <f>GPISC!H40</f>
        <v>0.86</v>
      </c>
      <c r="I43" s="185">
        <f>GPISC!I40</f>
        <v>0.88</v>
      </c>
      <c r="J43" s="185">
        <f>GPISC!J40</f>
        <v>0.97</v>
      </c>
    </row>
    <row r="44" spans="1:10">
      <c r="B44" s="5" t="s">
        <v>159</v>
      </c>
      <c r="C44" s="52">
        <f>GPIST!C40</f>
        <v>0.97</v>
      </c>
      <c r="D44" s="52">
        <f>GPIST!D40</f>
        <v>0.89</v>
      </c>
      <c r="E44" s="52">
        <f>GPIST!E40</f>
        <v>0.95</v>
      </c>
      <c r="F44" s="52">
        <f>GPIST!F40</f>
        <v>0.79</v>
      </c>
      <c r="G44" s="52">
        <f>GPIST!G40</f>
        <v>0.94</v>
      </c>
      <c r="H44" s="52">
        <f>GPIST!H40</f>
        <v>0.7</v>
      </c>
      <c r="I44" s="52">
        <f>GPIST!I40</f>
        <v>0.75</v>
      </c>
      <c r="J44" s="52">
        <f>GPIST!J40</f>
        <v>0.93</v>
      </c>
    </row>
    <row r="46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0" orientation="portrait" useFirstPageNumber="1" r:id="rId1"/>
  <headerFooter alignWithMargins="0">
    <oddFooter>&amp;LStatistics of School Education 2008-09&amp;C&amp;P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13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139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49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6" t="s">
        <v>67</v>
      </c>
      <c r="B3" s="106" t="s">
        <v>65</v>
      </c>
      <c r="C3" s="108" t="s">
        <v>115</v>
      </c>
      <c r="D3" s="108" t="s">
        <v>109</v>
      </c>
      <c r="E3" s="108" t="s">
        <v>116</v>
      </c>
      <c r="F3" s="108" t="s">
        <v>110</v>
      </c>
      <c r="G3" s="108" t="s">
        <v>111</v>
      </c>
      <c r="H3" s="108" t="s">
        <v>112</v>
      </c>
      <c r="I3" s="108" t="s">
        <v>113</v>
      </c>
      <c r="J3" s="106" t="s">
        <v>114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55">
        <f>IF(GERSC!D6=0,"",ROUND(GERSC!D6/GERSC!C6,2))</f>
        <v>1.02</v>
      </c>
      <c r="D5" s="55">
        <f>IF(GERSC!G6=0,"",ROUND(GERSC!G6/GERSC!F6,2))</f>
        <v>1.01</v>
      </c>
      <c r="E5" s="55">
        <f>IF(GERSC!J6=0,"",ROUND(GERSC!J6/GERSC!I6,2))</f>
        <v>1.02</v>
      </c>
      <c r="F5" s="55">
        <f>IF(GERSC!M6=0,"",ROUND(GERSC!M6/GERSC!L6,2))</f>
        <v>1.02</v>
      </c>
      <c r="G5" s="55">
        <f>IF(GERSC!P6=0,"",ROUND(GERSC!P6/GERSC!O6,2))</f>
        <v>1.02</v>
      </c>
      <c r="H5" s="55">
        <f>IF(GERSC!S6=0,"",ROUND(GERSC!S6/GERSC!R6,2))</f>
        <v>0.88</v>
      </c>
      <c r="I5" s="55">
        <f>IF(GERSC!V6=0,"",ROUND(GERSC!V6/GERSC!U6,2))</f>
        <v>0.96</v>
      </c>
      <c r="J5" s="55">
        <f>IF(GERSC!Y6=0,"",ROUND(GERSC!Y6/GERSC!X6,2))</f>
        <v>1.01</v>
      </c>
    </row>
    <row r="6" spans="1:10" s="47" customFormat="1" ht="19.5" customHeight="1">
      <c r="A6" s="29">
        <v>2</v>
      </c>
      <c r="B6" s="30" t="s">
        <v>17</v>
      </c>
      <c r="C6" s="55" t="str">
        <f>IF(GERSC!D7=0,"",ROUND(GERSC!D7/GERSC!C7,2))</f>
        <v/>
      </c>
      <c r="D6" s="55" t="str">
        <f>IF(GERSC!G7=0,"",ROUND(GERSC!G7/GERSC!F7,2))</f>
        <v/>
      </c>
      <c r="E6" s="55" t="str">
        <f>IF(GERSC!J7=0,"",ROUND(GERSC!J7/GERSC!I7,2))</f>
        <v/>
      </c>
      <c r="F6" s="55" t="str">
        <f>IF(GERSC!M7=0,"",ROUND(GERSC!M7/GERSC!L7,2))</f>
        <v/>
      </c>
      <c r="G6" s="55" t="str">
        <f>IF(GERSC!P7=0,"",ROUND(GERSC!P7/GERSC!O7,2))</f>
        <v/>
      </c>
      <c r="H6" s="55" t="str">
        <f>IF(GERSC!S7=0,"",ROUND(GERSC!S7/GERSC!R7,2))</f>
        <v/>
      </c>
      <c r="I6" s="55" t="str">
        <f>IF(GERSC!V7=0,"",ROUND(GERSC!V7/GERSC!U7,2))</f>
        <v/>
      </c>
      <c r="J6" s="55" t="str">
        <f>IF(GERSC!Y7=0,"",ROUND(GERSC!Y7/GERSC!X7,2))</f>
        <v/>
      </c>
    </row>
    <row r="7" spans="1:10" s="47" customFormat="1" ht="19.5" customHeight="1">
      <c r="A7" s="29">
        <v>3</v>
      </c>
      <c r="B7" s="30" t="s">
        <v>48</v>
      </c>
      <c r="C7" s="55">
        <f>IF(GERSC!D8=0,"",ROUND(GERSC!D8/GERSC!C8,2))</f>
        <v>0.98</v>
      </c>
      <c r="D7" s="55">
        <f>IF(GERSC!G8=0,"",ROUND(GERSC!G8/GERSC!F8,2))</f>
        <v>0.99</v>
      </c>
      <c r="E7" s="55">
        <f>IF(GERSC!J8=0,"",ROUND(GERSC!J8/GERSC!I8,2))</f>
        <v>0.98</v>
      </c>
      <c r="F7" s="55">
        <f>IF(GERSC!M8=0,"",ROUND(GERSC!M8/GERSC!L8,2))</f>
        <v>0.83</v>
      </c>
      <c r="G7" s="55">
        <f>IF(GERSC!P8=0,"",ROUND(GERSC!P8/GERSC!O8,2))</f>
        <v>0.96</v>
      </c>
      <c r="H7" s="55">
        <f>IF(GERSC!S8=0,"",ROUND(GERSC!S8/GERSC!R8,2))</f>
        <v>0.73</v>
      </c>
      <c r="I7" s="55">
        <f>IF(GERSC!V8=0,"",ROUND(GERSC!V8/GERSC!U8,2))</f>
        <v>0.83</v>
      </c>
      <c r="J7" s="55">
        <f>IF(GERSC!Y8=0,"",ROUND(GERSC!Y8/GERSC!X8,2))</f>
        <v>0.96</v>
      </c>
    </row>
    <row r="8" spans="1:10" s="47" customFormat="1" ht="19.5" customHeight="1">
      <c r="A8" s="29">
        <v>4</v>
      </c>
      <c r="B8" s="30" t="s">
        <v>18</v>
      </c>
      <c r="C8" s="55">
        <f>IF(GERSC!D9=0,"",ROUND(GERSC!D9/GERSC!C9,2))</f>
        <v>0.78</v>
      </c>
      <c r="D8" s="55">
        <f>IF(GERSC!G9=0,"",ROUND(GERSC!G9/GERSC!F9,2))</f>
        <v>0.68</v>
      </c>
      <c r="E8" s="55">
        <f>IF(GERSC!J9=0,"",ROUND(GERSC!J9/GERSC!I9,2))</f>
        <v>0.77</v>
      </c>
      <c r="F8" s="55">
        <f>IF(GERSC!M9=0,"",ROUND(GERSC!M9/GERSC!L9,2))</f>
        <v>0.71</v>
      </c>
      <c r="G8" s="55">
        <f>IF(GERSC!P9=0,"",ROUND(GERSC!P9/GERSC!O9,2))</f>
        <v>0.77</v>
      </c>
      <c r="H8" s="55">
        <f>IF(GERSC!S9=0,"",ROUND(GERSC!S9/GERSC!R9,2))</f>
        <v>0.5</v>
      </c>
      <c r="I8" s="55">
        <f>IF(GERSC!V9=0,"",ROUND(GERSC!V9/GERSC!U9,2))</f>
        <v>0.65</v>
      </c>
      <c r="J8" s="55">
        <f>IF(GERSC!Y9=0,"",ROUND(GERSC!Y9/GERSC!X9,2))</f>
        <v>0.77</v>
      </c>
    </row>
    <row r="9" spans="1:10" s="47" customFormat="1" ht="19.5" customHeight="1">
      <c r="A9" s="29">
        <v>5</v>
      </c>
      <c r="B9" s="34" t="s">
        <v>19</v>
      </c>
      <c r="C9" s="55">
        <f>IF(GERSC!D10=0,"",ROUND(GERSC!D10/GERSC!C10,2))</f>
        <v>0.96</v>
      </c>
      <c r="D9" s="55">
        <f>IF(GERSC!G10=0,"",ROUND(GERSC!G10/GERSC!F10,2))</f>
        <v>0.86</v>
      </c>
      <c r="E9" s="55">
        <f>IF(GERSC!J10=0,"",ROUND(GERSC!J10/GERSC!I10,2))</f>
        <v>0.93</v>
      </c>
      <c r="F9" s="55">
        <f>IF(GERSC!M10=0,"",ROUND(GERSC!M10/GERSC!L10,2))</f>
        <v>0.82</v>
      </c>
      <c r="G9" s="55">
        <f>IF(GERSC!P10=0,"",ROUND(GERSC!P10/GERSC!O10,2))</f>
        <v>0.92</v>
      </c>
      <c r="H9" s="55">
        <f>IF(GERSC!S10=0,"",ROUND(GERSC!S10/GERSC!R10,2))</f>
        <v>0.81</v>
      </c>
      <c r="I9" s="55">
        <f>IF(GERSC!V10=0,"",ROUND(GERSC!V10/GERSC!U10,2))</f>
        <v>0.82</v>
      </c>
      <c r="J9" s="55">
        <f>IF(GERSC!Y10=0,"",ROUND(GERSC!Y10/GERSC!X10,2))</f>
        <v>0.92</v>
      </c>
    </row>
    <row r="10" spans="1:10" s="47" customFormat="1" ht="19.5" customHeight="1">
      <c r="A10" s="29">
        <v>6</v>
      </c>
      <c r="B10" s="30" t="s">
        <v>20</v>
      </c>
      <c r="C10" s="55">
        <f>IF(GERSC!D11=0,"",ROUND(GERSC!D11/GERSC!C11,2))</f>
        <v>0.96</v>
      </c>
      <c r="D10" s="55">
        <f>IF(GERSC!G11=0,"",ROUND(GERSC!G11/GERSC!F11,2))</f>
        <v>1</v>
      </c>
      <c r="E10" s="55">
        <f>IF(GERSC!J11=0,"",ROUND(GERSC!J11/GERSC!I11,2))</f>
        <v>0.97</v>
      </c>
      <c r="F10" s="55">
        <f>IF(GERSC!M11=0,"",ROUND(GERSC!M11/GERSC!L11,2))</f>
        <v>1.23</v>
      </c>
      <c r="G10" s="55">
        <f>IF(GERSC!P11=0,"",ROUND(GERSC!P11/GERSC!O11,2))</f>
        <v>1</v>
      </c>
      <c r="H10" s="55">
        <f>IF(GERSC!S11=0,"",ROUND(GERSC!S11/GERSC!R11,2))</f>
        <v>1.49</v>
      </c>
      <c r="I10" s="55">
        <f>IF(GERSC!V11=0,"",ROUND(GERSC!V11/GERSC!U11,2))</f>
        <v>1.34</v>
      </c>
      <c r="J10" s="55">
        <f>IF(GERSC!Y11=0,"",ROUND(GERSC!Y11/GERSC!X11,2))</f>
        <v>1.04</v>
      </c>
    </row>
    <row r="11" spans="1:10" s="47" customFormat="1" ht="19.5" customHeight="1">
      <c r="A11" s="29">
        <v>7</v>
      </c>
      <c r="B11" s="30" t="s">
        <v>21</v>
      </c>
      <c r="C11" s="55">
        <f>IF(GERSC!D12=0,"",ROUND(GERSC!D12/GERSC!C12,2))</f>
        <v>1</v>
      </c>
      <c r="D11" s="55">
        <f>IF(GERSC!G12=0,"",ROUND(GERSC!G12/GERSC!F12,2))</f>
        <v>0.86</v>
      </c>
      <c r="E11" s="55">
        <f>IF(GERSC!J12=0,"",ROUND(GERSC!J12/GERSC!I12,2))</f>
        <v>0.95</v>
      </c>
      <c r="F11" s="55">
        <f>IF(GERSC!M12=0,"",ROUND(GERSC!M12/GERSC!L12,2))</f>
        <v>0.73</v>
      </c>
      <c r="G11" s="55">
        <f>IF(GERSC!P12=0,"",ROUND(GERSC!P12/GERSC!O12,2))</f>
        <v>0.91</v>
      </c>
      <c r="H11" s="55">
        <f>IF(GERSC!S12=0,"",ROUND(GERSC!S12/GERSC!R12,2))</f>
        <v>0.79</v>
      </c>
      <c r="I11" s="55">
        <f>IF(GERSC!V12=0,"",ROUND(GERSC!V12/GERSC!U12,2))</f>
        <v>0.75</v>
      </c>
      <c r="J11" s="55">
        <f>IF(GERSC!Y12=0,"",ROUND(GERSC!Y12/GERSC!X12,2))</f>
        <v>0.9</v>
      </c>
    </row>
    <row r="12" spans="1:10" s="47" customFormat="1" ht="19.5" customHeight="1">
      <c r="A12" s="29">
        <v>8</v>
      </c>
      <c r="B12" s="30" t="s">
        <v>22</v>
      </c>
      <c r="C12" s="55">
        <f>IF(GERSC!D13=0,"",ROUND(GERSC!D13/GERSC!C13,2))</f>
        <v>1.1499999999999999</v>
      </c>
      <c r="D12" s="55">
        <f>IF(GERSC!G13=0,"",ROUND(GERSC!G13/GERSC!F13,2))</f>
        <v>0.98</v>
      </c>
      <c r="E12" s="55">
        <f>IF(GERSC!J13=0,"",ROUND(GERSC!J13/GERSC!I13,2))</f>
        <v>1.1000000000000001</v>
      </c>
      <c r="F12" s="55">
        <f>IF(GERSC!M13=0,"",ROUND(GERSC!M13/GERSC!L13,2))</f>
        <v>1.04</v>
      </c>
      <c r="G12" s="55">
        <f>IF(GERSC!P13=0,"",ROUND(GERSC!P13/GERSC!O13,2))</f>
        <v>1.0900000000000001</v>
      </c>
      <c r="H12" s="55">
        <f>IF(GERSC!S13=0,"",ROUND(GERSC!S13/GERSC!R13,2))</f>
        <v>0.93</v>
      </c>
      <c r="I12" s="55">
        <f>IF(GERSC!V13=0,"",ROUND(GERSC!V13/GERSC!U13,2))</f>
        <v>1.01</v>
      </c>
      <c r="J12" s="55">
        <f>IF(GERSC!Y13=0,"",ROUND(GERSC!Y13/GERSC!X13,2))</f>
        <v>1.08</v>
      </c>
    </row>
    <row r="13" spans="1:10" s="47" customFormat="1" ht="19.5" customHeight="1">
      <c r="A13" s="29">
        <v>9</v>
      </c>
      <c r="B13" s="30" t="s">
        <v>23</v>
      </c>
      <c r="C13" s="55">
        <f>IF(GERSC!D14=0,"",ROUND(GERSC!D14/GERSC!C14,2))</f>
        <v>1.02</v>
      </c>
      <c r="D13" s="55">
        <f>IF(GERSC!G14=0,"",ROUND(GERSC!G14/GERSC!F14,2))</f>
        <v>0.99</v>
      </c>
      <c r="E13" s="55">
        <f>IF(GERSC!J14=0,"",ROUND(GERSC!J14/GERSC!I14,2))</f>
        <v>1.01</v>
      </c>
      <c r="F13" s="55">
        <f>IF(GERSC!M14=0,"",ROUND(GERSC!M14/GERSC!L14,2))</f>
        <v>1.01</v>
      </c>
      <c r="G13" s="55">
        <f>IF(GERSC!P14=0,"",ROUND(GERSC!P14/GERSC!O14,2))</f>
        <v>1.01</v>
      </c>
      <c r="H13" s="55">
        <f>IF(GERSC!S14=0,"",ROUND(GERSC!S14/GERSC!R14,2))</f>
        <v>0.68</v>
      </c>
      <c r="I13" s="55">
        <f>IF(GERSC!V14=0,"",ROUND(GERSC!V14/GERSC!U14,2))</f>
        <v>0.88</v>
      </c>
      <c r="J13" s="55">
        <f>IF(GERSC!Y14=0,"",ROUND(GERSC!Y14/GERSC!X14,2))</f>
        <v>0.98</v>
      </c>
    </row>
    <row r="14" spans="1:10" s="47" customFormat="1" ht="19.5" customHeight="1">
      <c r="A14" s="29">
        <v>10</v>
      </c>
      <c r="B14" s="30" t="s">
        <v>24</v>
      </c>
      <c r="C14" s="55">
        <f>IF(GERSC!D15=0,"",ROUND(GERSC!D15/GERSC!C15,2))</f>
        <v>0.98</v>
      </c>
      <c r="D14" s="55">
        <f>IF(GERSC!G15=0,"",ROUND(GERSC!G15/GERSC!F15,2))</f>
        <v>0.91</v>
      </c>
      <c r="E14" s="55">
        <f>IF(GERSC!J15=0,"",ROUND(GERSC!J15/GERSC!I15,2))</f>
        <v>0.95</v>
      </c>
      <c r="F14" s="55">
        <f>IF(GERSC!M15=0,"",ROUND(GERSC!M15/GERSC!L15,2))</f>
        <v>0.88</v>
      </c>
      <c r="G14" s="55">
        <f>IF(GERSC!P15=0,"",ROUND(GERSC!P15/GERSC!O15,2))</f>
        <v>0.93</v>
      </c>
      <c r="H14" s="55">
        <f>IF(GERSC!S15=0,"",ROUND(GERSC!S15/GERSC!R15,2))</f>
        <v>0.93</v>
      </c>
      <c r="I14" s="55">
        <f>IF(GERSC!V15=0,"",ROUND(GERSC!V15/GERSC!U15,2))</f>
        <v>0.91</v>
      </c>
      <c r="J14" s="55">
        <f>IF(GERSC!Y15=0,"",ROUND(GERSC!Y15/GERSC!X15,2))</f>
        <v>0.93</v>
      </c>
    </row>
    <row r="15" spans="1:10" s="47" customFormat="1" ht="19.5" customHeight="1">
      <c r="A15" s="29">
        <v>11</v>
      </c>
      <c r="B15" s="30" t="s">
        <v>52</v>
      </c>
      <c r="C15" s="55">
        <f>IF(GERSC!D16=0,"",ROUND(GERSC!D16/GERSC!C16,2))</f>
        <v>0.97</v>
      </c>
      <c r="D15" s="55">
        <f>IF(GERSC!G16=0,"",ROUND(GERSC!G16/GERSC!F16,2))</f>
        <v>0.76</v>
      </c>
      <c r="E15" s="55">
        <f>IF(GERSC!J16=0,"",ROUND(GERSC!J16/GERSC!I16,2))</f>
        <v>0.95</v>
      </c>
      <c r="F15" s="55">
        <f>IF(GERSC!M16=0,"",ROUND(GERSC!M16/GERSC!L16,2))</f>
        <v>0.68</v>
      </c>
      <c r="G15" s="55">
        <f>IF(GERSC!P16=0,"",ROUND(GERSC!P16/GERSC!O16,2))</f>
        <v>0.95</v>
      </c>
      <c r="H15" s="55">
        <f>IF(GERSC!S16=0,"",ROUND(GERSC!S16/GERSC!R16,2))</f>
        <v>0.41</v>
      </c>
      <c r="I15" s="55">
        <f>IF(GERSC!V16=0,"",ROUND(GERSC!V16/GERSC!U16,2))</f>
        <v>0.63</v>
      </c>
      <c r="J15" s="55">
        <f>IF(GERSC!Y16=0,"",ROUND(GERSC!Y16/GERSC!X16,2))</f>
        <v>0.95</v>
      </c>
    </row>
    <row r="16" spans="1:10" s="47" customFormat="1" ht="19.5" customHeight="1">
      <c r="A16" s="29">
        <v>12</v>
      </c>
      <c r="B16" s="30" t="s">
        <v>25</v>
      </c>
      <c r="C16" s="55">
        <f>IF(GERSC!D17=0,"",ROUND(GERSC!D17/GERSC!C17,2))</f>
        <v>0.98</v>
      </c>
      <c r="D16" s="55">
        <f>IF(GERSC!G17=0,"",ROUND(GERSC!G17/GERSC!F17,2))</f>
        <v>0.96</v>
      </c>
      <c r="E16" s="55">
        <f>IF(GERSC!J17=0,"",ROUND(GERSC!J17/GERSC!I17,2))</f>
        <v>0.97</v>
      </c>
      <c r="F16" s="55">
        <f>IF(GERSC!M17=0,"",ROUND(GERSC!M17/GERSC!L17,2))</f>
        <v>0.98</v>
      </c>
      <c r="G16" s="55">
        <f>IF(GERSC!P17=0,"",ROUND(GERSC!P17/GERSC!O17,2))</f>
        <v>0.98</v>
      </c>
      <c r="H16" s="55">
        <f>IF(GERSC!S17=0,"",ROUND(GERSC!S17/GERSC!R17,2))</f>
        <v>1.02</v>
      </c>
      <c r="I16" s="55">
        <f>IF(GERSC!V17=0,"",ROUND(GERSC!V17/GERSC!U17,2))</f>
        <v>1</v>
      </c>
      <c r="J16" s="55">
        <f>IF(GERSC!Y17=0,"",ROUND(GERSC!Y17/GERSC!X17,2))</f>
        <v>0.99</v>
      </c>
    </row>
    <row r="17" spans="1:10" s="47" customFormat="1" ht="19.5" customHeight="1">
      <c r="A17" s="29">
        <v>13</v>
      </c>
      <c r="B17" s="30" t="s">
        <v>26</v>
      </c>
      <c r="C17" s="55">
        <f>IF(GERSC!D18=0,"",ROUND(GERSC!D18/GERSC!C18,2))</f>
        <v>0.98</v>
      </c>
      <c r="D17" s="55">
        <f>IF(GERSC!G18=0,"",ROUND(GERSC!G18/GERSC!F18,2))</f>
        <v>0.94</v>
      </c>
      <c r="E17" s="55">
        <f>IF(GERSC!J18=0,"",ROUND(GERSC!J18/GERSC!I18,2))</f>
        <v>0.96</v>
      </c>
      <c r="F17" s="55">
        <f>IF(GERSC!M18=0,"",ROUND(GERSC!M18/GERSC!L18,2))</f>
        <v>1</v>
      </c>
      <c r="G17" s="55">
        <f>IF(GERSC!P18=0,"",ROUND(GERSC!P18/GERSC!O18,2))</f>
        <v>0.97</v>
      </c>
      <c r="H17" s="55">
        <f>IF(GERSC!S18=0,"",ROUND(GERSC!S18/GERSC!R18,2))</f>
        <v>1.26</v>
      </c>
      <c r="I17" s="55">
        <f>IF(GERSC!V18=0,"",ROUND(GERSC!V18/GERSC!U18,2))</f>
        <v>1.0900000000000001</v>
      </c>
      <c r="J17" s="55">
        <f>IF(GERSC!Y18=0,"",ROUND(GERSC!Y18/GERSC!X18,2))</f>
        <v>1</v>
      </c>
    </row>
    <row r="18" spans="1:10" s="47" customFormat="1" ht="19.5" customHeight="1">
      <c r="A18" s="29">
        <v>14</v>
      </c>
      <c r="B18" s="30" t="s">
        <v>27</v>
      </c>
      <c r="C18" s="55">
        <f>IF(GERSC!D19=0,"",ROUND(GERSC!D19/GERSC!C19,2))</f>
        <v>1.02</v>
      </c>
      <c r="D18" s="55">
        <f>IF(GERSC!G19=0,"",ROUND(GERSC!G19/GERSC!F19,2))</f>
        <v>0.94</v>
      </c>
      <c r="E18" s="55">
        <f>IF(GERSC!J19=0,"",ROUND(GERSC!J19/GERSC!I19,2))</f>
        <v>1</v>
      </c>
      <c r="F18" s="55">
        <f>IF(GERSC!M19=0,"",ROUND(GERSC!M19/GERSC!L19,2))</f>
        <v>0.7</v>
      </c>
      <c r="G18" s="55">
        <f>IF(GERSC!P19=0,"",ROUND(GERSC!P19/GERSC!O19,2))</f>
        <v>0.96</v>
      </c>
      <c r="H18" s="55">
        <f>IF(GERSC!S19=0,"",ROUND(GERSC!S19/GERSC!R19,2))</f>
        <v>0.73</v>
      </c>
      <c r="I18" s="55">
        <f>IF(GERSC!V19=0,"",ROUND(GERSC!V19/GERSC!U19,2))</f>
        <v>0.71</v>
      </c>
      <c r="J18" s="55">
        <f>IF(GERSC!Y19=0,"",ROUND(GERSC!Y19/GERSC!X19,2))</f>
        <v>0.96</v>
      </c>
    </row>
    <row r="19" spans="1:10" s="47" customFormat="1" ht="19.5" customHeight="1">
      <c r="A19" s="29">
        <v>15</v>
      </c>
      <c r="B19" s="30" t="s">
        <v>28</v>
      </c>
      <c r="C19" s="55">
        <f>IF(GERSC!D20=0,"",ROUND(GERSC!D20/GERSC!C20,2))</f>
        <v>0.98</v>
      </c>
      <c r="D19" s="55">
        <f>IF(GERSC!G20=0,"",ROUND(GERSC!G20/GERSC!F20,2))</f>
        <v>0.98</v>
      </c>
      <c r="E19" s="55">
        <f>IF(GERSC!J20=0,"",ROUND(GERSC!J20/GERSC!I20,2))</f>
        <v>0.98</v>
      </c>
      <c r="F19" s="55">
        <f>IF(GERSC!M20=0,"",ROUND(GERSC!M20/GERSC!L20,2))</f>
        <v>0.94</v>
      </c>
      <c r="G19" s="55">
        <f>IF(GERSC!P20=0,"",ROUND(GERSC!P20/GERSC!O20,2))</f>
        <v>0.98</v>
      </c>
      <c r="H19" s="55">
        <f>IF(GERSC!S20=0,"",ROUND(GERSC!S20/GERSC!R20,2))</f>
        <v>0.91</v>
      </c>
      <c r="I19" s="55">
        <f>IF(GERSC!V20=0,"",ROUND(GERSC!V20/GERSC!U20,2))</f>
        <v>0.93</v>
      </c>
      <c r="J19" s="55">
        <f>IF(GERSC!Y20=0,"",ROUND(GERSC!Y20/GERSC!X20,2))</f>
        <v>0.97</v>
      </c>
    </row>
    <row r="20" spans="1:10" s="47" customFormat="1" ht="19.5" customHeight="1">
      <c r="A20" s="29">
        <v>16</v>
      </c>
      <c r="B20" s="30" t="s">
        <v>29</v>
      </c>
      <c r="C20" s="55">
        <f>IF(GERSC!D21=0,"",ROUND(GERSC!D21/GERSC!C21,2))</f>
        <v>0.92</v>
      </c>
      <c r="D20" s="55">
        <f>IF(GERSC!G21=0,"",ROUND(GERSC!G21/GERSC!F21,2))</f>
        <v>0.92</v>
      </c>
      <c r="E20" s="55">
        <f>IF(GERSC!J21=0,"",ROUND(GERSC!J21/GERSC!I21,2))</f>
        <v>0.92</v>
      </c>
      <c r="F20" s="55">
        <f>IF(GERSC!M21=0,"",ROUND(GERSC!M21/GERSC!L21,2))</f>
        <v>0.97</v>
      </c>
      <c r="G20" s="55">
        <f>IF(GERSC!P21=0,"",ROUND(GERSC!P21/GERSC!O21,2))</f>
        <v>0.93</v>
      </c>
      <c r="H20" s="55">
        <f>IF(GERSC!S21=0,"",ROUND(GERSC!S21/GERSC!R21,2))</f>
        <v>0.83</v>
      </c>
      <c r="I20" s="55">
        <f>IF(GERSC!V21=0,"",ROUND(GERSC!V21/GERSC!U21,2))</f>
        <v>0.95</v>
      </c>
      <c r="J20" s="55">
        <f>IF(GERSC!Y21=0,"",ROUND(GERSC!Y21/GERSC!X21,2))</f>
        <v>0.93</v>
      </c>
    </row>
    <row r="21" spans="1:10" s="47" customFormat="1" ht="19.5" customHeight="1">
      <c r="A21" s="29">
        <v>17</v>
      </c>
      <c r="B21" s="30" t="s">
        <v>30</v>
      </c>
      <c r="C21" s="55">
        <f>IF(GERSC!D22=0,"",ROUND(GERSC!D22/GERSC!C22,2))</f>
        <v>0.99</v>
      </c>
      <c r="D21" s="55">
        <f>IF(GERSC!G22=0,"",ROUND(GERSC!G22/GERSC!F22,2))</f>
        <v>0.8</v>
      </c>
      <c r="E21" s="55">
        <f>IF(GERSC!J22=0,"",ROUND(GERSC!J22/GERSC!I22,2))</f>
        <v>0.91</v>
      </c>
      <c r="F21" s="55">
        <f>IF(GERSC!M22=0,"",ROUND(GERSC!M22/GERSC!L22,2))</f>
        <v>0.81</v>
      </c>
      <c r="G21" s="55">
        <f>IF(GERSC!P22=0,"",ROUND(GERSC!P22/GERSC!O22,2))</f>
        <v>0.9</v>
      </c>
      <c r="H21" s="55">
        <f>IF(GERSC!S22=0,"",ROUND(GERSC!S22/GERSC!R22,2))</f>
        <v>1</v>
      </c>
      <c r="I21" s="55">
        <f>IF(GERSC!V22=0,"",ROUND(GERSC!V22/GERSC!U22,2))</f>
        <v>0.9</v>
      </c>
      <c r="J21" s="55">
        <f>IF(GERSC!Y22=0,"",ROUND(GERSC!Y22/GERSC!X22,2))</f>
        <v>0.93</v>
      </c>
    </row>
    <row r="22" spans="1:10" s="47" customFormat="1" ht="19.5" customHeight="1">
      <c r="A22" s="29">
        <v>18</v>
      </c>
      <c r="B22" s="30" t="s">
        <v>31</v>
      </c>
      <c r="C22" s="55">
        <f>IF(GERSC!D23=0,"",ROUND(GERSC!D23/GERSC!C23,2))</f>
        <v>0.19</v>
      </c>
      <c r="D22" s="55">
        <f>IF(GERSC!G23=0,"",ROUND(GERSC!G23/GERSC!F23,2))</f>
        <v>0.63</v>
      </c>
      <c r="E22" s="55">
        <f>IF(GERSC!J23=0,"",ROUND(GERSC!J23/GERSC!I23,2))</f>
        <v>0.33</v>
      </c>
      <c r="F22" s="55">
        <f>IF(GERSC!M23=0,"",ROUND(GERSC!M23/GERSC!L23,2))</f>
        <v>0.38</v>
      </c>
      <c r="G22" s="55">
        <f>IF(GERSC!P23=0,"",ROUND(GERSC!P23/GERSC!O23,2))</f>
        <v>0.3</v>
      </c>
      <c r="H22" s="55">
        <f>IF(GERSC!S23=0,"",ROUND(GERSC!S23/GERSC!R23,2))</f>
        <v>1.64</v>
      </c>
      <c r="I22" s="55">
        <f>IF(GERSC!V23=0,"",ROUND(GERSC!V23/GERSC!U23,2))</f>
        <v>0.89</v>
      </c>
      <c r="J22" s="55">
        <f>IF(GERSC!Y23=0,"",ROUND(GERSC!Y23/GERSC!X23,2))</f>
        <v>0.44</v>
      </c>
    </row>
    <row r="23" spans="1:10" s="47" customFormat="1" ht="19.5" customHeight="1">
      <c r="A23" s="29">
        <v>19</v>
      </c>
      <c r="B23" s="30" t="s">
        <v>54</v>
      </c>
      <c r="C23" s="55" t="str">
        <f>IF(GERSC!D24=0,"",ROUND(GERSC!D24/GERSC!C24,2))</f>
        <v/>
      </c>
      <c r="D23" s="55" t="str">
        <f>IF(GERSC!G24=0,"",ROUND(GERSC!G24/GERSC!F24,2))</f>
        <v/>
      </c>
      <c r="E23" s="55" t="str">
        <f>IF(GERSC!J24=0,"",ROUND(GERSC!J24/GERSC!I24,2))</f>
        <v/>
      </c>
      <c r="F23" s="55" t="str">
        <f>IF(GERSC!M24=0,"",ROUND(GERSC!M24/GERSC!L24,2))</f>
        <v/>
      </c>
      <c r="G23" s="55" t="str">
        <f>IF(GERSC!P24=0,"",ROUND(GERSC!P24/GERSC!O24,2))</f>
        <v/>
      </c>
      <c r="H23" s="55" t="str">
        <f>IF(GERSC!S24=0,"",ROUND(GERSC!S24/GERSC!R24,2))</f>
        <v/>
      </c>
      <c r="I23" s="55" t="str">
        <f>IF(GERSC!V24=0,"",ROUND(GERSC!V24/GERSC!U24,2))</f>
        <v/>
      </c>
      <c r="J23" s="55" t="str">
        <f>IF(GERSC!Y24=0,"",ROUND(GERSC!Y24/GERSC!X24,2))</f>
        <v/>
      </c>
    </row>
    <row r="24" spans="1:10" s="47" customFormat="1" ht="19.5" customHeight="1">
      <c r="A24" s="29">
        <v>20</v>
      </c>
      <c r="B24" s="2" t="s">
        <v>55</v>
      </c>
      <c r="C24" s="55">
        <f>IF(GERSC!D25=0,"",ROUND(GERSC!D25/GERSC!C25,2))</f>
        <v>1.01</v>
      </c>
      <c r="D24" s="55">
        <f>IF(GERSC!G25=0,"",ROUND(GERSC!G25/GERSC!F25,2))</f>
        <v>0.95</v>
      </c>
      <c r="E24" s="55">
        <f>IF(GERSC!J25=0,"",ROUND(GERSC!J25/GERSC!I25,2))</f>
        <v>0.99</v>
      </c>
      <c r="F24" s="55">
        <f>IF(GERSC!M25=0,"",ROUND(GERSC!M25/GERSC!L25,2))</f>
        <v>0.81</v>
      </c>
      <c r="G24" s="55">
        <f>IF(GERSC!P25=0,"",ROUND(GERSC!P25/GERSC!O25,2))</f>
        <v>0.97</v>
      </c>
      <c r="H24" s="55">
        <f>IF(GERSC!S25=0,"",ROUND(GERSC!S25/GERSC!R25,2))</f>
        <v>0.7</v>
      </c>
      <c r="I24" s="55">
        <f>IF(GERSC!V25=0,"",ROUND(GERSC!V25/GERSC!U25,2))</f>
        <v>0.79</v>
      </c>
      <c r="J24" s="55">
        <f>IF(GERSC!Y25=0,"",ROUND(GERSC!Y25/GERSC!X25,2))</f>
        <v>0.96</v>
      </c>
    </row>
    <row r="25" spans="1:10" s="47" customFormat="1" ht="19.5" customHeight="1">
      <c r="A25" s="29">
        <v>21</v>
      </c>
      <c r="B25" s="30" t="s">
        <v>74</v>
      </c>
      <c r="C25" s="55">
        <f>IF(GERSC!D26=0,"",ROUND(GERSC!D26/GERSC!C26,2))</f>
        <v>1.01</v>
      </c>
      <c r="D25" s="55">
        <f>IF(GERSC!G26=0,"",ROUND(GERSC!G26/GERSC!F26,2))</f>
        <v>1.02</v>
      </c>
      <c r="E25" s="55">
        <f>IF(GERSC!J26=0,"",ROUND(GERSC!J26/GERSC!I26,2))</f>
        <v>1.02</v>
      </c>
      <c r="F25" s="55">
        <f>IF(GERSC!M26=0,"",ROUND(GERSC!M26/GERSC!L26,2))</f>
        <v>1.03</v>
      </c>
      <c r="G25" s="55">
        <f>IF(GERSC!P26=0,"",ROUND(GERSC!P26/GERSC!O26,2))</f>
        <v>1.02</v>
      </c>
      <c r="H25" s="55">
        <f>IF(GERSC!S26=0,"",ROUND(GERSC!S26/GERSC!R26,2))</f>
        <v>0.99</v>
      </c>
      <c r="I25" s="55">
        <f>IF(GERSC!V26=0,"",ROUND(GERSC!V26/GERSC!U26,2))</f>
        <v>1.02</v>
      </c>
      <c r="J25" s="55">
        <f>IF(GERSC!Y26=0,"",ROUND(GERSC!Y26/GERSC!X26,2))</f>
        <v>1.02</v>
      </c>
    </row>
    <row r="26" spans="1:10" s="47" customFormat="1" ht="19.5" customHeight="1">
      <c r="A26" s="29">
        <v>22</v>
      </c>
      <c r="B26" s="30" t="s">
        <v>32</v>
      </c>
      <c r="C26" s="55">
        <f>IF(GERSC!D27=0,"",ROUND(GERSC!D27/GERSC!C27,2))</f>
        <v>0.95</v>
      </c>
      <c r="D26" s="55">
        <f>IF(GERSC!G27=0,"",ROUND(GERSC!G27/GERSC!F27,2))</f>
        <v>0.73</v>
      </c>
      <c r="E26" s="55">
        <f>IF(GERSC!J27=0,"",ROUND(GERSC!J27/GERSC!I27,2))</f>
        <v>0.88</v>
      </c>
      <c r="F26" s="55">
        <f>IF(GERSC!M27=0,"",ROUND(GERSC!M27/GERSC!L27,2))</f>
        <v>0.61</v>
      </c>
      <c r="G26" s="55">
        <f>IF(GERSC!P27=0,"",ROUND(GERSC!P27/GERSC!O27,2))</f>
        <v>0.86</v>
      </c>
      <c r="H26" s="55">
        <f>IF(GERSC!S27=0,"",ROUND(GERSC!S27/GERSC!R27,2))</f>
        <v>0.55000000000000004</v>
      </c>
      <c r="I26" s="55">
        <f>IF(GERSC!V27=0,"",ROUND(GERSC!V27/GERSC!U27,2))</f>
        <v>0.6</v>
      </c>
      <c r="J26" s="55">
        <f>IF(GERSC!Y27=0,"",ROUND(GERSC!Y27/GERSC!X27,2))</f>
        <v>0.85</v>
      </c>
    </row>
    <row r="27" spans="1:10" s="47" customFormat="1" ht="19.5" customHeight="1">
      <c r="A27" s="29">
        <v>23</v>
      </c>
      <c r="B27" s="30" t="s">
        <v>33</v>
      </c>
      <c r="C27" s="55">
        <f>IF(GERSC!D28=0,"",ROUND(GERSC!D28/GERSC!C28,2))</f>
        <v>0.95</v>
      </c>
      <c r="D27" s="55">
        <f>IF(GERSC!G28=0,"",ROUND(GERSC!G28/GERSC!F28,2))</f>
        <v>1.1100000000000001</v>
      </c>
      <c r="E27" s="55">
        <f>IF(GERSC!J28=0,"",ROUND(GERSC!J28/GERSC!I28,2))</f>
        <v>0.98</v>
      </c>
      <c r="F27" s="55">
        <f>IF(GERSC!M28=0,"",ROUND(GERSC!M28/GERSC!L28,2))</f>
        <v>1.02</v>
      </c>
      <c r="G27" s="55">
        <f>IF(GERSC!P28=0,"",ROUND(GERSC!P28/GERSC!O28,2))</f>
        <v>0.98</v>
      </c>
      <c r="H27" s="55">
        <f>IF(GERSC!S28=0,"",ROUND(GERSC!S28/GERSC!R28,2))</f>
        <v>0.9</v>
      </c>
      <c r="I27" s="55">
        <f>IF(GERSC!V28=0,"",ROUND(GERSC!V28/GERSC!U28,2))</f>
        <v>0.97</v>
      </c>
      <c r="J27" s="55">
        <f>IF(GERSC!Y28=0,"",ROUND(GERSC!Y28/GERSC!X28,2))</f>
        <v>0.97</v>
      </c>
    </row>
    <row r="28" spans="1:10" s="47" customFormat="1" ht="19.5" customHeight="1">
      <c r="A28" s="29">
        <v>24</v>
      </c>
      <c r="B28" s="30" t="s">
        <v>34</v>
      </c>
      <c r="C28" s="55">
        <f>IF(GERSC!D29=0,"",ROUND(GERSC!D29/GERSC!C29,2))</f>
        <v>1</v>
      </c>
      <c r="D28" s="55">
        <f>IF(GERSC!G29=0,"",ROUND(GERSC!G29/GERSC!F29,2))</f>
        <v>0.97</v>
      </c>
      <c r="E28" s="55">
        <f>IF(GERSC!J29=0,"",ROUND(GERSC!J29/GERSC!I29,2))</f>
        <v>0.99</v>
      </c>
      <c r="F28" s="55">
        <f>IF(GERSC!M29=0,"",ROUND(GERSC!M29/GERSC!L29,2))</f>
        <v>1.02</v>
      </c>
      <c r="G28" s="55">
        <f>IF(GERSC!P29=0,"",ROUND(GERSC!P29/GERSC!O29,2))</f>
        <v>0.99</v>
      </c>
      <c r="H28" s="55">
        <f>IF(GERSC!S29=0,"",ROUND(GERSC!S29/GERSC!R29,2))</f>
        <v>1.1499999999999999</v>
      </c>
      <c r="I28" s="55">
        <f>IF(GERSC!V29=0,"",ROUND(GERSC!V29/GERSC!U29,2))</f>
        <v>1.06</v>
      </c>
      <c r="J28" s="55">
        <f>IF(GERSC!Y29=0,"",ROUND(GERSC!Y29/GERSC!X29,2))</f>
        <v>1.01</v>
      </c>
    </row>
    <row r="29" spans="1:10" s="47" customFormat="1" ht="19.5" customHeight="1">
      <c r="A29" s="29">
        <v>25</v>
      </c>
      <c r="B29" s="30" t="s">
        <v>35</v>
      </c>
      <c r="C29" s="55">
        <f>IF(GERSC!D30=0,"",ROUND(GERSC!D30/GERSC!C30,2))</f>
        <v>0.98</v>
      </c>
      <c r="D29" s="55">
        <f>IF(GERSC!G30=0,"",ROUND(GERSC!G30/GERSC!F30,2))</f>
        <v>1.03</v>
      </c>
      <c r="E29" s="55">
        <f>IF(GERSC!J30=0,"",ROUND(GERSC!J30/GERSC!I30,2))</f>
        <v>1</v>
      </c>
      <c r="F29" s="55">
        <f>IF(GERSC!M30=0,"",ROUND(GERSC!M30/GERSC!L30,2))</f>
        <v>0.98</v>
      </c>
      <c r="G29" s="55">
        <f>IF(GERSC!P30=0,"",ROUND(GERSC!P30/GERSC!O30,2))</f>
        <v>0.99</v>
      </c>
      <c r="H29" s="55">
        <f>IF(GERSC!S30=0,"",ROUND(GERSC!S30/GERSC!R30,2))</f>
        <v>0.79</v>
      </c>
      <c r="I29" s="55">
        <f>IF(GERSC!V30=0,"",ROUND(GERSC!V30/GERSC!U30,2))</f>
        <v>0.93</v>
      </c>
      <c r="J29" s="55">
        <f>IF(GERSC!Y30=0,"",ROUND(GERSC!Y30/GERSC!X30,2))</f>
        <v>0.99</v>
      </c>
    </row>
    <row r="30" spans="1:10" s="47" customFormat="1" ht="19.5" customHeight="1">
      <c r="A30" s="29">
        <v>26</v>
      </c>
      <c r="B30" s="30" t="s">
        <v>36</v>
      </c>
      <c r="C30" s="55">
        <f>IF(GERSC!D31=0,"",ROUND(GERSC!D31/GERSC!C31,2))</f>
        <v>1.05</v>
      </c>
      <c r="D30" s="55">
        <f>IF(GERSC!G31=0,"",ROUND(GERSC!G31/GERSC!F31,2))</f>
        <v>1.07</v>
      </c>
      <c r="E30" s="55">
        <f>IF(GERSC!J31=0,"",ROUND(GERSC!J31/GERSC!I31,2))</f>
        <v>1.06</v>
      </c>
      <c r="F30" s="55">
        <f>IF(GERSC!M31=0,"",ROUND(GERSC!M31/GERSC!L31,2))</f>
        <v>0.85</v>
      </c>
      <c r="G30" s="55">
        <f>IF(GERSC!P31=0,"",ROUND(GERSC!P31/GERSC!O31,2))</f>
        <v>1.03</v>
      </c>
      <c r="H30" s="55">
        <f>IF(GERSC!S31=0,"",ROUND(GERSC!S31/GERSC!R31,2))</f>
        <v>0.83</v>
      </c>
      <c r="I30" s="55">
        <f>IF(GERSC!V31=0,"",ROUND(GERSC!V31/GERSC!U31,2))</f>
        <v>0.84</v>
      </c>
      <c r="J30" s="55">
        <f>IF(GERSC!Y31=0,"",ROUND(GERSC!Y31/GERSC!X31,2))</f>
        <v>1.03</v>
      </c>
    </row>
    <row r="31" spans="1:10" s="47" customFormat="1" ht="19.5" customHeight="1">
      <c r="A31" s="29">
        <v>27</v>
      </c>
      <c r="B31" s="30" t="s">
        <v>37</v>
      </c>
      <c r="C31" s="55">
        <f>IF(GERSC!D32=0,"",ROUND(GERSC!D32/GERSC!C32,2))</f>
        <v>1.03</v>
      </c>
      <c r="D31" s="55">
        <f>IF(GERSC!G32=0,"",ROUND(GERSC!G32/GERSC!F32,2))</f>
        <v>0.96</v>
      </c>
      <c r="E31" s="55">
        <f>IF(GERSC!J32=0,"",ROUND(GERSC!J32/GERSC!I32,2))</f>
        <v>1.01</v>
      </c>
      <c r="F31" s="55">
        <f>IF(GERSC!M32=0,"",ROUND(GERSC!M32/GERSC!L32,2))</f>
        <v>0.7</v>
      </c>
      <c r="G31" s="55">
        <f>IF(GERSC!P32=0,"",ROUND(GERSC!P32/GERSC!O32,2))</f>
        <v>0.98</v>
      </c>
      <c r="H31" s="55">
        <f>IF(GERSC!S32=0,"",ROUND(GERSC!S32/GERSC!R32,2))</f>
        <v>0.64</v>
      </c>
      <c r="I31" s="55">
        <f>IF(GERSC!V32=0,"",ROUND(GERSC!V32/GERSC!U32,2))</f>
        <v>0.69</v>
      </c>
      <c r="J31" s="55">
        <f>IF(GERSC!Y32=0,"",ROUND(GERSC!Y32/GERSC!X32,2))</f>
        <v>0.97</v>
      </c>
    </row>
    <row r="32" spans="1:10" s="47" customFormat="1" ht="19.5" customHeight="1">
      <c r="A32" s="29">
        <v>28</v>
      </c>
      <c r="B32" s="30" t="s">
        <v>38</v>
      </c>
      <c r="C32" s="55">
        <f>IF(GERSC!D33=0,"",ROUND(GERSC!D33/GERSC!C33,2))</f>
        <v>0.99</v>
      </c>
      <c r="D32" s="55">
        <f>IF(GERSC!G33=0,"",ROUND(GERSC!G33/GERSC!F33,2))</f>
        <v>0.99</v>
      </c>
      <c r="E32" s="55">
        <f>IF(GERSC!J33=0,"",ROUND(GERSC!J33/GERSC!I33,2))</f>
        <v>0.99</v>
      </c>
      <c r="F32" s="55">
        <f>IF(GERSC!M33=0,"",ROUND(GERSC!M33/GERSC!L33,2))</f>
        <v>0.97</v>
      </c>
      <c r="G32" s="55">
        <f>IF(GERSC!P33=0,"",ROUND(GERSC!P33/GERSC!O33,2))</f>
        <v>0.99</v>
      </c>
      <c r="H32" s="55">
        <f>IF(GERSC!S33=0,"",ROUND(GERSC!S33/GERSC!R33,2))</f>
        <v>0.73</v>
      </c>
      <c r="I32" s="55">
        <f>IF(GERSC!V33=0,"",ROUND(GERSC!V33/GERSC!U33,2))</f>
        <v>0.9</v>
      </c>
      <c r="J32" s="55">
        <f>IF(GERSC!Y33=0,"",ROUND(GERSC!Y33/GERSC!X33,2))</f>
        <v>0.99</v>
      </c>
    </row>
    <row r="33" spans="1:10" s="47" customFormat="1" ht="19.5" customHeight="1">
      <c r="A33" s="29">
        <v>29</v>
      </c>
      <c r="B33" s="30" t="s">
        <v>39</v>
      </c>
      <c r="C33" s="55" t="str">
        <f>IF(GERSC!D34=0,"",ROUND(GERSC!D34/GERSC!C34,2))</f>
        <v/>
      </c>
      <c r="D33" s="55" t="str">
        <f>IF(GERSC!G34=0,"",ROUND(GERSC!G34/GERSC!F34,2))</f>
        <v/>
      </c>
      <c r="E33" s="55" t="str">
        <f>IF(GERSC!J34=0,"",ROUND(GERSC!J34/GERSC!I34,2))</f>
        <v/>
      </c>
      <c r="F33" s="55" t="str">
        <f>IF(GERSC!M34=0,"",ROUND(GERSC!M34/GERSC!L34,2))</f>
        <v/>
      </c>
      <c r="G33" s="55" t="str">
        <f>IF(GERSC!P34=0,"",ROUND(GERSC!P34/GERSC!O34,2))</f>
        <v/>
      </c>
      <c r="H33" s="55" t="str">
        <f>IF(GERSC!S34=0,"",ROUND(GERSC!S34/GERSC!R34,2))</f>
        <v/>
      </c>
      <c r="I33" s="55" t="str">
        <f>IF(GERSC!V34=0,"",ROUND(GERSC!V34/GERSC!U34,2))</f>
        <v/>
      </c>
      <c r="J33" s="55" t="str">
        <f>IF(GERSC!Y34=0,"",ROUND(GERSC!Y34/GERSC!X34,2))</f>
        <v/>
      </c>
    </row>
    <row r="34" spans="1:10" s="47" customFormat="1" ht="19.5" customHeight="1">
      <c r="A34" s="29">
        <v>30</v>
      </c>
      <c r="B34" s="30" t="s">
        <v>40</v>
      </c>
      <c r="C34" s="55">
        <f>IF(GERSC!D35=0,"",ROUND(GERSC!D35/GERSC!C35,2))</f>
        <v>1</v>
      </c>
      <c r="D34" s="55">
        <f>IF(GERSC!G35=0,"",ROUND(GERSC!G35/GERSC!F35,2))</f>
        <v>1.04</v>
      </c>
      <c r="E34" s="55">
        <f>IF(GERSC!J35=0,"",ROUND(GERSC!J35/GERSC!I35,2))</f>
        <v>1.02</v>
      </c>
      <c r="F34" s="55">
        <f>IF(GERSC!M35=0,"",ROUND(GERSC!M35/GERSC!L35,2))</f>
        <v>1</v>
      </c>
      <c r="G34" s="55">
        <f>IF(GERSC!P35=0,"",ROUND(GERSC!P35/GERSC!O35,2))</f>
        <v>1.01</v>
      </c>
      <c r="H34" s="55">
        <f>IF(GERSC!S35=0,"",ROUND(GERSC!S35/GERSC!R35,2))</f>
        <v>1.1200000000000001</v>
      </c>
      <c r="I34" s="55">
        <f>IF(GERSC!V35=0,"",ROUND(GERSC!V35/GERSC!U35,2))</f>
        <v>1.05</v>
      </c>
      <c r="J34" s="55">
        <f>IF(GERSC!Y35=0,"",ROUND(GERSC!Y35/GERSC!X35,2))</f>
        <v>1.03</v>
      </c>
    </row>
    <row r="35" spans="1:10" s="47" customFormat="1" ht="19.5" customHeight="1">
      <c r="A35" s="29">
        <v>31</v>
      </c>
      <c r="B35" s="30" t="s">
        <v>41</v>
      </c>
      <c r="C35" s="55">
        <f>IF(GERSC!D36=0,"",ROUND(GERSC!D36/GERSC!C36,2))</f>
        <v>0.86</v>
      </c>
      <c r="D35" s="55">
        <f>IF(GERSC!G36=0,"",ROUND(GERSC!G36/GERSC!F36,2))</f>
        <v>1.29</v>
      </c>
      <c r="E35" s="55">
        <f>IF(GERSC!J36=0,"",ROUND(GERSC!J36/GERSC!I36,2))</f>
        <v>0.98</v>
      </c>
      <c r="F35" s="55">
        <f>IF(GERSC!M36=0,"",ROUND(GERSC!M36/GERSC!L36,2))</f>
        <v>1.71</v>
      </c>
      <c r="G35" s="55">
        <f>IF(GERSC!P36=0,"",ROUND(GERSC!P36/GERSC!O36,2))</f>
        <v>1.0900000000000001</v>
      </c>
      <c r="H35" s="55">
        <f>IF(GERSC!S36=0,"",ROUND(GERSC!S36/GERSC!R36,2))</f>
        <v>1.25</v>
      </c>
      <c r="I35" s="55">
        <f>IF(GERSC!V36=0,"",ROUND(GERSC!V36/GERSC!U36,2))</f>
        <v>1.5</v>
      </c>
      <c r="J35" s="55">
        <f>IF(GERSC!Y36=0,"",ROUND(GERSC!Y36/GERSC!X36,2))</f>
        <v>1.1100000000000001</v>
      </c>
    </row>
    <row r="36" spans="1:10" s="47" customFormat="1" ht="19.5" customHeight="1">
      <c r="A36" s="29">
        <v>32</v>
      </c>
      <c r="B36" s="30" t="s">
        <v>42</v>
      </c>
      <c r="C36" s="55">
        <f>IF(GERSC!D37=0,"",ROUND(GERSC!D37/GERSC!C37,2))</f>
        <v>1.03</v>
      </c>
      <c r="D36" s="55">
        <f>IF(GERSC!G37=0,"",ROUND(GERSC!G37/GERSC!F37,2))</f>
        <v>1</v>
      </c>
      <c r="E36" s="55">
        <f>IF(GERSC!J37=0,"",ROUND(GERSC!J37/GERSC!I37,2))</f>
        <v>1.02</v>
      </c>
      <c r="F36" s="55">
        <f>IF(GERSC!M37=0,"",ROUND(GERSC!M37/GERSC!L37,2))</f>
        <v>0.78</v>
      </c>
      <c r="G36" s="55">
        <f>IF(GERSC!P37=0,"",ROUND(GERSC!P37/GERSC!O37,2))</f>
        <v>0.96</v>
      </c>
      <c r="H36" s="55">
        <f>IF(GERSC!S37=0,"",ROUND(GERSC!S37/GERSC!R37,2))</f>
        <v>1.04</v>
      </c>
      <c r="I36" s="55">
        <f>IF(GERSC!V37=0,"",ROUND(GERSC!V37/GERSC!U37,2))</f>
        <v>0.87</v>
      </c>
      <c r="J36" s="55">
        <f>IF(GERSC!Y37=0,"",ROUND(GERSC!Y37/GERSC!X37,2))</f>
        <v>0.96</v>
      </c>
    </row>
    <row r="37" spans="1:10" s="47" customFormat="1" ht="19.5" customHeight="1">
      <c r="A37" s="29">
        <v>33</v>
      </c>
      <c r="B37" s="30" t="s">
        <v>43</v>
      </c>
      <c r="C37" s="55">
        <f>IF(GERSC!D38=0,"",ROUND(GERSC!D38/GERSC!C38,2))</f>
        <v>0.96</v>
      </c>
      <c r="D37" s="55">
        <f>IF(GERSC!G38=0,"",ROUND(GERSC!G38/GERSC!F38,2))</f>
        <v>1.1599999999999999</v>
      </c>
      <c r="E37" s="55">
        <f>IF(GERSC!J38=0,"",ROUND(GERSC!J38/GERSC!I38,2))</f>
        <v>1.02</v>
      </c>
      <c r="F37" s="55">
        <f>IF(GERSC!M38=0,"",ROUND(GERSC!M38/GERSC!L38,2))</f>
        <v>1.18</v>
      </c>
      <c r="G37" s="55">
        <f>IF(GERSC!P38=0,"",ROUND(GERSC!P38/GERSC!O38,2))</f>
        <v>1.04</v>
      </c>
      <c r="H37" s="55">
        <f>IF(GERSC!S38=0,"",ROUND(GERSC!S38/GERSC!R38,2))</f>
        <v>1.1499999999999999</v>
      </c>
      <c r="I37" s="55">
        <f>IF(GERSC!V38=0,"",ROUND(GERSC!V38/GERSC!U38,2))</f>
        <v>1.17</v>
      </c>
      <c r="J37" s="55">
        <f>IF(GERSC!Y38=0,"",ROUND(GERSC!Y38/GERSC!X38,2))</f>
        <v>1.05</v>
      </c>
    </row>
    <row r="38" spans="1:10" s="47" customFormat="1" ht="19.5" customHeight="1">
      <c r="A38" s="29">
        <v>34</v>
      </c>
      <c r="B38" s="30" t="s">
        <v>44</v>
      </c>
      <c r="C38" s="55" t="str">
        <f>IF(GERSC!D39=0,"",ROUND(GERSC!D39/GERSC!C39,2))</f>
        <v/>
      </c>
      <c r="D38" s="55" t="str">
        <f>IF(GERSC!G39=0,"",ROUND(GERSC!G39/GERSC!F39,2))</f>
        <v/>
      </c>
      <c r="E38" s="55" t="str">
        <f>IF(GERSC!J39=0,"",ROUND(GERSC!J39/GERSC!I39,2))</f>
        <v/>
      </c>
      <c r="F38" s="55" t="str">
        <f>IF(GERSC!M39=0,"",ROUND(GERSC!M39/GERSC!L39,2))</f>
        <v/>
      </c>
      <c r="G38" s="55" t="str">
        <f>IF(GERSC!P39=0,"",ROUND(GERSC!P39/GERSC!O39,2))</f>
        <v/>
      </c>
      <c r="H38" s="55" t="str">
        <f>IF(GERSC!S39=0,"",ROUND(GERSC!S39/GERSC!R39,2))</f>
        <v/>
      </c>
      <c r="I38" s="55" t="str">
        <f>IF(GERSC!V39=0,"",ROUND(GERSC!V39/GERSC!U39,2))</f>
        <v/>
      </c>
      <c r="J38" s="55" t="str">
        <f>IF(GERSC!Y39=0,"",ROUND(GERSC!Y39/GERSC!X39,2))</f>
        <v/>
      </c>
    </row>
    <row r="39" spans="1:10" s="47" customFormat="1" ht="19.5" customHeight="1">
      <c r="A39" s="29">
        <v>35</v>
      </c>
      <c r="B39" s="30" t="s">
        <v>45</v>
      </c>
      <c r="C39" s="55">
        <f>IF(GERSC!D40=0,"",ROUND(GERSC!D40/GERSC!C40,2))</f>
        <v>0.99</v>
      </c>
      <c r="D39" s="55">
        <f>IF(GERSC!G40=0,"",ROUND(GERSC!G40/GERSC!F40,2))</f>
        <v>0.98</v>
      </c>
      <c r="E39" s="55">
        <f>IF(GERSC!J40=0,"",ROUND(GERSC!J40/GERSC!I40,2))</f>
        <v>0.99</v>
      </c>
      <c r="F39" s="55">
        <f>IF(GERSC!M40=0,"",ROUND(GERSC!M40/GERSC!L40,2))</f>
        <v>1.04</v>
      </c>
      <c r="G39" s="55">
        <f>IF(GERSC!P40=0,"",ROUND(GERSC!P40/GERSC!O40,2))</f>
        <v>0.99</v>
      </c>
      <c r="H39" s="55">
        <f>IF(GERSC!S40=0,"",ROUND(GERSC!S40/GERSC!R40,2))</f>
        <v>1.19</v>
      </c>
      <c r="I39" s="55">
        <f>IF(GERSC!V40=0,"",ROUND(GERSC!V40/GERSC!U40,2))</f>
        <v>1.1000000000000001</v>
      </c>
      <c r="J39" s="55">
        <f>IF(GERSC!Y40=0,"",ROUND(GERSC!Y40/GERSC!X40,2))</f>
        <v>1.01</v>
      </c>
    </row>
    <row r="40" spans="1:10" s="94" customFormat="1" ht="19.5" customHeight="1">
      <c r="A40" s="192" t="s">
        <v>46</v>
      </c>
      <c r="B40" s="192"/>
      <c r="C40" s="104">
        <f>IF(GERSC!D41=0,"",ROUND(GERSC!D41/GERSC!C41,2))</f>
        <v>0.99</v>
      </c>
      <c r="D40" s="104">
        <f>IF(GERSC!G41=0,"",ROUND(GERSC!G41/GERSC!F41,2))</f>
        <v>0.96</v>
      </c>
      <c r="E40" s="104">
        <f>IF(GERSC!J41=0,"",ROUND(GERSC!J41/GERSC!I41,2))</f>
        <v>0.98</v>
      </c>
      <c r="F40" s="104">
        <f>IF(GERSC!M41=0,"",ROUND(GERSC!M41/GERSC!L41,2))</f>
        <v>0.89</v>
      </c>
      <c r="G40" s="104">
        <f>IF(GERSC!P41=0,"",ROUND(GERSC!P41/GERSC!O41,2))</f>
        <v>0.97</v>
      </c>
      <c r="H40" s="104">
        <f>IF(GERSC!S41=0,"",ROUND(GERSC!S41/GERSC!R41,2))</f>
        <v>0.86</v>
      </c>
      <c r="I40" s="104">
        <f>IF(GERSC!V41=0,"",ROUND(GERSC!V41/GERSC!U41,2))</f>
        <v>0.88</v>
      </c>
      <c r="J40" s="104">
        <f>IF(GERSC!Y41=0,"",ROUND(GERSC!Y41/GERSC!X41,2))</f>
        <v>0.97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1" orientation="portrait" useFirstPageNumber="1" r:id="rId1"/>
  <headerFooter alignWithMargins="0">
    <oddFooter>&amp;LStatistics of School Education 2008-09&amp;C&amp;P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16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140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49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6" t="s">
        <v>67</v>
      </c>
      <c r="B3" s="106" t="s">
        <v>65</v>
      </c>
      <c r="C3" s="108" t="s">
        <v>115</v>
      </c>
      <c r="D3" s="108" t="s">
        <v>109</v>
      </c>
      <c r="E3" s="108" t="s">
        <v>116</v>
      </c>
      <c r="F3" s="108" t="s">
        <v>110</v>
      </c>
      <c r="G3" s="108" t="s">
        <v>111</v>
      </c>
      <c r="H3" s="108" t="s">
        <v>112</v>
      </c>
      <c r="I3" s="108" t="s">
        <v>113</v>
      </c>
      <c r="J3" s="106" t="s">
        <v>114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55">
        <f>IF(GERST!D6=0,"",ROUND(GERST!D6/GERST!C6,2))</f>
        <v>1</v>
      </c>
      <c r="D5" s="55">
        <f>IF(GERST!G6=0,"",ROUND(GERST!G6/GERST!F6,2))</f>
        <v>0.97</v>
      </c>
      <c r="E5" s="55">
        <f>IF(GERST!J6=0,"",ROUND(GERST!J6/GERST!I6,2))</f>
        <v>1</v>
      </c>
      <c r="F5" s="55">
        <f>IF(GERST!M6=0,"",ROUND(GERST!M6/GERST!L6,2))</f>
        <v>1</v>
      </c>
      <c r="G5" s="55">
        <f>IF(GERST!P6=0,"",ROUND(GERST!P6/GERST!O6,2))</f>
        <v>1.01</v>
      </c>
      <c r="H5" s="55">
        <f>IF(GERST!S6=0,"",ROUND(GERST!S6/GERST!R6,2))</f>
        <v>0.63</v>
      </c>
      <c r="I5" s="55">
        <f>IF(GERST!V6=0,"",ROUND(GERST!V6/GERST!U6,2))</f>
        <v>0.83</v>
      </c>
      <c r="J5" s="55">
        <f>IF(GERST!Y6=0,"",ROUND(GERST!Y6/GERST!X6,2))</f>
        <v>0.97</v>
      </c>
    </row>
    <row r="6" spans="1:10" s="47" customFormat="1" ht="19.5" customHeight="1">
      <c r="A6" s="29">
        <v>2</v>
      </c>
      <c r="B6" s="30" t="s">
        <v>17</v>
      </c>
      <c r="C6" s="55">
        <f>IF(GERST!D7=0,"",ROUND(GERST!D7/GERST!C7,2))</f>
        <v>0.95</v>
      </c>
      <c r="D6" s="55">
        <f>IF(GERST!G7=0,"",ROUND(GERST!G7/GERST!F7,2))</f>
        <v>0.89</v>
      </c>
      <c r="E6" s="55">
        <f>IF(GERST!J7=0,"",ROUND(GERST!J7/GERST!I7,2))</f>
        <v>0.93</v>
      </c>
      <c r="F6" s="55">
        <f>IF(GERST!M7=0,"",ROUND(GERST!M7/GERST!L7,2))</f>
        <v>0.87</v>
      </c>
      <c r="G6" s="55">
        <f>IF(GERST!P7=0,"",ROUND(GERST!P7/GERST!O7,2))</f>
        <v>0.92</v>
      </c>
      <c r="H6" s="55">
        <f>IF(GERST!S7=0,"",ROUND(GERST!S7/GERST!R7,2))</f>
        <v>0.79</v>
      </c>
      <c r="I6" s="55">
        <f>IF(GERST!V7=0,"",ROUND(GERST!V7/GERST!U7,2))</f>
        <v>0.84</v>
      </c>
      <c r="J6" s="55">
        <f>IF(GERST!Y7=0,"",ROUND(GERST!Y7/GERST!X7,2))</f>
        <v>0.91</v>
      </c>
    </row>
    <row r="7" spans="1:10" s="47" customFormat="1" ht="19.5" customHeight="1">
      <c r="A7" s="29">
        <v>3</v>
      </c>
      <c r="B7" s="30" t="s">
        <v>48</v>
      </c>
      <c r="C7" s="55">
        <f>IF(GERST!D8=0,"",ROUND(GERST!D8/GERST!C8,2))</f>
        <v>0.98</v>
      </c>
      <c r="D7" s="55">
        <f>IF(GERST!G8=0,"",ROUND(GERST!G8/GERST!F8,2))</f>
        <v>0.97</v>
      </c>
      <c r="E7" s="55">
        <f>IF(GERST!J8=0,"",ROUND(GERST!J8/GERST!I8,2))</f>
        <v>0.98</v>
      </c>
      <c r="F7" s="55">
        <f>IF(GERST!M8=0,"",ROUND(GERST!M8/GERST!L8,2))</f>
        <v>0.8</v>
      </c>
      <c r="G7" s="55">
        <f>IF(GERST!P8=0,"",ROUND(GERST!P8/GERST!O8,2))</f>
        <v>0.95</v>
      </c>
      <c r="H7" s="55">
        <f>IF(GERST!S8=0,"",ROUND(GERST!S8/GERST!R8,2))</f>
        <v>0.66</v>
      </c>
      <c r="I7" s="55">
        <f>IF(GERST!V8=0,"",ROUND(GERST!V8/GERST!U8,2))</f>
        <v>0.76</v>
      </c>
      <c r="J7" s="55">
        <f>IF(GERST!Y8=0,"",ROUND(GERST!Y8/GERST!X8,2))</f>
        <v>0.93</v>
      </c>
    </row>
    <row r="8" spans="1:10" s="47" customFormat="1" ht="19.5" customHeight="1">
      <c r="A8" s="29">
        <v>4</v>
      </c>
      <c r="B8" s="30" t="s">
        <v>18</v>
      </c>
      <c r="C8" s="55">
        <f>IF(GERST!D9=0,"",ROUND(GERST!D9/GERST!C9,2))</f>
        <v>0.73</v>
      </c>
      <c r="D8" s="55">
        <f>IF(GERST!G9=0,"",ROUND(GERST!G9/GERST!F9,2))</f>
        <v>0.67</v>
      </c>
      <c r="E8" s="55">
        <f>IF(GERST!J9=0,"",ROUND(GERST!J9/GERST!I9,2))</f>
        <v>0.72</v>
      </c>
      <c r="F8" s="55">
        <f>IF(GERST!M9=0,"",ROUND(GERST!M9/GERST!L9,2))</f>
        <v>0.64</v>
      </c>
      <c r="G8" s="55">
        <f>IF(GERST!P9=0,"",ROUND(GERST!P9/GERST!O9,2))</f>
        <v>0.72</v>
      </c>
      <c r="H8" s="55">
        <f>IF(GERST!S9=0,"",ROUND(GERST!S9/GERST!R9,2))</f>
        <v>0.5</v>
      </c>
      <c r="I8" s="55">
        <f>IF(GERST!V9=0,"",ROUND(GERST!V9/GERST!U9,2))</f>
        <v>0.57999999999999996</v>
      </c>
      <c r="J8" s="55">
        <f>IF(GERST!Y9=0,"",ROUND(GERST!Y9/GERST!X9,2))</f>
        <v>0.71</v>
      </c>
    </row>
    <row r="9" spans="1:10" s="47" customFormat="1" ht="19.5" customHeight="1">
      <c r="A9" s="29">
        <v>5</v>
      </c>
      <c r="B9" s="34" t="s">
        <v>19</v>
      </c>
      <c r="C9" s="55">
        <f>IF(GERST!D10=0,"",ROUND(GERST!D10/GERST!C10,2))</f>
        <v>0.95</v>
      </c>
      <c r="D9" s="55">
        <f>IF(GERST!G10=0,"",ROUND(GERST!G10/GERST!F10,2))</f>
        <v>0.9</v>
      </c>
      <c r="E9" s="55">
        <f>IF(GERST!J10=0,"",ROUND(GERST!J10/GERST!I10,2))</f>
        <v>0.94</v>
      </c>
      <c r="F9" s="55">
        <f>IF(GERST!M10=0,"",ROUND(GERST!M10/GERST!L10,2))</f>
        <v>0.85</v>
      </c>
      <c r="G9" s="55">
        <f>IF(GERST!P10=0,"",ROUND(GERST!P10/GERST!O10,2))</f>
        <v>0.93</v>
      </c>
      <c r="H9" s="55">
        <f>IF(GERST!S10=0,"",ROUND(GERST!S10/GERST!R10,2))</f>
        <v>0.73</v>
      </c>
      <c r="I9" s="55">
        <f>IF(GERST!V10=0,"",ROUND(GERST!V10/GERST!U10,2))</f>
        <v>0.81</v>
      </c>
      <c r="J9" s="55">
        <f>IF(GERST!Y10=0,"",ROUND(GERST!Y10/GERST!X10,2))</f>
        <v>0.92</v>
      </c>
    </row>
    <row r="10" spans="1:10" s="47" customFormat="1" ht="19.5" customHeight="1">
      <c r="A10" s="29">
        <v>6</v>
      </c>
      <c r="B10" s="30" t="s">
        <v>20</v>
      </c>
      <c r="C10" s="55">
        <f>IF(GERST!D11=0,"",ROUND(GERST!D11/GERST!C11,2))</f>
        <v>0.66</v>
      </c>
      <c r="D10" s="55">
        <f>IF(GERST!G11=0,"",ROUND(GERST!G11/GERST!F11,2))</f>
        <v>1.04</v>
      </c>
      <c r="E10" s="55">
        <f>IF(GERST!J11=0,"",ROUND(GERST!J11/GERST!I11,2))</f>
        <v>0.79</v>
      </c>
      <c r="F10" s="55">
        <f>IF(GERST!M11=0,"",ROUND(GERST!M11/GERST!L11,2))</f>
        <v>0.7</v>
      </c>
      <c r="G10" s="55">
        <f>IF(GERST!P11=0,"",ROUND(GERST!P11/GERST!O11,2))</f>
        <v>0.77</v>
      </c>
      <c r="H10" s="55">
        <f>IF(GERST!S11=0,"",ROUND(GERST!S11/GERST!R11,2))</f>
        <v>1.44</v>
      </c>
      <c r="I10" s="55">
        <f>IF(GERST!V11=0,"",ROUND(GERST!V11/GERST!U11,2))</f>
        <v>1.05</v>
      </c>
      <c r="J10" s="55">
        <f>IF(GERST!Y11=0,"",ROUND(GERST!Y11/GERST!X11,2))</f>
        <v>0.86</v>
      </c>
    </row>
    <row r="11" spans="1:10" s="47" customFormat="1" ht="19.5" customHeight="1">
      <c r="A11" s="29">
        <v>7</v>
      </c>
      <c r="B11" s="30" t="s">
        <v>21</v>
      </c>
      <c r="C11" s="55">
        <f>IF(GERST!D12=0,"",ROUND(GERST!D12/GERST!C12,2))</f>
        <v>0.92</v>
      </c>
      <c r="D11" s="55">
        <f>IF(GERST!G12=0,"",ROUND(GERST!G12/GERST!F12,2))</f>
        <v>0.9</v>
      </c>
      <c r="E11" s="55">
        <f>IF(GERST!J12=0,"",ROUND(GERST!J12/GERST!I12,2))</f>
        <v>0.91</v>
      </c>
      <c r="F11" s="55">
        <f>IF(GERST!M12=0,"",ROUND(GERST!M12/GERST!L12,2))</f>
        <v>0.82</v>
      </c>
      <c r="G11" s="55">
        <f>IF(GERST!P12=0,"",ROUND(GERST!P12/GERST!O12,2))</f>
        <v>0.91</v>
      </c>
      <c r="H11" s="55">
        <f>IF(GERST!S12=0,"",ROUND(GERST!S12/GERST!R12,2))</f>
        <v>0.8</v>
      </c>
      <c r="I11" s="55">
        <f>IF(GERST!V12=0,"",ROUND(GERST!V12/GERST!U12,2))</f>
        <v>0.82</v>
      </c>
      <c r="J11" s="55">
        <f>IF(GERST!Y12=0,"",ROUND(GERST!Y12/GERST!X12,2))</f>
        <v>0.9</v>
      </c>
    </row>
    <row r="12" spans="1:10" s="47" customFormat="1" ht="19.5" customHeight="1">
      <c r="A12" s="29">
        <v>8</v>
      </c>
      <c r="B12" s="30" t="s">
        <v>22</v>
      </c>
      <c r="C12" s="55" t="str">
        <f>IF(GERST!D13=0,"",ROUND(GERST!D13/GERST!C13,2))</f>
        <v/>
      </c>
      <c r="D12" s="55" t="str">
        <f>IF(GERST!G13=0,"",ROUND(GERST!G13/GERST!F13,2))</f>
        <v/>
      </c>
      <c r="E12" s="55" t="str">
        <f>IF(GERST!J13=0,"",ROUND(GERST!J13/GERST!I13,2))</f>
        <v/>
      </c>
      <c r="F12" s="55" t="str">
        <f>IF(GERST!M13=0,"",ROUND(GERST!M13/GERST!L13,2))</f>
        <v/>
      </c>
      <c r="G12" s="55" t="str">
        <f>IF(GERST!P13=0,"",ROUND(GERST!P13/GERST!O13,2))</f>
        <v/>
      </c>
      <c r="H12" s="55" t="str">
        <f>IF(GERST!S13=0,"",ROUND(GERST!S13/GERST!R13,2))</f>
        <v/>
      </c>
      <c r="I12" s="55" t="str">
        <f>IF(GERST!V13=0,"",ROUND(GERST!V13/GERST!U13,2))</f>
        <v/>
      </c>
      <c r="J12" s="55" t="str">
        <f>IF(GERST!Y13=0,"",ROUND(GERST!Y13/GERST!X13,2))</f>
        <v/>
      </c>
    </row>
    <row r="13" spans="1:10" s="47" customFormat="1" ht="19.5" customHeight="1">
      <c r="A13" s="29">
        <v>9</v>
      </c>
      <c r="B13" s="30" t="s">
        <v>23</v>
      </c>
      <c r="C13" s="55">
        <f>IF(GERST!D14=0,"",ROUND(GERST!D14/GERST!C14,2))</f>
        <v>0.97</v>
      </c>
      <c r="D13" s="55">
        <f>IF(GERST!G14=0,"",ROUND(GERST!G14/GERST!F14,2))</f>
        <v>0.99</v>
      </c>
      <c r="E13" s="55">
        <f>IF(GERST!J14=0,"",ROUND(GERST!J14/GERST!I14,2))</f>
        <v>0.98</v>
      </c>
      <c r="F13" s="55">
        <f>IF(GERST!M14=0,"",ROUND(GERST!M14/GERST!L14,2))</f>
        <v>0.96</v>
      </c>
      <c r="G13" s="55">
        <f>IF(GERST!P14=0,"",ROUND(GERST!P14/GERST!O14,2))</f>
        <v>0.97</v>
      </c>
      <c r="H13" s="55">
        <f>IF(GERST!S14=0,"",ROUND(GERST!S14/GERST!R14,2))</f>
        <v>0.79</v>
      </c>
      <c r="I13" s="55">
        <f>IF(GERST!V14=0,"",ROUND(GERST!V14/GERST!U14,2))</f>
        <v>0.88</v>
      </c>
      <c r="J13" s="55">
        <f>IF(GERST!Y14=0,"",ROUND(GERST!Y14/GERST!X14,2))</f>
        <v>0.95</v>
      </c>
    </row>
    <row r="14" spans="1:10" s="47" customFormat="1" ht="19.5" customHeight="1">
      <c r="A14" s="29">
        <v>10</v>
      </c>
      <c r="B14" s="30" t="s">
        <v>24</v>
      </c>
      <c r="C14" s="55">
        <f>IF(GERST!D15=0,"",ROUND(GERST!D15/GERST!C15,2))</f>
        <v>0.98</v>
      </c>
      <c r="D14" s="55">
        <f>IF(GERST!G15=0,"",ROUND(GERST!G15/GERST!F15,2))</f>
        <v>0.81</v>
      </c>
      <c r="E14" s="55">
        <f>IF(GERST!J15=0,"",ROUND(GERST!J15/GERST!I15,2))</f>
        <v>0.93</v>
      </c>
      <c r="F14" s="55">
        <f>IF(GERST!M15=0,"",ROUND(GERST!M15/GERST!L15,2))</f>
        <v>0.71</v>
      </c>
      <c r="G14" s="55">
        <f>IF(GERST!P15=0,"",ROUND(GERST!P15/GERST!O15,2))</f>
        <v>0.91</v>
      </c>
      <c r="H14" s="55">
        <f>IF(GERST!S15=0,"",ROUND(GERST!S15/GERST!R15,2))</f>
        <v>0.7</v>
      </c>
      <c r="I14" s="55">
        <f>IF(GERST!V15=0,"",ROUND(GERST!V15/GERST!U15,2))</f>
        <v>0.71</v>
      </c>
      <c r="J14" s="55">
        <f>IF(GERST!Y15=0,"",ROUND(GERST!Y15/GERST!X15,2))</f>
        <v>0.9</v>
      </c>
    </row>
    <row r="15" spans="1:10" s="47" customFormat="1" ht="19.5" customHeight="1">
      <c r="A15" s="29">
        <v>11</v>
      </c>
      <c r="B15" s="30" t="s">
        <v>52</v>
      </c>
      <c r="C15" s="55">
        <f>IF(GERST!D16=0,"",ROUND(GERST!D16/GERST!C16,2))</f>
        <v>0.98</v>
      </c>
      <c r="D15" s="55">
        <f>IF(GERST!G16=0,"",ROUND(GERST!G16/GERST!F16,2))</f>
        <v>0.72</v>
      </c>
      <c r="E15" s="55">
        <f>IF(GERST!J16=0,"",ROUND(GERST!J16/GERST!I16,2))</f>
        <v>0.93</v>
      </c>
      <c r="F15" s="55">
        <f>IF(GERST!M16=0,"",ROUND(GERST!M16/GERST!L16,2))</f>
        <v>0.69</v>
      </c>
      <c r="G15" s="55">
        <f>IF(GERST!P16=0,"",ROUND(GERST!P16/GERST!O16,2))</f>
        <v>0.92</v>
      </c>
      <c r="H15" s="55">
        <f>IF(GERST!S16=0,"",ROUND(GERST!S16/GERST!R16,2))</f>
        <v>0.57999999999999996</v>
      </c>
      <c r="I15" s="55">
        <f>IF(GERST!V16=0,"",ROUND(GERST!V16/GERST!U16,2))</f>
        <v>0.67</v>
      </c>
      <c r="J15" s="55">
        <f>IF(GERST!Y16=0,"",ROUND(GERST!Y16/GERST!X16,2))</f>
        <v>0.91</v>
      </c>
    </row>
    <row r="16" spans="1:10" s="47" customFormat="1" ht="19.5" customHeight="1">
      <c r="A16" s="29">
        <v>12</v>
      </c>
      <c r="B16" s="30" t="s">
        <v>25</v>
      </c>
      <c r="C16" s="55">
        <f>IF(GERST!D17=0,"",ROUND(GERST!D17/GERST!C17,2))</f>
        <v>0.96</v>
      </c>
      <c r="D16" s="55">
        <f>IF(GERST!G17=0,"",ROUND(GERST!G17/GERST!F17,2))</f>
        <v>0.94</v>
      </c>
      <c r="E16" s="55">
        <f>IF(GERST!J17=0,"",ROUND(GERST!J17/GERST!I17,2))</f>
        <v>0.95</v>
      </c>
      <c r="F16" s="55">
        <f>IF(GERST!M17=0,"",ROUND(GERST!M17/GERST!L17,2))</f>
        <v>0.95</v>
      </c>
      <c r="G16" s="55">
        <f>IF(GERST!P17=0,"",ROUND(GERST!P17/GERST!O17,2))</f>
        <v>0.96</v>
      </c>
      <c r="H16" s="55">
        <f>IF(GERST!S17=0,"",ROUND(GERST!S17/GERST!R17,2))</f>
        <v>0.94</v>
      </c>
      <c r="I16" s="55">
        <f>IF(GERST!V17=0,"",ROUND(GERST!V17/GERST!U17,2))</f>
        <v>0.95</v>
      </c>
      <c r="J16" s="55">
        <f>IF(GERST!Y17=0,"",ROUND(GERST!Y17/GERST!X17,2))</f>
        <v>0.97</v>
      </c>
    </row>
    <row r="17" spans="1:10" s="47" customFormat="1" ht="19.5" customHeight="1">
      <c r="A17" s="29">
        <v>13</v>
      </c>
      <c r="B17" s="30" t="s">
        <v>26</v>
      </c>
      <c r="C17" s="55">
        <f>IF(GERST!D18=0,"",ROUND(GERST!D18/GERST!C18,2))</f>
        <v>0.98</v>
      </c>
      <c r="D17" s="55">
        <f>IF(GERST!G18=0,"",ROUND(GERST!G18/GERST!F18,2))</f>
        <v>1.01</v>
      </c>
      <c r="E17" s="55">
        <f>IF(GERST!J18=0,"",ROUND(GERST!J18/GERST!I18,2))</f>
        <v>0.99</v>
      </c>
      <c r="F17" s="55">
        <f>IF(GERST!M18=0,"",ROUND(GERST!M18/GERST!L18,2))</f>
        <v>1.1299999999999999</v>
      </c>
      <c r="G17" s="55">
        <f>IF(GERST!P18=0,"",ROUND(GERST!P18/GERST!O18,2))</f>
        <v>1.01</v>
      </c>
      <c r="H17" s="55">
        <f>IF(GERST!S18=0,"",ROUND(GERST!S18/GERST!R18,2))</f>
        <v>1.1499999999999999</v>
      </c>
      <c r="I17" s="55">
        <f>IF(GERST!V18=0,"",ROUND(GERST!V18/GERST!U18,2))</f>
        <v>1.1299999999999999</v>
      </c>
      <c r="J17" s="55">
        <f>IF(GERST!Y18=0,"",ROUND(GERST!Y18/GERST!X18,2))</f>
        <v>1.01</v>
      </c>
    </row>
    <row r="18" spans="1:10" s="47" customFormat="1" ht="19.5" customHeight="1">
      <c r="A18" s="29">
        <v>14</v>
      </c>
      <c r="B18" s="30" t="s">
        <v>27</v>
      </c>
      <c r="C18" s="55">
        <f>IF(GERST!D19=0,"",ROUND(GERST!D19/GERST!C19,2))</f>
        <v>0.99</v>
      </c>
      <c r="D18" s="55">
        <f>IF(GERST!G19=0,"",ROUND(GERST!G19/GERST!F19,2))</f>
        <v>0.91</v>
      </c>
      <c r="E18" s="55">
        <f>IF(GERST!J19=0,"",ROUND(GERST!J19/GERST!I19,2))</f>
        <v>0.97</v>
      </c>
      <c r="F18" s="55">
        <f>IF(GERST!M19=0,"",ROUND(GERST!M19/GERST!L19,2))</f>
        <v>0.63</v>
      </c>
      <c r="G18" s="55">
        <f>IF(GERST!P19=0,"",ROUND(GERST!P19/GERST!O19,2))</f>
        <v>0.95</v>
      </c>
      <c r="H18" s="55">
        <f>IF(GERST!S19=0,"",ROUND(GERST!S19/GERST!R19,2))</f>
        <v>0.55000000000000004</v>
      </c>
      <c r="I18" s="55">
        <f>IF(GERST!V19=0,"",ROUND(GERST!V19/GERST!U19,2))</f>
        <v>0.6</v>
      </c>
      <c r="J18" s="55">
        <f>IF(GERST!Y19=0,"",ROUND(GERST!Y19/GERST!X19,2))</f>
        <v>0.93</v>
      </c>
    </row>
    <row r="19" spans="1:10" s="47" customFormat="1" ht="19.5" customHeight="1">
      <c r="A19" s="29">
        <v>15</v>
      </c>
      <c r="B19" s="30" t="s">
        <v>28</v>
      </c>
      <c r="C19" s="55">
        <f>IF(GERST!D20=0,"",ROUND(GERST!D20/GERST!C20,2))</f>
        <v>0.98</v>
      </c>
      <c r="D19" s="55">
        <f>IF(GERST!G20=0,"",ROUND(GERST!G20/GERST!F20,2))</f>
        <v>0.93</v>
      </c>
      <c r="E19" s="55">
        <f>IF(GERST!J20=0,"",ROUND(GERST!J20/GERST!I20,2))</f>
        <v>0.97</v>
      </c>
      <c r="F19" s="55">
        <f>IF(GERST!M20=0,"",ROUND(GERST!M20/GERST!L20,2))</f>
        <v>0.72</v>
      </c>
      <c r="G19" s="55">
        <f>IF(GERST!P20=0,"",ROUND(GERST!P20/GERST!O20,2))</f>
        <v>0.94</v>
      </c>
      <c r="H19" s="55">
        <f>IF(GERST!S20=0,"",ROUND(GERST!S20/GERST!R20,2))</f>
        <v>0.82</v>
      </c>
      <c r="I19" s="55">
        <f>IF(GERST!V20=0,"",ROUND(GERST!V20/GERST!U20,2))</f>
        <v>0.76</v>
      </c>
      <c r="J19" s="55">
        <f>IF(GERST!Y20=0,"",ROUND(GERST!Y20/GERST!X20,2))</f>
        <v>0.93</v>
      </c>
    </row>
    <row r="20" spans="1:10" s="47" customFormat="1" ht="19.5" customHeight="1">
      <c r="A20" s="29">
        <v>16</v>
      </c>
      <c r="B20" s="30" t="s">
        <v>29</v>
      </c>
      <c r="C20" s="55">
        <f>IF(GERST!D21=0,"",ROUND(GERST!D21/GERST!C21,2))</f>
        <v>0.92</v>
      </c>
      <c r="D20" s="55">
        <f>IF(GERST!G21=0,"",ROUND(GERST!G21/GERST!F21,2))</f>
        <v>0.87</v>
      </c>
      <c r="E20" s="55">
        <f>IF(GERST!J21=0,"",ROUND(GERST!J21/GERST!I21,2))</f>
        <v>0.91</v>
      </c>
      <c r="F20" s="55">
        <f>IF(GERST!M21=0,"",ROUND(GERST!M21/GERST!L21,2))</f>
        <v>0.9</v>
      </c>
      <c r="G20" s="55">
        <f>IF(GERST!P21=0,"",ROUND(GERST!P21/GERST!O21,2))</f>
        <v>0.91</v>
      </c>
      <c r="H20" s="55">
        <f>IF(GERST!S21=0,"",ROUND(GERST!S21/GERST!R21,2))</f>
        <v>0.84</v>
      </c>
      <c r="I20" s="55">
        <f>IF(GERST!V21=0,"",ROUND(GERST!V21/GERST!U21,2))</f>
        <v>0.89</v>
      </c>
      <c r="J20" s="55">
        <f>IF(GERST!Y21=0,"",ROUND(GERST!Y21/GERST!X21,2))</f>
        <v>0.91</v>
      </c>
    </row>
    <row r="21" spans="1:10" s="47" customFormat="1" ht="19.5" customHeight="1">
      <c r="A21" s="29">
        <v>17</v>
      </c>
      <c r="B21" s="30" t="s">
        <v>30</v>
      </c>
      <c r="C21" s="55">
        <f>IF(GERST!D22=0,"",ROUND(GERST!D22/GERST!C22,2))</f>
        <v>1.02</v>
      </c>
      <c r="D21" s="55">
        <f>IF(GERST!G22=0,"",ROUND(GERST!G22/GERST!F22,2))</f>
        <v>1.1599999999999999</v>
      </c>
      <c r="E21" s="55">
        <f>IF(GERST!J22=0,"",ROUND(GERST!J22/GERST!I22,2))</f>
        <v>1.05</v>
      </c>
      <c r="F21" s="55">
        <f>IF(GERST!M22=0,"",ROUND(GERST!M22/GERST!L22,2))</f>
        <v>1.21</v>
      </c>
      <c r="G21" s="55">
        <f>IF(GERST!P22=0,"",ROUND(GERST!P22/GERST!O22,2))</f>
        <v>1.06</v>
      </c>
      <c r="H21" s="55">
        <f>IF(GERST!S22=0,"",ROUND(GERST!S22/GERST!R22,2))</f>
        <v>1.26</v>
      </c>
      <c r="I21" s="55">
        <f>IF(GERST!V22=0,"",ROUND(GERST!V22/GERST!U22,2))</f>
        <v>1.21</v>
      </c>
      <c r="J21" s="55">
        <f>IF(GERST!Y22=0,"",ROUND(GERST!Y22/GERST!X22,2))</f>
        <v>1.06</v>
      </c>
    </row>
    <row r="22" spans="1:10" s="47" customFormat="1" ht="19.5" customHeight="1">
      <c r="A22" s="29">
        <v>18</v>
      </c>
      <c r="B22" s="30" t="s">
        <v>31</v>
      </c>
      <c r="C22" s="55">
        <f>IF(GERST!D23=0,"",ROUND(GERST!D23/GERST!C23,2))</f>
        <v>0.94</v>
      </c>
      <c r="D22" s="55">
        <f>IF(GERST!G23=0,"",ROUND(GERST!G23/GERST!F23,2))</f>
        <v>0.96</v>
      </c>
      <c r="E22" s="55">
        <f>IF(GERST!J23=0,"",ROUND(GERST!J23/GERST!I23,2))</f>
        <v>0.94</v>
      </c>
      <c r="F22" s="55">
        <f>IF(GERST!M23=0,"",ROUND(GERST!M23/GERST!L23,2))</f>
        <v>1.02</v>
      </c>
      <c r="G22" s="55">
        <f>IF(GERST!P23=0,"",ROUND(GERST!P23/GERST!O23,2))</f>
        <v>0.95</v>
      </c>
      <c r="H22" s="55">
        <f>IF(GERST!S23=0,"",ROUND(GERST!S23/GERST!R23,2))</f>
        <v>0.98</v>
      </c>
      <c r="I22" s="55">
        <f>IF(GERST!V23=0,"",ROUND(GERST!V23/GERST!U23,2))</f>
        <v>1</v>
      </c>
      <c r="J22" s="55">
        <f>IF(GERST!Y23=0,"",ROUND(GERST!Y23/GERST!X23,2))</f>
        <v>0.95</v>
      </c>
    </row>
    <row r="23" spans="1:10" s="47" customFormat="1" ht="19.5" customHeight="1">
      <c r="A23" s="29">
        <v>19</v>
      </c>
      <c r="B23" s="30" t="s">
        <v>54</v>
      </c>
      <c r="C23" s="55">
        <f>IF(GERST!D24=0,"",ROUND(GERST!D24/GERST!C24,2))</f>
        <v>0.98</v>
      </c>
      <c r="D23" s="55">
        <f>IF(GERST!G24=0,"",ROUND(GERST!G24/GERST!F24,2))</f>
        <v>0.98</v>
      </c>
      <c r="E23" s="55">
        <f>IF(GERST!J24=0,"",ROUND(GERST!J24/GERST!I24,2))</f>
        <v>0.98</v>
      </c>
      <c r="F23" s="55">
        <f>IF(GERST!M24=0,"",ROUND(GERST!M24/GERST!L24,2))</f>
        <v>1.05</v>
      </c>
      <c r="G23" s="55">
        <f>IF(GERST!P24=0,"",ROUND(GERST!P24/GERST!O24,2))</f>
        <v>0.99</v>
      </c>
      <c r="H23" s="55">
        <f>IF(GERST!S24=0,"",ROUND(GERST!S24/GERST!R24,2))</f>
        <v>0.95</v>
      </c>
      <c r="I23" s="55">
        <f>IF(GERST!V24=0,"",ROUND(GERST!V24/GERST!U24,2))</f>
        <v>1.01</v>
      </c>
      <c r="J23" s="55">
        <f>IF(GERST!Y24=0,"",ROUND(GERST!Y24/GERST!X24,2))</f>
        <v>0.99</v>
      </c>
    </row>
    <row r="24" spans="1:10" s="47" customFormat="1" ht="19.5" customHeight="1">
      <c r="A24" s="29">
        <v>20</v>
      </c>
      <c r="B24" s="2" t="s">
        <v>55</v>
      </c>
      <c r="C24" s="55">
        <f>IF(GERST!D25=0,"",ROUND(GERST!D25/GERST!C25,2))</f>
        <v>1.03</v>
      </c>
      <c r="D24" s="55">
        <f>IF(GERST!G25=0,"",ROUND(GERST!G25/GERST!F25,2))</f>
        <v>0.86</v>
      </c>
      <c r="E24" s="55">
        <f>IF(GERST!J25=0,"",ROUND(GERST!J25/GERST!I25,2))</f>
        <v>0.99</v>
      </c>
      <c r="F24" s="55">
        <f>IF(GERST!M25=0,"",ROUND(GERST!M25/GERST!L25,2))</f>
        <v>0.8</v>
      </c>
      <c r="G24" s="55">
        <f>IF(GERST!P25=0,"",ROUND(GERST!P25/GERST!O25,2))</f>
        <v>0.98</v>
      </c>
      <c r="H24" s="55">
        <f>IF(GERST!S25=0,"",ROUND(GERST!S25/GERST!R25,2))</f>
        <v>0.71</v>
      </c>
      <c r="I24" s="55">
        <f>IF(GERST!V25=0,"",ROUND(GERST!V25/GERST!U25,2))</f>
        <v>0.77</v>
      </c>
      <c r="J24" s="55">
        <f>IF(GERST!Y25=0,"",ROUND(GERST!Y25/GERST!X25,2))</f>
        <v>0.97</v>
      </c>
    </row>
    <row r="25" spans="1:10" s="47" customFormat="1" ht="19.5" customHeight="1">
      <c r="A25" s="29">
        <v>21</v>
      </c>
      <c r="B25" s="30" t="s">
        <v>74</v>
      </c>
      <c r="C25" s="55" t="str">
        <f>IF(GERST!D26=0,"",ROUND(GERST!D26/GERST!C26,2))</f>
        <v/>
      </c>
      <c r="D25" s="55" t="str">
        <f>IF(GERST!G26=0,"",ROUND(GERST!G26/GERST!F26,2))</f>
        <v/>
      </c>
      <c r="E25" s="55" t="str">
        <f>IF(GERST!J26=0,"",ROUND(GERST!J26/GERST!I26,2))</f>
        <v/>
      </c>
      <c r="F25" s="55" t="str">
        <f>IF(GERST!M26=0,"",ROUND(GERST!M26/GERST!L26,2))</f>
        <v/>
      </c>
      <c r="G25" s="55" t="str">
        <f>IF(GERST!P26=0,"",ROUND(GERST!P26/GERST!O26,2))</f>
        <v/>
      </c>
      <c r="H25" s="55" t="str">
        <f>IF(GERST!S26=0,"",ROUND(GERST!S26/GERST!R26,2))</f>
        <v/>
      </c>
      <c r="I25" s="55" t="str">
        <f>IF(GERST!V26=0,"",ROUND(GERST!V26/GERST!U26,2))</f>
        <v/>
      </c>
      <c r="J25" s="55" t="str">
        <f>IF(GERST!Y26=0,"",ROUND(GERST!Y26/GERST!X26,2))</f>
        <v/>
      </c>
    </row>
    <row r="26" spans="1:10" s="47" customFormat="1" ht="19.5" customHeight="1">
      <c r="A26" s="29">
        <v>22</v>
      </c>
      <c r="B26" s="30" t="s">
        <v>32</v>
      </c>
      <c r="C26" s="55">
        <f>IF(GERST!D27=0,"",ROUND(GERST!D27/GERST!C27,2))</f>
        <v>0.92</v>
      </c>
      <c r="D26" s="55">
        <f>IF(GERST!G27=0,"",ROUND(GERST!G27/GERST!F27,2))</f>
        <v>0.72</v>
      </c>
      <c r="E26" s="55">
        <f>IF(GERST!J27=0,"",ROUND(GERST!J27/GERST!I27,2))</f>
        <v>0.86</v>
      </c>
      <c r="F26" s="55">
        <f>IF(GERST!M27=0,"",ROUND(GERST!M27/GERST!L27,2))</f>
        <v>0.62</v>
      </c>
      <c r="G26" s="55">
        <f>IF(GERST!P27=0,"",ROUND(GERST!P27/GERST!O27,2))</f>
        <v>0.83</v>
      </c>
      <c r="H26" s="55">
        <f>IF(GERST!S27=0,"",ROUND(GERST!S27/GERST!R27,2))</f>
        <v>0.5</v>
      </c>
      <c r="I26" s="55">
        <f>IF(GERST!V27=0,"",ROUND(GERST!V27/GERST!U27,2))</f>
        <v>0.56999999999999995</v>
      </c>
      <c r="J26" s="55">
        <f>IF(GERST!Y27=0,"",ROUND(GERST!Y27/GERST!X27,2))</f>
        <v>0.82</v>
      </c>
    </row>
    <row r="27" spans="1:10" s="47" customFormat="1" ht="19.5" customHeight="1">
      <c r="A27" s="29">
        <v>23</v>
      </c>
      <c r="B27" s="30" t="s">
        <v>33</v>
      </c>
      <c r="C27" s="55">
        <f>IF(GERST!D28=0,"",ROUND(GERST!D28/GERST!C28,2))</f>
        <v>0.99</v>
      </c>
      <c r="D27" s="55">
        <f>IF(GERST!G28=0,"",ROUND(GERST!G28/GERST!F28,2))</f>
        <v>1.24</v>
      </c>
      <c r="E27" s="55">
        <f>IF(GERST!J28=0,"",ROUND(GERST!J28/GERST!I28,2))</f>
        <v>1.06</v>
      </c>
      <c r="F27" s="55">
        <f>IF(GERST!M28=0,"",ROUND(GERST!M28/GERST!L28,2))</f>
        <v>1.17</v>
      </c>
      <c r="G27" s="55">
        <f>IF(GERST!P28=0,"",ROUND(GERST!P28/GERST!O28,2))</f>
        <v>1.07</v>
      </c>
      <c r="H27" s="55">
        <f>IF(GERST!S28=0,"",ROUND(GERST!S28/GERST!R28,2))</f>
        <v>1.18</v>
      </c>
      <c r="I27" s="55">
        <f>IF(GERST!V28=0,"",ROUND(GERST!V28/GERST!U28,2))</f>
        <v>1.17</v>
      </c>
      <c r="J27" s="55">
        <f>IF(GERST!Y28=0,"",ROUND(GERST!Y28/GERST!X28,2))</f>
        <v>1.07</v>
      </c>
    </row>
    <row r="28" spans="1:10" s="47" customFormat="1" ht="19.5" customHeight="1">
      <c r="A28" s="29">
        <v>24</v>
      </c>
      <c r="B28" s="30" t="s">
        <v>34</v>
      </c>
      <c r="C28" s="55">
        <f>IF(GERST!D29=0,"",ROUND(GERST!D29/GERST!C29,2))</f>
        <v>0.99</v>
      </c>
      <c r="D28" s="55">
        <f>IF(GERST!G29=0,"",ROUND(GERST!G29/GERST!F29,2))</f>
        <v>0.91</v>
      </c>
      <c r="E28" s="55">
        <f>IF(GERST!J29=0,"",ROUND(GERST!J29/GERST!I29,2))</f>
        <v>0.97</v>
      </c>
      <c r="F28" s="55">
        <f>IF(GERST!M29=0,"",ROUND(GERST!M29/GERST!L29,2))</f>
        <v>0.93</v>
      </c>
      <c r="G28" s="55">
        <f>IF(GERST!P29=0,"",ROUND(GERST!P29/GERST!O29,2))</f>
        <v>0.97</v>
      </c>
      <c r="H28" s="55">
        <f>IF(GERST!S29=0,"",ROUND(GERST!S29/GERST!R29,2))</f>
        <v>0.9</v>
      </c>
      <c r="I28" s="55">
        <f>IF(GERST!V29=0,"",ROUND(GERST!V29/GERST!U29,2))</f>
        <v>0.92</v>
      </c>
      <c r="J28" s="55">
        <f>IF(GERST!Y29=0,"",ROUND(GERST!Y29/GERST!X29,2))</f>
        <v>0.97</v>
      </c>
    </row>
    <row r="29" spans="1:10" s="47" customFormat="1" ht="19.5" customHeight="1">
      <c r="A29" s="29">
        <v>25</v>
      </c>
      <c r="B29" s="30" t="s">
        <v>35</v>
      </c>
      <c r="C29" s="55">
        <f>IF(GERST!D30=0,"",ROUND(GERST!D30/GERST!C30,2))</f>
        <v>0.97</v>
      </c>
      <c r="D29" s="55">
        <f>IF(GERST!G30=0,"",ROUND(GERST!G30/GERST!F30,2))</f>
        <v>0.93</v>
      </c>
      <c r="E29" s="55">
        <f>IF(GERST!J30=0,"",ROUND(GERST!J30/GERST!I30,2))</f>
        <v>0.96</v>
      </c>
      <c r="F29" s="55">
        <f>IF(GERST!M30=0,"",ROUND(GERST!M30/GERST!L30,2))</f>
        <v>0.89</v>
      </c>
      <c r="G29" s="55">
        <f>IF(GERST!P30=0,"",ROUND(GERST!P30/GERST!O30,2))</f>
        <v>0.96</v>
      </c>
      <c r="H29" s="55">
        <f>IF(GERST!S30=0,"",ROUND(GERST!S30/GERST!R30,2))</f>
        <v>0.77</v>
      </c>
      <c r="I29" s="55">
        <f>IF(GERST!V30=0,"",ROUND(GERST!V30/GERST!U30,2))</f>
        <v>0.85</v>
      </c>
      <c r="J29" s="55">
        <f>IF(GERST!Y30=0,"",ROUND(GERST!Y30/GERST!X30,2))</f>
        <v>0.95</v>
      </c>
    </row>
    <row r="30" spans="1:10" s="47" customFormat="1" ht="19.5" customHeight="1">
      <c r="A30" s="29">
        <v>26</v>
      </c>
      <c r="B30" s="30" t="s">
        <v>36</v>
      </c>
      <c r="C30" s="55">
        <f>IF(GERST!D31=0,"",ROUND(GERST!D31/GERST!C31,2))</f>
        <v>0.99</v>
      </c>
      <c r="D30" s="55">
        <f>IF(GERST!G31=0,"",ROUND(GERST!G31/GERST!F31,2))</f>
        <v>0.96</v>
      </c>
      <c r="E30" s="55">
        <f>IF(GERST!J31=0,"",ROUND(GERST!J31/GERST!I31,2))</f>
        <v>0.98</v>
      </c>
      <c r="F30" s="55">
        <f>IF(GERST!M31=0,"",ROUND(GERST!M31/GERST!L31,2))</f>
        <v>0.66</v>
      </c>
      <c r="G30" s="55">
        <f>IF(GERST!P31=0,"",ROUND(GERST!P31/GERST!O31,2))</f>
        <v>0.93</v>
      </c>
      <c r="H30" s="55">
        <f>IF(GERST!S31=0,"",ROUND(GERST!S31/GERST!R31,2))</f>
        <v>0.63</v>
      </c>
      <c r="I30" s="55">
        <f>IF(GERST!V31=0,"",ROUND(GERST!V31/GERST!U31,2))</f>
        <v>0.65</v>
      </c>
      <c r="J30" s="55">
        <f>IF(GERST!Y31=0,"",ROUND(GERST!Y31/GERST!X31,2))</f>
        <v>0.9</v>
      </c>
    </row>
    <row r="31" spans="1:10" s="47" customFormat="1" ht="19.5" customHeight="1">
      <c r="A31" s="29">
        <v>27</v>
      </c>
      <c r="B31" s="30" t="s">
        <v>37</v>
      </c>
      <c r="C31" s="55">
        <f>IF(GERST!D32=0,"",ROUND(GERST!D32/GERST!C32,2))</f>
        <v>1.04</v>
      </c>
      <c r="D31" s="55">
        <f>IF(GERST!G32=0,"",ROUND(GERST!G32/GERST!F32,2))</f>
        <v>0.98</v>
      </c>
      <c r="E31" s="55">
        <f>IF(GERST!J32=0,"",ROUND(GERST!J32/GERST!I32,2))</f>
        <v>1.02</v>
      </c>
      <c r="F31" s="55">
        <f>IF(GERST!M32=0,"",ROUND(GERST!M32/GERST!L32,2))</f>
        <v>0.89</v>
      </c>
      <c r="G31" s="55">
        <f>IF(GERST!P32=0,"",ROUND(GERST!P32/GERST!O32,2))</f>
        <v>1.01</v>
      </c>
      <c r="H31" s="55">
        <f>IF(GERST!S32=0,"",ROUND(GERST!S32/GERST!R32,2))</f>
        <v>0.68</v>
      </c>
      <c r="I31" s="55">
        <f>IF(GERST!V32=0,"",ROUND(GERST!V32/GERST!U32,2))</f>
        <v>0.8</v>
      </c>
      <c r="J31" s="55">
        <f>IF(GERST!Y32=0,"",ROUND(GERST!Y32/GERST!X32,2))</f>
        <v>0.97</v>
      </c>
    </row>
    <row r="32" spans="1:10" s="47" customFormat="1" ht="19.5" customHeight="1">
      <c r="A32" s="29">
        <v>28</v>
      </c>
      <c r="B32" s="30" t="s">
        <v>38</v>
      </c>
      <c r="C32" s="55">
        <f>IF(GERST!D33=0,"",ROUND(GERST!D33/GERST!C33,2))</f>
        <v>0.98</v>
      </c>
      <c r="D32" s="55">
        <f>IF(GERST!G33=0,"",ROUND(GERST!G33/GERST!F33,2))</f>
        <v>0.95</v>
      </c>
      <c r="E32" s="55">
        <f>IF(GERST!J33=0,"",ROUND(GERST!J33/GERST!I33,2))</f>
        <v>0.97</v>
      </c>
      <c r="F32" s="55">
        <f>IF(GERST!M33=0,"",ROUND(GERST!M33/GERST!L33,2))</f>
        <v>0.85</v>
      </c>
      <c r="G32" s="55">
        <f>IF(GERST!P33=0,"",ROUND(GERST!P33/GERST!O33,2))</f>
        <v>0.97</v>
      </c>
      <c r="H32" s="55">
        <f>IF(GERST!S33=0,"",ROUND(GERST!S33/GERST!R33,2))</f>
        <v>0.59</v>
      </c>
      <c r="I32" s="55">
        <f>IF(GERST!V33=0,"",ROUND(GERST!V33/GERST!U33,2))</f>
        <v>0.77</v>
      </c>
      <c r="J32" s="55">
        <f>IF(GERST!Y33=0,"",ROUND(GERST!Y33/GERST!X33,2))</f>
        <v>0.96</v>
      </c>
    </row>
    <row r="33" spans="1:10" s="47" customFormat="1" ht="19.5" customHeight="1">
      <c r="A33" s="29">
        <v>29</v>
      </c>
      <c r="B33" s="30" t="s">
        <v>39</v>
      </c>
      <c r="C33" s="55">
        <f>IF(GERST!D34=0,"",ROUND(GERST!D34/GERST!C34,2))</f>
        <v>1.04</v>
      </c>
      <c r="D33" s="55">
        <f>IF(GERST!G34=0,"",ROUND(GERST!G34/GERST!F34,2))</f>
        <v>0.93</v>
      </c>
      <c r="E33" s="55">
        <f>IF(GERST!J34=0,"",ROUND(GERST!J34/GERST!I34,2))</f>
        <v>1</v>
      </c>
      <c r="F33" s="55">
        <f>IF(GERST!M34=0,"",ROUND(GERST!M34/GERST!L34,2))</f>
        <v>1.05</v>
      </c>
      <c r="G33" s="55">
        <f>IF(GERST!P34=0,"",ROUND(GERST!P34/GERST!O34,2))</f>
        <v>1.01</v>
      </c>
      <c r="H33" s="55">
        <f>IF(GERST!S34=0,"",ROUND(GERST!S34/GERST!R34,2))</f>
        <v>1.76</v>
      </c>
      <c r="I33" s="55">
        <f>IF(GERST!V34=0,"",ROUND(GERST!V34/GERST!U34,2))</f>
        <v>1.32</v>
      </c>
      <c r="J33" s="55">
        <f>IF(GERST!Y34=0,"",ROUND(GERST!Y34/GERST!X34,2))</f>
        <v>1.08</v>
      </c>
    </row>
    <row r="34" spans="1:10" s="47" customFormat="1" ht="19.5" customHeight="1">
      <c r="A34" s="29">
        <v>30</v>
      </c>
      <c r="B34" s="30" t="s">
        <v>40</v>
      </c>
      <c r="C34" s="55" t="str">
        <f>IF(GERST!D35=0,"",ROUND(GERST!D35/GERST!C35,2))</f>
        <v/>
      </c>
      <c r="D34" s="55" t="str">
        <f>IF(GERST!G35=0,"",ROUND(GERST!G35/GERST!F35,2))</f>
        <v/>
      </c>
      <c r="E34" s="55" t="str">
        <f>IF(GERST!J35=0,"",ROUND(GERST!J35/GERST!I35,2))</f>
        <v/>
      </c>
      <c r="F34" s="55" t="str">
        <f>IF(GERST!M35=0,"",ROUND(GERST!M35/GERST!L35,2))</f>
        <v/>
      </c>
      <c r="G34" s="55" t="str">
        <f>IF(GERST!P35=0,"",ROUND(GERST!P35/GERST!O35,2))</f>
        <v/>
      </c>
      <c r="H34" s="55" t="str">
        <f>IF(GERST!S35=0,"",ROUND(GERST!S35/GERST!R35,2))</f>
        <v/>
      </c>
      <c r="I34" s="55" t="str">
        <f>IF(GERST!V35=0,"",ROUND(GERST!V35/GERST!U35,2))</f>
        <v/>
      </c>
      <c r="J34" s="55" t="str">
        <f>IF(GERST!Y35=0,"",ROUND(GERST!Y35/GERST!X35,2))</f>
        <v/>
      </c>
    </row>
    <row r="35" spans="1:10" s="47" customFormat="1" ht="19.5" customHeight="1">
      <c r="A35" s="29">
        <v>31</v>
      </c>
      <c r="B35" s="30" t="s">
        <v>41</v>
      </c>
      <c r="C35" s="55">
        <f>IF(GERST!D36=0,"",ROUND(GERST!D36/GERST!C36,2))</f>
        <v>1.1100000000000001</v>
      </c>
      <c r="D35" s="55">
        <f>IF(GERST!G36=0,"",ROUND(GERST!G36/GERST!F36,2))</f>
        <v>0.94</v>
      </c>
      <c r="E35" s="55">
        <f>IF(GERST!J36=0,"",ROUND(GERST!J36/GERST!I36,2))</f>
        <v>1.07</v>
      </c>
      <c r="F35" s="55">
        <f>IF(GERST!M36=0,"",ROUND(GERST!M36/GERST!L36,2))</f>
        <v>0.81</v>
      </c>
      <c r="G35" s="55">
        <f>IF(GERST!P36=0,"",ROUND(GERST!P36/GERST!O36,2))</f>
        <v>1.05</v>
      </c>
      <c r="H35" s="55">
        <f>IF(GERST!S36=0,"",ROUND(GERST!S36/GERST!R36,2))</f>
        <v>0.56000000000000005</v>
      </c>
      <c r="I35" s="55">
        <f>IF(GERST!V36=0,"",ROUND(GERST!V36/GERST!U36,2))</f>
        <v>0.71</v>
      </c>
      <c r="J35" s="55">
        <f>IF(GERST!Y36=0,"",ROUND(GERST!Y36/GERST!X36,2))</f>
        <v>1.01</v>
      </c>
    </row>
    <row r="36" spans="1:10" s="47" customFormat="1" ht="19.5" customHeight="1">
      <c r="A36" s="29">
        <v>32</v>
      </c>
      <c r="B36" s="30" t="s">
        <v>42</v>
      </c>
      <c r="C36" s="55">
        <f>IF(GERST!D37=0,"",ROUND(GERST!D37/GERST!C37,2))</f>
        <v>1.05</v>
      </c>
      <c r="D36" s="55">
        <f>IF(GERST!G37=0,"",ROUND(GERST!G37/GERST!F37,2))</f>
        <v>1.04</v>
      </c>
      <c r="E36" s="55">
        <f>IF(GERST!J37=0,"",ROUND(GERST!J37/GERST!I37,2))</f>
        <v>1.04</v>
      </c>
      <c r="F36" s="55">
        <f>IF(GERST!M37=0,"",ROUND(GERST!M37/GERST!L37,2))</f>
        <v>1.18</v>
      </c>
      <c r="G36" s="55">
        <f>IF(GERST!P37=0,"",ROUND(GERST!P37/GERST!O37,2))</f>
        <v>1.06</v>
      </c>
      <c r="H36" s="55">
        <f>IF(GERST!S37=0,"",ROUND(GERST!S37/GERST!R37,2))</f>
        <v>1.21</v>
      </c>
      <c r="I36" s="55">
        <f>IF(GERST!V37=0,"",ROUND(GERST!V37/GERST!U37,2))</f>
        <v>1.19</v>
      </c>
      <c r="J36" s="55">
        <f>IF(GERST!Y37=0,"",ROUND(GERST!Y37/GERST!X37,2))</f>
        <v>1.07</v>
      </c>
    </row>
    <row r="37" spans="1:10" s="47" customFormat="1" ht="19.5" customHeight="1">
      <c r="A37" s="29">
        <v>33</v>
      </c>
      <c r="B37" s="30" t="s">
        <v>43</v>
      </c>
      <c r="C37" s="55" t="str">
        <f>IF(GERST!D38=0,"",ROUND(GERST!D38/GERST!C38,2))</f>
        <v/>
      </c>
      <c r="D37" s="55" t="str">
        <f>IF(GERST!G38=0,"",ROUND(GERST!G38/GERST!F38,2))</f>
        <v/>
      </c>
      <c r="E37" s="55" t="str">
        <f>IF(GERST!J38=0,"",ROUND(GERST!J38/GERST!I38,2))</f>
        <v/>
      </c>
      <c r="F37" s="55" t="str">
        <f>IF(GERST!M38=0,"",ROUND(GERST!M38/GERST!L38,2))</f>
        <v/>
      </c>
      <c r="G37" s="55" t="str">
        <f>IF(GERST!P38=0,"",ROUND(GERST!P38/GERST!O38,2))</f>
        <v/>
      </c>
      <c r="H37" s="55" t="str">
        <f>IF(GERST!S38=0,"",ROUND(GERST!S38/GERST!R38,2))</f>
        <v/>
      </c>
      <c r="I37" s="55" t="str">
        <f>IF(GERST!V38=0,"",ROUND(GERST!V38/GERST!U38,2))</f>
        <v/>
      </c>
      <c r="J37" s="55" t="str">
        <f>IF(GERST!Y38=0,"",ROUND(GERST!Y38/GERST!X38,2))</f>
        <v/>
      </c>
    </row>
    <row r="38" spans="1:10" s="47" customFormat="1" ht="19.5" customHeight="1">
      <c r="A38" s="29">
        <v>34</v>
      </c>
      <c r="B38" s="30" t="s">
        <v>44</v>
      </c>
      <c r="C38" s="55">
        <f>IF(GERST!D39=0,"",ROUND(GERST!D39/GERST!C39,2))</f>
        <v>1.02</v>
      </c>
      <c r="D38" s="55">
        <f>IF(GERST!G39=0,"",ROUND(GERST!G39/GERST!F39,2))</f>
        <v>0.97</v>
      </c>
      <c r="E38" s="55">
        <f>IF(GERST!J39=0,"",ROUND(GERST!J39/GERST!I39,2))</f>
        <v>1.01</v>
      </c>
      <c r="F38" s="55">
        <f>IF(GERST!M39=0,"",ROUND(GERST!M39/GERST!L39,2))</f>
        <v>1.02</v>
      </c>
      <c r="G38" s="55">
        <f>IF(GERST!P39=0,"",ROUND(GERST!P39/GERST!O39,2))</f>
        <v>1.01</v>
      </c>
      <c r="H38" s="55">
        <f>IF(GERST!S39=0,"",ROUND(GERST!S39/GERST!R39,2))</f>
        <v>0.96</v>
      </c>
      <c r="I38" s="55">
        <f>IF(GERST!V39=0,"",ROUND(GERST!V39/GERST!U39,2))</f>
        <v>0.99</v>
      </c>
      <c r="J38" s="55">
        <f>IF(GERST!Y39=0,"",ROUND(GERST!Y39/GERST!X39,2))</f>
        <v>1</v>
      </c>
    </row>
    <row r="39" spans="1:10" s="47" customFormat="1" ht="19.5" customHeight="1">
      <c r="A39" s="29">
        <v>35</v>
      </c>
      <c r="B39" s="30" t="s">
        <v>45</v>
      </c>
      <c r="C39" s="55" t="str">
        <f>IF(GERST!D40=0,"",ROUND(GERST!D40/GERST!C40,2))</f>
        <v/>
      </c>
      <c r="D39" s="55" t="str">
        <f>IF(GERST!G40=0,"",ROUND(GERST!G40/GERST!F40,2))</f>
        <v/>
      </c>
      <c r="E39" s="55" t="str">
        <f>IF(GERST!J40=0,"",ROUND(GERST!J40/GERST!I40,2))</f>
        <v/>
      </c>
      <c r="F39" s="55" t="str">
        <f>IF(GERST!M40=0,"",ROUND(GERST!M40/GERST!L40,2))</f>
        <v/>
      </c>
      <c r="G39" s="55" t="str">
        <f>IF(GERST!P40=0,"",ROUND(GERST!P40/GERST!O40,2))</f>
        <v/>
      </c>
      <c r="H39" s="55" t="str">
        <f>IF(GERST!S40=0,"",ROUND(GERST!S40/GERST!R40,2))</f>
        <v/>
      </c>
      <c r="I39" s="55" t="str">
        <f>IF(GERST!V40=0,"",ROUND(GERST!V40/GERST!U40,2))</f>
        <v/>
      </c>
      <c r="J39" s="55" t="str">
        <f>IF(GERST!Y40=0,"",ROUND(GERST!Y40/GERST!X40,2))</f>
        <v/>
      </c>
    </row>
    <row r="40" spans="1:10" s="94" customFormat="1" ht="19.5" customHeight="1">
      <c r="A40" s="192" t="s">
        <v>46</v>
      </c>
      <c r="B40" s="192"/>
      <c r="C40" s="104">
        <f>IF(GERST!D41=0,"",ROUND(GERST!D41/GERST!C41,2))</f>
        <v>0.97</v>
      </c>
      <c r="D40" s="104">
        <f>IF(GERST!G41=0,"",ROUND(GERST!G41/GERST!F41,2))</f>
        <v>0.89</v>
      </c>
      <c r="E40" s="104">
        <f>IF(GERST!J41=0,"",ROUND(GERST!J41/GERST!I41,2))</f>
        <v>0.95</v>
      </c>
      <c r="F40" s="104">
        <f>IF(GERST!M41=0,"",ROUND(GERST!M41/GERST!L41,2))</f>
        <v>0.79</v>
      </c>
      <c r="G40" s="104">
        <f>IF(GERST!P41=0,"",ROUND(GERST!P41/GERST!O41,2))</f>
        <v>0.94</v>
      </c>
      <c r="H40" s="104">
        <f>IF(GERST!S41=0,"",ROUND(GERST!S41/GERST!R41,2))</f>
        <v>0.7</v>
      </c>
      <c r="I40" s="104">
        <f>IF(GERST!V41=0,"",ROUND(GERST!V41/GERST!U41,2))</f>
        <v>0.75</v>
      </c>
      <c r="J40" s="104">
        <f>IF(GERST!Y41=0,"",ROUND(GERST!Y41/GERST!X41,2))</f>
        <v>0.93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2" orientation="portrait" useFirstPageNumber="1" r:id="rId1"/>
  <headerFooter alignWithMargins="0">
    <oddFooter>&amp;LStatistics of School Education 2008-09&amp;C&amp;P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22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19.425781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141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3" t="s">
        <v>81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75" t="s">
        <v>67</v>
      </c>
      <c r="B3" s="75" t="s">
        <v>65</v>
      </c>
      <c r="C3" s="77" t="s">
        <v>115</v>
      </c>
      <c r="D3" s="77" t="s">
        <v>109</v>
      </c>
      <c r="E3" s="77" t="s">
        <v>116</v>
      </c>
      <c r="F3" s="77" t="s">
        <v>110</v>
      </c>
      <c r="G3" s="77" t="s">
        <v>111</v>
      </c>
      <c r="H3" s="77" t="s">
        <v>112</v>
      </c>
      <c r="I3" s="77" t="s">
        <v>113</v>
      </c>
      <c r="J3" s="75" t="s">
        <v>114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3">
        <f>IF(EnrlAll!V6=0,"",ROUND(EnrlAll!V6/EnrlAll!U6*100,0))</f>
        <v>97</v>
      </c>
      <c r="D5" s="103">
        <f>IF(EnrlAll!AG6=0,"",ROUND(EnrlAll!AH6/EnrlAll!AG6*100,0))</f>
        <v>96</v>
      </c>
      <c r="E5" s="103">
        <f>IF(EnrlAll!AJ6=0,"",ROUND(EnrlAll!AK6/EnrlAll!AJ6*100,0))</f>
        <v>97</v>
      </c>
      <c r="F5" s="103">
        <f>IF(EnrlAll!AS6=0,"",ROUND(EnrlAll!AT6/EnrlAll!AS6*100,0))</f>
        <v>94</v>
      </c>
      <c r="G5" s="103">
        <f>IF(EnrlAll!AV6=0,"",ROUND(EnrlAll!AW6/EnrlAll!AV6*100,0))</f>
        <v>96</v>
      </c>
      <c r="H5" s="103">
        <f>IF(EnrlAll!BE6=0,"",ROUND(EnrlAll!BF6/EnrlAll!BE6*100,0))</f>
        <v>81</v>
      </c>
      <c r="I5" s="103">
        <f>IF((EnrlAll!AT6+EnrlAll!BF6)=0,"",ROUND((EnrlAll!AT6+EnrlAll!BF6)/(EnrlAll!BE6+EnrlAll!AS6)*100,0))</f>
        <v>89</v>
      </c>
      <c r="J5" s="103">
        <f>IF(EnrlAll!BH6=0,"",ROUND(EnrlAll!BI6/EnrlAll!BH6*100,0))</f>
        <v>95</v>
      </c>
    </row>
    <row r="6" spans="1:10" s="47" customFormat="1" ht="19.5" customHeight="1">
      <c r="A6" s="29">
        <v>2</v>
      </c>
      <c r="B6" s="30" t="s">
        <v>17</v>
      </c>
      <c r="C6" s="103">
        <f>IF(EnrlAll!V7=0,"",ROUND(EnrlAll!V7/EnrlAll!U7*100,0))</f>
        <v>91</v>
      </c>
      <c r="D6" s="103">
        <f>IF(EnrlAll!AG7=0,"",ROUND(EnrlAll!AH7/EnrlAll!AG7*100,0))</f>
        <v>87</v>
      </c>
      <c r="E6" s="103">
        <f>IF(EnrlAll!AJ7=0,"",ROUND(EnrlAll!AK7/EnrlAll!AJ7*100,0))</f>
        <v>90</v>
      </c>
      <c r="F6" s="103">
        <f>IF(EnrlAll!AS7=0,"",ROUND(EnrlAll!AT7/EnrlAll!AS7*100,0))</f>
        <v>86</v>
      </c>
      <c r="G6" s="103">
        <f>IF(EnrlAll!AV7=0,"",ROUND(EnrlAll!AW7/EnrlAll!AV7*100,0))</f>
        <v>90</v>
      </c>
      <c r="H6" s="103">
        <f>IF(EnrlAll!BE7=0,"",ROUND(EnrlAll!BF7/EnrlAll!BE7*100,0))</f>
        <v>81</v>
      </c>
      <c r="I6" s="103">
        <f>IF((EnrlAll!AT7+EnrlAll!BF7)=0,"",ROUND((EnrlAll!AT7+EnrlAll!BF7)/(EnrlAll!BE7+EnrlAll!AS7)*100,0))</f>
        <v>85</v>
      </c>
      <c r="J6" s="103">
        <f>IF(EnrlAll!BH7=0,"",ROUND(EnrlAll!BI7/EnrlAll!BH7*100,0))</f>
        <v>89</v>
      </c>
    </row>
    <row r="7" spans="1:10" s="47" customFormat="1" ht="19.5" customHeight="1">
      <c r="A7" s="29">
        <v>3</v>
      </c>
      <c r="B7" s="30" t="s">
        <v>48</v>
      </c>
      <c r="C7" s="103">
        <f>IF(EnrlAll!V8=0,"",ROUND(EnrlAll!V8/EnrlAll!U8*100,0))</f>
        <v>97</v>
      </c>
      <c r="D7" s="103">
        <f>IF(EnrlAll!AG8=0,"",ROUND(EnrlAll!AH8/EnrlAll!AG8*100,0))</f>
        <v>101</v>
      </c>
      <c r="E7" s="103">
        <f>IF(EnrlAll!AJ8=0,"",ROUND(EnrlAll!AK8/EnrlAll!AJ8*100,0))</f>
        <v>98</v>
      </c>
      <c r="F7" s="103">
        <f>IF(EnrlAll!AS8=0,"",ROUND(EnrlAll!AT8/EnrlAll!AS8*100,0))</f>
        <v>83</v>
      </c>
      <c r="G7" s="103">
        <f>IF(EnrlAll!AV8=0,"",ROUND(EnrlAll!AW8/EnrlAll!AV8*100,0))</f>
        <v>96</v>
      </c>
      <c r="H7" s="103">
        <f>IF(EnrlAll!BE8=0,"",ROUND(EnrlAll!BF8/EnrlAll!BE8*100,0))</f>
        <v>72</v>
      </c>
      <c r="I7" s="103">
        <f>IF((EnrlAll!AT8+EnrlAll!BF8)=0,"",ROUND((EnrlAll!AT8+EnrlAll!BF8)/(EnrlAll!BE8+EnrlAll!AS8)*100,0))</f>
        <v>81</v>
      </c>
      <c r="J7" s="103">
        <f>IF(EnrlAll!BH8=0,"",ROUND(EnrlAll!BI8/EnrlAll!BH8*100,0))</f>
        <v>96</v>
      </c>
    </row>
    <row r="8" spans="1:10" s="47" customFormat="1" ht="19.5" customHeight="1">
      <c r="A8" s="29">
        <v>4</v>
      </c>
      <c r="B8" s="30" t="s">
        <v>18</v>
      </c>
      <c r="C8" s="103">
        <f>IF(EnrlAll!V9=0,"",ROUND(EnrlAll!V9/EnrlAll!U9*100,0))</f>
        <v>78</v>
      </c>
      <c r="D8" s="103">
        <f>IF(EnrlAll!AG9=0,"",ROUND(EnrlAll!AH9/EnrlAll!AG9*100,0))</f>
        <v>70</v>
      </c>
      <c r="E8" s="103">
        <f>IF(EnrlAll!AJ9=0,"",ROUND(EnrlAll!AK9/EnrlAll!AJ9*100,0))</f>
        <v>76</v>
      </c>
      <c r="F8" s="103">
        <f>IF(EnrlAll!AS9=0,"",ROUND(EnrlAll!AT9/EnrlAll!AS9*100,0))</f>
        <v>63</v>
      </c>
      <c r="G8" s="103">
        <f>IF(EnrlAll!AV9=0,"",ROUND(EnrlAll!AW9/EnrlAll!AV9*100,0))</f>
        <v>75</v>
      </c>
      <c r="H8" s="103">
        <f>IF(EnrlAll!BE9=0,"",ROUND(EnrlAll!BF9/EnrlAll!BE9*100,0))</f>
        <v>59</v>
      </c>
      <c r="I8" s="103">
        <f>IF((EnrlAll!AT9+EnrlAll!BF9)=0,"",ROUND((EnrlAll!AT9+EnrlAll!BF9)/(EnrlAll!BE9+EnrlAll!AS9)*100,0))</f>
        <v>61</v>
      </c>
      <c r="J8" s="103">
        <f>IF(EnrlAll!BH9=0,"",ROUND(EnrlAll!BI9/EnrlAll!BH9*100,0))</f>
        <v>74</v>
      </c>
    </row>
    <row r="9" spans="1:10" s="47" customFormat="1" ht="19.5" customHeight="1">
      <c r="A9" s="29">
        <v>5</v>
      </c>
      <c r="B9" s="34" t="s">
        <v>19</v>
      </c>
      <c r="C9" s="103">
        <f>IF(EnrlAll!V10=0,"",ROUND(EnrlAll!V10/EnrlAll!U10*100,0))</f>
        <v>93</v>
      </c>
      <c r="D9" s="103">
        <f>IF(EnrlAll!AG10=0,"",ROUND(EnrlAll!AH10/EnrlAll!AG10*100,0))</f>
        <v>90</v>
      </c>
      <c r="E9" s="103">
        <f>IF(EnrlAll!AJ10=0,"",ROUND(EnrlAll!AK10/EnrlAll!AJ10*100,0))</f>
        <v>92</v>
      </c>
      <c r="F9" s="103">
        <f>IF(EnrlAll!AS10=0,"",ROUND(EnrlAll!AT10/EnrlAll!AS10*100,0))</f>
        <v>83</v>
      </c>
      <c r="G9" s="103">
        <f>IF(EnrlAll!AV10=0,"",ROUND(EnrlAll!AW10/EnrlAll!AV10*100,0))</f>
        <v>91</v>
      </c>
      <c r="H9" s="103">
        <f>IF(EnrlAll!BE10=0,"",ROUND(EnrlAll!BF10/EnrlAll!BE10*100,0))</f>
        <v>75</v>
      </c>
      <c r="I9" s="103">
        <f>IF((EnrlAll!AT10+EnrlAll!BF10)=0,"",ROUND((EnrlAll!AT10+EnrlAll!BF10)/(EnrlAll!BE10+EnrlAll!AS10)*100,0))</f>
        <v>81</v>
      </c>
      <c r="J9" s="103">
        <f>IF(EnrlAll!BH10=0,"",ROUND(EnrlAll!BI10/EnrlAll!BH10*100,0))</f>
        <v>90</v>
      </c>
    </row>
    <row r="10" spans="1:10" s="47" customFormat="1" ht="19.5" customHeight="1">
      <c r="A10" s="29">
        <v>6</v>
      </c>
      <c r="B10" s="30" t="s">
        <v>20</v>
      </c>
      <c r="C10" s="103">
        <f>IF(EnrlAll!V11=0,"",ROUND(EnrlAll!V11/EnrlAll!U11*100,0))</f>
        <v>91</v>
      </c>
      <c r="D10" s="103">
        <f>IF(EnrlAll!AG11=0,"",ROUND(EnrlAll!AH11/EnrlAll!AG11*100,0))</f>
        <v>86</v>
      </c>
      <c r="E10" s="103">
        <f>IF(EnrlAll!AJ11=0,"",ROUND(EnrlAll!AK11/EnrlAll!AJ11*100,0))</f>
        <v>89</v>
      </c>
      <c r="F10" s="103">
        <f>IF(EnrlAll!AS11=0,"",ROUND(EnrlAll!AT11/EnrlAll!AS11*100,0))</f>
        <v>96</v>
      </c>
      <c r="G10" s="103">
        <f>IF(EnrlAll!AV11=0,"",ROUND(EnrlAll!AW11/EnrlAll!AV11*100,0))</f>
        <v>90</v>
      </c>
      <c r="H10" s="103">
        <f>IF(EnrlAll!BE11=0,"",ROUND(EnrlAll!BF11/EnrlAll!BE11*100,0))</f>
        <v>103</v>
      </c>
      <c r="I10" s="103">
        <f>IF((EnrlAll!AT11+EnrlAll!BF11)=0,"",ROUND((EnrlAll!AT11+EnrlAll!BF11)/(EnrlAll!BE11+EnrlAll!AS11)*100,0))</f>
        <v>99</v>
      </c>
      <c r="J10" s="103">
        <f>IF(EnrlAll!BH11=0,"",ROUND(EnrlAll!BI11/EnrlAll!BH11*100,0))</f>
        <v>92</v>
      </c>
    </row>
    <row r="11" spans="1:10" s="47" customFormat="1" ht="19.5" customHeight="1">
      <c r="A11" s="29">
        <v>7</v>
      </c>
      <c r="B11" s="30" t="s">
        <v>21</v>
      </c>
      <c r="C11" s="103">
        <f>IF(EnrlAll!V12=0,"",ROUND(EnrlAll!V12/EnrlAll!U12*100,0))</f>
        <v>94</v>
      </c>
      <c r="D11" s="103">
        <f>IF(EnrlAll!AG12=0,"",ROUND(EnrlAll!AH12/EnrlAll!AG12*100,0))</f>
        <v>83</v>
      </c>
      <c r="E11" s="103">
        <f>IF(EnrlAll!AJ12=0,"",ROUND(EnrlAll!AK12/EnrlAll!AJ12*100,0))</f>
        <v>90</v>
      </c>
      <c r="F11" s="103">
        <f>IF(EnrlAll!AS12=0,"",ROUND(EnrlAll!AT12/EnrlAll!AS12*100,0))</f>
        <v>65</v>
      </c>
      <c r="G11" s="103">
        <f>IF(EnrlAll!AV12=0,"",ROUND(EnrlAll!AW12/EnrlAll!AV12*100,0))</f>
        <v>87</v>
      </c>
      <c r="H11" s="103">
        <f>IF(EnrlAll!BE12=0,"",ROUND(EnrlAll!BF12/EnrlAll!BE12*100,0))</f>
        <v>72</v>
      </c>
      <c r="I11" s="103">
        <f>IF((EnrlAll!AT12+EnrlAll!BF12)=0,"",ROUND((EnrlAll!AT12+EnrlAll!BF12)/(EnrlAll!BE12+EnrlAll!AS12)*100,0))</f>
        <v>68</v>
      </c>
      <c r="J11" s="103">
        <f>IF(EnrlAll!BH12=0,"",ROUND(EnrlAll!BI12/EnrlAll!BH12*100,0))</f>
        <v>86</v>
      </c>
    </row>
    <row r="12" spans="1:10" s="47" customFormat="1" ht="19.5" customHeight="1">
      <c r="A12" s="29">
        <v>8</v>
      </c>
      <c r="B12" s="30" t="s">
        <v>22</v>
      </c>
      <c r="C12" s="103">
        <f>IF(EnrlAll!V13=0,"",ROUND(EnrlAll!V13/EnrlAll!U13*100,0))</f>
        <v>97</v>
      </c>
      <c r="D12" s="103">
        <f>IF(EnrlAll!AG13=0,"",ROUND(EnrlAll!AH13/EnrlAll!AG13*100,0))</f>
        <v>101</v>
      </c>
      <c r="E12" s="103">
        <f>IF(EnrlAll!AJ13=0,"",ROUND(EnrlAll!AK13/EnrlAll!AJ13*100,0))</f>
        <v>98</v>
      </c>
      <c r="F12" s="103">
        <f>IF(EnrlAll!AS13=0,"",ROUND(EnrlAll!AT13/EnrlAll!AS13*100,0))</f>
        <v>102</v>
      </c>
      <c r="G12" s="103">
        <f>IF(EnrlAll!AV13=0,"",ROUND(EnrlAll!AW13/EnrlAll!AV13*100,0))</f>
        <v>99</v>
      </c>
      <c r="H12" s="103">
        <f>IF(EnrlAll!BE13=0,"",ROUND(EnrlAll!BF13/EnrlAll!BE13*100,0))</f>
        <v>91</v>
      </c>
      <c r="I12" s="103">
        <f>IF((EnrlAll!AT13+EnrlAll!BF13)=0,"",ROUND((EnrlAll!AT13+EnrlAll!BF13)/(EnrlAll!BE13+EnrlAll!AS13)*100,0))</f>
        <v>97</v>
      </c>
      <c r="J12" s="103">
        <f>IF(EnrlAll!BH13=0,"",ROUND(EnrlAll!BI13/EnrlAll!BH13*100,0))</f>
        <v>98</v>
      </c>
    </row>
    <row r="13" spans="1:10" s="47" customFormat="1" ht="19.5" customHeight="1">
      <c r="A13" s="29">
        <v>9</v>
      </c>
      <c r="B13" s="30" t="s">
        <v>23</v>
      </c>
      <c r="C13" s="103">
        <f>IF(EnrlAll!V14=0,"",ROUND(EnrlAll!V14/EnrlAll!U14*100,0))</f>
        <v>90</v>
      </c>
      <c r="D13" s="103">
        <f>IF(EnrlAll!AG14=0,"",ROUND(EnrlAll!AH14/EnrlAll!AG14*100,0))</f>
        <v>90</v>
      </c>
      <c r="E13" s="103">
        <f>IF(EnrlAll!AJ14=0,"",ROUND(EnrlAll!AK14/EnrlAll!AJ14*100,0))</f>
        <v>90</v>
      </c>
      <c r="F13" s="103">
        <f>IF(EnrlAll!AS14=0,"",ROUND(EnrlAll!AT14/EnrlAll!AS14*100,0))</f>
        <v>90</v>
      </c>
      <c r="G13" s="103">
        <f>IF(EnrlAll!AV14=0,"",ROUND(EnrlAll!AW14/EnrlAll!AV14*100,0))</f>
        <v>90</v>
      </c>
      <c r="H13" s="103">
        <f>IF(EnrlAll!BE14=0,"",ROUND(EnrlAll!BF14/EnrlAll!BE14*100,0))</f>
        <v>82</v>
      </c>
      <c r="I13" s="103">
        <f>IF((EnrlAll!AT14+EnrlAll!BF14)=0,"",ROUND((EnrlAll!AT14+EnrlAll!BF14)/(EnrlAll!BE14+EnrlAll!AS14)*100,0))</f>
        <v>86</v>
      </c>
      <c r="J13" s="103">
        <f>IF(EnrlAll!BH14=0,"",ROUND(EnrlAll!BI14/EnrlAll!BH14*100,0))</f>
        <v>89</v>
      </c>
    </row>
    <row r="14" spans="1:10" s="47" customFormat="1" ht="19.5" customHeight="1">
      <c r="A14" s="29">
        <v>10</v>
      </c>
      <c r="B14" s="30" t="s">
        <v>24</v>
      </c>
      <c r="C14" s="103">
        <f>IF(EnrlAll!V15=0,"",ROUND(EnrlAll!V15/EnrlAll!U15*100,0))</f>
        <v>91</v>
      </c>
      <c r="D14" s="103">
        <f>IF(EnrlAll!AG15=0,"",ROUND(EnrlAll!AH15/EnrlAll!AG15*100,0))</f>
        <v>88</v>
      </c>
      <c r="E14" s="103">
        <f>IF(EnrlAll!AJ15=0,"",ROUND(EnrlAll!AK15/EnrlAll!AJ15*100,0))</f>
        <v>90</v>
      </c>
      <c r="F14" s="103">
        <f>IF(EnrlAll!AS15=0,"",ROUND(EnrlAll!AT15/EnrlAll!AS15*100,0))</f>
        <v>83</v>
      </c>
      <c r="G14" s="103">
        <f>IF(EnrlAll!AV15=0,"",ROUND(EnrlAll!AW15/EnrlAll!AV15*100,0))</f>
        <v>89</v>
      </c>
      <c r="H14" s="103">
        <f>IF(EnrlAll!BE15=0,"",ROUND(EnrlAll!BF15/EnrlAll!BE15*100,0))</f>
        <v>83</v>
      </c>
      <c r="I14" s="103">
        <f>IF((EnrlAll!AT15+EnrlAll!BF15)=0,"",ROUND((EnrlAll!AT15+EnrlAll!BF15)/(EnrlAll!BE15+EnrlAll!AS15)*100,0))</f>
        <v>83</v>
      </c>
      <c r="J14" s="103">
        <f>IF(EnrlAll!BH15=0,"",ROUND(EnrlAll!BI15/EnrlAll!BH15*100,0))</f>
        <v>88</v>
      </c>
    </row>
    <row r="15" spans="1:10" s="47" customFormat="1" ht="19.5" customHeight="1">
      <c r="A15" s="29">
        <v>11</v>
      </c>
      <c r="B15" s="30" t="s">
        <v>52</v>
      </c>
      <c r="C15" s="103">
        <f>IF(EnrlAll!V16=0,"",ROUND(EnrlAll!V16/EnrlAll!U16*100,0))</f>
        <v>96</v>
      </c>
      <c r="D15" s="103">
        <f>IF(EnrlAll!AG16=0,"",ROUND(EnrlAll!AH16/EnrlAll!AG16*100,0))</f>
        <v>67</v>
      </c>
      <c r="E15" s="103">
        <f>IF(EnrlAll!AJ16=0,"",ROUND(EnrlAll!AK16/EnrlAll!AJ16*100,0))</f>
        <v>90</v>
      </c>
      <c r="F15" s="103">
        <f>IF(EnrlAll!AS16=0,"",ROUND(EnrlAll!AT16/EnrlAll!AS16*100,0))</f>
        <v>69</v>
      </c>
      <c r="G15" s="103">
        <f>IF(EnrlAll!AV16=0,"",ROUND(EnrlAll!AW16/EnrlAll!AV16*100,0))</f>
        <v>88</v>
      </c>
      <c r="H15" s="103">
        <f>IF(EnrlAll!BE16=0,"",ROUND(EnrlAll!BF16/EnrlAll!BE16*100,0))</f>
        <v>71</v>
      </c>
      <c r="I15" s="103">
        <f>IF((EnrlAll!AT16+EnrlAll!BF16)=0,"",ROUND((EnrlAll!AT16+EnrlAll!BF16)/(EnrlAll!BE16+EnrlAll!AS16)*100,0))</f>
        <v>69</v>
      </c>
      <c r="J15" s="103">
        <f>IF(EnrlAll!BH16=0,"",ROUND(EnrlAll!BI16/EnrlAll!BH16*100,0))</f>
        <v>88</v>
      </c>
    </row>
    <row r="16" spans="1:10" s="47" customFormat="1" ht="19.5" customHeight="1">
      <c r="A16" s="29">
        <v>12</v>
      </c>
      <c r="B16" s="30" t="s">
        <v>25</v>
      </c>
      <c r="C16" s="103">
        <f>IF(EnrlAll!V17=0,"",ROUND(EnrlAll!V17/EnrlAll!U17*100,0))</f>
        <v>94</v>
      </c>
      <c r="D16" s="103">
        <f>IF(EnrlAll!AG17=0,"",ROUND(EnrlAll!AH17/EnrlAll!AG17*100,0))</f>
        <v>93</v>
      </c>
      <c r="E16" s="103">
        <f>IF(EnrlAll!AJ17=0,"",ROUND(EnrlAll!AK17/EnrlAll!AJ17*100,0))</f>
        <v>93</v>
      </c>
      <c r="F16" s="103">
        <f>IF(EnrlAll!AS17=0,"",ROUND(EnrlAll!AT17/EnrlAll!AS17*100,0))</f>
        <v>92</v>
      </c>
      <c r="G16" s="103">
        <f>IF(EnrlAll!AV17=0,"",ROUND(EnrlAll!AW17/EnrlAll!AV17*100,0))</f>
        <v>93</v>
      </c>
      <c r="H16" s="103">
        <f>IF(EnrlAll!BE17=0,"",ROUND(EnrlAll!BF17/EnrlAll!BE17*100,0))</f>
        <v>98</v>
      </c>
      <c r="I16" s="103">
        <f>IF((EnrlAll!AT17+EnrlAll!BF17)=0,"",ROUND((EnrlAll!AT17+EnrlAll!BF17)/(EnrlAll!BE17+EnrlAll!AS17)*100,0))</f>
        <v>94</v>
      </c>
      <c r="J16" s="103">
        <f>IF(EnrlAll!BH17=0,"",ROUND(EnrlAll!BI17/EnrlAll!BH17*100,0))</f>
        <v>94</v>
      </c>
    </row>
    <row r="17" spans="1:10" s="47" customFormat="1" ht="19.5" customHeight="1">
      <c r="A17" s="29">
        <v>13</v>
      </c>
      <c r="B17" s="30" t="s">
        <v>26</v>
      </c>
      <c r="C17" s="103">
        <f>IF(EnrlAll!V18=0,"",ROUND(EnrlAll!V18/EnrlAll!U18*100,0))</f>
        <v>96</v>
      </c>
      <c r="D17" s="103">
        <f>IF(EnrlAll!AG18=0,"",ROUND(EnrlAll!AH18/EnrlAll!AG18*100,0))</f>
        <v>94</v>
      </c>
      <c r="E17" s="103">
        <f>IF(EnrlAll!AJ18=0,"",ROUND(EnrlAll!AK18/EnrlAll!AJ18*100,0))</f>
        <v>95</v>
      </c>
      <c r="F17" s="103">
        <f>IF(EnrlAll!AS18=0,"",ROUND(EnrlAll!AT18/EnrlAll!AS18*100,0))</f>
        <v>97</v>
      </c>
      <c r="G17" s="103">
        <f>IF(EnrlAll!AV18=0,"",ROUND(EnrlAll!AW18/EnrlAll!AV18*100,0))</f>
        <v>96</v>
      </c>
      <c r="H17" s="103">
        <f>IF(EnrlAll!BE18=0,"",ROUND(EnrlAll!BF18/EnrlAll!BE18*100,0))</f>
        <v>115</v>
      </c>
      <c r="I17" s="103">
        <f>IF((EnrlAll!AT18+EnrlAll!BF18)=0,"",ROUND((EnrlAll!AT18+EnrlAll!BF18)/(EnrlAll!BE18+EnrlAll!AS18)*100,0))</f>
        <v>104</v>
      </c>
      <c r="J17" s="103">
        <f>IF(EnrlAll!BH18=0,"",ROUND(EnrlAll!BI18/EnrlAll!BH18*100,0))</f>
        <v>98</v>
      </c>
    </row>
    <row r="18" spans="1:10" s="47" customFormat="1" ht="19.5" customHeight="1">
      <c r="A18" s="29">
        <v>14</v>
      </c>
      <c r="B18" s="30" t="s">
        <v>27</v>
      </c>
      <c r="C18" s="103">
        <f>IF(EnrlAll!V19=0,"",ROUND(EnrlAll!V19/EnrlAll!U19*100,0))</f>
        <v>92</v>
      </c>
      <c r="D18" s="103">
        <f>IF(EnrlAll!AG19=0,"",ROUND(EnrlAll!AH19/EnrlAll!AG19*100,0))</f>
        <v>87</v>
      </c>
      <c r="E18" s="103">
        <f>IF(EnrlAll!AJ19=0,"",ROUND(EnrlAll!AK19/EnrlAll!AJ19*100,0))</f>
        <v>91</v>
      </c>
      <c r="F18" s="103">
        <f>IF(EnrlAll!AS19=0,"",ROUND(EnrlAll!AT19/EnrlAll!AS19*100,0))</f>
        <v>63</v>
      </c>
      <c r="G18" s="103">
        <f>IF(EnrlAll!AV19=0,"",ROUND(EnrlAll!AW19/EnrlAll!AV19*100,0))</f>
        <v>87</v>
      </c>
      <c r="H18" s="103">
        <f>IF(EnrlAll!BE19=0,"",ROUND(EnrlAll!BF19/EnrlAll!BE19*100,0))</f>
        <v>61</v>
      </c>
      <c r="I18" s="103">
        <f>IF((EnrlAll!AT19+EnrlAll!BF19)=0,"",ROUND((EnrlAll!AT19+EnrlAll!BF19)/(EnrlAll!BE19+EnrlAll!AS19)*100,0))</f>
        <v>62</v>
      </c>
      <c r="J18" s="103">
        <f>IF(EnrlAll!BH19=0,"",ROUND(EnrlAll!BI19/EnrlAll!BH19*100,0))</f>
        <v>86</v>
      </c>
    </row>
    <row r="19" spans="1:10" s="47" customFormat="1" ht="19.5" customHeight="1">
      <c r="A19" s="29">
        <v>15</v>
      </c>
      <c r="B19" s="30" t="s">
        <v>28</v>
      </c>
      <c r="C19" s="103">
        <f>IF(EnrlAll!V20=0,"",ROUND(EnrlAll!V20/EnrlAll!U20*100,0))</f>
        <v>89</v>
      </c>
      <c r="D19" s="103">
        <f>IF(EnrlAll!AG20=0,"",ROUND(EnrlAll!AH20/EnrlAll!AG20*100,0))</f>
        <v>89</v>
      </c>
      <c r="E19" s="103">
        <f>IF(EnrlAll!AJ20=0,"",ROUND(EnrlAll!AK20/EnrlAll!AJ20*100,0))</f>
        <v>89</v>
      </c>
      <c r="F19" s="103">
        <f>IF(EnrlAll!AS20=0,"",ROUND(EnrlAll!AT20/EnrlAll!AS20*100,0))</f>
        <v>85</v>
      </c>
      <c r="G19" s="103">
        <f>IF(EnrlAll!AV20=0,"",ROUND(EnrlAll!AW20/EnrlAll!AV20*100,0))</f>
        <v>88</v>
      </c>
      <c r="H19" s="103">
        <f>IF(EnrlAll!BE20=0,"",ROUND(EnrlAll!BF20/EnrlAll!BE20*100,0))</f>
        <v>77</v>
      </c>
      <c r="I19" s="103">
        <f>IF((EnrlAll!AT20+EnrlAll!BF20)=0,"",ROUND((EnrlAll!AT20+EnrlAll!BF20)/(EnrlAll!BE20+EnrlAll!AS20)*100,0))</f>
        <v>82</v>
      </c>
      <c r="J19" s="103">
        <f>IF(EnrlAll!BH20=0,"",ROUND(EnrlAll!BI20/EnrlAll!BH20*100,0))</f>
        <v>87</v>
      </c>
    </row>
    <row r="20" spans="1:10" s="47" customFormat="1" ht="19.5" customHeight="1">
      <c r="A20" s="29">
        <v>16</v>
      </c>
      <c r="B20" s="30" t="s">
        <v>29</v>
      </c>
      <c r="C20" s="103">
        <f>IF(EnrlAll!V21=0,"",ROUND(EnrlAll!V21/EnrlAll!U21*100,0))</f>
        <v>93</v>
      </c>
      <c r="D20" s="103">
        <f>IF(EnrlAll!AG21=0,"",ROUND(EnrlAll!AH21/EnrlAll!AG21*100,0))</f>
        <v>90</v>
      </c>
      <c r="E20" s="103">
        <f>IF(EnrlAll!AJ21=0,"",ROUND(EnrlAll!AK21/EnrlAll!AJ21*100,0))</f>
        <v>92</v>
      </c>
      <c r="F20" s="103">
        <f>IF(EnrlAll!AS21=0,"",ROUND(EnrlAll!AT21/EnrlAll!AS21*100,0))</f>
        <v>95</v>
      </c>
      <c r="G20" s="103">
        <f>IF(EnrlAll!AV21=0,"",ROUND(EnrlAll!AW21/EnrlAll!AV21*100,0))</f>
        <v>93</v>
      </c>
      <c r="H20" s="103">
        <f>IF(EnrlAll!BE21=0,"",ROUND(EnrlAll!BF21/EnrlAll!BE21*100,0))</f>
        <v>82</v>
      </c>
      <c r="I20" s="103">
        <f>IF((EnrlAll!AT21+EnrlAll!BF21)=0,"",ROUND((EnrlAll!AT21+EnrlAll!BF21)/(EnrlAll!BE21+EnrlAll!AS21)*100,0))</f>
        <v>91</v>
      </c>
      <c r="J20" s="103">
        <f>IF(EnrlAll!BH21=0,"",ROUND(EnrlAll!BI21/EnrlAll!BH21*100,0))</f>
        <v>92</v>
      </c>
    </row>
    <row r="21" spans="1:10" s="47" customFormat="1" ht="19.5" customHeight="1">
      <c r="A21" s="29">
        <v>17</v>
      </c>
      <c r="B21" s="30" t="s">
        <v>30</v>
      </c>
      <c r="C21" s="103">
        <f>IF(EnrlAll!V22=0,"",ROUND(EnrlAll!V22/EnrlAll!U22*100,0))</f>
        <v>97</v>
      </c>
      <c r="D21" s="103">
        <f>IF(EnrlAll!AG22=0,"",ROUND(EnrlAll!AH22/EnrlAll!AG22*100,0))</f>
        <v>109</v>
      </c>
      <c r="E21" s="103">
        <f>IF(EnrlAll!AJ22=0,"",ROUND(EnrlAll!AK22/EnrlAll!AJ22*100,0))</f>
        <v>100</v>
      </c>
      <c r="F21" s="103">
        <f>IF(EnrlAll!AS22=0,"",ROUND(EnrlAll!AT22/EnrlAll!AS22*100,0))</f>
        <v>111</v>
      </c>
      <c r="G21" s="103">
        <f>IF(EnrlAll!AV22=0,"",ROUND(EnrlAll!AW22/EnrlAll!AV22*100,0))</f>
        <v>100</v>
      </c>
      <c r="H21" s="103">
        <f>IF(EnrlAll!BE22=0,"",ROUND(EnrlAll!BF22/EnrlAll!BE22*100,0))</f>
        <v>124</v>
      </c>
      <c r="I21" s="103">
        <f>IF((EnrlAll!AT22+EnrlAll!BF22)=0,"",ROUND((EnrlAll!AT22+EnrlAll!BF22)/(EnrlAll!BE22+EnrlAll!AS22)*100,0))</f>
        <v>114</v>
      </c>
      <c r="J21" s="103">
        <f>IF(EnrlAll!BH22=0,"",ROUND(EnrlAll!BI22/EnrlAll!BH22*100,0))</f>
        <v>101</v>
      </c>
    </row>
    <row r="22" spans="1:10" s="47" customFormat="1" ht="19.5" customHeight="1">
      <c r="A22" s="29">
        <v>18</v>
      </c>
      <c r="B22" s="30" t="s">
        <v>31</v>
      </c>
      <c r="C22" s="103">
        <f>IF(EnrlAll!V23=0,"",ROUND(EnrlAll!V23/EnrlAll!U23*100,0))</f>
        <v>91</v>
      </c>
      <c r="D22" s="103">
        <f>IF(EnrlAll!AG23=0,"",ROUND(EnrlAll!AH23/EnrlAll!AG23*100,0))</f>
        <v>94</v>
      </c>
      <c r="E22" s="103">
        <f>IF(EnrlAll!AJ23=0,"",ROUND(EnrlAll!AK23/EnrlAll!AJ23*100,0))</f>
        <v>92</v>
      </c>
      <c r="F22" s="103">
        <f>IF(EnrlAll!AS23=0,"",ROUND(EnrlAll!AT23/EnrlAll!AS23*100,0))</f>
        <v>98</v>
      </c>
      <c r="G22" s="103">
        <f>IF(EnrlAll!AV23=0,"",ROUND(EnrlAll!AW23/EnrlAll!AV23*100,0))</f>
        <v>93</v>
      </c>
      <c r="H22" s="103">
        <f>IF(EnrlAll!BE23=0,"",ROUND(EnrlAll!BF23/EnrlAll!BE23*100,0))</f>
        <v>96</v>
      </c>
      <c r="I22" s="103">
        <f>IF((EnrlAll!AT23+EnrlAll!BF23)=0,"",ROUND((EnrlAll!AT23+EnrlAll!BF23)/(EnrlAll!BE23+EnrlAll!AS23)*100,0))</f>
        <v>97</v>
      </c>
      <c r="J22" s="103">
        <f>IF(EnrlAll!BH23=0,"",ROUND(EnrlAll!BI23/EnrlAll!BH23*100,0))</f>
        <v>93</v>
      </c>
    </row>
    <row r="23" spans="1:10" s="47" customFormat="1" ht="19.5" customHeight="1">
      <c r="A23" s="29">
        <v>19</v>
      </c>
      <c r="B23" s="30" t="s">
        <v>54</v>
      </c>
      <c r="C23" s="103">
        <f>IF(EnrlAll!V24=0,"",ROUND(EnrlAll!V24/EnrlAll!U24*100,0))</f>
        <v>93</v>
      </c>
      <c r="D23" s="103">
        <f>IF(EnrlAll!AG24=0,"",ROUND(EnrlAll!AH24/EnrlAll!AG24*100,0))</f>
        <v>96</v>
      </c>
      <c r="E23" s="103">
        <f>IF(EnrlAll!AJ24=0,"",ROUND(EnrlAll!AK24/EnrlAll!AJ24*100,0))</f>
        <v>94</v>
      </c>
      <c r="F23" s="103">
        <f>IF(EnrlAll!AS24=0,"",ROUND(EnrlAll!AT24/EnrlAll!AS24*100,0))</f>
        <v>99</v>
      </c>
      <c r="G23" s="103">
        <f>IF(EnrlAll!AV24=0,"",ROUND(EnrlAll!AW24/EnrlAll!AV24*100,0))</f>
        <v>94</v>
      </c>
      <c r="H23" s="103">
        <f>IF(EnrlAll!BE24=0,"",ROUND(EnrlAll!BF24/EnrlAll!BE24*100,0))</f>
        <v>85</v>
      </c>
      <c r="I23" s="103">
        <f>IF((EnrlAll!AT24+EnrlAll!BF24)=0,"",ROUND((EnrlAll!AT24+EnrlAll!BF24)/(EnrlAll!BE24+EnrlAll!AS24)*100,0))</f>
        <v>93</v>
      </c>
      <c r="J23" s="103">
        <f>IF(EnrlAll!BH24=0,"",ROUND(EnrlAll!BI24/EnrlAll!BH24*100,0))</f>
        <v>94</v>
      </c>
    </row>
    <row r="24" spans="1:10" s="47" customFormat="1" ht="19.5" customHeight="1">
      <c r="A24" s="29">
        <v>20</v>
      </c>
      <c r="B24" s="2" t="s">
        <v>55</v>
      </c>
      <c r="C24" s="103">
        <f>IF(EnrlAll!V25=0,"",ROUND(EnrlAll!V25/EnrlAll!U25*100,0))</f>
        <v>95</v>
      </c>
      <c r="D24" s="103">
        <f>IF(EnrlAll!AG25=0,"",ROUND(EnrlAll!AH25/EnrlAll!AG25*100,0))</f>
        <v>90</v>
      </c>
      <c r="E24" s="103">
        <f>IF(EnrlAll!AJ25=0,"",ROUND(EnrlAll!AK25/EnrlAll!AJ25*100,0))</f>
        <v>93</v>
      </c>
      <c r="F24" s="103">
        <f>IF(EnrlAll!AS25=0,"",ROUND(EnrlAll!AT25/EnrlAll!AS25*100,0))</f>
        <v>84</v>
      </c>
      <c r="G24" s="103">
        <f>IF(EnrlAll!AV25=0,"",ROUND(EnrlAll!AW25/EnrlAll!AV25*100,0))</f>
        <v>92</v>
      </c>
      <c r="H24" s="103">
        <f>IF(EnrlAll!BE25=0,"",ROUND(EnrlAll!BF25/EnrlAll!BE25*100,0))</f>
        <v>79</v>
      </c>
      <c r="I24" s="103">
        <f>IF((EnrlAll!AT25+EnrlAll!BF25)=0,"",ROUND((EnrlAll!AT25+EnrlAll!BF25)/(EnrlAll!BE25+EnrlAll!AS25)*100,0))</f>
        <v>82</v>
      </c>
      <c r="J24" s="103">
        <f>IF(EnrlAll!BH25=0,"",ROUND(EnrlAll!BI25/EnrlAll!BH25*100,0))</f>
        <v>92</v>
      </c>
    </row>
    <row r="25" spans="1:10" s="47" customFormat="1" ht="19.5" customHeight="1">
      <c r="A25" s="29">
        <v>21</v>
      </c>
      <c r="B25" s="30" t="s">
        <v>74</v>
      </c>
      <c r="C25" s="103">
        <f>IF(EnrlAll!V26=0,"",ROUND(EnrlAll!V26/EnrlAll!U26*100,0))</f>
        <v>79</v>
      </c>
      <c r="D25" s="103">
        <f>IF(EnrlAll!AG26=0,"",ROUND(EnrlAll!AH26/EnrlAll!AG26*100,0))</f>
        <v>80</v>
      </c>
      <c r="E25" s="103">
        <f>IF(EnrlAll!AJ26=0,"",ROUND(EnrlAll!AK26/EnrlAll!AJ26*100,0))</f>
        <v>79</v>
      </c>
      <c r="F25" s="103">
        <f>IF(EnrlAll!AS26=0,"",ROUND(EnrlAll!AT26/EnrlAll!AS26*100,0))</f>
        <v>85</v>
      </c>
      <c r="G25" s="103">
        <f>IF(EnrlAll!AV26=0,"",ROUND(EnrlAll!AW26/EnrlAll!AV26*100,0))</f>
        <v>80</v>
      </c>
      <c r="H25" s="103">
        <f>IF(EnrlAll!BE26=0,"",ROUND(EnrlAll!BF26/EnrlAll!BE26*100,0))</f>
        <v>85</v>
      </c>
      <c r="I25" s="103">
        <f>IF((EnrlAll!AT26+EnrlAll!BF26)=0,"",ROUND((EnrlAll!AT26+EnrlAll!BF26)/(EnrlAll!BE26+EnrlAll!AS26)*100,0))</f>
        <v>85</v>
      </c>
      <c r="J25" s="103">
        <f>IF(EnrlAll!BH26=0,"",ROUND(EnrlAll!BI26/EnrlAll!BH26*100,0))</f>
        <v>81</v>
      </c>
    </row>
    <row r="26" spans="1:10" s="47" customFormat="1" ht="19.5" customHeight="1">
      <c r="A26" s="29">
        <v>22</v>
      </c>
      <c r="B26" s="30" t="s">
        <v>32</v>
      </c>
      <c r="C26" s="103">
        <f>IF(EnrlAll!V27=0,"",ROUND(EnrlAll!V27/EnrlAll!U27*100,0))</f>
        <v>85</v>
      </c>
      <c r="D26" s="103">
        <f>IF(EnrlAll!AG27=0,"",ROUND(EnrlAll!AH27/EnrlAll!AG27*100,0))</f>
        <v>69</v>
      </c>
      <c r="E26" s="103">
        <f>IF(EnrlAll!AJ27=0,"",ROUND(EnrlAll!AK27/EnrlAll!AJ27*100,0))</f>
        <v>80</v>
      </c>
      <c r="F26" s="103">
        <f>IF(EnrlAll!AS27=0,"",ROUND(EnrlAll!AT27/EnrlAll!AS27*100,0))</f>
        <v>55</v>
      </c>
      <c r="G26" s="103">
        <f>IF(EnrlAll!AV27=0,"",ROUND(EnrlAll!AW27/EnrlAll!AV27*100,0))</f>
        <v>76</v>
      </c>
      <c r="H26" s="103">
        <f>IF(EnrlAll!BE27=0,"",ROUND(EnrlAll!BF27/EnrlAll!BE27*100,0))</f>
        <v>50</v>
      </c>
      <c r="I26" s="103">
        <f>IF((EnrlAll!AT27+EnrlAll!BF27)=0,"",ROUND((EnrlAll!AT27+EnrlAll!BF27)/(EnrlAll!BE27+EnrlAll!AS27)*100,0))</f>
        <v>54</v>
      </c>
      <c r="J26" s="103">
        <f>IF(EnrlAll!BH27=0,"",ROUND(EnrlAll!BI27/EnrlAll!BH27*100,0))</f>
        <v>75</v>
      </c>
    </row>
    <row r="27" spans="1:10" s="47" customFormat="1" ht="19.5" customHeight="1">
      <c r="A27" s="29">
        <v>23</v>
      </c>
      <c r="B27" s="30" t="s">
        <v>33</v>
      </c>
      <c r="C27" s="103">
        <f>IF(EnrlAll!V28=0,"",ROUND(EnrlAll!V28/EnrlAll!U28*100,0))</f>
        <v>96</v>
      </c>
      <c r="D27" s="103">
        <f>IF(EnrlAll!AG28=0,"",ROUND(EnrlAll!AH28/EnrlAll!AG28*100,0))</f>
        <v>118</v>
      </c>
      <c r="E27" s="103">
        <f>IF(EnrlAll!AJ28=0,"",ROUND(EnrlAll!AK28/EnrlAll!AJ28*100,0))</f>
        <v>102</v>
      </c>
      <c r="F27" s="103">
        <f>IF(EnrlAll!AS28=0,"",ROUND(EnrlAll!AT28/EnrlAll!AS28*100,0))</f>
        <v>105</v>
      </c>
      <c r="G27" s="103">
        <f>IF(EnrlAll!AV28=0,"",ROUND(EnrlAll!AW28/EnrlAll!AV28*100,0))</f>
        <v>102</v>
      </c>
      <c r="H27" s="103">
        <f>IF(EnrlAll!BE28=0,"",ROUND(EnrlAll!BF28/EnrlAll!BE28*100,0))</f>
        <v>110</v>
      </c>
      <c r="I27" s="103">
        <f>IF((EnrlAll!AT28+EnrlAll!BF28)=0,"",ROUND((EnrlAll!AT28+EnrlAll!BF28)/(EnrlAll!BE28+EnrlAll!AS28)*100,0))</f>
        <v>107</v>
      </c>
      <c r="J27" s="103">
        <f>IF(EnrlAll!BH28=0,"",ROUND(EnrlAll!BI28/EnrlAll!BH28*100,0))</f>
        <v>103</v>
      </c>
    </row>
    <row r="28" spans="1:10" s="47" customFormat="1" ht="19.5" customHeight="1">
      <c r="A28" s="29">
        <v>24</v>
      </c>
      <c r="B28" s="30" t="s">
        <v>34</v>
      </c>
      <c r="C28" s="103">
        <f>IF(EnrlAll!V29=0,"",ROUND(EnrlAll!V29/EnrlAll!U29*100,0))</f>
        <v>93</v>
      </c>
      <c r="D28" s="103">
        <f>IF(EnrlAll!AG29=0,"",ROUND(EnrlAll!AH29/EnrlAll!AG29*100,0))</f>
        <v>92</v>
      </c>
      <c r="E28" s="103">
        <f>IF(EnrlAll!AJ29=0,"",ROUND(EnrlAll!AK29/EnrlAll!AJ29*100,0))</f>
        <v>93</v>
      </c>
      <c r="F28" s="103">
        <f>IF(EnrlAll!AS29=0,"",ROUND(EnrlAll!AT29/EnrlAll!AS29*100,0))</f>
        <v>94</v>
      </c>
      <c r="G28" s="103">
        <f>IF(EnrlAll!AV29=0,"",ROUND(EnrlAll!AW29/EnrlAll!AV29*100,0))</f>
        <v>93</v>
      </c>
      <c r="H28" s="103">
        <f>IF(EnrlAll!BE29=0,"",ROUND(EnrlAll!BF29/EnrlAll!BE29*100,0))</f>
        <v>112</v>
      </c>
      <c r="I28" s="103">
        <f>IF((EnrlAll!AT29+EnrlAll!BF29)=0,"",ROUND((EnrlAll!AT29+EnrlAll!BF29)/(EnrlAll!BE29+EnrlAll!AS29)*100,0))</f>
        <v>101</v>
      </c>
      <c r="J28" s="103">
        <f>IF(EnrlAll!BH29=0,"",ROUND(EnrlAll!BI29/EnrlAll!BH29*100,0))</f>
        <v>94</v>
      </c>
    </row>
    <row r="29" spans="1:10" s="47" customFormat="1" ht="19.5" customHeight="1">
      <c r="A29" s="29">
        <v>25</v>
      </c>
      <c r="B29" s="30" t="s">
        <v>35</v>
      </c>
      <c r="C29" s="103">
        <f>IF(EnrlAll!V30=0,"",ROUND(EnrlAll!V30/EnrlAll!U30*100,0))</f>
        <v>95</v>
      </c>
      <c r="D29" s="103">
        <f>IF(EnrlAll!AG30=0,"",ROUND(EnrlAll!AH30/EnrlAll!AG30*100,0))</f>
        <v>96</v>
      </c>
      <c r="E29" s="103">
        <f>IF(EnrlAll!AJ30=0,"",ROUND(EnrlAll!AK30/EnrlAll!AJ30*100,0))</f>
        <v>95</v>
      </c>
      <c r="F29" s="103">
        <f>IF(EnrlAll!AS30=0,"",ROUND(EnrlAll!AT30/EnrlAll!AS30*100,0))</f>
        <v>93</v>
      </c>
      <c r="G29" s="103">
        <f>IF(EnrlAll!AV30=0,"",ROUND(EnrlAll!AW30/EnrlAll!AV30*100,0))</f>
        <v>95</v>
      </c>
      <c r="H29" s="103">
        <f>IF(EnrlAll!BE30=0,"",ROUND(EnrlAll!BF30/EnrlAll!BE30*100,0))</f>
        <v>78</v>
      </c>
      <c r="I29" s="103">
        <f>IF((EnrlAll!AT30+EnrlAll!BF30)=0,"",ROUND((EnrlAll!AT30+EnrlAll!BF30)/(EnrlAll!BE30+EnrlAll!AS30)*100,0))</f>
        <v>87</v>
      </c>
      <c r="J29" s="103">
        <f>IF(EnrlAll!BH30=0,"",ROUND(EnrlAll!BI30/EnrlAll!BH30*100,0))</f>
        <v>94</v>
      </c>
    </row>
    <row r="30" spans="1:10" s="47" customFormat="1" ht="19.5" customHeight="1">
      <c r="A30" s="29">
        <v>26</v>
      </c>
      <c r="B30" s="30" t="s">
        <v>36</v>
      </c>
      <c r="C30" s="103">
        <f>IF(EnrlAll!V31=0,"",ROUND(EnrlAll!V31/EnrlAll!U31*100,0))</f>
        <v>96</v>
      </c>
      <c r="D30" s="103">
        <f>IF(EnrlAll!AG31=0,"",ROUND(EnrlAll!AH31/EnrlAll!AG31*100,0))</f>
        <v>82</v>
      </c>
      <c r="E30" s="103">
        <f>IF(EnrlAll!AJ31=0,"",ROUND(EnrlAll!AK31/EnrlAll!AJ31*100,0))</f>
        <v>92</v>
      </c>
      <c r="F30" s="103">
        <f>IF(EnrlAll!AS31=0,"",ROUND(EnrlAll!AT31/EnrlAll!AS31*100,0))</f>
        <v>74</v>
      </c>
      <c r="G30" s="103">
        <f>IF(EnrlAll!AV31=0,"",ROUND(EnrlAll!AW31/EnrlAll!AV31*100,0))</f>
        <v>89</v>
      </c>
      <c r="H30" s="103">
        <f>IF(EnrlAll!BE31=0,"",ROUND(EnrlAll!BF31/EnrlAll!BE31*100,0))</f>
        <v>69</v>
      </c>
      <c r="I30" s="103">
        <f>IF((EnrlAll!AT31+EnrlAll!BF31)=0,"",ROUND((EnrlAll!AT31+EnrlAll!BF31)/(EnrlAll!BE31+EnrlAll!AS31)*100,0))</f>
        <v>72</v>
      </c>
      <c r="J30" s="103">
        <f>IF(EnrlAll!BH31=0,"",ROUND(EnrlAll!BI31/EnrlAll!BH31*100,0))</f>
        <v>87</v>
      </c>
    </row>
    <row r="31" spans="1:10" s="47" customFormat="1" ht="19.5" customHeight="1">
      <c r="A31" s="29">
        <v>27</v>
      </c>
      <c r="B31" s="30" t="s">
        <v>37</v>
      </c>
      <c r="C31" s="103">
        <f>IF(EnrlAll!V32=0,"",ROUND(EnrlAll!V32/EnrlAll!U32*100,0))</f>
        <v>94</v>
      </c>
      <c r="D31" s="103">
        <f>IF(EnrlAll!AG32=0,"",ROUND(EnrlAll!AH32/EnrlAll!AG32*100,0))</f>
        <v>98</v>
      </c>
      <c r="E31" s="103">
        <f>IF(EnrlAll!AJ32=0,"",ROUND(EnrlAll!AK32/EnrlAll!AJ32*100,0))</f>
        <v>96</v>
      </c>
      <c r="F31" s="103">
        <f>IF(EnrlAll!AS32=0,"",ROUND(EnrlAll!AT32/EnrlAll!AS32*100,0))</f>
        <v>91</v>
      </c>
      <c r="G31" s="103">
        <f>IF(EnrlAll!AV32=0,"",ROUND(EnrlAll!AW32/EnrlAll!AV32*100,0))</f>
        <v>95</v>
      </c>
      <c r="H31" s="103">
        <f>IF(EnrlAll!BE32=0,"",ROUND(EnrlAll!BF32/EnrlAll!BE32*100,0))</f>
        <v>92</v>
      </c>
      <c r="I31" s="103">
        <f>IF((EnrlAll!AT32+EnrlAll!BF32)=0,"",ROUND((EnrlAll!AT32+EnrlAll!BF32)/(EnrlAll!BE32+EnrlAll!AS32)*100,0))</f>
        <v>91</v>
      </c>
      <c r="J31" s="103">
        <f>IF(EnrlAll!BH32=0,"",ROUND(EnrlAll!BI32/EnrlAll!BH32*100,0))</f>
        <v>94</v>
      </c>
    </row>
    <row r="32" spans="1:10" s="47" customFormat="1" ht="19.5" customHeight="1">
      <c r="A32" s="29">
        <v>28</v>
      </c>
      <c r="B32" s="30" t="s">
        <v>38</v>
      </c>
      <c r="C32" s="103">
        <f>IF(EnrlAll!V33=0,"",ROUND(EnrlAll!V33/EnrlAll!U33*100,0))</f>
        <v>98</v>
      </c>
      <c r="D32" s="103">
        <f>IF(EnrlAll!AG33=0,"",ROUND(EnrlAll!AH33/EnrlAll!AG33*100,0))</f>
        <v>100</v>
      </c>
      <c r="E32" s="103">
        <f>IF(EnrlAll!AJ33=0,"",ROUND(EnrlAll!AK33/EnrlAll!AJ33*100,0))</f>
        <v>99</v>
      </c>
      <c r="F32" s="103">
        <f>IF(EnrlAll!AS33=0,"",ROUND(EnrlAll!AT33/EnrlAll!AS33*100,0))</f>
        <v>81</v>
      </c>
      <c r="G32" s="103">
        <f>IF(EnrlAll!AV33=0,"",ROUND(EnrlAll!AW33/EnrlAll!AV33*100,0))</f>
        <v>96</v>
      </c>
      <c r="H32" s="103">
        <f>IF(EnrlAll!BE33=0,"",ROUND(EnrlAll!BF33/EnrlAll!BE33*100,0))</f>
        <v>73</v>
      </c>
      <c r="I32" s="103">
        <f>IF((EnrlAll!AT33+EnrlAll!BF33)=0,"",ROUND((EnrlAll!AT33+EnrlAll!BF33)/(EnrlAll!BE33+EnrlAll!AS33)*100,0))</f>
        <v>78</v>
      </c>
      <c r="J32" s="103">
        <f>IF(EnrlAll!BH33=0,"",ROUND(EnrlAll!BI33/EnrlAll!BH33*100,0))</f>
        <v>95</v>
      </c>
    </row>
    <row r="33" spans="1:10" s="47" customFormat="1" ht="19.5" customHeight="1">
      <c r="A33" s="29">
        <v>29</v>
      </c>
      <c r="B33" s="30" t="s">
        <v>39</v>
      </c>
      <c r="C33" s="103">
        <f>IF(EnrlAll!V34=0,"",ROUND(EnrlAll!V34/EnrlAll!U34*100,0))</f>
        <v>96</v>
      </c>
      <c r="D33" s="103">
        <f>IF(EnrlAll!AG34=0,"",ROUND(EnrlAll!AH34/EnrlAll!AG34*100,0))</f>
        <v>91</v>
      </c>
      <c r="E33" s="103">
        <f>IF(EnrlAll!AJ34=0,"",ROUND(EnrlAll!AK34/EnrlAll!AJ34*100,0))</f>
        <v>94</v>
      </c>
      <c r="F33" s="103">
        <f>IF(EnrlAll!AS34=0,"",ROUND(EnrlAll!AT34/EnrlAll!AS34*100,0))</f>
        <v>92</v>
      </c>
      <c r="G33" s="103">
        <f>IF(EnrlAll!AV34=0,"",ROUND(EnrlAll!AW34/EnrlAll!AV34*100,0))</f>
        <v>93</v>
      </c>
      <c r="H33" s="103">
        <f>IF(EnrlAll!BE34=0,"",ROUND(EnrlAll!BF34/EnrlAll!BE34*100,0))</f>
        <v>102</v>
      </c>
      <c r="I33" s="103">
        <f>IF((EnrlAll!AT34+EnrlAll!BF34)=0,"",ROUND((EnrlAll!AT34+EnrlAll!BF34)/(EnrlAll!BE34+EnrlAll!AS34)*100,0))</f>
        <v>96</v>
      </c>
      <c r="J33" s="103">
        <f>IF(EnrlAll!BH34=0,"",ROUND(EnrlAll!BI34/EnrlAll!BH34*100,0))</f>
        <v>94</v>
      </c>
    </row>
    <row r="34" spans="1:10" s="47" customFormat="1" ht="19.5" customHeight="1">
      <c r="A34" s="29">
        <v>30</v>
      </c>
      <c r="B34" s="30" t="s">
        <v>40</v>
      </c>
      <c r="C34" s="103">
        <f>IF(EnrlAll!V35=0,"",ROUND(EnrlAll!V35/EnrlAll!U35*100,0))</f>
        <v>82</v>
      </c>
      <c r="D34" s="103">
        <f>IF(EnrlAll!AG35=0,"",ROUND(EnrlAll!AH35/EnrlAll!AG35*100,0))</f>
        <v>81</v>
      </c>
      <c r="E34" s="103">
        <f>IF(EnrlAll!AJ35=0,"",ROUND(EnrlAll!AK35/EnrlAll!AJ35*100,0))</f>
        <v>82</v>
      </c>
      <c r="F34" s="103">
        <f>IF(EnrlAll!AS35=0,"",ROUND(EnrlAll!AT35/EnrlAll!AS35*100,0))</f>
        <v>80</v>
      </c>
      <c r="G34" s="103">
        <f>IF(EnrlAll!AV35=0,"",ROUND(EnrlAll!AW35/EnrlAll!AV35*100,0))</f>
        <v>81</v>
      </c>
      <c r="H34" s="103">
        <f>IF(EnrlAll!BE35=0,"",ROUND(EnrlAll!BF35/EnrlAll!BE35*100,0))</f>
        <v>82</v>
      </c>
      <c r="I34" s="103">
        <f>IF((EnrlAll!AT35+EnrlAll!BF35)=0,"",ROUND((EnrlAll!AT35+EnrlAll!BF35)/(EnrlAll!BE35+EnrlAll!AS35)*100,0))</f>
        <v>81</v>
      </c>
      <c r="J34" s="103">
        <f>IF(EnrlAll!BH35=0,"",ROUND(EnrlAll!BI35/EnrlAll!BH35*100,0))</f>
        <v>82</v>
      </c>
    </row>
    <row r="35" spans="1:10" s="47" customFormat="1" ht="19.5" customHeight="1">
      <c r="A35" s="29">
        <v>31</v>
      </c>
      <c r="B35" s="30" t="s">
        <v>41</v>
      </c>
      <c r="C35" s="103">
        <f>IF(EnrlAll!V36=0,"",ROUND(EnrlAll!V36/EnrlAll!U36*100,0))</f>
        <v>93</v>
      </c>
      <c r="D35" s="103">
        <f>IF(EnrlAll!AG36=0,"",ROUND(EnrlAll!AH36/EnrlAll!AG36*100,0))</f>
        <v>76</v>
      </c>
      <c r="E35" s="103">
        <f>IF(EnrlAll!AJ36=0,"",ROUND(EnrlAll!AK36/EnrlAll!AJ36*100,0))</f>
        <v>88</v>
      </c>
      <c r="F35" s="103">
        <f>IF(EnrlAll!AS36=0,"",ROUND(EnrlAll!AT36/EnrlAll!AS36*100,0))</f>
        <v>65</v>
      </c>
      <c r="G35" s="103">
        <f>IF(EnrlAll!AV36=0,"",ROUND(EnrlAll!AW36/EnrlAll!AV36*100,0))</f>
        <v>86</v>
      </c>
      <c r="H35" s="103">
        <f>IF(EnrlAll!BE36=0,"",ROUND(EnrlAll!BF36/EnrlAll!BE36*100,0))</f>
        <v>64</v>
      </c>
      <c r="I35" s="103">
        <f>IF((EnrlAll!AT36+EnrlAll!BF36)=0,"",ROUND((EnrlAll!AT36+EnrlAll!BF36)/(EnrlAll!BE36+EnrlAll!AS36)*100,0))</f>
        <v>64</v>
      </c>
      <c r="J35" s="103">
        <f>IF(EnrlAll!BH36=0,"",ROUND(EnrlAll!BI36/EnrlAll!BH36*100,0))</f>
        <v>84</v>
      </c>
    </row>
    <row r="36" spans="1:10" s="47" customFormat="1" ht="19.5" customHeight="1">
      <c r="A36" s="29">
        <v>32</v>
      </c>
      <c r="B36" s="30" t="s">
        <v>42</v>
      </c>
      <c r="C36" s="103">
        <f>IF(EnrlAll!V37=0,"",ROUND(EnrlAll!V37/EnrlAll!U37*100,0))</f>
        <v>84</v>
      </c>
      <c r="D36" s="103">
        <f>IF(EnrlAll!AG37=0,"",ROUND(EnrlAll!AH37/EnrlAll!AG37*100,0))</f>
        <v>88</v>
      </c>
      <c r="E36" s="103">
        <f>IF(EnrlAll!AJ37=0,"",ROUND(EnrlAll!AK37/EnrlAll!AJ37*100,0))</f>
        <v>86</v>
      </c>
      <c r="F36" s="103">
        <f>IF(EnrlAll!AS37=0,"",ROUND(EnrlAll!AT37/EnrlAll!AS37*100,0))</f>
        <v>93</v>
      </c>
      <c r="G36" s="103">
        <f>IF(EnrlAll!AV37=0,"",ROUND(EnrlAll!AW37/EnrlAll!AV37*100,0))</f>
        <v>86</v>
      </c>
      <c r="H36" s="103">
        <f>IF(EnrlAll!BE37=0,"",ROUND(EnrlAll!BF37/EnrlAll!BE37*100,0))</f>
        <v>94</v>
      </c>
      <c r="I36" s="103">
        <f>IF((EnrlAll!AT37+EnrlAll!BF37)=0,"",ROUND((EnrlAll!AT37+EnrlAll!BF37)/(EnrlAll!BE37+EnrlAll!AS37)*100,0))</f>
        <v>93</v>
      </c>
      <c r="J36" s="103">
        <f>IF(EnrlAll!BH37=0,"",ROUND(EnrlAll!BI37/EnrlAll!BH37*100,0))</f>
        <v>87</v>
      </c>
    </row>
    <row r="37" spans="1:10" s="47" customFormat="1" ht="19.5" customHeight="1">
      <c r="A37" s="29">
        <v>33</v>
      </c>
      <c r="B37" s="30" t="s">
        <v>43</v>
      </c>
      <c r="C37" s="103">
        <f>IF(EnrlAll!V38=0,"",ROUND(EnrlAll!V38/EnrlAll!U38*100,0))</f>
        <v>88</v>
      </c>
      <c r="D37" s="103">
        <f>IF(EnrlAll!AG38=0,"",ROUND(EnrlAll!AH38/EnrlAll!AG38*100,0))</f>
        <v>86</v>
      </c>
      <c r="E37" s="103">
        <f>IF(EnrlAll!AJ38=0,"",ROUND(EnrlAll!AK38/EnrlAll!AJ38*100,0))</f>
        <v>87</v>
      </c>
      <c r="F37" s="103">
        <f>IF(EnrlAll!AS38=0,"",ROUND(EnrlAll!AT38/EnrlAll!AS38*100,0))</f>
        <v>85</v>
      </c>
      <c r="G37" s="103">
        <f>IF(EnrlAll!AV38=0,"",ROUND(EnrlAll!AW38/EnrlAll!AV38*100,0))</f>
        <v>87</v>
      </c>
      <c r="H37" s="103">
        <f>IF(EnrlAll!BE38=0,"",ROUND(EnrlAll!BF38/EnrlAll!BE38*100,0))</f>
        <v>86</v>
      </c>
      <c r="I37" s="103">
        <f>IF((EnrlAll!AT38+EnrlAll!BF38)=0,"",ROUND((EnrlAll!AT38+EnrlAll!BF38)/(EnrlAll!BE38+EnrlAll!AS38)*100,0))</f>
        <v>86</v>
      </c>
      <c r="J37" s="103">
        <f>IF(EnrlAll!BH38=0,"",ROUND(EnrlAll!BI38/EnrlAll!BH38*100,0))</f>
        <v>87</v>
      </c>
    </row>
    <row r="38" spans="1:10" s="47" customFormat="1" ht="19.5" customHeight="1">
      <c r="A38" s="29">
        <v>34</v>
      </c>
      <c r="B38" s="30" t="s">
        <v>44</v>
      </c>
      <c r="C38" s="103">
        <f>IF(EnrlAll!V39=0,"",ROUND(EnrlAll!V39/EnrlAll!U39*100,0))</f>
        <v>100</v>
      </c>
      <c r="D38" s="103">
        <f>IF(EnrlAll!AG39=0,"",ROUND(EnrlAll!AH39/EnrlAll!AG39*100,0))</f>
        <v>91</v>
      </c>
      <c r="E38" s="103">
        <f>IF(EnrlAll!AJ39=0,"",ROUND(EnrlAll!AK39/EnrlAll!AJ39*100,0))</f>
        <v>97</v>
      </c>
      <c r="F38" s="103">
        <f>IF(EnrlAll!AS39=0,"",ROUND(EnrlAll!AT39/EnrlAll!AS39*100,0))</f>
        <v>98</v>
      </c>
      <c r="G38" s="103">
        <f>IF(EnrlAll!AV39=0,"",ROUND(EnrlAll!AW39/EnrlAll!AV39*100,0))</f>
        <v>97</v>
      </c>
      <c r="H38" s="103">
        <f>IF(EnrlAll!BE39=0,"",ROUND(EnrlAll!BF39/EnrlAll!BE39*100,0))</f>
        <v>94</v>
      </c>
      <c r="I38" s="103">
        <f>IF((EnrlAll!AT39+EnrlAll!BF39)=0,"",ROUND((EnrlAll!AT39+EnrlAll!BF39)/(EnrlAll!BE39+EnrlAll!AS39)*100,0))</f>
        <v>97</v>
      </c>
      <c r="J38" s="103">
        <f>IF(EnrlAll!BH39=0,"",ROUND(EnrlAll!BI39/EnrlAll!BH39*100,0))</f>
        <v>97</v>
      </c>
    </row>
    <row r="39" spans="1:10" s="47" customFormat="1" ht="19.5" customHeight="1">
      <c r="A39" s="29">
        <v>35</v>
      </c>
      <c r="B39" s="30" t="s">
        <v>45</v>
      </c>
      <c r="C39" s="103">
        <f>IF(EnrlAll!V40=0,"",ROUND(EnrlAll!V40/EnrlAll!U40*100,0))</f>
        <v>94</v>
      </c>
      <c r="D39" s="103">
        <f>IF(EnrlAll!AG40=0,"",ROUND(EnrlAll!AH40/EnrlAll!AG40*100,0))</f>
        <v>91</v>
      </c>
      <c r="E39" s="103">
        <f>IF(EnrlAll!AJ40=0,"",ROUND(EnrlAll!AK40/EnrlAll!AJ40*100,0))</f>
        <v>93</v>
      </c>
      <c r="F39" s="103">
        <f>IF(EnrlAll!AS40=0,"",ROUND(EnrlAll!AT40/EnrlAll!AS40*100,0))</f>
        <v>96</v>
      </c>
      <c r="G39" s="103">
        <f>IF(EnrlAll!AV40=0,"",ROUND(EnrlAll!AW40/EnrlAll!AV40*100,0))</f>
        <v>94</v>
      </c>
      <c r="H39" s="103">
        <f>IF(EnrlAll!BE40=0,"",ROUND(EnrlAll!BF40/EnrlAll!BE40*100,0))</f>
        <v>116</v>
      </c>
      <c r="I39" s="103">
        <f>IF((EnrlAll!AT40+EnrlAll!BF40)=0,"",ROUND((EnrlAll!AT40+EnrlAll!BF40)/(EnrlAll!BE40+EnrlAll!AS40)*100,0))</f>
        <v>103</v>
      </c>
      <c r="J39" s="103">
        <f>IF(EnrlAll!BH40=0,"",ROUND(EnrlAll!BI40/EnrlAll!BH40*100,0))</f>
        <v>96</v>
      </c>
    </row>
    <row r="40" spans="1:10" s="94" customFormat="1" ht="19.5" customHeight="1">
      <c r="A40" s="192" t="s">
        <v>46</v>
      </c>
      <c r="B40" s="192"/>
      <c r="C40" s="105">
        <f>IF(EnrlAll!V41=0,"",ROUND(EnrlAll!V41/EnrlAll!U41*100,0))</f>
        <v>92</v>
      </c>
      <c r="D40" s="105">
        <f>IF(EnrlAll!AG41=0,"",ROUND(EnrlAll!AH41/EnrlAll!AG41*100,0))</f>
        <v>86</v>
      </c>
      <c r="E40" s="105">
        <f>IF(EnrlAll!AJ41=0,"",ROUND(EnrlAll!AK41/EnrlAll!AJ41*100,0))</f>
        <v>90</v>
      </c>
      <c r="F40" s="105">
        <f>IF(EnrlAll!AS41=0,"",ROUND(EnrlAll!AT41/EnrlAll!AS41*100,0))</f>
        <v>79</v>
      </c>
      <c r="G40" s="105">
        <f>IF(EnrlAll!AV41=0,"",ROUND(EnrlAll!AW41/EnrlAll!AV41*100,0))</f>
        <v>88</v>
      </c>
      <c r="H40" s="105">
        <f>IF(EnrlAll!BE41=0,"",ROUND(EnrlAll!BF41/EnrlAll!BE41*100,0))</f>
        <v>77</v>
      </c>
      <c r="I40" s="105">
        <f>IF((EnrlAll!AT41+EnrlAll!BF41)=0,"",ROUND((EnrlAll!AT41+EnrlAll!BF41)/(EnrlAll!BE41+EnrlAll!AS41)*100,0))</f>
        <v>78</v>
      </c>
      <c r="J40" s="105">
        <f>IF(EnrlAll!BH41=0,"",ROUND(EnrlAll!BI41/EnrlAll!BH41*100,0))</f>
        <v>88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3" orientation="portrait" useFirstPageNumber="1" r:id="rId1"/>
  <headerFooter alignWithMargins="0">
    <oddFooter>&amp;LStatistics of School Education 2008-09&amp;C&amp;P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16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143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3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6" t="s">
        <v>67</v>
      </c>
      <c r="B3" s="106" t="s">
        <v>65</v>
      </c>
      <c r="C3" s="108" t="s">
        <v>115</v>
      </c>
      <c r="D3" s="108" t="s">
        <v>109</v>
      </c>
      <c r="E3" s="108" t="s">
        <v>116</v>
      </c>
      <c r="F3" s="108" t="s">
        <v>110</v>
      </c>
      <c r="G3" s="108" t="s">
        <v>111</v>
      </c>
      <c r="H3" s="108" t="s">
        <v>112</v>
      </c>
      <c r="I3" s="108" t="s">
        <v>113</v>
      </c>
      <c r="J3" s="106" t="s">
        <v>114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3">
        <f>IF(EnrlSC!V6=0,"",ROUND(EnrlSC!V6/EnrlSC!U6*100,0))</f>
        <v>99</v>
      </c>
      <c r="D5" s="103">
        <f>IF(EnrlSC!AG6=0,"",ROUND(EnrlSC!AH6/EnrlSC!AG6*100,0))</f>
        <v>95</v>
      </c>
      <c r="E5" s="103">
        <f>IF(EnrlSC!AJ6=0,"",ROUND(EnrlSC!AK6/EnrlSC!AJ6*100,0))</f>
        <v>97</v>
      </c>
      <c r="F5" s="103">
        <f>IF(EnrlSC!AS6=0,"",ROUND(EnrlSC!AT6/EnrlSC!AS6*100,0))</f>
        <v>93</v>
      </c>
      <c r="G5" s="103">
        <f>IF(EnrlSC!AV6=0,"",ROUND(EnrlSC!AW6/EnrlSC!AV6*100,0))</f>
        <v>97</v>
      </c>
      <c r="H5" s="103">
        <f>IF(EnrlSC!BE6=0,"",ROUND(EnrlSC!BF6/EnrlSC!BE6*100,0))</f>
        <v>79</v>
      </c>
      <c r="I5" s="103">
        <f>IF((EnrlSC!AT6+EnrlSC!BF6)=0,"",ROUND((EnrlSC!AT6+EnrlSC!BF6)/(EnrlSC!BE6+EnrlSC!AS6)*100,0))</f>
        <v>87</v>
      </c>
      <c r="J5" s="103">
        <f>IF(EnrlSC!BH6=0,"",ROUND(EnrlSC!BI6/EnrlSC!BH6*100,0))</f>
        <v>95</v>
      </c>
    </row>
    <row r="6" spans="1:10" s="47" customFormat="1" ht="19.5" customHeight="1">
      <c r="A6" s="29">
        <v>2</v>
      </c>
      <c r="B6" s="30" t="s">
        <v>17</v>
      </c>
      <c r="C6" s="103" t="str">
        <f>IF(EnrlSC!V7=0,"",ROUND(EnrlSC!V7/EnrlSC!U7*100,0))</f>
        <v/>
      </c>
      <c r="D6" s="103" t="str">
        <f>IF(EnrlSC!AG7=0,"",ROUND(EnrlSC!AH7/EnrlSC!AG7*100,0))</f>
        <v/>
      </c>
      <c r="E6" s="103" t="str">
        <f>IF(EnrlSC!AJ7=0,"",ROUND(EnrlSC!AK7/EnrlSC!AJ7*100,0))</f>
        <v/>
      </c>
      <c r="F6" s="103" t="str">
        <f>IF(EnrlSC!AS7=0,"",ROUND(EnrlSC!AT7/EnrlSC!AS7*100,0))</f>
        <v/>
      </c>
      <c r="G6" s="103" t="str">
        <f>IF(EnrlSC!AV7=0,"",ROUND(EnrlSC!AW7/EnrlSC!AV7*100,0))</f>
        <v/>
      </c>
      <c r="H6" s="103" t="str">
        <f>IF(EnrlSC!BE7=0,"",ROUND(EnrlSC!BF7/EnrlSC!BE7*100,0))</f>
        <v/>
      </c>
      <c r="I6" s="103" t="str">
        <f>IF((EnrlSC!AT7+EnrlSC!BF7)=0,"",ROUND((EnrlSC!AT7+EnrlSC!BF7)/(EnrlSC!BE7+EnrlSC!AS7)*100,0))</f>
        <v/>
      </c>
      <c r="J6" s="103" t="str">
        <f>IF(EnrlSC!BH7=0,"",ROUND(EnrlSC!BI7/EnrlSC!BH7*100,0))</f>
        <v/>
      </c>
    </row>
    <row r="7" spans="1:10" s="47" customFormat="1" ht="19.5" customHeight="1">
      <c r="A7" s="29">
        <v>3</v>
      </c>
      <c r="B7" s="30" t="s">
        <v>48</v>
      </c>
      <c r="C7" s="103">
        <f>IF(EnrlSC!V8=0,"",ROUND(EnrlSC!V8/EnrlSC!U8*100,0))</f>
        <v>95</v>
      </c>
      <c r="D7" s="103">
        <f>IF(EnrlSC!AG8=0,"",ROUND(EnrlSC!AH8/EnrlSC!AG8*100,0))</f>
        <v>97</v>
      </c>
      <c r="E7" s="103">
        <f>IF(EnrlSC!AJ8=0,"",ROUND(EnrlSC!AK8/EnrlSC!AJ8*100,0))</f>
        <v>95</v>
      </c>
      <c r="F7" s="103">
        <f>IF(EnrlSC!AS8=0,"",ROUND(EnrlSC!AT8/EnrlSC!AS8*100,0))</f>
        <v>82</v>
      </c>
      <c r="G7" s="103">
        <f>IF(EnrlSC!AV8=0,"",ROUND(EnrlSC!AW8/EnrlSC!AV8*100,0))</f>
        <v>94</v>
      </c>
      <c r="H7" s="103">
        <f>IF(EnrlSC!BE8=0,"",ROUND(EnrlSC!BF8/EnrlSC!BE8*100,0))</f>
        <v>68</v>
      </c>
      <c r="I7" s="103">
        <f>IF((EnrlSC!AT8+EnrlSC!BF8)=0,"",ROUND((EnrlSC!AT8+EnrlSC!BF8)/(EnrlSC!BE8+EnrlSC!AS8)*100,0))</f>
        <v>79</v>
      </c>
      <c r="J7" s="103">
        <f>IF(EnrlSC!BH8=0,"",ROUND(EnrlSC!BI8/EnrlSC!BH8*100,0))</f>
        <v>93</v>
      </c>
    </row>
    <row r="8" spans="1:10" s="47" customFormat="1" ht="19.5" customHeight="1">
      <c r="A8" s="29">
        <v>4</v>
      </c>
      <c r="B8" s="30" t="s">
        <v>18</v>
      </c>
      <c r="C8" s="103">
        <f>IF(EnrlSC!V9=0,"",ROUND(EnrlSC!V9/EnrlSC!U9*100,0))</f>
        <v>71</v>
      </c>
      <c r="D8" s="103">
        <f>IF(EnrlSC!AG9=0,"",ROUND(EnrlSC!AH9/EnrlSC!AG9*100,0))</f>
        <v>60</v>
      </c>
      <c r="E8" s="103">
        <f>IF(EnrlSC!AJ9=0,"",ROUND(EnrlSC!AK9/EnrlSC!AJ9*100,0))</f>
        <v>69</v>
      </c>
      <c r="F8" s="103">
        <f>IF(EnrlSC!AS9=0,"",ROUND(EnrlSC!AT9/EnrlSC!AS9*100,0))</f>
        <v>57</v>
      </c>
      <c r="G8" s="103">
        <f>IF(EnrlSC!AV9=0,"",ROUND(EnrlSC!AW9/EnrlSC!AV9*100,0))</f>
        <v>68</v>
      </c>
      <c r="H8" s="103">
        <f>IF(EnrlSC!BE9=0,"",ROUND(EnrlSC!BF9/EnrlSC!BE9*100,0))</f>
        <v>42</v>
      </c>
      <c r="I8" s="103">
        <f>IF((EnrlSC!AT9+EnrlSC!BF9)=0,"",ROUND((EnrlSC!AT9+EnrlSC!BF9)/(EnrlSC!BE9+EnrlSC!AS9)*100,0))</f>
        <v>53</v>
      </c>
      <c r="J8" s="103">
        <f>IF(EnrlSC!BH9=0,"",ROUND(EnrlSC!BI9/EnrlSC!BH9*100,0))</f>
        <v>68</v>
      </c>
    </row>
    <row r="9" spans="1:10" s="47" customFormat="1" ht="19.5" customHeight="1">
      <c r="A9" s="29">
        <v>5</v>
      </c>
      <c r="B9" s="34" t="s">
        <v>19</v>
      </c>
      <c r="C9" s="103">
        <f>IF(EnrlSC!V10=0,"",ROUND(EnrlSC!V10/EnrlSC!U10*100,0))</f>
        <v>92</v>
      </c>
      <c r="D9" s="103">
        <f>IF(EnrlSC!AG10=0,"",ROUND(EnrlSC!AH10/EnrlSC!AG10*100,0))</f>
        <v>83</v>
      </c>
      <c r="E9" s="103">
        <f>IF(EnrlSC!AJ10=0,"",ROUND(EnrlSC!AK10/EnrlSC!AJ10*100,0))</f>
        <v>89</v>
      </c>
      <c r="F9" s="103">
        <f>IF(EnrlSC!AS10=0,"",ROUND(EnrlSC!AT10/EnrlSC!AS10*100,0))</f>
        <v>76</v>
      </c>
      <c r="G9" s="103">
        <f>IF(EnrlSC!AV10=0,"",ROUND(EnrlSC!AW10/EnrlSC!AV10*100,0))</f>
        <v>88</v>
      </c>
      <c r="H9" s="103">
        <f>IF(EnrlSC!BE10=0,"",ROUND(EnrlSC!BF10/EnrlSC!BE10*100,0))</f>
        <v>71</v>
      </c>
      <c r="I9" s="103">
        <f>IF((EnrlSC!AT10+EnrlSC!BF10)=0,"",ROUND((EnrlSC!AT10+EnrlSC!BF10)/(EnrlSC!BE10+EnrlSC!AS10)*100,0))</f>
        <v>75</v>
      </c>
      <c r="J9" s="103">
        <f>IF(EnrlSC!BH10=0,"",ROUND(EnrlSC!BI10/EnrlSC!BH10*100,0))</f>
        <v>87</v>
      </c>
    </row>
    <row r="10" spans="1:10" s="47" customFormat="1" ht="19.5" customHeight="1">
      <c r="A10" s="29">
        <v>6</v>
      </c>
      <c r="B10" s="30" t="s">
        <v>20</v>
      </c>
      <c r="C10" s="103">
        <f>IF(EnrlSC!V11=0,"",ROUND(EnrlSC!V11/EnrlSC!U11*100,0))</f>
        <v>94</v>
      </c>
      <c r="D10" s="103">
        <f>IF(EnrlSC!AG11=0,"",ROUND(EnrlSC!AH11/EnrlSC!AG11*100,0))</f>
        <v>92</v>
      </c>
      <c r="E10" s="103">
        <f>IF(EnrlSC!AJ11=0,"",ROUND(EnrlSC!AK11/EnrlSC!AJ11*100,0))</f>
        <v>93</v>
      </c>
      <c r="F10" s="103">
        <f>IF(EnrlSC!AS11=0,"",ROUND(EnrlSC!AT11/EnrlSC!AS11*100,0))</f>
        <v>117</v>
      </c>
      <c r="G10" s="103">
        <f>IF(EnrlSC!AV11=0,"",ROUND(EnrlSC!AW11/EnrlSC!AV11*100,0))</f>
        <v>96</v>
      </c>
      <c r="H10" s="103">
        <f>IF(EnrlSC!BE11=0,"",ROUND(EnrlSC!BF11/EnrlSC!BE11*100,0))</f>
        <v>126</v>
      </c>
      <c r="I10" s="103">
        <f>IF((EnrlSC!AT11+EnrlSC!BF11)=0,"",ROUND((EnrlSC!AT11+EnrlSC!BF11)/(EnrlSC!BE11+EnrlSC!AS11)*100,0))</f>
        <v>120</v>
      </c>
      <c r="J10" s="103">
        <f>IF(EnrlSC!BH11=0,"",ROUND(EnrlSC!BI11/EnrlSC!BH11*100,0))</f>
        <v>98</v>
      </c>
    </row>
    <row r="11" spans="1:10" s="47" customFormat="1" ht="19.5" customHeight="1">
      <c r="A11" s="29">
        <v>7</v>
      </c>
      <c r="B11" s="30" t="s">
        <v>21</v>
      </c>
      <c r="C11" s="103">
        <f>IF(EnrlSC!V12=0,"",ROUND(EnrlSC!V12/EnrlSC!U12*100,0))</f>
        <v>87</v>
      </c>
      <c r="D11" s="103">
        <f>IF(EnrlSC!AG12=0,"",ROUND(EnrlSC!AH12/EnrlSC!AG12*100,0))</f>
        <v>76</v>
      </c>
      <c r="E11" s="103">
        <f>IF(EnrlSC!AJ12=0,"",ROUND(EnrlSC!AK12/EnrlSC!AJ12*100,0))</f>
        <v>84</v>
      </c>
      <c r="F11" s="103">
        <f>IF(EnrlSC!AS12=0,"",ROUND(EnrlSC!AT12/EnrlSC!AS12*100,0))</f>
        <v>65</v>
      </c>
      <c r="G11" s="103">
        <f>IF(EnrlSC!AV12=0,"",ROUND(EnrlSC!AW12/EnrlSC!AV12*100,0))</f>
        <v>81</v>
      </c>
      <c r="H11" s="103">
        <f>IF(EnrlSC!BE12=0,"",ROUND(EnrlSC!BF12/EnrlSC!BE12*100,0))</f>
        <v>69</v>
      </c>
      <c r="I11" s="103">
        <f>IF((EnrlSC!AT12+EnrlSC!BF12)=0,"",ROUND((EnrlSC!AT12+EnrlSC!BF12)/(EnrlSC!BE12+EnrlSC!AS12)*100,0))</f>
        <v>67</v>
      </c>
      <c r="J11" s="103">
        <f>IF(EnrlSC!BH12=0,"",ROUND(EnrlSC!BI12/EnrlSC!BH12*100,0))</f>
        <v>80</v>
      </c>
    </row>
    <row r="12" spans="1:10" s="47" customFormat="1" ht="19.5" customHeight="1">
      <c r="A12" s="29">
        <v>8</v>
      </c>
      <c r="B12" s="30" t="s">
        <v>22</v>
      </c>
      <c r="C12" s="103">
        <f>IF(EnrlSC!V13=0,"",ROUND(EnrlSC!V13/EnrlSC!U13*100,0))</f>
        <v>97</v>
      </c>
      <c r="D12" s="103">
        <f>IF(EnrlSC!AG13=0,"",ROUND(EnrlSC!AH13/EnrlSC!AG13*100,0))</f>
        <v>84</v>
      </c>
      <c r="E12" s="103">
        <f>IF(EnrlSC!AJ13=0,"",ROUND(EnrlSC!AK13/EnrlSC!AJ13*100,0))</f>
        <v>93</v>
      </c>
      <c r="F12" s="103">
        <f>IF(EnrlSC!AS13=0,"",ROUND(EnrlSC!AT13/EnrlSC!AS13*100,0))</f>
        <v>88</v>
      </c>
      <c r="G12" s="103">
        <f>IF(EnrlSC!AV13=0,"",ROUND(EnrlSC!AW13/EnrlSC!AV13*100,0))</f>
        <v>92</v>
      </c>
      <c r="H12" s="103">
        <f>IF(EnrlSC!BE13=0,"",ROUND(EnrlSC!BF13/EnrlSC!BE13*100,0))</f>
        <v>77</v>
      </c>
      <c r="I12" s="103">
        <f>IF((EnrlSC!AT13+EnrlSC!BF13)=0,"",ROUND((EnrlSC!AT13+EnrlSC!BF13)/(EnrlSC!BE13+EnrlSC!AS13)*100,0))</f>
        <v>84</v>
      </c>
      <c r="J12" s="103">
        <f>IF(EnrlSC!BH13=0,"",ROUND(EnrlSC!BI13/EnrlSC!BH13*100,0))</f>
        <v>91</v>
      </c>
    </row>
    <row r="13" spans="1:10" s="47" customFormat="1" ht="19.5" customHeight="1">
      <c r="A13" s="29">
        <v>9</v>
      </c>
      <c r="B13" s="30" t="s">
        <v>23</v>
      </c>
      <c r="C13" s="103">
        <f>IF(EnrlSC!V14=0,"",ROUND(EnrlSC!V14/EnrlSC!U14*100,0))</f>
        <v>95</v>
      </c>
      <c r="D13" s="103">
        <f>IF(EnrlSC!AG14=0,"",ROUND(EnrlSC!AH14/EnrlSC!AG14*100,0))</f>
        <v>92</v>
      </c>
      <c r="E13" s="103">
        <f>IF(EnrlSC!AJ14=0,"",ROUND(EnrlSC!AK14/EnrlSC!AJ14*100,0))</f>
        <v>94</v>
      </c>
      <c r="F13" s="103">
        <f>IF(EnrlSC!AS14=0,"",ROUND(EnrlSC!AT14/EnrlSC!AS14*100,0))</f>
        <v>93</v>
      </c>
      <c r="G13" s="103">
        <f>IF(EnrlSC!AV14=0,"",ROUND(EnrlSC!AW14/EnrlSC!AV14*100,0))</f>
        <v>94</v>
      </c>
      <c r="H13" s="103">
        <f>IF(EnrlSC!BE14=0,"",ROUND(EnrlSC!BF14/EnrlSC!BE14*100,0))</f>
        <v>62</v>
      </c>
      <c r="I13" s="103">
        <f>IF((EnrlSC!AT14+EnrlSC!BF14)=0,"",ROUND((EnrlSC!AT14+EnrlSC!BF14)/(EnrlSC!BE14+EnrlSC!AS14)*100,0))</f>
        <v>81</v>
      </c>
      <c r="J13" s="103">
        <f>IF(EnrlSC!BH14=0,"",ROUND(EnrlSC!BI14/EnrlSC!BH14*100,0))</f>
        <v>91</v>
      </c>
    </row>
    <row r="14" spans="1:10" s="47" customFormat="1" ht="19.5" customHeight="1">
      <c r="A14" s="29">
        <v>10</v>
      </c>
      <c r="B14" s="30" t="s">
        <v>24</v>
      </c>
      <c r="C14" s="103">
        <f>IF(EnrlSC!V15=0,"",ROUND(EnrlSC!V15/EnrlSC!U15*100,0))</f>
        <v>87</v>
      </c>
      <c r="D14" s="103">
        <f>IF(EnrlSC!AG15=0,"",ROUND(EnrlSC!AH15/EnrlSC!AG15*100,0))</f>
        <v>84</v>
      </c>
      <c r="E14" s="103">
        <f>IF(EnrlSC!AJ15=0,"",ROUND(EnrlSC!AK15/EnrlSC!AJ15*100,0))</f>
        <v>86</v>
      </c>
      <c r="F14" s="103">
        <f>IF(EnrlSC!AS15=0,"",ROUND(EnrlSC!AT15/EnrlSC!AS15*100,0))</f>
        <v>86</v>
      </c>
      <c r="G14" s="103">
        <f>IF(EnrlSC!AV15=0,"",ROUND(EnrlSC!AW15/EnrlSC!AV15*100,0))</f>
        <v>86</v>
      </c>
      <c r="H14" s="103">
        <f>IF(EnrlSC!BE15=0,"",ROUND(EnrlSC!BF15/EnrlSC!BE15*100,0))</f>
        <v>86</v>
      </c>
      <c r="I14" s="103">
        <f>IF((EnrlSC!AT15+EnrlSC!BF15)=0,"",ROUND((EnrlSC!AT15+EnrlSC!BF15)/(EnrlSC!BE15+EnrlSC!AS15)*100,0))</f>
        <v>86</v>
      </c>
      <c r="J14" s="103">
        <f>IF(EnrlSC!BH15=0,"",ROUND(EnrlSC!BI15/EnrlSC!BH15*100,0))</f>
        <v>86</v>
      </c>
    </row>
    <row r="15" spans="1:10" s="47" customFormat="1" ht="19.5" customHeight="1">
      <c r="A15" s="29">
        <v>11</v>
      </c>
      <c r="B15" s="30" t="s">
        <v>52</v>
      </c>
      <c r="C15" s="103">
        <f>IF(EnrlSC!V16=0,"",ROUND(EnrlSC!V16/EnrlSC!U16*100,0))</f>
        <v>93</v>
      </c>
      <c r="D15" s="103">
        <f>IF(EnrlSC!AG16=0,"",ROUND(EnrlSC!AH16/EnrlSC!AG16*100,0))</f>
        <v>70</v>
      </c>
      <c r="E15" s="103">
        <f>IF(EnrlSC!AJ16=0,"",ROUND(EnrlSC!AK16/EnrlSC!AJ16*100,0))</f>
        <v>90</v>
      </c>
      <c r="F15" s="103">
        <f>IF(EnrlSC!AS16=0,"",ROUND(EnrlSC!AT16/EnrlSC!AS16*100,0))</f>
        <v>59</v>
      </c>
      <c r="G15" s="103">
        <f>IF(EnrlSC!AV16=0,"",ROUND(EnrlSC!AW16/EnrlSC!AV16*100,0))</f>
        <v>88</v>
      </c>
      <c r="H15" s="103">
        <f>IF(EnrlSC!BE16=0,"",ROUND(EnrlSC!BF16/EnrlSC!BE16*100,0))</f>
        <v>35</v>
      </c>
      <c r="I15" s="103">
        <f>IF((EnrlSC!AT16+EnrlSC!BF16)=0,"",ROUND((EnrlSC!AT16+EnrlSC!BF16)/(EnrlSC!BE16+EnrlSC!AS16)*100,0))</f>
        <v>54</v>
      </c>
      <c r="J15" s="103">
        <f>IF(EnrlSC!BH16=0,"",ROUND(EnrlSC!BI16/EnrlSC!BH16*100,0))</f>
        <v>88</v>
      </c>
    </row>
    <row r="16" spans="1:10" s="47" customFormat="1" ht="19.5" customHeight="1">
      <c r="A16" s="29">
        <v>12</v>
      </c>
      <c r="B16" s="30" t="s">
        <v>25</v>
      </c>
      <c r="C16" s="103">
        <f>IF(EnrlSC!V17=0,"",ROUND(EnrlSC!V17/EnrlSC!U17*100,0))</f>
        <v>94</v>
      </c>
      <c r="D16" s="103">
        <f>IF(EnrlSC!AG17=0,"",ROUND(EnrlSC!AH17/EnrlSC!AG17*100,0))</f>
        <v>90</v>
      </c>
      <c r="E16" s="103">
        <f>IF(EnrlSC!AJ17=0,"",ROUND(EnrlSC!AK17/EnrlSC!AJ17*100,0))</f>
        <v>93</v>
      </c>
      <c r="F16" s="103">
        <f>IF(EnrlSC!AS17=0,"",ROUND(EnrlSC!AT17/EnrlSC!AS17*100,0))</f>
        <v>88</v>
      </c>
      <c r="G16" s="103">
        <f>IF(EnrlSC!AV17=0,"",ROUND(EnrlSC!AW17/EnrlSC!AV17*100,0))</f>
        <v>92</v>
      </c>
      <c r="H16" s="103">
        <f>IF(EnrlSC!BE17=0,"",ROUND(EnrlSC!BF17/EnrlSC!BE17*100,0))</f>
        <v>88</v>
      </c>
      <c r="I16" s="103">
        <f>IF((EnrlSC!AT17+EnrlSC!BF17)=0,"",ROUND((EnrlSC!AT17+EnrlSC!BF17)/(EnrlSC!BE17+EnrlSC!AS17)*100,0))</f>
        <v>88</v>
      </c>
      <c r="J16" s="103">
        <f>IF(EnrlSC!BH17=0,"",ROUND(EnrlSC!BI17/EnrlSC!BH17*100,0))</f>
        <v>92</v>
      </c>
    </row>
    <row r="17" spans="1:10" s="47" customFormat="1" ht="19.5" customHeight="1">
      <c r="A17" s="29">
        <v>13</v>
      </c>
      <c r="B17" s="30" t="s">
        <v>26</v>
      </c>
      <c r="C17" s="103">
        <f>IF(EnrlSC!V18=0,"",ROUND(EnrlSC!V18/EnrlSC!U18*100,0))</f>
        <v>94</v>
      </c>
      <c r="D17" s="103">
        <f>IF(EnrlSC!AG18=0,"",ROUND(EnrlSC!AH18/EnrlSC!AG18*100,0))</f>
        <v>92</v>
      </c>
      <c r="E17" s="103">
        <f>IF(EnrlSC!AJ18=0,"",ROUND(EnrlSC!AK18/EnrlSC!AJ18*100,0))</f>
        <v>93</v>
      </c>
      <c r="F17" s="103">
        <f>IF(EnrlSC!AS18=0,"",ROUND(EnrlSC!AT18/EnrlSC!AS18*100,0))</f>
        <v>99</v>
      </c>
      <c r="G17" s="103">
        <f>IF(EnrlSC!AV18=0,"",ROUND(EnrlSC!AW18/EnrlSC!AV18*100,0))</f>
        <v>94</v>
      </c>
      <c r="H17" s="103">
        <f>IF(EnrlSC!BE18=0,"",ROUND(EnrlSC!BF18/EnrlSC!BE18*100,0))</f>
        <v>123</v>
      </c>
      <c r="I17" s="103">
        <f>IF((EnrlSC!AT18+EnrlSC!BF18)=0,"",ROUND((EnrlSC!AT18+EnrlSC!BF18)/(EnrlSC!BE18+EnrlSC!AS18)*100,0))</f>
        <v>108</v>
      </c>
      <c r="J17" s="103">
        <f>IF(EnrlSC!BH18=0,"",ROUND(EnrlSC!BI18/EnrlSC!BH18*100,0))</f>
        <v>97</v>
      </c>
    </row>
    <row r="18" spans="1:10" s="47" customFormat="1" ht="19.5" customHeight="1">
      <c r="A18" s="29">
        <v>14</v>
      </c>
      <c r="B18" s="30" t="s">
        <v>27</v>
      </c>
      <c r="C18" s="103">
        <f>IF(EnrlSC!V19=0,"",ROUND(EnrlSC!V19/EnrlSC!U19*100,0))</f>
        <v>92</v>
      </c>
      <c r="D18" s="103">
        <f>IF(EnrlSC!AG19=0,"",ROUND(EnrlSC!AH19/EnrlSC!AG19*100,0))</f>
        <v>84</v>
      </c>
      <c r="E18" s="103">
        <f>IF(EnrlSC!AJ19=0,"",ROUND(EnrlSC!AK19/EnrlSC!AJ19*100,0))</f>
        <v>90</v>
      </c>
      <c r="F18" s="103">
        <f>IF(EnrlSC!AS19=0,"",ROUND(EnrlSC!AT19/EnrlSC!AS19*100,0))</f>
        <v>58</v>
      </c>
      <c r="G18" s="103">
        <f>IF(EnrlSC!AV19=0,"",ROUND(EnrlSC!AW19/EnrlSC!AV19*100,0))</f>
        <v>85</v>
      </c>
      <c r="H18" s="103">
        <f>IF(EnrlSC!BE19=0,"",ROUND(EnrlSC!BF19/EnrlSC!BE19*100,0))</f>
        <v>57</v>
      </c>
      <c r="I18" s="103">
        <f>IF((EnrlSC!AT19+EnrlSC!BF19)=0,"",ROUND((EnrlSC!AT19+EnrlSC!BF19)/(EnrlSC!BE19+EnrlSC!AS19)*100,0))</f>
        <v>58</v>
      </c>
      <c r="J18" s="103">
        <f>IF(EnrlSC!BH19=0,"",ROUND(EnrlSC!BI19/EnrlSC!BH19*100,0))</f>
        <v>84</v>
      </c>
    </row>
    <row r="19" spans="1:10" s="47" customFormat="1" ht="19.5" customHeight="1">
      <c r="A19" s="29">
        <v>15</v>
      </c>
      <c r="B19" s="30" t="s">
        <v>28</v>
      </c>
      <c r="C19" s="103">
        <f>IF(EnrlSC!V20=0,"",ROUND(EnrlSC!V20/EnrlSC!U20*100,0))</f>
        <v>92</v>
      </c>
      <c r="D19" s="103">
        <f>IF(EnrlSC!AG20=0,"",ROUND(EnrlSC!AH20/EnrlSC!AG20*100,0))</f>
        <v>90</v>
      </c>
      <c r="E19" s="103">
        <f>IF(EnrlSC!AJ20=0,"",ROUND(EnrlSC!AK20/EnrlSC!AJ20*100,0))</f>
        <v>91</v>
      </c>
      <c r="F19" s="103">
        <f>IF(EnrlSC!AS20=0,"",ROUND(EnrlSC!AT20/EnrlSC!AS20*100,0))</f>
        <v>83</v>
      </c>
      <c r="G19" s="103">
        <f>IF(EnrlSC!AV20=0,"",ROUND(EnrlSC!AW20/EnrlSC!AV20*100,0))</f>
        <v>90</v>
      </c>
      <c r="H19" s="103">
        <f>IF(EnrlSC!BE20=0,"",ROUND(EnrlSC!BF20/EnrlSC!BE20*100,0))</f>
        <v>77</v>
      </c>
      <c r="I19" s="103">
        <f>IF((EnrlSC!AT20+EnrlSC!BF20)=0,"",ROUND((EnrlSC!AT20+EnrlSC!BF20)/(EnrlSC!BE20+EnrlSC!AS20)*100,0))</f>
        <v>81</v>
      </c>
      <c r="J19" s="103">
        <f>IF(EnrlSC!BH20=0,"",ROUND(EnrlSC!BI20/EnrlSC!BH20*100,0))</f>
        <v>89</v>
      </c>
    </row>
    <row r="20" spans="1:10" s="47" customFormat="1" ht="19.5" customHeight="1">
      <c r="A20" s="29">
        <v>16</v>
      </c>
      <c r="B20" s="30" t="s">
        <v>29</v>
      </c>
      <c r="C20" s="103">
        <f>IF(EnrlSC!V21=0,"",ROUND(EnrlSC!V21/EnrlSC!U21*100,0))</f>
        <v>88</v>
      </c>
      <c r="D20" s="103">
        <f>IF(EnrlSC!AG21=0,"",ROUND(EnrlSC!AH21/EnrlSC!AG21*100,0))</f>
        <v>91</v>
      </c>
      <c r="E20" s="103">
        <f>IF(EnrlSC!AJ21=0,"",ROUND(EnrlSC!AK21/EnrlSC!AJ21*100,0))</f>
        <v>89</v>
      </c>
      <c r="F20" s="103">
        <f>IF(EnrlSC!AS21=0,"",ROUND(EnrlSC!AT21/EnrlSC!AS21*100,0))</f>
        <v>97</v>
      </c>
      <c r="G20" s="103">
        <f>IF(EnrlSC!AV21=0,"",ROUND(EnrlSC!AW21/EnrlSC!AV21*100,0))</f>
        <v>91</v>
      </c>
      <c r="H20" s="103">
        <f>IF(EnrlSC!BE21=0,"",ROUND(EnrlSC!BF21/EnrlSC!BE21*100,0))</f>
        <v>78</v>
      </c>
      <c r="I20" s="103">
        <f>IF((EnrlSC!AT21+EnrlSC!BF21)=0,"",ROUND((EnrlSC!AT21+EnrlSC!BF21)/(EnrlSC!BE21+EnrlSC!AS21)*100,0))</f>
        <v>93</v>
      </c>
      <c r="J20" s="103">
        <f>IF(EnrlSC!BH21=0,"",ROUND(EnrlSC!BI21/EnrlSC!BH21*100,0))</f>
        <v>90</v>
      </c>
    </row>
    <row r="21" spans="1:10" s="47" customFormat="1" ht="19.5" customHeight="1">
      <c r="A21" s="29">
        <v>17</v>
      </c>
      <c r="B21" s="30" t="s">
        <v>30</v>
      </c>
      <c r="C21" s="103">
        <f>IF(EnrlSC!V22=0,"",ROUND(EnrlSC!V22/EnrlSC!U22*100,0))</f>
        <v>89</v>
      </c>
      <c r="D21" s="103">
        <f>IF(EnrlSC!AG22=0,"",ROUND(EnrlSC!AH22/EnrlSC!AG22*100,0))</f>
        <v>85</v>
      </c>
      <c r="E21" s="103">
        <f>IF(EnrlSC!AJ22=0,"",ROUND(EnrlSC!AK22/EnrlSC!AJ22*100,0))</f>
        <v>87</v>
      </c>
      <c r="F21" s="103">
        <f>IF(EnrlSC!AS22=0,"",ROUND(EnrlSC!AT22/EnrlSC!AS22*100,0))</f>
        <v>78</v>
      </c>
      <c r="G21" s="103">
        <f>IF(EnrlSC!AV22=0,"",ROUND(EnrlSC!AW22/EnrlSC!AV22*100,0))</f>
        <v>86</v>
      </c>
      <c r="H21" s="103">
        <f>IF(EnrlSC!BE22=0,"",ROUND(EnrlSC!BF22/EnrlSC!BE22*100,0))</f>
        <v>78</v>
      </c>
      <c r="I21" s="103">
        <f>IF((EnrlSC!AT22+EnrlSC!BF22)=0,"",ROUND((EnrlSC!AT22+EnrlSC!BF22)/(EnrlSC!BE22+EnrlSC!AS22)*100,0))</f>
        <v>78</v>
      </c>
      <c r="J21" s="103">
        <f>IF(EnrlSC!BH22=0,"",ROUND(EnrlSC!BI22/EnrlSC!BH22*100,0))</f>
        <v>85</v>
      </c>
    </row>
    <row r="22" spans="1:10" s="47" customFormat="1" ht="19.5" customHeight="1">
      <c r="A22" s="29">
        <v>18</v>
      </c>
      <c r="B22" s="30" t="s">
        <v>31</v>
      </c>
      <c r="C22" s="103">
        <f>IF(EnrlSC!V23=0,"",ROUND(EnrlSC!V23/EnrlSC!U23*100,0))</f>
        <v>57</v>
      </c>
      <c r="D22" s="103">
        <f>IF(EnrlSC!AG23=0,"",ROUND(EnrlSC!AH23/EnrlSC!AG23*100,0))</f>
        <v>83</v>
      </c>
      <c r="E22" s="103">
        <f>IF(EnrlSC!AJ23=0,"",ROUND(EnrlSC!AK23/EnrlSC!AJ23*100,0))</f>
        <v>76</v>
      </c>
      <c r="F22" s="103">
        <f>IF(EnrlSC!AS23=0,"",ROUND(EnrlSC!AT23/EnrlSC!AS23*100,0))</f>
        <v>56</v>
      </c>
      <c r="G22" s="103">
        <f>IF(EnrlSC!AV23=0,"",ROUND(EnrlSC!AW23/EnrlSC!AV23*100,0))</f>
        <v>63</v>
      </c>
      <c r="H22" s="103">
        <f>IF(EnrlSC!BE23=0,"",ROUND(EnrlSC!BF23/EnrlSC!BE23*100,0))</f>
        <v>55</v>
      </c>
      <c r="I22" s="103">
        <f>IF((EnrlSC!AT23+EnrlSC!BF23)=0,"",ROUND((EnrlSC!AT23+EnrlSC!BF23)/(EnrlSC!BE23+EnrlSC!AS23)*100,0))</f>
        <v>56</v>
      </c>
      <c r="J22" s="103">
        <f>IF(EnrlSC!BH23=0,"",ROUND(EnrlSC!BI23/EnrlSC!BH23*100,0))</f>
        <v>62</v>
      </c>
    </row>
    <row r="23" spans="1:10" s="47" customFormat="1" ht="19.5" customHeight="1">
      <c r="A23" s="29">
        <v>19</v>
      </c>
      <c r="B23" s="30" t="s">
        <v>54</v>
      </c>
      <c r="C23" s="103" t="str">
        <f>IF(EnrlSC!V24=0,"",ROUND(EnrlSC!V24/EnrlSC!U24*100,0))</f>
        <v/>
      </c>
      <c r="D23" s="103" t="str">
        <f>IF(EnrlSC!AG24=0,"",ROUND(EnrlSC!AH24/EnrlSC!AG24*100,0))</f>
        <v/>
      </c>
      <c r="E23" s="103" t="str">
        <f>IF(EnrlSC!AJ24=0,"",ROUND(EnrlSC!AK24/EnrlSC!AJ24*100,0))</f>
        <v/>
      </c>
      <c r="F23" s="103" t="str">
        <f>IF(EnrlSC!AS24=0,"",ROUND(EnrlSC!AT24/EnrlSC!AS24*100,0))</f>
        <v/>
      </c>
      <c r="G23" s="103" t="str">
        <f>IF(EnrlSC!AV24=0,"",ROUND(EnrlSC!AW24/EnrlSC!AV24*100,0))</f>
        <v/>
      </c>
      <c r="H23" s="103" t="str">
        <f>IF(EnrlSC!BE24=0,"",ROUND(EnrlSC!BF24/EnrlSC!BE24*100,0))</f>
        <v/>
      </c>
      <c r="I23" s="103" t="str">
        <f>IF((EnrlSC!AT24+EnrlSC!BF24)=0,"",ROUND((EnrlSC!AT24+EnrlSC!BF24)/(EnrlSC!BE24+EnrlSC!AS24)*100,0))</f>
        <v/>
      </c>
      <c r="J23" s="103" t="str">
        <f>IF(EnrlSC!BH24=0,"",ROUND(EnrlSC!BI24/EnrlSC!BH24*100,0))</f>
        <v/>
      </c>
    </row>
    <row r="24" spans="1:10" s="47" customFormat="1" ht="19.5" customHeight="1">
      <c r="A24" s="29">
        <v>20</v>
      </c>
      <c r="B24" s="2" t="s">
        <v>55</v>
      </c>
      <c r="C24" s="103">
        <f>IF(EnrlSC!V25=0,"",ROUND(EnrlSC!V25/EnrlSC!U25*100,0))</f>
        <v>96</v>
      </c>
      <c r="D24" s="103">
        <f>IF(EnrlSC!AG25=0,"",ROUND(EnrlSC!AH25/EnrlSC!AG25*100,0))</f>
        <v>90</v>
      </c>
      <c r="E24" s="103">
        <f>IF(EnrlSC!AJ25=0,"",ROUND(EnrlSC!AK25/EnrlSC!AJ25*100,0))</f>
        <v>95</v>
      </c>
      <c r="F24" s="103">
        <f>IF(EnrlSC!AS25=0,"",ROUND(EnrlSC!AT25/EnrlSC!AS25*100,0))</f>
        <v>80</v>
      </c>
      <c r="G24" s="103">
        <f>IF(EnrlSC!AV25=0,"",ROUND(EnrlSC!AW25/EnrlSC!AV25*100,0))</f>
        <v>93</v>
      </c>
      <c r="H24" s="103">
        <f>IF(EnrlSC!BE25=0,"",ROUND(EnrlSC!BF25/EnrlSC!BE25*100,0))</f>
        <v>67</v>
      </c>
      <c r="I24" s="103">
        <f>IF((EnrlSC!AT25+EnrlSC!BF25)=0,"",ROUND((EnrlSC!AT25+EnrlSC!BF25)/(EnrlSC!BE25+EnrlSC!AS25)*100,0))</f>
        <v>77</v>
      </c>
      <c r="J24" s="103">
        <f>IF(EnrlSC!BH25=0,"",ROUND(EnrlSC!BI25/EnrlSC!BH25*100,0))</f>
        <v>92</v>
      </c>
    </row>
    <row r="25" spans="1:10" s="47" customFormat="1" ht="19.5" customHeight="1">
      <c r="A25" s="29">
        <v>21</v>
      </c>
      <c r="B25" s="30" t="s">
        <v>74</v>
      </c>
      <c r="C25" s="103">
        <f>IF(EnrlSC!V26=0,"",ROUND(EnrlSC!V26/EnrlSC!U26*100,0))</f>
        <v>86</v>
      </c>
      <c r="D25" s="103">
        <f>IF(EnrlSC!AG26=0,"",ROUND(EnrlSC!AH26/EnrlSC!AG26*100,0))</f>
        <v>87</v>
      </c>
      <c r="E25" s="103">
        <f>IF(EnrlSC!AJ26=0,"",ROUND(EnrlSC!AK26/EnrlSC!AJ26*100,0))</f>
        <v>86</v>
      </c>
      <c r="F25" s="103">
        <f>IF(EnrlSC!AS26=0,"",ROUND(EnrlSC!AT26/EnrlSC!AS26*100,0))</f>
        <v>87</v>
      </c>
      <c r="G25" s="103">
        <f>IF(EnrlSC!AV26=0,"",ROUND(EnrlSC!AW26/EnrlSC!AV26*100,0))</f>
        <v>86</v>
      </c>
      <c r="H25" s="103">
        <f>IF(EnrlSC!BE26=0,"",ROUND(EnrlSC!BF26/EnrlSC!BE26*100,0))</f>
        <v>83</v>
      </c>
      <c r="I25" s="103">
        <f>IF((EnrlSC!AT26+EnrlSC!BF26)=0,"",ROUND((EnrlSC!AT26+EnrlSC!BF26)/(EnrlSC!BE26+EnrlSC!AS26)*100,0))</f>
        <v>86</v>
      </c>
      <c r="J25" s="103">
        <f>IF(EnrlSC!BH26=0,"",ROUND(EnrlSC!BI26/EnrlSC!BH26*100,0))</f>
        <v>86</v>
      </c>
    </row>
    <row r="26" spans="1:10" s="47" customFormat="1" ht="19.5" customHeight="1">
      <c r="A26" s="29">
        <v>22</v>
      </c>
      <c r="B26" s="30" t="s">
        <v>32</v>
      </c>
      <c r="C26" s="103">
        <f>IF(EnrlSC!V27=0,"",ROUND(EnrlSC!V27/EnrlSC!U27*100,0))</f>
        <v>84</v>
      </c>
      <c r="D26" s="103">
        <f>IF(EnrlSC!AG27=0,"",ROUND(EnrlSC!AH27/EnrlSC!AG27*100,0))</f>
        <v>64</v>
      </c>
      <c r="E26" s="103">
        <f>IF(EnrlSC!AJ27=0,"",ROUND(EnrlSC!AK27/EnrlSC!AJ27*100,0))</f>
        <v>78</v>
      </c>
      <c r="F26" s="103">
        <f>IF(EnrlSC!AS27=0,"",ROUND(EnrlSC!AT27/EnrlSC!AS27*100,0))</f>
        <v>52</v>
      </c>
      <c r="G26" s="103">
        <f>IF(EnrlSC!AV27=0,"",ROUND(EnrlSC!AW27/EnrlSC!AV27*100,0))</f>
        <v>75</v>
      </c>
      <c r="H26" s="103">
        <f>IF(EnrlSC!BE27=0,"",ROUND(EnrlSC!BF27/EnrlSC!BE27*100,0))</f>
        <v>45</v>
      </c>
      <c r="I26" s="103">
        <f>IF((EnrlSC!AT27+EnrlSC!BF27)=0,"",ROUND((EnrlSC!AT27+EnrlSC!BF27)/(EnrlSC!BE27+EnrlSC!AS27)*100,0))</f>
        <v>50</v>
      </c>
      <c r="J26" s="103">
        <f>IF(EnrlSC!BH27=0,"",ROUND(EnrlSC!BI27/EnrlSC!BH27*100,0))</f>
        <v>74</v>
      </c>
    </row>
    <row r="27" spans="1:10" s="47" customFormat="1" ht="19.5" customHeight="1">
      <c r="A27" s="29">
        <v>23</v>
      </c>
      <c r="B27" s="30" t="s">
        <v>33</v>
      </c>
      <c r="C27" s="103">
        <f>IF(EnrlSC!V28=0,"",ROUND(EnrlSC!V28/EnrlSC!U28*100,0))</f>
        <v>95</v>
      </c>
      <c r="D27" s="103">
        <f>IF(EnrlSC!AG28=0,"",ROUND(EnrlSC!AH28/EnrlSC!AG28*100,0))</f>
        <v>116</v>
      </c>
      <c r="E27" s="103">
        <f>IF(EnrlSC!AJ28=0,"",ROUND(EnrlSC!AK28/EnrlSC!AJ28*100,0))</f>
        <v>99</v>
      </c>
      <c r="F27" s="103">
        <f>IF(EnrlSC!AS28=0,"",ROUND(EnrlSC!AT28/EnrlSC!AS28*100,0))</f>
        <v>104</v>
      </c>
      <c r="G27" s="103">
        <f>IF(EnrlSC!AV28=0,"",ROUND(EnrlSC!AW28/EnrlSC!AV28*100,0))</f>
        <v>99</v>
      </c>
      <c r="H27" s="103">
        <f>IF(EnrlSC!BE28=0,"",ROUND(EnrlSC!BF28/EnrlSC!BE28*100,0))</f>
        <v>96</v>
      </c>
      <c r="I27" s="103">
        <f>IF((EnrlSC!AT28+EnrlSC!BF28)=0,"",ROUND((EnrlSC!AT28+EnrlSC!BF28)/(EnrlSC!BE28+EnrlSC!AS28)*100,0))</f>
        <v>101</v>
      </c>
      <c r="J27" s="103">
        <f>IF(EnrlSC!BH28=0,"",ROUND(EnrlSC!BI28/EnrlSC!BH28*100,0))</f>
        <v>99</v>
      </c>
    </row>
    <row r="28" spans="1:10" s="47" customFormat="1" ht="19.5" customHeight="1">
      <c r="A28" s="29">
        <v>24</v>
      </c>
      <c r="B28" s="30" t="s">
        <v>34</v>
      </c>
      <c r="C28" s="103">
        <f>IF(EnrlSC!V29=0,"",ROUND(EnrlSC!V29/EnrlSC!U29*100,0))</f>
        <v>95</v>
      </c>
      <c r="D28" s="103">
        <f>IF(EnrlSC!AG29=0,"",ROUND(EnrlSC!AH29/EnrlSC!AG29*100,0))</f>
        <v>94</v>
      </c>
      <c r="E28" s="103">
        <f>IF(EnrlSC!AJ29=0,"",ROUND(EnrlSC!AK29/EnrlSC!AJ29*100,0))</f>
        <v>95</v>
      </c>
      <c r="F28" s="103">
        <f>IF(EnrlSC!AS29=0,"",ROUND(EnrlSC!AT29/EnrlSC!AS29*100,0))</f>
        <v>98</v>
      </c>
      <c r="G28" s="103">
        <f>IF(EnrlSC!AV29=0,"",ROUND(EnrlSC!AW29/EnrlSC!AV29*100,0))</f>
        <v>95</v>
      </c>
      <c r="H28" s="103">
        <f>IF(EnrlSC!BE29=0,"",ROUND(EnrlSC!BF29/EnrlSC!BE29*100,0))</f>
        <v>108</v>
      </c>
      <c r="I28" s="103">
        <f>IF((EnrlSC!AT29+EnrlSC!BF29)=0,"",ROUND((EnrlSC!AT29+EnrlSC!BF29)/(EnrlSC!BE29+EnrlSC!AS29)*100,0))</f>
        <v>101</v>
      </c>
      <c r="J28" s="103">
        <f>IF(EnrlSC!BH29=0,"",ROUND(EnrlSC!BI29/EnrlSC!BH29*100,0))</f>
        <v>96</v>
      </c>
    </row>
    <row r="29" spans="1:10" s="47" customFormat="1" ht="19.5" customHeight="1">
      <c r="A29" s="29">
        <v>25</v>
      </c>
      <c r="B29" s="30" t="s">
        <v>35</v>
      </c>
      <c r="C29" s="103">
        <f>IF(EnrlSC!V30=0,"",ROUND(EnrlSC!V30/EnrlSC!U30*100,0))</f>
        <v>96</v>
      </c>
      <c r="D29" s="103">
        <f>IF(EnrlSC!AG30=0,"",ROUND(EnrlSC!AH30/EnrlSC!AG30*100,0))</f>
        <v>100</v>
      </c>
      <c r="E29" s="103">
        <f>IF(EnrlSC!AJ30=0,"",ROUND(EnrlSC!AK30/EnrlSC!AJ30*100,0))</f>
        <v>97</v>
      </c>
      <c r="F29" s="103">
        <f>IF(EnrlSC!AS30=0,"",ROUND(EnrlSC!AT30/EnrlSC!AS30*100,0))</f>
        <v>95</v>
      </c>
      <c r="G29" s="103">
        <f>IF(EnrlSC!AV30=0,"",ROUND(EnrlSC!AW30/EnrlSC!AV30*100,0))</f>
        <v>97</v>
      </c>
      <c r="H29" s="103">
        <f>IF(EnrlSC!BE30=0,"",ROUND(EnrlSC!BF30/EnrlSC!BE30*100,0))</f>
        <v>74</v>
      </c>
      <c r="I29" s="103">
        <f>IF((EnrlSC!AT30+EnrlSC!BF30)=0,"",ROUND((EnrlSC!AT30+EnrlSC!BF30)/(EnrlSC!BE30+EnrlSC!AS30)*100,0))</f>
        <v>88</v>
      </c>
      <c r="J29" s="103">
        <f>IF(EnrlSC!BH30=0,"",ROUND(EnrlSC!BI30/EnrlSC!BH30*100,0))</f>
        <v>96</v>
      </c>
    </row>
    <row r="30" spans="1:10" s="47" customFormat="1" ht="19.5" customHeight="1">
      <c r="A30" s="29">
        <v>26</v>
      </c>
      <c r="B30" s="30" t="s">
        <v>36</v>
      </c>
      <c r="C30" s="103">
        <f>IF(EnrlSC!V31=0,"",ROUND(EnrlSC!V31/EnrlSC!U31*100,0))</f>
        <v>94</v>
      </c>
      <c r="D30" s="103">
        <f>IF(EnrlSC!AG31=0,"",ROUND(EnrlSC!AH31/EnrlSC!AG31*100,0))</f>
        <v>95</v>
      </c>
      <c r="E30" s="103">
        <f>IF(EnrlSC!AJ31=0,"",ROUND(EnrlSC!AK31/EnrlSC!AJ31*100,0))</f>
        <v>95</v>
      </c>
      <c r="F30" s="103">
        <f>IF(EnrlSC!AS31=0,"",ROUND(EnrlSC!AT31/EnrlSC!AS31*100,0))</f>
        <v>70</v>
      </c>
      <c r="G30" s="103">
        <f>IF(EnrlSC!AV31=0,"",ROUND(EnrlSC!AW31/EnrlSC!AV31*100,0))</f>
        <v>91</v>
      </c>
      <c r="H30" s="103">
        <f>IF(EnrlSC!BE31=0,"",ROUND(EnrlSC!BF31/EnrlSC!BE31*100,0))</f>
        <v>67</v>
      </c>
      <c r="I30" s="103">
        <f>IF((EnrlSC!AT31+EnrlSC!BF31)=0,"",ROUND((EnrlSC!AT31+EnrlSC!BF31)/(EnrlSC!BE31+EnrlSC!AS31)*100,0))</f>
        <v>69</v>
      </c>
      <c r="J30" s="103">
        <f>IF(EnrlSC!BH31=0,"",ROUND(EnrlSC!BI31/EnrlSC!BH31*100,0))</f>
        <v>90</v>
      </c>
    </row>
    <row r="31" spans="1:10" s="47" customFormat="1" ht="19.5" customHeight="1">
      <c r="A31" s="29">
        <v>27</v>
      </c>
      <c r="B31" s="30" t="s">
        <v>37</v>
      </c>
      <c r="C31" s="103">
        <f>IF(EnrlSC!V32=0,"",ROUND(EnrlSC!V32/EnrlSC!U32*100,0))</f>
        <v>95</v>
      </c>
      <c r="D31" s="103">
        <f>IF(EnrlSC!AG32=0,"",ROUND(EnrlSC!AH32/EnrlSC!AG32*100,0))</f>
        <v>88</v>
      </c>
      <c r="E31" s="103">
        <f>IF(EnrlSC!AJ32=0,"",ROUND(EnrlSC!AK32/EnrlSC!AJ32*100,0))</f>
        <v>93</v>
      </c>
      <c r="F31" s="103">
        <f>IF(EnrlSC!AS32=0,"",ROUND(EnrlSC!AT32/EnrlSC!AS32*100,0))</f>
        <v>64</v>
      </c>
      <c r="G31" s="103">
        <f>IF(EnrlSC!AV32=0,"",ROUND(EnrlSC!AW32/EnrlSC!AV32*100,0))</f>
        <v>90</v>
      </c>
      <c r="H31" s="103">
        <f>IF(EnrlSC!BE32=0,"",ROUND(EnrlSC!BF32/EnrlSC!BE32*100,0))</f>
        <v>57</v>
      </c>
      <c r="I31" s="103">
        <f>IF((EnrlSC!AT32+EnrlSC!BF32)=0,"",ROUND((EnrlSC!AT32+EnrlSC!BF32)/(EnrlSC!BE32+EnrlSC!AS32)*100,0))</f>
        <v>62</v>
      </c>
      <c r="J31" s="103">
        <f>IF(EnrlSC!BH32=0,"",ROUND(EnrlSC!BI32/EnrlSC!BH32*100,0))</f>
        <v>88</v>
      </c>
    </row>
    <row r="32" spans="1:10" s="47" customFormat="1" ht="19.5" customHeight="1">
      <c r="A32" s="29">
        <v>28</v>
      </c>
      <c r="B32" s="30" t="s">
        <v>38</v>
      </c>
      <c r="C32" s="103">
        <f>IF(EnrlSC!V33=0,"",ROUND(EnrlSC!V33/EnrlSC!U33*100,0))</f>
        <v>96</v>
      </c>
      <c r="D32" s="103">
        <f>IF(EnrlSC!AG33=0,"",ROUND(EnrlSC!AH33/EnrlSC!AG33*100,0))</f>
        <v>95</v>
      </c>
      <c r="E32" s="103">
        <f>IF(EnrlSC!AJ33=0,"",ROUND(EnrlSC!AK33/EnrlSC!AJ33*100,0))</f>
        <v>96</v>
      </c>
      <c r="F32" s="103">
        <f>IF(EnrlSC!AS33=0,"",ROUND(EnrlSC!AT33/EnrlSC!AS33*100,0))</f>
        <v>90</v>
      </c>
      <c r="G32" s="103">
        <f>IF(EnrlSC!AV33=0,"",ROUND(EnrlSC!AW33/EnrlSC!AV33*100,0))</f>
        <v>95</v>
      </c>
      <c r="H32" s="103">
        <f>IF(EnrlSC!BE33=0,"",ROUND(EnrlSC!BF33/EnrlSC!BE33*100,0))</f>
        <v>64</v>
      </c>
      <c r="I32" s="103">
        <f>IF((EnrlSC!AT33+EnrlSC!BF33)=0,"",ROUND((EnrlSC!AT33+EnrlSC!BF33)/(EnrlSC!BE33+EnrlSC!AS33)*100,0))</f>
        <v>82</v>
      </c>
      <c r="J32" s="103">
        <f>IF(EnrlSC!BH33=0,"",ROUND(EnrlSC!BI33/EnrlSC!BH33*100,0))</f>
        <v>93</v>
      </c>
    </row>
    <row r="33" spans="1:10" s="47" customFormat="1" ht="19.5" customHeight="1">
      <c r="A33" s="29">
        <v>29</v>
      </c>
      <c r="B33" s="30" t="s">
        <v>39</v>
      </c>
      <c r="C33" s="103" t="str">
        <f>IF(EnrlSC!V34=0,"",ROUND(EnrlSC!V34/EnrlSC!U34*100,0))</f>
        <v/>
      </c>
      <c r="D33" s="103" t="str">
        <f>IF(EnrlSC!AG34=0,"",ROUND(EnrlSC!AH34/EnrlSC!AG34*100,0))</f>
        <v/>
      </c>
      <c r="E33" s="103" t="str">
        <f>IF(EnrlSC!AJ34=0,"",ROUND(EnrlSC!AK34/EnrlSC!AJ34*100,0))</f>
        <v/>
      </c>
      <c r="F33" s="103" t="str">
        <f>IF(EnrlSC!AS34=0,"",ROUND(EnrlSC!AT34/EnrlSC!AS34*100,0))</f>
        <v/>
      </c>
      <c r="G33" s="103" t="str">
        <f>IF(EnrlSC!AV34=0,"",ROUND(EnrlSC!AW34/EnrlSC!AV34*100,0))</f>
        <v/>
      </c>
      <c r="H33" s="103" t="str">
        <f>IF(EnrlSC!BE34=0,"",ROUND(EnrlSC!BF34/EnrlSC!BE34*100,0))</f>
        <v/>
      </c>
      <c r="I33" s="103" t="str">
        <f>IF((EnrlSC!AT34+EnrlSC!BF34)=0,"",ROUND((EnrlSC!AT34+EnrlSC!BF34)/(EnrlSC!BE34+EnrlSC!AS34)*100,0))</f>
        <v/>
      </c>
      <c r="J33" s="103" t="str">
        <f>IF(EnrlSC!BH34=0,"",ROUND(EnrlSC!BI34/EnrlSC!BH34*100,0))</f>
        <v/>
      </c>
    </row>
    <row r="34" spans="1:10" s="47" customFormat="1" ht="19.5" customHeight="1">
      <c r="A34" s="29">
        <v>30</v>
      </c>
      <c r="B34" s="30" t="s">
        <v>40</v>
      </c>
      <c r="C34" s="103">
        <f>IF(EnrlSC!V35=0,"",ROUND(EnrlSC!V35/EnrlSC!U35*100,0))</f>
        <v>88</v>
      </c>
      <c r="D34" s="103">
        <f>IF(EnrlSC!AG35=0,"",ROUND(EnrlSC!AH35/EnrlSC!AG35*100,0))</f>
        <v>92</v>
      </c>
      <c r="E34" s="103">
        <f>IF(EnrlSC!AJ35=0,"",ROUND(EnrlSC!AK35/EnrlSC!AJ35*100,0))</f>
        <v>90</v>
      </c>
      <c r="F34" s="103">
        <f>IF(EnrlSC!AS35=0,"",ROUND(EnrlSC!AT35/EnrlSC!AS35*100,0))</f>
        <v>86</v>
      </c>
      <c r="G34" s="103">
        <f>IF(EnrlSC!AV35=0,"",ROUND(EnrlSC!AW35/EnrlSC!AV35*100,0))</f>
        <v>89</v>
      </c>
      <c r="H34" s="103">
        <f>IF(EnrlSC!BE35=0,"",ROUND(EnrlSC!BF35/EnrlSC!BE35*100,0))</f>
        <v>91</v>
      </c>
      <c r="I34" s="103">
        <f>IF((EnrlSC!AT35+EnrlSC!BF35)=0,"",ROUND((EnrlSC!AT35+EnrlSC!BF35)/(EnrlSC!BE35+EnrlSC!AS35)*100,0))</f>
        <v>89</v>
      </c>
      <c r="J34" s="103">
        <f>IF(EnrlSC!BH35=0,"",ROUND(EnrlSC!BI35/EnrlSC!BH35*100,0))</f>
        <v>89</v>
      </c>
    </row>
    <row r="35" spans="1:10" s="47" customFormat="1" ht="19.5" customHeight="1">
      <c r="A35" s="29">
        <v>31</v>
      </c>
      <c r="B35" s="30" t="s">
        <v>41</v>
      </c>
      <c r="C35" s="103">
        <f>IF(EnrlSC!V36=0,"",ROUND(EnrlSC!V36/EnrlSC!U36*100,0))</f>
        <v>86</v>
      </c>
      <c r="D35" s="103">
        <f>IF(EnrlSC!AG36=0,"",ROUND(EnrlSC!AH36/EnrlSC!AG36*100,0))</f>
        <v>91</v>
      </c>
      <c r="E35" s="103">
        <f>IF(EnrlSC!AJ36=0,"",ROUND(EnrlSC!AK36/EnrlSC!AJ36*100,0))</f>
        <v>88</v>
      </c>
      <c r="F35" s="103">
        <f>IF(EnrlSC!AS36=0,"",ROUND(EnrlSC!AT36/EnrlSC!AS36*100,0))</f>
        <v>115</v>
      </c>
      <c r="G35" s="103">
        <f>IF(EnrlSC!AV36=0,"",ROUND(EnrlSC!AW36/EnrlSC!AV36*100,0))</f>
        <v>92</v>
      </c>
      <c r="H35" s="103">
        <f>IF(EnrlSC!BE36=0,"",ROUND(EnrlSC!BF36/EnrlSC!BE36*100,0))</f>
        <v>98</v>
      </c>
      <c r="I35" s="103">
        <f>IF((EnrlSC!AT36+EnrlSC!BF36)=0,"",ROUND((EnrlSC!AT36+EnrlSC!BF36)/(EnrlSC!BE36+EnrlSC!AS36)*100,0))</f>
        <v>109</v>
      </c>
      <c r="J35" s="103">
        <f>IF(EnrlSC!BH36=0,"",ROUND(EnrlSC!BI36/EnrlSC!BH36*100,0))</f>
        <v>92</v>
      </c>
    </row>
    <row r="36" spans="1:10" s="47" customFormat="1" ht="19.5" customHeight="1">
      <c r="A36" s="29">
        <v>32</v>
      </c>
      <c r="B36" s="30" t="s">
        <v>42</v>
      </c>
      <c r="C36" s="103">
        <f>IF(EnrlSC!V37=0,"",ROUND(EnrlSC!V37/EnrlSC!U37*100,0))</f>
        <v>84</v>
      </c>
      <c r="D36" s="103">
        <f>IF(EnrlSC!AG37=0,"",ROUND(EnrlSC!AH37/EnrlSC!AG37*100,0))</f>
        <v>83</v>
      </c>
      <c r="E36" s="103">
        <f>IF(EnrlSC!AJ37=0,"",ROUND(EnrlSC!AK37/EnrlSC!AJ37*100,0))</f>
        <v>83</v>
      </c>
      <c r="F36" s="103">
        <f>IF(EnrlSC!AS37=0,"",ROUND(EnrlSC!AT37/EnrlSC!AS37*100,0))</f>
        <v>79</v>
      </c>
      <c r="G36" s="103">
        <f>IF(EnrlSC!AV37=0,"",ROUND(EnrlSC!AW37/EnrlSC!AV37*100,0))</f>
        <v>82</v>
      </c>
      <c r="H36" s="103">
        <f>IF(EnrlSC!BE37=0,"",ROUND(EnrlSC!BF37/EnrlSC!BE37*100,0))</f>
        <v>101</v>
      </c>
      <c r="I36" s="103">
        <f>IF((EnrlSC!AT37+EnrlSC!BF37)=0,"",ROUND((EnrlSC!AT37+EnrlSC!BF37)/(EnrlSC!BE37+EnrlSC!AS37)*100,0))</f>
        <v>86</v>
      </c>
      <c r="J36" s="103">
        <f>IF(EnrlSC!BH37=0,"",ROUND(EnrlSC!BI37/EnrlSC!BH37*100,0))</f>
        <v>84</v>
      </c>
    </row>
    <row r="37" spans="1:10" s="47" customFormat="1" ht="19.5" customHeight="1">
      <c r="A37" s="29">
        <v>33</v>
      </c>
      <c r="B37" s="30" t="s">
        <v>43</v>
      </c>
      <c r="C37" s="103">
        <f>IF(EnrlSC!V38=0,"",ROUND(EnrlSC!V38/EnrlSC!U38*100,0))</f>
        <v>85</v>
      </c>
      <c r="D37" s="103">
        <f>IF(EnrlSC!AG38=0,"",ROUND(EnrlSC!AH38/EnrlSC!AG38*100,0))</f>
        <v>103</v>
      </c>
      <c r="E37" s="103">
        <f>IF(EnrlSC!AJ38=0,"",ROUND(EnrlSC!AK38/EnrlSC!AJ38*100,0))</f>
        <v>91</v>
      </c>
      <c r="F37" s="103">
        <f>IF(EnrlSC!AS38=0,"",ROUND(EnrlSC!AT38/EnrlSC!AS38*100,0))</f>
        <v>107</v>
      </c>
      <c r="G37" s="103">
        <f>IF(EnrlSC!AV38=0,"",ROUND(EnrlSC!AW38/EnrlSC!AV38*100,0))</f>
        <v>93</v>
      </c>
      <c r="H37" s="103">
        <f>IF(EnrlSC!BE38=0,"",ROUND(EnrlSC!BF38/EnrlSC!BE38*100,0))</f>
        <v>107</v>
      </c>
      <c r="I37" s="103">
        <f>IF((EnrlSC!AT38+EnrlSC!BF38)=0,"",ROUND((EnrlSC!AT38+EnrlSC!BF38)/(EnrlSC!BE38+EnrlSC!AS38)*100,0))</f>
        <v>107</v>
      </c>
      <c r="J37" s="103">
        <f>IF(EnrlSC!BH38=0,"",ROUND(EnrlSC!BI38/EnrlSC!BH38*100,0))</f>
        <v>94</v>
      </c>
    </row>
    <row r="38" spans="1:10" s="47" customFormat="1" ht="19.5" customHeight="1">
      <c r="A38" s="29">
        <v>34</v>
      </c>
      <c r="B38" s="30" t="s">
        <v>44</v>
      </c>
      <c r="C38" s="103" t="str">
        <f>IF(EnrlSC!V39=0,"",ROUND(EnrlSC!V39/EnrlSC!U39*100,0))</f>
        <v/>
      </c>
      <c r="D38" s="103" t="str">
        <f>IF(EnrlSC!AG39=0,"",ROUND(EnrlSC!AH39/EnrlSC!AG39*100,0))</f>
        <v/>
      </c>
      <c r="E38" s="103" t="str">
        <f>IF(EnrlSC!AJ39=0,"",ROUND(EnrlSC!AK39/EnrlSC!AJ39*100,0))</f>
        <v/>
      </c>
      <c r="F38" s="103" t="str">
        <f>IF(EnrlSC!AS39=0,"",ROUND(EnrlSC!AT39/EnrlSC!AS39*100,0))</f>
        <v/>
      </c>
      <c r="G38" s="103" t="str">
        <f>IF(EnrlSC!AV39=0,"",ROUND(EnrlSC!AW39/EnrlSC!AV39*100,0))</f>
        <v/>
      </c>
      <c r="H38" s="103" t="str">
        <f>IF(EnrlSC!BE39=0,"",ROUND(EnrlSC!BF39/EnrlSC!BE39*100,0))</f>
        <v/>
      </c>
      <c r="I38" s="103" t="str">
        <f>IF((EnrlSC!AT39+EnrlSC!BF39)=0,"",ROUND((EnrlSC!AT39+EnrlSC!BF39)/(EnrlSC!BE39+EnrlSC!AS39)*100,0))</f>
        <v/>
      </c>
      <c r="J38" s="103" t="str">
        <f>IF(EnrlSC!BH39=0,"",ROUND(EnrlSC!BI39/EnrlSC!BH39*100,0))</f>
        <v/>
      </c>
    </row>
    <row r="39" spans="1:10" s="47" customFormat="1" ht="19.5" customHeight="1">
      <c r="A39" s="29">
        <v>35</v>
      </c>
      <c r="B39" s="30" t="s">
        <v>45</v>
      </c>
      <c r="C39" s="103">
        <f>IF(EnrlSC!V40=0,"",ROUND(EnrlSC!V40/EnrlSC!U40*100,0))</f>
        <v>97</v>
      </c>
      <c r="D39" s="103">
        <f>IF(EnrlSC!AG40=0,"",ROUND(EnrlSC!AH40/EnrlSC!AG40*100,0))</f>
        <v>97</v>
      </c>
      <c r="E39" s="103">
        <f>IF(EnrlSC!AJ40=0,"",ROUND(EnrlSC!AK40/EnrlSC!AJ40*100,0))</f>
        <v>97</v>
      </c>
      <c r="F39" s="103">
        <f>IF(EnrlSC!AS40=0,"",ROUND(EnrlSC!AT40/EnrlSC!AS40*100,0))</f>
        <v>107</v>
      </c>
      <c r="G39" s="103">
        <f>IF(EnrlSC!AV40=0,"",ROUND(EnrlSC!AW40/EnrlSC!AV40*100,0))</f>
        <v>99</v>
      </c>
      <c r="H39" s="103">
        <f>IF(EnrlSC!BE40=0,"",ROUND(EnrlSC!BF40/EnrlSC!BE40*100,0))</f>
        <v>114</v>
      </c>
      <c r="I39" s="103">
        <f>IF((EnrlSC!AT40+EnrlSC!BF40)=0,"",ROUND((EnrlSC!AT40+EnrlSC!BF40)/(EnrlSC!BE40+EnrlSC!AS40)*100,0))</f>
        <v>109</v>
      </c>
      <c r="J39" s="103">
        <f>IF(EnrlSC!BH40=0,"",ROUND(EnrlSC!BI40/EnrlSC!BH40*100,0))</f>
        <v>100</v>
      </c>
    </row>
    <row r="40" spans="1:10" s="94" customFormat="1" ht="19.5" customHeight="1">
      <c r="A40" s="192" t="s">
        <v>46</v>
      </c>
      <c r="B40" s="192"/>
      <c r="C40" s="105">
        <f>IF(EnrlSC!V41=0,"",ROUND(EnrlSC!V41/EnrlSC!U41*100,0))</f>
        <v>91</v>
      </c>
      <c r="D40" s="105">
        <f>IF(EnrlSC!AG41=0,"",ROUND(EnrlSC!AH41/EnrlSC!AG41*100,0))</f>
        <v>87</v>
      </c>
      <c r="E40" s="105">
        <f>IF(EnrlSC!AJ41=0,"",ROUND(EnrlSC!AK41/EnrlSC!AJ41*100,0))</f>
        <v>90</v>
      </c>
      <c r="F40" s="105">
        <f>IF(EnrlSC!AS41=0,"",ROUND(EnrlSC!AT41/EnrlSC!AS41*100,0))</f>
        <v>78</v>
      </c>
      <c r="G40" s="105">
        <f>IF(EnrlSC!AV41=0,"",ROUND(EnrlSC!AW41/EnrlSC!AV41*100,0))</f>
        <v>88</v>
      </c>
      <c r="H40" s="105">
        <f>IF(EnrlSC!BE41=0,"",ROUND(EnrlSC!BF41/EnrlSC!BE41*100,0))</f>
        <v>74</v>
      </c>
      <c r="I40" s="105">
        <f>IF((EnrlSC!AT41+EnrlSC!BF41)=0,"",ROUND((EnrlSC!AT41+EnrlSC!BF41)/(EnrlSC!BE41+EnrlSC!AS41)*100,0))</f>
        <v>77</v>
      </c>
      <c r="J40" s="105">
        <f>IF(EnrlSC!BH41=0,"",ROUND(EnrlSC!BI41/EnrlSC!BH41*100,0))</f>
        <v>88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4" orientation="portrait" useFirstPageNumber="1" r:id="rId1"/>
  <headerFooter alignWithMargins="0">
    <oddFooter>&amp;LStatistics of School Education 2008-09&amp;C&amp;P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J47"/>
  <sheetViews>
    <sheetView tabSelected="1" view="pageBreakPreview" topLeftCell="A19" zoomScaleSheetLayoutView="100" workbookViewId="0">
      <selection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>
      <c r="A1" s="41"/>
      <c r="B1" s="42"/>
      <c r="C1" s="27" t="s">
        <v>142</v>
      </c>
      <c r="D1" s="27"/>
      <c r="E1" s="27"/>
      <c r="F1" s="27"/>
      <c r="G1" s="27"/>
      <c r="H1" s="27"/>
      <c r="I1" s="27"/>
      <c r="J1" s="27"/>
    </row>
    <row r="2" spans="1:10" ht="15.75" customHeight="1">
      <c r="A2" s="28"/>
      <c r="B2" s="28"/>
      <c r="C2" s="153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>
      <c r="A3" s="106" t="s">
        <v>67</v>
      </c>
      <c r="B3" s="106" t="s">
        <v>65</v>
      </c>
      <c r="C3" s="108" t="s">
        <v>115</v>
      </c>
      <c r="D3" s="108" t="s">
        <v>109</v>
      </c>
      <c r="E3" s="108" t="s">
        <v>116</v>
      </c>
      <c r="F3" s="108" t="s">
        <v>110</v>
      </c>
      <c r="G3" s="108" t="s">
        <v>111</v>
      </c>
      <c r="H3" s="108" t="s">
        <v>112</v>
      </c>
      <c r="I3" s="108" t="s">
        <v>113</v>
      </c>
      <c r="J3" s="106" t="s">
        <v>114</v>
      </c>
    </row>
    <row r="4" spans="1:10" s="46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>
      <c r="A5" s="29">
        <v>1</v>
      </c>
      <c r="B5" s="30" t="s">
        <v>16</v>
      </c>
      <c r="C5" s="103">
        <f>IF(EnrlST!V6=0,"",ROUND(EnrlST!V6/EnrlST!U6*100,0))</f>
        <v>94</v>
      </c>
      <c r="D5" s="103">
        <f>IF(EnrlST!AG6=0,"",ROUND(EnrlST!AH6/EnrlST!AG6*100,0))</f>
        <v>84</v>
      </c>
      <c r="E5" s="103">
        <f>IF(EnrlST!AJ6=0,"",ROUND(EnrlST!AK6/EnrlST!AJ6*100,0))</f>
        <v>91</v>
      </c>
      <c r="F5" s="103">
        <f>IF(EnrlST!AS6=0,"",ROUND(EnrlST!AT6/EnrlST!AS6*100,0))</f>
        <v>84</v>
      </c>
      <c r="G5" s="103">
        <f>IF(EnrlST!AV6=0,"",ROUND(EnrlST!AW6/EnrlST!AV6*100,0))</f>
        <v>90</v>
      </c>
      <c r="H5" s="103">
        <f>IF(EnrlST!BE6=0,"",ROUND(EnrlST!BF6/EnrlST!BE6*100,0))</f>
        <v>58</v>
      </c>
      <c r="I5" s="103">
        <f>IF((EnrlST!AT6+EnrlST!BF6)=0,"",ROUND((EnrlST!AT6+EnrlST!BF6)/(EnrlST!BE6+EnrlST!AS6)*100,0))</f>
        <v>72</v>
      </c>
      <c r="J5" s="103">
        <f>IF(EnrlST!BH6=0,"",ROUND(EnrlST!BI6/EnrlST!BH6*100,0))</f>
        <v>87</v>
      </c>
    </row>
    <row r="6" spans="1:10" s="47" customFormat="1" ht="19.5" customHeight="1">
      <c r="A6" s="29">
        <v>2</v>
      </c>
      <c r="B6" s="30" t="s">
        <v>17</v>
      </c>
      <c r="C6" s="103">
        <f>IF(EnrlST!V7=0,"",ROUND(EnrlST!V7/EnrlST!U7*100,0))</f>
        <v>93</v>
      </c>
      <c r="D6" s="103">
        <f>IF(EnrlST!AG7=0,"",ROUND(EnrlST!AH7/EnrlST!AG7*100,0))</f>
        <v>89</v>
      </c>
      <c r="E6" s="103">
        <f>IF(EnrlST!AJ7=0,"",ROUND(EnrlST!AK7/EnrlST!AJ7*100,0))</f>
        <v>92</v>
      </c>
      <c r="F6" s="103">
        <f>IF(EnrlST!AS7=0,"",ROUND(EnrlST!AT7/EnrlST!AS7*100,0))</f>
        <v>87</v>
      </c>
      <c r="G6" s="103">
        <f>IF(EnrlST!AV7=0,"",ROUND(EnrlST!AW7/EnrlST!AV7*100,0))</f>
        <v>91</v>
      </c>
      <c r="H6" s="103">
        <f>IF(EnrlST!BE7=0,"",ROUND(EnrlST!BF7/EnrlST!BE7*100,0))</f>
        <v>79</v>
      </c>
      <c r="I6" s="103">
        <f>IF((EnrlST!AT7+EnrlST!BF7)=0,"",ROUND((EnrlST!AT7+EnrlST!BF7)/(EnrlST!BE7+EnrlST!AS7)*100,0))</f>
        <v>84</v>
      </c>
      <c r="J6" s="103">
        <f>IF(EnrlST!BH7=0,"",ROUND(EnrlST!BI7/EnrlST!BH7*100,0))</f>
        <v>91</v>
      </c>
    </row>
    <row r="7" spans="1:10" s="47" customFormat="1" ht="19.5" customHeight="1">
      <c r="A7" s="29">
        <v>3</v>
      </c>
      <c r="B7" s="30" t="s">
        <v>48</v>
      </c>
      <c r="C7" s="103">
        <f>IF(EnrlST!V8=0,"",ROUND(EnrlST!V8/EnrlST!U8*100,0))</f>
        <v>95</v>
      </c>
      <c r="D7" s="103">
        <f>IF(EnrlST!AG8=0,"",ROUND(EnrlST!AH8/EnrlST!AG8*100,0))</f>
        <v>95</v>
      </c>
      <c r="E7" s="103">
        <f>IF(EnrlST!AJ8=0,"",ROUND(EnrlST!AK8/EnrlST!AJ8*100,0))</f>
        <v>95</v>
      </c>
      <c r="F7" s="103">
        <f>IF(EnrlST!AS8=0,"",ROUND(EnrlST!AT8/EnrlST!AS8*100,0))</f>
        <v>80</v>
      </c>
      <c r="G7" s="103">
        <f>IF(EnrlST!AV8=0,"",ROUND(EnrlST!AW8/EnrlST!AV8*100,0))</f>
        <v>93</v>
      </c>
      <c r="H7" s="103">
        <f>IF(EnrlST!BE8=0,"",ROUND(EnrlST!BF8/EnrlST!BE8*100,0))</f>
        <v>68</v>
      </c>
      <c r="I7" s="103">
        <f>IF((EnrlST!AT8+EnrlST!BF8)=0,"",ROUND((EnrlST!AT8+EnrlST!BF8)/(EnrlST!BE8+EnrlST!AS8)*100,0))</f>
        <v>78</v>
      </c>
      <c r="J7" s="103">
        <f>IF(EnrlST!BH8=0,"",ROUND(EnrlST!BI8/EnrlST!BH8*100,0))</f>
        <v>93</v>
      </c>
    </row>
    <row r="8" spans="1:10" s="47" customFormat="1" ht="19.5" customHeight="1">
      <c r="A8" s="29">
        <v>4</v>
      </c>
      <c r="B8" s="30" t="s">
        <v>18</v>
      </c>
      <c r="C8" s="103">
        <f>IF(EnrlST!V9=0,"",ROUND(EnrlST!V9/EnrlST!U9*100,0))</f>
        <v>68</v>
      </c>
      <c r="D8" s="103">
        <f>IF(EnrlST!AG9=0,"",ROUND(EnrlST!AH9/EnrlST!AG9*100,0))</f>
        <v>62</v>
      </c>
      <c r="E8" s="103">
        <f>IF(EnrlST!AJ9=0,"",ROUND(EnrlST!AK9/EnrlST!AJ9*100,0))</f>
        <v>67</v>
      </c>
      <c r="F8" s="103">
        <f>IF(EnrlST!AS9=0,"",ROUND(EnrlST!AT9/EnrlST!AS9*100,0))</f>
        <v>57</v>
      </c>
      <c r="G8" s="103">
        <f>IF(EnrlST!AV9=0,"",ROUND(EnrlST!AW9/EnrlST!AV9*100,0))</f>
        <v>66</v>
      </c>
      <c r="H8" s="103">
        <f>IF(EnrlST!BE9=0,"",ROUND(EnrlST!BF9/EnrlST!BE9*100,0))</f>
        <v>44</v>
      </c>
      <c r="I8" s="103">
        <f>IF((EnrlST!AT9+EnrlST!BF9)=0,"",ROUND((EnrlST!AT9+EnrlST!BF9)/(EnrlST!BE9+EnrlST!AS9)*100,0))</f>
        <v>51</v>
      </c>
      <c r="J8" s="103">
        <f>IF(EnrlST!BH9=0,"",ROUND(EnrlST!BI9/EnrlST!BH9*100,0))</f>
        <v>65</v>
      </c>
    </row>
    <row r="9" spans="1:10" s="47" customFormat="1" ht="19.5" customHeight="1">
      <c r="A9" s="29">
        <v>5</v>
      </c>
      <c r="B9" s="34" t="s">
        <v>19</v>
      </c>
      <c r="C9" s="103">
        <f>IF(EnrlST!V10=0,"",ROUND(EnrlST!V10/EnrlST!U10*100,0))</f>
        <v>94</v>
      </c>
      <c r="D9" s="103">
        <f>IF(EnrlST!AG10=0,"",ROUND(EnrlST!AH10/EnrlST!AG10*100,0))</f>
        <v>88</v>
      </c>
      <c r="E9" s="103">
        <f>IF(EnrlST!AJ10=0,"",ROUND(EnrlST!AK10/EnrlST!AJ10*100,0))</f>
        <v>92</v>
      </c>
      <c r="F9" s="103">
        <f>IF(EnrlST!AS10=0,"",ROUND(EnrlST!AT10/EnrlST!AS10*100,0))</f>
        <v>81</v>
      </c>
      <c r="G9" s="103">
        <f>IF(EnrlST!AV10=0,"",ROUND(EnrlST!AW10/EnrlST!AV10*100,0))</f>
        <v>91</v>
      </c>
      <c r="H9" s="103">
        <f>IF(EnrlST!BE10=0,"",ROUND(EnrlST!BF10/EnrlST!BE10*100,0))</f>
        <v>73</v>
      </c>
      <c r="I9" s="103">
        <f>IF((EnrlST!AT10+EnrlST!BF10)=0,"",ROUND((EnrlST!AT10+EnrlST!BF10)/(EnrlST!BE10+EnrlST!AS10)*100,0))</f>
        <v>78</v>
      </c>
      <c r="J9" s="103">
        <f>IF(EnrlST!BH10=0,"",ROUND(EnrlST!BI10/EnrlST!BH10*100,0))</f>
        <v>90</v>
      </c>
    </row>
    <row r="10" spans="1:10" s="47" customFormat="1" ht="19.5" customHeight="1">
      <c r="A10" s="29">
        <v>6</v>
      </c>
      <c r="B10" s="30" t="s">
        <v>20</v>
      </c>
      <c r="C10" s="103">
        <f>IF(EnrlST!V11=0,"",ROUND(EnrlST!V11/EnrlST!U11*100,0))</f>
        <v>93</v>
      </c>
      <c r="D10" s="103">
        <f>IF(EnrlST!AG11=0,"",ROUND(EnrlST!AH11/EnrlST!AG11*100,0))</f>
        <v>91</v>
      </c>
      <c r="E10" s="103">
        <f>IF(EnrlST!AJ11=0,"",ROUND(EnrlST!AK11/EnrlST!AJ11*100,0))</f>
        <v>92</v>
      </c>
      <c r="F10" s="103">
        <f>IF(EnrlST!AS11=0,"",ROUND(EnrlST!AT11/EnrlST!AS11*100,0))</f>
        <v>98</v>
      </c>
      <c r="G10" s="103">
        <f>IF(EnrlST!AV11=0,"",ROUND(EnrlST!AW11/EnrlST!AV11*100,0))</f>
        <v>93</v>
      </c>
      <c r="H10" s="103">
        <f>IF(EnrlST!BE11=0,"",ROUND(EnrlST!BF11/EnrlST!BE11*100,0))</f>
        <v>96</v>
      </c>
      <c r="I10" s="103">
        <f>IF((EnrlST!AT11+EnrlST!BF11)=0,"",ROUND((EnrlST!AT11+EnrlST!BF11)/(EnrlST!BE11+EnrlST!AS11)*100,0))</f>
        <v>97</v>
      </c>
      <c r="J10" s="103">
        <f>IF(EnrlST!BH11=0,"",ROUND(EnrlST!BI11/EnrlST!BH11*100,0))</f>
        <v>93</v>
      </c>
    </row>
    <row r="11" spans="1:10" s="47" customFormat="1" ht="19.5" customHeight="1">
      <c r="A11" s="29">
        <v>7</v>
      </c>
      <c r="B11" s="30" t="s">
        <v>21</v>
      </c>
      <c r="C11" s="103">
        <f>IF(EnrlST!V12=0,"",ROUND(EnrlST!V12/EnrlST!U12*100,0))</f>
        <v>85</v>
      </c>
      <c r="D11" s="103">
        <f>IF(EnrlST!AG12=0,"",ROUND(EnrlST!AH12/EnrlST!AG12*100,0))</f>
        <v>83</v>
      </c>
      <c r="E11" s="103">
        <f>IF(EnrlST!AJ12=0,"",ROUND(EnrlST!AK12/EnrlST!AJ12*100,0))</f>
        <v>84</v>
      </c>
      <c r="F11" s="103">
        <f>IF(EnrlST!AS12=0,"",ROUND(EnrlST!AT12/EnrlST!AS12*100,0))</f>
        <v>74</v>
      </c>
      <c r="G11" s="103">
        <f>IF(EnrlST!AV12=0,"",ROUND(EnrlST!AW12/EnrlST!AV12*100,0))</f>
        <v>83</v>
      </c>
      <c r="H11" s="103">
        <f>IF(EnrlST!BE12=0,"",ROUND(EnrlST!BF12/EnrlST!BE12*100,0))</f>
        <v>72</v>
      </c>
      <c r="I11" s="103">
        <f>IF((EnrlST!AT12+EnrlST!BF12)=0,"",ROUND((EnrlST!AT12+EnrlST!BF12)/(EnrlST!BE12+EnrlST!AS12)*100,0))</f>
        <v>74</v>
      </c>
      <c r="J11" s="103">
        <f>IF(EnrlST!BH12=0,"",ROUND(EnrlST!BI12/EnrlST!BH12*100,0))</f>
        <v>83</v>
      </c>
    </row>
    <row r="12" spans="1:10" s="47" customFormat="1" ht="19.5" customHeight="1">
      <c r="A12" s="29">
        <v>8</v>
      </c>
      <c r="B12" s="30" t="s">
        <v>22</v>
      </c>
      <c r="C12" s="103" t="str">
        <f>IF(EnrlST!V13=0,"",ROUND(EnrlST!V13/EnrlST!U13*100,0))</f>
        <v/>
      </c>
      <c r="D12" s="103" t="str">
        <f>IF(EnrlST!AG13=0,"",ROUND(EnrlST!AH13/EnrlST!AG13*100,0))</f>
        <v/>
      </c>
      <c r="E12" s="103" t="str">
        <f>IF(EnrlST!AJ13=0,"",ROUND(EnrlST!AK13/EnrlST!AJ13*100,0))</f>
        <v/>
      </c>
      <c r="F12" s="103" t="str">
        <f>IF(EnrlST!AS13=0,"",ROUND(EnrlST!AT13/EnrlST!AS13*100,0))</f>
        <v/>
      </c>
      <c r="G12" s="103" t="str">
        <f>IF(EnrlST!AV13=0,"",ROUND(EnrlST!AW13/EnrlST!AV13*100,0))</f>
        <v/>
      </c>
      <c r="H12" s="103" t="str">
        <f>IF(EnrlST!BE13=0,"",ROUND(EnrlST!BF13/EnrlST!BE13*100,0))</f>
        <v/>
      </c>
      <c r="I12" s="103" t="str">
        <f>IF((EnrlST!AT13+EnrlST!BF13)=0,"",ROUND((EnrlST!AT13+EnrlST!BF13)/(EnrlST!BE13+EnrlST!AS13)*100,0))</f>
        <v/>
      </c>
      <c r="J12" s="103" t="str">
        <f>IF(EnrlST!BH13=0,"",ROUND(EnrlST!BI13/EnrlST!BH13*100,0))</f>
        <v/>
      </c>
    </row>
    <row r="13" spans="1:10" s="47" customFormat="1" ht="19.5" customHeight="1">
      <c r="A13" s="29">
        <v>9</v>
      </c>
      <c r="B13" s="30" t="s">
        <v>23</v>
      </c>
      <c r="C13" s="103">
        <f>IF(EnrlST!V14=0,"",ROUND(EnrlST!V14/EnrlST!U14*100,0))</f>
        <v>93</v>
      </c>
      <c r="D13" s="103">
        <f>IF(EnrlST!AG14=0,"",ROUND(EnrlST!AH14/EnrlST!AG14*100,0))</f>
        <v>93</v>
      </c>
      <c r="E13" s="103">
        <f>IF(EnrlST!AJ14=0,"",ROUND(EnrlST!AK14/EnrlST!AJ14*100,0))</f>
        <v>93</v>
      </c>
      <c r="F13" s="103">
        <f>IF(EnrlST!AS14=0,"",ROUND(EnrlST!AT14/EnrlST!AS14*100,0))</f>
        <v>92</v>
      </c>
      <c r="G13" s="103">
        <f>IF(EnrlST!AV14=0,"",ROUND(EnrlST!AW14/EnrlST!AV14*100,0))</f>
        <v>93</v>
      </c>
      <c r="H13" s="103">
        <f>IF(EnrlST!BE14=0,"",ROUND(EnrlST!BF14/EnrlST!BE14*100,0))</f>
        <v>80</v>
      </c>
      <c r="I13" s="103">
        <f>IF((EnrlST!AT14+EnrlST!BF14)=0,"",ROUND((EnrlST!AT14+EnrlST!BF14)/(EnrlST!BE14+EnrlST!AS14)*100,0))</f>
        <v>87</v>
      </c>
      <c r="J13" s="103">
        <f>IF(EnrlST!BH14=0,"",ROUND(EnrlST!BI14/EnrlST!BH14*100,0))</f>
        <v>91</v>
      </c>
    </row>
    <row r="14" spans="1:10" s="47" customFormat="1" ht="19.5" customHeight="1">
      <c r="A14" s="29">
        <v>10</v>
      </c>
      <c r="B14" s="30" t="s">
        <v>24</v>
      </c>
      <c r="C14" s="103">
        <f>IF(EnrlST!V15=0,"",ROUND(EnrlST!V15/EnrlST!U15*100,0))</f>
        <v>91</v>
      </c>
      <c r="D14" s="103">
        <f>IF(EnrlST!AG15=0,"",ROUND(EnrlST!AH15/EnrlST!AG15*100,0))</f>
        <v>72</v>
      </c>
      <c r="E14" s="103">
        <f>IF(EnrlST!AJ15=0,"",ROUND(EnrlST!AK15/EnrlST!AJ15*100,0))</f>
        <v>85</v>
      </c>
      <c r="F14" s="103">
        <f>IF(EnrlST!AS15=0,"",ROUND(EnrlST!AT15/EnrlST!AS15*100,0))</f>
        <v>62</v>
      </c>
      <c r="G14" s="103">
        <f>IF(EnrlST!AV15=0,"",ROUND(EnrlST!AW15/EnrlST!AV15*100,0))</f>
        <v>82</v>
      </c>
      <c r="H14" s="103">
        <f>IF(EnrlST!BE15=0,"",ROUND(EnrlST!BF15/EnrlST!BE15*100,0))</f>
        <v>61</v>
      </c>
      <c r="I14" s="103">
        <f>IF((EnrlST!AT15+EnrlST!BF15)=0,"",ROUND((EnrlST!AT15+EnrlST!BF15)/(EnrlST!BE15+EnrlST!AS15)*100,0))</f>
        <v>62</v>
      </c>
      <c r="J14" s="103">
        <f>IF(EnrlST!BH15=0,"",ROUND(EnrlST!BI15/EnrlST!BH15*100,0))</f>
        <v>81</v>
      </c>
    </row>
    <row r="15" spans="1:10" s="47" customFormat="1" ht="19.5" customHeight="1">
      <c r="A15" s="29">
        <v>11</v>
      </c>
      <c r="B15" s="30" t="s">
        <v>52</v>
      </c>
      <c r="C15" s="103">
        <f>IF(EnrlST!V16=0,"",ROUND(EnrlST!V16/EnrlST!U16*100,0))</f>
        <v>95</v>
      </c>
      <c r="D15" s="103">
        <f>IF(EnrlST!AG16=0,"",ROUND(EnrlST!AH16/EnrlST!AG16*100,0))</f>
        <v>71</v>
      </c>
      <c r="E15" s="103">
        <f>IF(EnrlST!AJ16=0,"",ROUND(EnrlST!AK16/EnrlST!AJ16*100,0))</f>
        <v>91</v>
      </c>
      <c r="F15" s="103">
        <f>IF(EnrlST!AS16=0,"",ROUND(EnrlST!AT16/EnrlST!AS16*100,0))</f>
        <v>67</v>
      </c>
      <c r="G15" s="103">
        <f>IF(EnrlST!AV16=0,"",ROUND(EnrlST!AW16/EnrlST!AV16*100,0))</f>
        <v>90</v>
      </c>
      <c r="H15" s="103">
        <f>IF(EnrlST!BE16=0,"",ROUND(EnrlST!BF16/EnrlST!BE16*100,0))</f>
        <v>59</v>
      </c>
      <c r="I15" s="103">
        <f>IF((EnrlST!AT16+EnrlST!BF16)=0,"",ROUND((EnrlST!AT16+EnrlST!BF16)/(EnrlST!BE16+EnrlST!AS16)*100,0))</f>
        <v>66</v>
      </c>
      <c r="J15" s="103">
        <f>IF(EnrlST!BH16=0,"",ROUND(EnrlST!BI16/EnrlST!BH16*100,0))</f>
        <v>89</v>
      </c>
    </row>
    <row r="16" spans="1:10" s="47" customFormat="1" ht="19.5" customHeight="1">
      <c r="A16" s="29">
        <v>12</v>
      </c>
      <c r="B16" s="30" t="s">
        <v>25</v>
      </c>
      <c r="C16" s="103">
        <f>IF(EnrlST!V17=0,"",ROUND(EnrlST!V17/EnrlST!U17*100,0))</f>
        <v>93</v>
      </c>
      <c r="D16" s="103">
        <f>IF(EnrlST!AG17=0,"",ROUND(EnrlST!AH17/EnrlST!AG17*100,0))</f>
        <v>90</v>
      </c>
      <c r="E16" s="103">
        <f>IF(EnrlST!AJ17=0,"",ROUND(EnrlST!AK17/EnrlST!AJ17*100,0))</f>
        <v>92</v>
      </c>
      <c r="F16" s="103">
        <f>IF(EnrlST!AS17=0,"",ROUND(EnrlST!AT17/EnrlST!AS17*100,0))</f>
        <v>85</v>
      </c>
      <c r="G16" s="103">
        <f>IF(EnrlST!AV17=0,"",ROUND(EnrlST!AW17/EnrlST!AV17*100,0))</f>
        <v>91</v>
      </c>
      <c r="H16" s="103">
        <f>IF(EnrlST!BE17=0,"",ROUND(EnrlST!BF17/EnrlST!BE17*100,0))</f>
        <v>79</v>
      </c>
      <c r="I16" s="103">
        <f>IF((EnrlST!AT17+EnrlST!BF17)=0,"",ROUND((EnrlST!AT17+EnrlST!BF17)/(EnrlST!BE17+EnrlST!AS17)*100,0))</f>
        <v>83</v>
      </c>
      <c r="J16" s="103">
        <f>IF(EnrlST!BH17=0,"",ROUND(EnrlST!BI17/EnrlST!BH17*100,0))</f>
        <v>90</v>
      </c>
    </row>
    <row r="17" spans="1:10" s="47" customFormat="1" ht="19.5" customHeight="1">
      <c r="A17" s="29">
        <v>13</v>
      </c>
      <c r="B17" s="30" t="s">
        <v>26</v>
      </c>
      <c r="C17" s="103">
        <f>IF(EnrlST!V18=0,"",ROUND(EnrlST!V18/EnrlST!U18*100,0))</f>
        <v>94</v>
      </c>
      <c r="D17" s="103">
        <f>IF(EnrlST!AG18=0,"",ROUND(EnrlST!AH18/EnrlST!AG18*100,0))</f>
        <v>95</v>
      </c>
      <c r="E17" s="103">
        <f>IF(EnrlST!AJ18=0,"",ROUND(EnrlST!AK18/EnrlST!AJ18*100,0))</f>
        <v>94</v>
      </c>
      <c r="F17" s="103">
        <f>IF(EnrlST!AS18=0,"",ROUND(EnrlST!AT18/EnrlST!AS18*100,0))</f>
        <v>106</v>
      </c>
      <c r="G17" s="103">
        <f>IF(EnrlST!AV18=0,"",ROUND(EnrlST!AW18/EnrlST!AV18*100,0))</f>
        <v>96</v>
      </c>
      <c r="H17" s="103">
        <f>IF(EnrlST!BE18=0,"",ROUND(EnrlST!BF18/EnrlST!BE18*100,0))</f>
        <v>115</v>
      </c>
      <c r="I17" s="103">
        <f>IF((EnrlST!AT18+EnrlST!BF18)=0,"",ROUND((EnrlST!AT18+EnrlST!BF18)/(EnrlST!BE18+EnrlST!AS18)*100,0))</f>
        <v>109</v>
      </c>
      <c r="J17" s="103">
        <f>IF(EnrlST!BH18=0,"",ROUND(EnrlST!BI18/EnrlST!BH18*100,0))</f>
        <v>97</v>
      </c>
    </row>
    <row r="18" spans="1:10" s="47" customFormat="1" ht="19.5" customHeight="1">
      <c r="A18" s="29">
        <v>14</v>
      </c>
      <c r="B18" s="30" t="s">
        <v>27</v>
      </c>
      <c r="C18" s="103">
        <f>IF(EnrlST!V19=0,"",ROUND(EnrlST!V19/EnrlST!U19*100,0))</f>
        <v>95</v>
      </c>
      <c r="D18" s="103">
        <f>IF(EnrlST!AG19=0,"",ROUND(EnrlST!AH19/EnrlST!AG19*100,0))</f>
        <v>88</v>
      </c>
      <c r="E18" s="103">
        <f>IF(EnrlST!AJ19=0,"",ROUND(EnrlST!AK19/EnrlST!AJ19*100,0))</f>
        <v>93</v>
      </c>
      <c r="F18" s="103">
        <f>IF(EnrlST!AS19=0,"",ROUND(EnrlST!AT19/EnrlST!AS19*100,0))</f>
        <v>60</v>
      </c>
      <c r="G18" s="103">
        <f>IF(EnrlST!AV19=0,"",ROUND(EnrlST!AW19/EnrlST!AV19*100,0))</f>
        <v>91</v>
      </c>
      <c r="H18" s="103">
        <f>IF(EnrlST!BE19=0,"",ROUND(EnrlST!BF19/EnrlST!BE19*100,0))</f>
        <v>56</v>
      </c>
      <c r="I18" s="103">
        <f>IF((EnrlST!AT19+EnrlST!BF19)=0,"",ROUND((EnrlST!AT19+EnrlST!BF19)/(EnrlST!BE19+EnrlST!AS19)*100,0))</f>
        <v>59</v>
      </c>
      <c r="J18" s="103">
        <f>IF(EnrlST!BH19=0,"",ROUND(EnrlST!BI19/EnrlST!BH19*100,0))</f>
        <v>90</v>
      </c>
    </row>
    <row r="19" spans="1:10" s="47" customFormat="1" ht="19.5" customHeight="1">
      <c r="A19" s="29">
        <v>15</v>
      </c>
      <c r="B19" s="30" t="s">
        <v>28</v>
      </c>
      <c r="C19" s="103">
        <f>IF(EnrlST!V20=0,"",ROUND(EnrlST!V20/EnrlST!U20*100,0))</f>
        <v>91</v>
      </c>
      <c r="D19" s="103">
        <f>IF(EnrlST!AG20=0,"",ROUND(EnrlST!AH20/EnrlST!AG20*100,0))</f>
        <v>85</v>
      </c>
      <c r="E19" s="103">
        <f>IF(EnrlST!AJ20=0,"",ROUND(EnrlST!AK20/EnrlST!AJ20*100,0))</f>
        <v>89</v>
      </c>
      <c r="F19" s="103">
        <f>IF(EnrlST!AS20=0,"",ROUND(EnrlST!AT20/EnrlST!AS20*100,0))</f>
        <v>66</v>
      </c>
      <c r="G19" s="103">
        <f>IF(EnrlST!AV20=0,"",ROUND(EnrlST!AW20/EnrlST!AV20*100,0))</f>
        <v>87</v>
      </c>
      <c r="H19" s="103">
        <f>IF(EnrlST!BE20=0,"",ROUND(EnrlST!BF20/EnrlST!BE20*100,0))</f>
        <v>77</v>
      </c>
      <c r="I19" s="103">
        <f>IF((EnrlST!AT20+EnrlST!BF20)=0,"",ROUND((EnrlST!AT20+EnrlST!BF20)/(EnrlST!BE20+EnrlST!AS20)*100,0))</f>
        <v>71</v>
      </c>
      <c r="J19" s="103">
        <f>IF(EnrlST!BH20=0,"",ROUND(EnrlST!BI20/EnrlST!BH20*100,0))</f>
        <v>86</v>
      </c>
    </row>
    <row r="20" spans="1:10" s="47" customFormat="1" ht="19.5" customHeight="1">
      <c r="A20" s="29">
        <v>16</v>
      </c>
      <c r="B20" s="30" t="s">
        <v>29</v>
      </c>
      <c r="C20" s="103">
        <f>IF(EnrlST!V21=0,"",ROUND(EnrlST!V21/EnrlST!U21*100,0))</f>
        <v>88</v>
      </c>
      <c r="D20" s="103">
        <f>IF(EnrlST!AG21=0,"",ROUND(EnrlST!AH21/EnrlST!AG21*100,0))</f>
        <v>83</v>
      </c>
      <c r="E20" s="103">
        <f>IF(EnrlST!AJ21=0,"",ROUND(EnrlST!AK21/EnrlST!AJ21*100,0))</f>
        <v>87</v>
      </c>
      <c r="F20" s="103">
        <f>IF(EnrlST!AS21=0,"",ROUND(EnrlST!AT21/EnrlST!AS21*100,0))</f>
        <v>84</v>
      </c>
      <c r="G20" s="103">
        <f>IF(EnrlST!AV21=0,"",ROUND(EnrlST!AW21/EnrlST!AV21*100,0))</f>
        <v>87</v>
      </c>
      <c r="H20" s="103">
        <f>IF(EnrlST!BE21=0,"",ROUND(EnrlST!BF21/EnrlST!BE21*100,0))</f>
        <v>79</v>
      </c>
      <c r="I20" s="103">
        <f>IF((EnrlST!AT21+EnrlST!BF21)=0,"",ROUND((EnrlST!AT21+EnrlST!BF21)/(EnrlST!BE21+EnrlST!AS21)*100,0))</f>
        <v>83</v>
      </c>
      <c r="J20" s="103">
        <f>IF(EnrlST!BH21=0,"",ROUND(EnrlST!BI21/EnrlST!BH21*100,0))</f>
        <v>86</v>
      </c>
    </row>
    <row r="21" spans="1:10" s="47" customFormat="1" ht="19.5" customHeight="1">
      <c r="A21" s="29">
        <v>17</v>
      </c>
      <c r="B21" s="30" t="s">
        <v>30</v>
      </c>
      <c r="C21" s="103">
        <f>IF(EnrlST!V22=0,"",ROUND(EnrlST!V22/EnrlST!U22*100,0))</f>
        <v>101</v>
      </c>
      <c r="D21" s="103">
        <f>IF(EnrlST!AG22=0,"",ROUND(EnrlST!AH22/EnrlST!AG22*100,0))</f>
        <v>115</v>
      </c>
      <c r="E21" s="103">
        <f>IF(EnrlST!AJ22=0,"",ROUND(EnrlST!AK22/EnrlST!AJ22*100,0))</f>
        <v>104</v>
      </c>
      <c r="F21" s="103">
        <f>IF(EnrlST!AS22=0,"",ROUND(EnrlST!AT22/EnrlST!AS22*100,0))</f>
        <v>120</v>
      </c>
      <c r="G21" s="103">
        <f>IF(EnrlST!AV22=0,"",ROUND(EnrlST!AW22/EnrlST!AV22*100,0))</f>
        <v>105</v>
      </c>
      <c r="H21" s="103">
        <f>IF(EnrlST!BE22=0,"",ROUND(EnrlST!BF22/EnrlST!BE22*100,0))</f>
        <v>126</v>
      </c>
      <c r="I21" s="103">
        <f>IF((EnrlST!AT22+EnrlST!BF22)=0,"",ROUND((EnrlST!AT22+EnrlST!BF22)/(EnrlST!BE22+EnrlST!AS22)*100,0))</f>
        <v>121</v>
      </c>
      <c r="J21" s="103">
        <f>IF(EnrlST!BH22=0,"",ROUND(EnrlST!BI22/EnrlST!BH22*100,0))</f>
        <v>105</v>
      </c>
    </row>
    <row r="22" spans="1:10" s="47" customFormat="1" ht="19.5" customHeight="1">
      <c r="A22" s="29">
        <v>18</v>
      </c>
      <c r="B22" s="30" t="s">
        <v>31</v>
      </c>
      <c r="C22" s="103">
        <f>IF(EnrlST!V23=0,"",ROUND(EnrlST!V23/EnrlST!U23*100,0))</f>
        <v>92</v>
      </c>
      <c r="D22" s="103">
        <f>IF(EnrlST!AG23=0,"",ROUND(EnrlST!AH23/EnrlST!AG23*100,0))</f>
        <v>94</v>
      </c>
      <c r="E22" s="103">
        <f>IF(EnrlST!AJ23=0,"",ROUND(EnrlST!AK23/EnrlST!AJ23*100,0))</f>
        <v>92</v>
      </c>
      <c r="F22" s="103">
        <f>IF(EnrlST!AS23=0,"",ROUND(EnrlST!AT23/EnrlST!AS23*100,0))</f>
        <v>98</v>
      </c>
      <c r="G22" s="103">
        <f>IF(EnrlST!AV23=0,"",ROUND(EnrlST!AW23/EnrlST!AV23*100,0))</f>
        <v>93</v>
      </c>
      <c r="H22" s="103">
        <f>IF(EnrlST!BE23=0,"",ROUND(EnrlST!BF23/EnrlST!BE23*100,0))</f>
        <v>96</v>
      </c>
      <c r="I22" s="103">
        <f>IF((EnrlST!AT23+EnrlST!BF23)=0,"",ROUND((EnrlST!AT23+EnrlST!BF23)/(EnrlST!BE23+EnrlST!AS23)*100,0))</f>
        <v>97</v>
      </c>
      <c r="J22" s="103">
        <f>IF(EnrlST!BH23=0,"",ROUND(EnrlST!BI23/EnrlST!BH23*100,0))</f>
        <v>93</v>
      </c>
    </row>
    <row r="23" spans="1:10" s="47" customFormat="1" ht="19.5" customHeight="1">
      <c r="A23" s="29">
        <v>19</v>
      </c>
      <c r="B23" s="30" t="s">
        <v>54</v>
      </c>
      <c r="C23" s="103">
        <f>IF(EnrlST!V24=0,"",ROUND(EnrlST!V24/EnrlST!U24*100,0))</f>
        <v>92</v>
      </c>
      <c r="D23" s="103">
        <f>IF(EnrlST!AG24=0,"",ROUND(EnrlST!AH24/EnrlST!AG24*100,0))</f>
        <v>92</v>
      </c>
      <c r="E23" s="103">
        <f>IF(EnrlST!AJ24=0,"",ROUND(EnrlST!AK24/EnrlST!AJ24*100,0))</f>
        <v>92</v>
      </c>
      <c r="F23" s="103">
        <f>IF(EnrlST!AS24=0,"",ROUND(EnrlST!AT24/EnrlST!AS24*100,0))</f>
        <v>99</v>
      </c>
      <c r="G23" s="103">
        <f>IF(EnrlST!AV24=0,"",ROUND(EnrlST!AW24/EnrlST!AV24*100,0))</f>
        <v>93</v>
      </c>
      <c r="H23" s="103">
        <f>IF(EnrlST!BE24=0,"",ROUND(EnrlST!BF24/EnrlST!BE24*100,0))</f>
        <v>90</v>
      </c>
      <c r="I23" s="103">
        <f>IF((EnrlST!AT24+EnrlST!BF24)=0,"",ROUND((EnrlST!AT24+EnrlST!BF24)/(EnrlST!BE24+EnrlST!AS24)*100,0))</f>
        <v>95</v>
      </c>
      <c r="J23" s="103">
        <f>IF(EnrlST!BH24=0,"",ROUND(EnrlST!BI24/EnrlST!BH24*100,0))</f>
        <v>93</v>
      </c>
    </row>
    <row r="24" spans="1:10" s="47" customFormat="1" ht="19.5" customHeight="1">
      <c r="A24" s="29">
        <v>20</v>
      </c>
      <c r="B24" s="2" t="s">
        <v>55</v>
      </c>
      <c r="C24" s="103">
        <f>IF(EnrlST!V25=0,"",ROUND(EnrlST!V25/EnrlST!U25*100,0))</f>
        <v>96</v>
      </c>
      <c r="D24" s="103">
        <f>IF(EnrlST!AG25=0,"",ROUND(EnrlST!AH25/EnrlST!AG25*100,0))</f>
        <v>81</v>
      </c>
      <c r="E24" s="103">
        <f>IF(EnrlST!AJ25=0,"",ROUND(EnrlST!AK25/EnrlST!AJ25*100,0))</f>
        <v>92</v>
      </c>
      <c r="F24" s="103">
        <f>IF(EnrlST!AS25=0,"",ROUND(EnrlST!AT25/EnrlST!AS25*100,0))</f>
        <v>73</v>
      </c>
      <c r="G24" s="103">
        <f>IF(EnrlST!AV25=0,"",ROUND(EnrlST!AW25/EnrlST!AV25*100,0))</f>
        <v>91</v>
      </c>
      <c r="H24" s="103">
        <f>IF(EnrlST!BE25=0,"",ROUND(EnrlST!BF25/EnrlST!BE25*100,0))</f>
        <v>68</v>
      </c>
      <c r="I24" s="103">
        <f>IF((EnrlST!AT25+EnrlST!BF25)=0,"",ROUND((EnrlST!AT25+EnrlST!BF25)/(EnrlST!BE25+EnrlST!AS25)*100,0))</f>
        <v>72</v>
      </c>
      <c r="J24" s="103">
        <f>IF(EnrlST!BH25=0,"",ROUND(EnrlST!BI25/EnrlST!BH25*100,0))</f>
        <v>91</v>
      </c>
    </row>
    <row r="25" spans="1:10" s="47" customFormat="1" ht="19.5" customHeight="1">
      <c r="A25" s="29">
        <v>21</v>
      </c>
      <c r="B25" s="30" t="s">
        <v>74</v>
      </c>
      <c r="C25" s="103" t="str">
        <f>IF(EnrlST!V26=0,"",ROUND(EnrlST!V26/EnrlST!U26*100,0))</f>
        <v/>
      </c>
      <c r="D25" s="103" t="str">
        <f>IF(EnrlST!AG26=0,"",ROUND(EnrlST!AH26/EnrlST!AG26*100,0))</f>
        <v/>
      </c>
      <c r="E25" s="103" t="str">
        <f>IF(EnrlST!AJ26=0,"",ROUND(EnrlST!AK26/EnrlST!AJ26*100,0))</f>
        <v/>
      </c>
      <c r="F25" s="103" t="str">
        <f>IF(EnrlST!AS26=0,"",ROUND(EnrlST!AT26/EnrlST!AS26*100,0))</f>
        <v/>
      </c>
      <c r="G25" s="103" t="str">
        <f>IF(EnrlST!AV26=0,"",ROUND(EnrlST!AW26/EnrlST!AV26*100,0))</f>
        <v/>
      </c>
      <c r="H25" s="103" t="str">
        <f>IF(EnrlST!BE26=0,"",ROUND(EnrlST!BF26/EnrlST!BE26*100,0))</f>
        <v/>
      </c>
      <c r="I25" s="103" t="str">
        <f>IF((EnrlST!AT26+EnrlST!BF26)=0,"",ROUND((EnrlST!AT26+EnrlST!BF26)/(EnrlST!BE26+EnrlST!AS26)*100,0))</f>
        <v/>
      </c>
      <c r="J25" s="103" t="str">
        <f>IF(EnrlST!BH26=0,"",ROUND(EnrlST!BI26/EnrlST!BH26*100,0))</f>
        <v/>
      </c>
    </row>
    <row r="26" spans="1:10" s="47" customFormat="1" ht="19.5" customHeight="1">
      <c r="A26" s="29">
        <v>22</v>
      </c>
      <c r="B26" s="30" t="s">
        <v>32</v>
      </c>
      <c r="C26" s="103">
        <f>IF(EnrlST!V27=0,"",ROUND(EnrlST!V27/EnrlST!U27*100,0))</f>
        <v>84</v>
      </c>
      <c r="D26" s="103">
        <f>IF(EnrlST!AG27=0,"",ROUND(EnrlST!AH27/EnrlST!AG27*100,0))</f>
        <v>65</v>
      </c>
      <c r="E26" s="103">
        <f>IF(EnrlST!AJ27=0,"",ROUND(EnrlST!AK27/EnrlST!AJ27*100,0))</f>
        <v>79</v>
      </c>
      <c r="F26" s="103">
        <f>IF(EnrlST!AS27=0,"",ROUND(EnrlST!AT27/EnrlST!AS27*100,0))</f>
        <v>55</v>
      </c>
      <c r="G26" s="103">
        <f>IF(EnrlST!AV27=0,"",ROUND(EnrlST!AW27/EnrlST!AV27*100,0))</f>
        <v>76</v>
      </c>
      <c r="H26" s="103">
        <f>IF(EnrlST!BE27=0,"",ROUND(EnrlST!BF27/EnrlST!BE27*100,0))</f>
        <v>47</v>
      </c>
      <c r="I26" s="103">
        <f>IF((EnrlST!AT27+EnrlST!BF27)=0,"",ROUND((EnrlST!AT27+EnrlST!BF27)/(EnrlST!BE27+EnrlST!AS27)*100,0))</f>
        <v>53</v>
      </c>
      <c r="J26" s="103">
        <f>IF(EnrlST!BH27=0,"",ROUND(EnrlST!BI27/EnrlST!BH27*100,0))</f>
        <v>75</v>
      </c>
    </row>
    <row r="27" spans="1:10" s="47" customFormat="1" ht="19.5" customHeight="1">
      <c r="A27" s="29">
        <v>23</v>
      </c>
      <c r="B27" s="30" t="s">
        <v>33</v>
      </c>
      <c r="C27" s="103">
        <f>IF(EnrlST!V28=0,"",ROUND(EnrlST!V28/EnrlST!U28*100,0))</f>
        <v>101</v>
      </c>
      <c r="D27" s="103">
        <f>IF(EnrlST!AG28=0,"",ROUND(EnrlST!AH28/EnrlST!AG28*100,0))</f>
        <v>125</v>
      </c>
      <c r="E27" s="103">
        <f>IF(EnrlST!AJ28=0,"",ROUND(EnrlST!AK28/EnrlST!AJ28*100,0))</f>
        <v>107</v>
      </c>
      <c r="F27" s="103">
        <f>IF(EnrlST!AS28=0,"",ROUND(EnrlST!AT28/EnrlST!AS28*100,0))</f>
        <v>119</v>
      </c>
      <c r="G27" s="103">
        <f>IF(EnrlST!AV28=0,"",ROUND(EnrlST!AW28/EnrlST!AV28*100,0))</f>
        <v>108</v>
      </c>
      <c r="H27" s="103">
        <f>IF(EnrlST!BE28=0,"",ROUND(EnrlST!BF28/EnrlST!BE28*100,0))</f>
        <v>125</v>
      </c>
      <c r="I27" s="103">
        <f>IF((EnrlST!AT28+EnrlST!BF28)=0,"",ROUND((EnrlST!AT28+EnrlST!BF28)/(EnrlST!BE28+EnrlST!AS28)*100,0))</f>
        <v>121</v>
      </c>
      <c r="J27" s="103">
        <f>IF(EnrlST!BH28=0,"",ROUND(EnrlST!BI28/EnrlST!BH28*100,0))</f>
        <v>109</v>
      </c>
    </row>
    <row r="28" spans="1:10" s="47" customFormat="1" ht="19.5" customHeight="1">
      <c r="A28" s="29">
        <v>24</v>
      </c>
      <c r="B28" s="30" t="s">
        <v>34</v>
      </c>
      <c r="C28" s="103">
        <f>IF(EnrlST!V29=0,"",ROUND(EnrlST!V29/EnrlST!U29*100,0))</f>
        <v>91</v>
      </c>
      <c r="D28" s="103">
        <f>IF(EnrlST!AG29=0,"",ROUND(EnrlST!AH29/EnrlST!AG29*100,0))</f>
        <v>84</v>
      </c>
      <c r="E28" s="103">
        <f>IF(EnrlST!AJ29=0,"",ROUND(EnrlST!AK29/EnrlST!AJ29*100,0))</f>
        <v>89</v>
      </c>
      <c r="F28" s="103">
        <f>IF(EnrlST!AS29=0,"",ROUND(EnrlST!AT29/EnrlST!AS29*100,0))</f>
        <v>80</v>
      </c>
      <c r="G28" s="103">
        <f>IF(EnrlST!AV29=0,"",ROUND(EnrlST!AW29/EnrlST!AV29*100,0))</f>
        <v>88</v>
      </c>
      <c r="H28" s="103">
        <f>IF(EnrlST!BE29=0,"",ROUND(EnrlST!BF29/EnrlST!BE29*100,0))</f>
        <v>80</v>
      </c>
      <c r="I28" s="103">
        <f>IF((EnrlST!AT29+EnrlST!BF29)=0,"",ROUND((EnrlST!AT29+EnrlST!BF29)/(EnrlST!BE29+EnrlST!AS29)*100,0))</f>
        <v>80</v>
      </c>
      <c r="J28" s="103">
        <f>IF(EnrlST!BH29=0,"",ROUND(EnrlST!BI29/EnrlST!BH29*100,0))</f>
        <v>88</v>
      </c>
    </row>
    <row r="29" spans="1:10" s="47" customFormat="1" ht="19.5" customHeight="1">
      <c r="A29" s="29">
        <v>25</v>
      </c>
      <c r="B29" s="30" t="s">
        <v>35</v>
      </c>
      <c r="C29" s="103">
        <f>IF(EnrlST!V30=0,"",ROUND(EnrlST!V30/EnrlST!U30*100,0))</f>
        <v>94</v>
      </c>
      <c r="D29" s="103">
        <f>IF(EnrlST!AG30=0,"",ROUND(EnrlST!AH30/EnrlST!AG30*100,0))</f>
        <v>87</v>
      </c>
      <c r="E29" s="103">
        <f>IF(EnrlST!AJ30=0,"",ROUND(EnrlST!AK30/EnrlST!AJ30*100,0))</f>
        <v>92</v>
      </c>
      <c r="F29" s="103">
        <f>IF(EnrlST!AS30=0,"",ROUND(EnrlST!AT30/EnrlST!AS30*100,0))</f>
        <v>83</v>
      </c>
      <c r="G29" s="103">
        <f>IF(EnrlST!AV30=0,"",ROUND(EnrlST!AW30/EnrlST!AV30*100,0))</f>
        <v>91</v>
      </c>
      <c r="H29" s="103">
        <f>IF(EnrlST!BE30=0,"",ROUND(EnrlST!BF30/EnrlST!BE30*100,0))</f>
        <v>75</v>
      </c>
      <c r="I29" s="103">
        <f>IF((EnrlST!AT30+EnrlST!BF30)=0,"",ROUND((EnrlST!AT30+EnrlST!BF30)/(EnrlST!BE30+EnrlST!AS30)*100,0))</f>
        <v>81</v>
      </c>
      <c r="J29" s="103">
        <f>IF(EnrlST!BH30=0,"",ROUND(EnrlST!BI30/EnrlST!BH30*100,0))</f>
        <v>91</v>
      </c>
    </row>
    <row r="30" spans="1:10" s="47" customFormat="1" ht="19.5" customHeight="1">
      <c r="A30" s="29">
        <v>26</v>
      </c>
      <c r="B30" s="30" t="s">
        <v>36</v>
      </c>
      <c r="C30" s="103">
        <f>IF(EnrlST!V31=0,"",ROUND(EnrlST!V31/EnrlST!U31*100,0))</f>
        <v>95</v>
      </c>
      <c r="D30" s="103">
        <f>IF(EnrlST!AG31=0,"",ROUND(EnrlST!AH31/EnrlST!AG31*100,0))</f>
        <v>90</v>
      </c>
      <c r="E30" s="103">
        <f>IF(EnrlST!AJ31=0,"",ROUND(EnrlST!AK31/EnrlST!AJ31*100,0))</f>
        <v>94</v>
      </c>
      <c r="F30" s="103">
        <f>IF(EnrlST!AS31=0,"",ROUND(EnrlST!AT31/EnrlST!AS31*100,0))</f>
        <v>65</v>
      </c>
      <c r="G30" s="103">
        <f>IF(EnrlST!AV31=0,"",ROUND(EnrlST!AW31/EnrlST!AV31*100,0))</f>
        <v>89</v>
      </c>
      <c r="H30" s="103">
        <f>IF(EnrlST!BE31=0,"",ROUND(EnrlST!BF31/EnrlST!BE31*100,0))</f>
        <v>62</v>
      </c>
      <c r="I30" s="103">
        <f>IF((EnrlST!AT31+EnrlST!BF31)=0,"",ROUND((EnrlST!AT31+EnrlST!BF31)/(EnrlST!BE31+EnrlST!AS31)*100,0))</f>
        <v>64</v>
      </c>
      <c r="J30" s="103">
        <f>IF(EnrlST!BH31=0,"",ROUND(EnrlST!BI31/EnrlST!BH31*100,0))</f>
        <v>87</v>
      </c>
    </row>
    <row r="31" spans="1:10" s="47" customFormat="1" ht="19.5" customHeight="1">
      <c r="A31" s="29">
        <v>27</v>
      </c>
      <c r="B31" s="30" t="s">
        <v>37</v>
      </c>
      <c r="C31" s="103">
        <f>IF(EnrlST!V32=0,"",ROUND(EnrlST!V32/EnrlST!U32*100,0))</f>
        <v>99</v>
      </c>
      <c r="D31" s="103">
        <f>IF(EnrlST!AG32=0,"",ROUND(EnrlST!AH32/EnrlST!AG32*100,0))</f>
        <v>93</v>
      </c>
      <c r="E31" s="103">
        <f>IF(EnrlST!AJ32=0,"",ROUND(EnrlST!AK32/EnrlST!AJ32*100,0))</f>
        <v>97</v>
      </c>
      <c r="F31" s="103">
        <f>IF(EnrlST!AS32=0,"",ROUND(EnrlST!AT32/EnrlST!AS32*100,0))</f>
        <v>83</v>
      </c>
      <c r="G31" s="103">
        <f>IF(EnrlST!AV32=0,"",ROUND(EnrlST!AW32/EnrlST!AV32*100,0))</f>
        <v>95</v>
      </c>
      <c r="H31" s="103">
        <f>IF(EnrlST!BE32=0,"",ROUND(EnrlST!BF32/EnrlST!BE32*100,0))</f>
        <v>68</v>
      </c>
      <c r="I31" s="103">
        <f>IF((EnrlST!AT32+EnrlST!BF32)=0,"",ROUND((EnrlST!AT32+EnrlST!BF32)/(EnrlST!BE32+EnrlST!AS32)*100,0))</f>
        <v>78</v>
      </c>
      <c r="J31" s="103">
        <f>IF(EnrlST!BH32=0,"",ROUND(EnrlST!BI32/EnrlST!BH32*100,0))</f>
        <v>93</v>
      </c>
    </row>
    <row r="32" spans="1:10" s="47" customFormat="1" ht="19.5" customHeight="1">
      <c r="A32" s="29">
        <v>28</v>
      </c>
      <c r="B32" s="30" t="s">
        <v>38</v>
      </c>
      <c r="C32" s="103">
        <f>IF(EnrlST!V33=0,"",ROUND(EnrlST!V33/EnrlST!U33*100,0))</f>
        <v>95</v>
      </c>
      <c r="D32" s="103">
        <f>IF(EnrlST!AG33=0,"",ROUND(EnrlST!AH33/EnrlST!AG33*100,0))</f>
        <v>88</v>
      </c>
      <c r="E32" s="103">
        <f>IF(EnrlST!AJ33=0,"",ROUND(EnrlST!AK33/EnrlST!AJ33*100,0))</f>
        <v>93</v>
      </c>
      <c r="F32" s="103">
        <f>IF(EnrlST!AS33=0,"",ROUND(EnrlST!AT33/EnrlST!AS33*100,0))</f>
        <v>76</v>
      </c>
      <c r="G32" s="103">
        <f>IF(EnrlST!AV33=0,"",ROUND(EnrlST!AW33/EnrlST!AV33*100,0))</f>
        <v>92</v>
      </c>
      <c r="H32" s="103">
        <f>IF(EnrlST!BE33=0,"",ROUND(EnrlST!BF33/EnrlST!BE33*100,0))</f>
        <v>55</v>
      </c>
      <c r="I32" s="103">
        <f>IF((EnrlST!AT33+EnrlST!BF33)=0,"",ROUND((EnrlST!AT33+EnrlST!BF33)/(EnrlST!BE33+EnrlST!AS33)*100,0))</f>
        <v>70</v>
      </c>
      <c r="J32" s="103">
        <f>IF(EnrlST!BH33=0,"",ROUND(EnrlST!BI33/EnrlST!BH33*100,0))</f>
        <v>90</v>
      </c>
    </row>
    <row r="33" spans="1:10" s="47" customFormat="1" ht="19.5" customHeight="1">
      <c r="A33" s="29">
        <v>29</v>
      </c>
      <c r="B33" s="30" t="s">
        <v>39</v>
      </c>
      <c r="C33" s="103">
        <f>IF(EnrlST!V34=0,"",ROUND(EnrlST!V34/EnrlST!U34*100,0))</f>
        <v>91</v>
      </c>
      <c r="D33" s="103">
        <f>IF(EnrlST!AG34=0,"",ROUND(EnrlST!AH34/EnrlST!AG34*100,0))</f>
        <v>88</v>
      </c>
      <c r="E33" s="103">
        <f>IF(EnrlST!AJ34=0,"",ROUND(EnrlST!AK34/EnrlST!AJ34*100,0))</f>
        <v>90</v>
      </c>
      <c r="F33" s="103">
        <f>IF(EnrlST!AS34=0,"",ROUND(EnrlST!AT34/EnrlST!AS34*100,0))</f>
        <v>93</v>
      </c>
      <c r="G33" s="103">
        <f>IF(EnrlST!AV34=0,"",ROUND(EnrlST!AW34/EnrlST!AV34*100,0))</f>
        <v>90</v>
      </c>
      <c r="H33" s="103">
        <f>IF(EnrlST!BE34=0,"",ROUND(EnrlST!BF34/EnrlST!BE34*100,0))</f>
        <v>164</v>
      </c>
      <c r="I33" s="103">
        <f>IF((EnrlST!AT34+EnrlST!BF34)=0,"",ROUND((EnrlST!AT34+EnrlST!BF34)/(EnrlST!BE34+EnrlST!AS34)*100,0))</f>
        <v>120</v>
      </c>
      <c r="J33" s="103">
        <f>IF(EnrlST!BH34=0,"",ROUND(EnrlST!BI34/EnrlST!BH34*100,0))</f>
        <v>97</v>
      </c>
    </row>
    <row r="34" spans="1:10" s="47" customFormat="1" ht="19.5" customHeight="1">
      <c r="A34" s="29">
        <v>30</v>
      </c>
      <c r="B34" s="30" t="s">
        <v>40</v>
      </c>
      <c r="C34" s="103">
        <f>IF(EnrlST!V35=0,"",ROUND(EnrlST!V35/EnrlST!U35*100,0))</f>
        <v>109</v>
      </c>
      <c r="D34" s="103">
        <f>IF(EnrlST!AG35=0,"",ROUND(EnrlST!AH35/EnrlST!AG35*100,0))</f>
        <v>625</v>
      </c>
      <c r="E34" s="103">
        <f>IF(EnrlST!AJ35=0,"",ROUND(EnrlST!AK35/EnrlST!AJ35*100,0))</f>
        <v>188</v>
      </c>
      <c r="F34" s="103">
        <f>IF(EnrlST!AS35=0,"",ROUND(EnrlST!AT35/EnrlST!AS35*100,0))</f>
        <v>300</v>
      </c>
      <c r="G34" s="103">
        <f>IF(EnrlST!AV35=0,"",ROUND(EnrlST!AW35/EnrlST!AV35*100,0))</f>
        <v>193</v>
      </c>
      <c r="H34" s="103">
        <f>IF(EnrlST!BE35=0,"",ROUND(EnrlST!BF35/EnrlST!BE35*100,0))</f>
        <v>250</v>
      </c>
      <c r="I34" s="103">
        <f>IF((EnrlST!AT35+EnrlST!BF35)=0,"",ROUND((EnrlST!AT35+EnrlST!BF35)/(EnrlST!BE35+EnrlST!AS35)*100,0))</f>
        <v>267</v>
      </c>
      <c r="J34" s="103">
        <f>IF(EnrlST!BH35=0,"",ROUND(EnrlST!BI35/EnrlST!BH35*100,0))</f>
        <v>197</v>
      </c>
    </row>
    <row r="35" spans="1:10" s="47" customFormat="1" ht="19.5" customHeight="1">
      <c r="A35" s="29">
        <v>31</v>
      </c>
      <c r="B35" s="30" t="s">
        <v>41</v>
      </c>
      <c r="C35" s="103">
        <f>IF(EnrlST!V36=0,"",ROUND(EnrlST!V36/EnrlST!U36*100,0))</f>
        <v>98</v>
      </c>
      <c r="D35" s="103">
        <f>IF(EnrlST!AG36=0,"",ROUND(EnrlST!AH36/EnrlST!AG36*100,0))</f>
        <v>75</v>
      </c>
      <c r="E35" s="103">
        <f>IF(EnrlST!AJ36=0,"",ROUND(EnrlST!AK36/EnrlST!AJ36*100,0))</f>
        <v>91</v>
      </c>
      <c r="F35" s="103">
        <f>IF(EnrlST!AS36=0,"",ROUND(EnrlST!AT36/EnrlST!AS36*100,0))</f>
        <v>64</v>
      </c>
      <c r="G35" s="103">
        <f>IF(EnrlST!AV36=0,"",ROUND(EnrlST!AW36/EnrlST!AV36*100,0))</f>
        <v>88</v>
      </c>
      <c r="H35" s="103">
        <f>IF(EnrlST!BE36=0,"",ROUND(EnrlST!BF36/EnrlST!BE36*100,0))</f>
        <v>51</v>
      </c>
      <c r="I35" s="103">
        <f>IF((EnrlST!AT36+EnrlST!BF36)=0,"",ROUND((EnrlST!AT36+EnrlST!BF36)/(EnrlST!BE36+EnrlST!AS36)*100,0))</f>
        <v>59</v>
      </c>
      <c r="J35" s="103">
        <f>IF(EnrlST!BH36=0,"",ROUND(EnrlST!BI36/EnrlST!BH36*100,0))</f>
        <v>85</v>
      </c>
    </row>
    <row r="36" spans="1:10" s="47" customFormat="1" ht="19.5" customHeight="1">
      <c r="A36" s="29">
        <v>32</v>
      </c>
      <c r="B36" s="30" t="s">
        <v>42</v>
      </c>
      <c r="C36" s="103">
        <f>IF(EnrlST!V37=0,"",ROUND(EnrlST!V37/EnrlST!U37*100,0))</f>
        <v>89</v>
      </c>
      <c r="D36" s="103">
        <f>IF(EnrlST!AG37=0,"",ROUND(EnrlST!AH37/EnrlST!AG37*100,0))</f>
        <v>82</v>
      </c>
      <c r="E36" s="103">
        <f>IF(EnrlST!AJ37=0,"",ROUND(EnrlST!AK37/EnrlST!AJ37*100,0))</f>
        <v>86</v>
      </c>
      <c r="F36" s="103">
        <f>IF(EnrlST!AS37=0,"",ROUND(EnrlST!AT37/EnrlST!AS37*100,0))</f>
        <v>93</v>
      </c>
      <c r="G36" s="103">
        <f>IF(EnrlST!AV37=0,"",ROUND(EnrlST!AW37/EnrlST!AV37*100,0))</f>
        <v>87</v>
      </c>
      <c r="H36" s="103">
        <f>IF(EnrlST!BE37=0,"",ROUND(EnrlST!BF37/EnrlST!BE37*100,0))</f>
        <v>94</v>
      </c>
      <c r="I36" s="103">
        <f>IF((EnrlST!AT37+EnrlST!BF37)=0,"",ROUND((EnrlST!AT37+EnrlST!BF37)/(EnrlST!BE37+EnrlST!AS37)*100,0))</f>
        <v>93</v>
      </c>
      <c r="J36" s="103">
        <f>IF(EnrlST!BH37=0,"",ROUND(EnrlST!BI37/EnrlST!BH37*100,0))</f>
        <v>87</v>
      </c>
    </row>
    <row r="37" spans="1:10" s="47" customFormat="1" ht="19.5" customHeight="1">
      <c r="A37" s="29">
        <v>33</v>
      </c>
      <c r="B37" s="30" t="s">
        <v>43</v>
      </c>
      <c r="C37" s="103">
        <f>IF(EnrlST!V38=0,"",ROUND(EnrlST!V38/EnrlST!U38*100,0))</f>
        <v>62</v>
      </c>
      <c r="D37" s="103">
        <f>IF(EnrlST!AG38=0,"",ROUND(EnrlST!AH38/EnrlST!AG38*100,0))</f>
        <v>88</v>
      </c>
      <c r="E37" s="103">
        <f>IF(EnrlST!AJ38=0,"",ROUND(EnrlST!AK38/EnrlST!AJ38*100,0))</f>
        <v>69</v>
      </c>
      <c r="F37" s="103">
        <f>IF(EnrlST!AS38=0,"",ROUND(EnrlST!AT38/EnrlST!AS38*100,0))</f>
        <v>92</v>
      </c>
      <c r="G37" s="103">
        <f>IF(EnrlST!AV38=0,"",ROUND(EnrlST!AW38/EnrlST!AV38*100,0))</f>
        <v>72</v>
      </c>
      <c r="H37" s="103">
        <f>IF(EnrlST!BE38=0,"",ROUND(EnrlST!BF38/EnrlST!BE38*100,0))</f>
        <v>93</v>
      </c>
      <c r="I37" s="103">
        <f>IF((EnrlST!AT38+EnrlST!BF38)=0,"",ROUND((EnrlST!AT38+EnrlST!BF38)/(EnrlST!BE38+EnrlST!AS38)*100,0))</f>
        <v>92</v>
      </c>
      <c r="J37" s="103">
        <f>IF(EnrlST!BH38=0,"",ROUND(EnrlST!BI38/EnrlST!BH38*100,0))</f>
        <v>74</v>
      </c>
    </row>
    <row r="38" spans="1:10" s="47" customFormat="1" ht="19.5" customHeight="1">
      <c r="A38" s="29">
        <v>34</v>
      </c>
      <c r="B38" s="30" t="s">
        <v>44</v>
      </c>
      <c r="C38" s="103">
        <f>IF(EnrlST!V39=0,"",ROUND(EnrlST!V39/EnrlST!U39*100,0))</f>
        <v>100</v>
      </c>
      <c r="D38" s="103">
        <f>IF(EnrlST!AG39=0,"",ROUND(EnrlST!AH39/EnrlST!AG39*100,0))</f>
        <v>91</v>
      </c>
      <c r="E38" s="103">
        <f>IF(EnrlST!AJ39=0,"",ROUND(EnrlST!AK39/EnrlST!AJ39*100,0))</f>
        <v>97</v>
      </c>
      <c r="F38" s="103">
        <f>IF(EnrlST!AS39=0,"",ROUND(EnrlST!AT39/EnrlST!AS39*100,0))</f>
        <v>100</v>
      </c>
      <c r="G38" s="103">
        <f>IF(EnrlST!AV39=0,"",ROUND(EnrlST!AW39/EnrlST!AV39*100,0))</f>
        <v>97</v>
      </c>
      <c r="H38" s="103">
        <f>IF(EnrlST!BE39=0,"",ROUND(EnrlST!BF39/EnrlST!BE39*100,0))</f>
        <v>95</v>
      </c>
      <c r="I38" s="103">
        <f>IF((EnrlST!AT39+EnrlST!BF39)=0,"",ROUND((EnrlST!AT39+EnrlST!BF39)/(EnrlST!BE39+EnrlST!AS39)*100,0))</f>
        <v>98</v>
      </c>
      <c r="J38" s="103">
        <f>IF(EnrlST!BH39=0,"",ROUND(EnrlST!BI39/EnrlST!BH39*100,0))</f>
        <v>97</v>
      </c>
    </row>
    <row r="39" spans="1:10" s="47" customFormat="1" ht="19.5" customHeight="1">
      <c r="A39" s="29">
        <v>35</v>
      </c>
      <c r="B39" s="30" t="s">
        <v>45</v>
      </c>
      <c r="C39" s="103" t="str">
        <f>IF(EnrlST!V40=0,"",ROUND(EnrlST!V40/EnrlST!U40*100,0))</f>
        <v/>
      </c>
      <c r="D39" s="103" t="str">
        <f>IF(EnrlST!AG40=0,"",ROUND(EnrlST!AH40/EnrlST!AG40*100,0))</f>
        <v/>
      </c>
      <c r="E39" s="103" t="str">
        <f>IF(EnrlST!AJ40=0,"",ROUND(EnrlST!AK40/EnrlST!AJ40*100,0))</f>
        <v/>
      </c>
      <c r="F39" s="103" t="str">
        <f>IF(EnrlST!AS40=0,"",ROUND(EnrlST!AT40/EnrlST!AS40*100,0))</f>
        <v/>
      </c>
      <c r="G39" s="103" t="str">
        <f>IF(EnrlST!AV40=0,"",ROUND(EnrlST!AW40/EnrlST!AV40*100,0))</f>
        <v/>
      </c>
      <c r="H39" s="103" t="str">
        <f>IF(EnrlST!BE40=0,"",ROUND(EnrlST!BF40/EnrlST!BE40*100,0))</f>
        <v/>
      </c>
      <c r="I39" s="103" t="str">
        <f>IF((EnrlST!AT40+EnrlST!BF40)=0,"",ROUND((EnrlST!AT40+EnrlST!BF40)/(EnrlST!BE40+EnrlST!AS40)*100,0))</f>
        <v/>
      </c>
      <c r="J39" s="103" t="str">
        <f>IF(EnrlST!BH40=0,"",ROUND(EnrlST!BI40/EnrlST!BH40*100,0))</f>
        <v/>
      </c>
    </row>
    <row r="40" spans="1:10" s="94" customFormat="1" ht="19.5" customHeight="1">
      <c r="A40" s="192" t="s">
        <v>46</v>
      </c>
      <c r="B40" s="192"/>
      <c r="C40" s="105">
        <f>IF(EnrlST!V41=0,"",ROUND(EnrlST!V41/EnrlST!U41*100,0))</f>
        <v>92</v>
      </c>
      <c r="D40" s="105">
        <f>IF(EnrlST!AG41=0,"",ROUND(EnrlST!AH41/EnrlST!AG41*100,0))</f>
        <v>84</v>
      </c>
      <c r="E40" s="105">
        <f>IF(EnrlST!AJ41=0,"",ROUND(EnrlST!AK41/EnrlST!AJ41*100,0))</f>
        <v>90</v>
      </c>
      <c r="F40" s="105">
        <f>IF(EnrlST!AS41=0,"",ROUND(EnrlST!AT41/EnrlST!AS41*100,0))</f>
        <v>73</v>
      </c>
      <c r="G40" s="105">
        <f>IF(EnrlST!AV41=0,"",ROUND(EnrlST!AW41/EnrlST!AV41*100,0))</f>
        <v>89</v>
      </c>
      <c r="H40" s="105">
        <f>IF(EnrlST!BE41=0,"",ROUND(EnrlST!BF41/EnrlST!BE41*100,0))</f>
        <v>67</v>
      </c>
      <c r="I40" s="105">
        <f>IF((EnrlST!AT41+EnrlST!BF41)=0,"",ROUND((EnrlST!AT41+EnrlST!BF41)/(EnrlST!BE41+EnrlST!AS41)*100,0))</f>
        <v>71</v>
      </c>
      <c r="J40" s="105">
        <f>IF(EnrlST!BH41=0,"",ROUND(EnrlST!BI41/EnrlST!BH41*100,0))</f>
        <v>88</v>
      </c>
    </row>
    <row r="41" spans="1:10" s="47" customFormat="1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5" orientation="portrait" useFirstPageNumber="1" r:id="rId1"/>
  <headerFooter alignWithMargins="0">
    <oddFooter>&amp;LStatistics of School Education 2008-09&amp;C&amp;P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U50"/>
  <sheetViews>
    <sheetView showZeros="0" tabSelected="1" view="pageBreakPreview" zoomScaleSheetLayoutView="100" workbookViewId="0">
      <pane xSplit="2" ySplit="5" topLeftCell="AD18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>
      <c r="B1" s="1"/>
      <c r="C1" s="190" t="s">
        <v>129</v>
      </c>
      <c r="D1" s="190"/>
      <c r="E1" s="190"/>
      <c r="F1" s="190"/>
      <c r="G1" s="190"/>
      <c r="H1" s="190"/>
      <c r="I1" s="190"/>
      <c r="J1" s="190"/>
      <c r="K1" s="190"/>
      <c r="L1" s="190" t="str">
        <f>C1</f>
        <v>Table A2: NUMBER OF INSTITUTIONS BY MANAGEMENT</v>
      </c>
      <c r="M1" s="190"/>
      <c r="N1" s="190"/>
      <c r="O1" s="190"/>
      <c r="P1" s="190"/>
      <c r="Q1" s="190"/>
      <c r="R1" s="190"/>
      <c r="S1" s="190"/>
      <c r="T1" s="190"/>
      <c r="U1" s="18" t="str">
        <f>L1</f>
        <v>Table A2: NUMBER OF INSTITUTIONS BY MANAGEMENT</v>
      </c>
      <c r="V1" s="18"/>
      <c r="W1" s="18"/>
      <c r="X1" s="18"/>
      <c r="Y1" s="18"/>
      <c r="Z1" s="18"/>
      <c r="AA1" s="18"/>
      <c r="AB1" s="18"/>
      <c r="AC1" s="18"/>
      <c r="AD1" s="18" t="str">
        <f>U1</f>
        <v>Table A2: NUMBER OF INSTITUTIONS BY MANAGEMENT</v>
      </c>
      <c r="AE1" s="18"/>
      <c r="AF1" s="18"/>
      <c r="AG1" s="18"/>
      <c r="AH1" s="18"/>
      <c r="AI1" s="18"/>
      <c r="AJ1" s="18"/>
      <c r="AK1" s="18"/>
      <c r="AL1" s="18"/>
      <c r="AM1" s="18" t="str">
        <f>AD1</f>
        <v>Table A2: NUMBER OF INSTITUTIONS BY MANAGEMENT</v>
      </c>
      <c r="AN1" s="18"/>
      <c r="AO1" s="18"/>
      <c r="AP1" s="18"/>
      <c r="AQ1" s="18"/>
      <c r="AR1" s="18"/>
      <c r="AS1" s="18"/>
      <c r="AT1" s="18"/>
      <c r="AU1" s="18"/>
    </row>
    <row r="2" spans="1:47" s="13" customFormat="1" ht="17.25" customHeight="1">
      <c r="A2" s="189" t="s">
        <v>67</v>
      </c>
      <c r="B2" s="189" t="s">
        <v>65</v>
      </c>
      <c r="C2" s="189" t="s">
        <v>68</v>
      </c>
      <c r="D2" s="189"/>
      <c r="E2" s="189"/>
      <c r="F2" s="189"/>
      <c r="G2" s="189"/>
      <c r="H2" s="189"/>
      <c r="I2" s="189"/>
      <c r="J2" s="189"/>
      <c r="K2" s="189"/>
      <c r="L2" s="189" t="s">
        <v>47</v>
      </c>
      <c r="M2" s="189"/>
      <c r="N2" s="189"/>
      <c r="O2" s="189"/>
      <c r="P2" s="189"/>
      <c r="Q2" s="189"/>
      <c r="R2" s="189"/>
      <c r="S2" s="189"/>
      <c r="T2" s="189"/>
      <c r="U2" s="189" t="s">
        <v>69</v>
      </c>
      <c r="V2" s="189"/>
      <c r="W2" s="189"/>
      <c r="X2" s="189"/>
      <c r="Y2" s="189"/>
      <c r="Z2" s="189"/>
      <c r="AA2" s="189"/>
      <c r="AB2" s="189"/>
      <c r="AC2" s="189"/>
      <c r="AD2" s="189" t="s">
        <v>59</v>
      </c>
      <c r="AE2" s="189"/>
      <c r="AF2" s="189"/>
      <c r="AG2" s="189"/>
      <c r="AH2" s="189"/>
      <c r="AI2" s="189"/>
      <c r="AJ2" s="189"/>
      <c r="AK2" s="189"/>
      <c r="AL2" s="189"/>
      <c r="AM2" s="189" t="s">
        <v>70</v>
      </c>
      <c r="AN2" s="189"/>
      <c r="AO2" s="189"/>
      <c r="AP2" s="189"/>
      <c r="AQ2" s="189"/>
      <c r="AR2" s="189"/>
      <c r="AS2" s="189"/>
      <c r="AT2" s="189"/>
      <c r="AU2" s="189"/>
    </row>
    <row r="3" spans="1:47" s="14" customFormat="1" ht="34.5" customHeight="1">
      <c r="A3" s="189"/>
      <c r="B3" s="189"/>
      <c r="C3" s="189" t="s">
        <v>66</v>
      </c>
      <c r="D3" s="189"/>
      <c r="E3" s="189" t="s">
        <v>60</v>
      </c>
      <c r="F3" s="189"/>
      <c r="G3" s="189" t="s">
        <v>61</v>
      </c>
      <c r="H3" s="189"/>
      <c r="I3" s="189" t="s">
        <v>62</v>
      </c>
      <c r="J3" s="189"/>
      <c r="K3" s="189" t="s">
        <v>15</v>
      </c>
      <c r="L3" s="189" t="s">
        <v>66</v>
      </c>
      <c r="M3" s="189"/>
      <c r="N3" s="189" t="s">
        <v>60</v>
      </c>
      <c r="O3" s="189"/>
      <c r="P3" s="189" t="s">
        <v>61</v>
      </c>
      <c r="Q3" s="189"/>
      <c r="R3" s="189" t="s">
        <v>62</v>
      </c>
      <c r="S3" s="189"/>
      <c r="T3" s="189" t="s">
        <v>15</v>
      </c>
      <c r="U3" s="189" t="s">
        <v>66</v>
      </c>
      <c r="V3" s="189"/>
      <c r="W3" s="189" t="s">
        <v>60</v>
      </c>
      <c r="X3" s="189"/>
      <c r="Y3" s="189" t="s">
        <v>61</v>
      </c>
      <c r="Z3" s="189"/>
      <c r="AA3" s="189" t="s">
        <v>62</v>
      </c>
      <c r="AB3" s="189"/>
      <c r="AC3" s="189" t="s">
        <v>15</v>
      </c>
      <c r="AD3" s="189" t="s">
        <v>66</v>
      </c>
      <c r="AE3" s="189"/>
      <c r="AF3" s="189" t="s">
        <v>60</v>
      </c>
      <c r="AG3" s="189"/>
      <c r="AH3" s="189" t="s">
        <v>61</v>
      </c>
      <c r="AI3" s="189"/>
      <c r="AJ3" s="189" t="s">
        <v>62</v>
      </c>
      <c r="AK3" s="189"/>
      <c r="AL3" s="189" t="s">
        <v>15</v>
      </c>
      <c r="AM3" s="189" t="s">
        <v>66</v>
      </c>
      <c r="AN3" s="189"/>
      <c r="AO3" s="189" t="s">
        <v>60</v>
      </c>
      <c r="AP3" s="189"/>
      <c r="AQ3" s="189" t="s">
        <v>61</v>
      </c>
      <c r="AR3" s="189"/>
      <c r="AS3" s="189" t="s">
        <v>62</v>
      </c>
      <c r="AT3" s="189"/>
      <c r="AU3" s="189" t="s">
        <v>15</v>
      </c>
    </row>
    <row r="4" spans="1:47" s="16" customFormat="1" ht="22.5" customHeight="1">
      <c r="A4" s="189"/>
      <c r="B4" s="189"/>
      <c r="C4" s="15" t="s">
        <v>63</v>
      </c>
      <c r="D4" s="15" t="s">
        <v>64</v>
      </c>
      <c r="E4" s="15" t="s">
        <v>63</v>
      </c>
      <c r="F4" s="15" t="s">
        <v>64</v>
      </c>
      <c r="G4" s="15" t="s">
        <v>63</v>
      </c>
      <c r="H4" s="15" t="s">
        <v>64</v>
      </c>
      <c r="I4" s="15" t="s">
        <v>63</v>
      </c>
      <c r="J4" s="15" t="s">
        <v>64</v>
      </c>
      <c r="K4" s="189"/>
      <c r="L4" s="15" t="s">
        <v>63</v>
      </c>
      <c r="M4" s="15" t="s">
        <v>64</v>
      </c>
      <c r="N4" s="15" t="s">
        <v>63</v>
      </c>
      <c r="O4" s="15" t="s">
        <v>64</v>
      </c>
      <c r="P4" s="15" t="s">
        <v>63</v>
      </c>
      <c r="Q4" s="15" t="s">
        <v>64</v>
      </c>
      <c r="R4" s="15" t="s">
        <v>63</v>
      </c>
      <c r="S4" s="15" t="s">
        <v>64</v>
      </c>
      <c r="T4" s="189"/>
      <c r="U4" s="15" t="s">
        <v>63</v>
      </c>
      <c r="V4" s="15" t="s">
        <v>64</v>
      </c>
      <c r="W4" s="15" t="s">
        <v>63</v>
      </c>
      <c r="X4" s="15" t="s">
        <v>64</v>
      </c>
      <c r="Y4" s="15" t="s">
        <v>63</v>
      </c>
      <c r="Z4" s="15" t="s">
        <v>64</v>
      </c>
      <c r="AA4" s="15" t="s">
        <v>63</v>
      </c>
      <c r="AB4" s="15" t="s">
        <v>64</v>
      </c>
      <c r="AC4" s="189"/>
      <c r="AD4" s="15" t="s">
        <v>63</v>
      </c>
      <c r="AE4" s="15" t="s">
        <v>64</v>
      </c>
      <c r="AF4" s="15" t="s">
        <v>63</v>
      </c>
      <c r="AG4" s="15" t="s">
        <v>64</v>
      </c>
      <c r="AH4" s="15" t="s">
        <v>63</v>
      </c>
      <c r="AI4" s="15" t="s">
        <v>64</v>
      </c>
      <c r="AJ4" s="15" t="s">
        <v>63</v>
      </c>
      <c r="AK4" s="15" t="s">
        <v>64</v>
      </c>
      <c r="AL4" s="189"/>
      <c r="AM4" s="15" t="s">
        <v>63</v>
      </c>
      <c r="AN4" s="15" t="s">
        <v>64</v>
      </c>
      <c r="AO4" s="15" t="s">
        <v>63</v>
      </c>
      <c r="AP4" s="15" t="s">
        <v>64</v>
      </c>
      <c r="AQ4" s="15" t="s">
        <v>63</v>
      </c>
      <c r="AR4" s="15" t="s">
        <v>64</v>
      </c>
      <c r="AS4" s="15" t="s">
        <v>63</v>
      </c>
      <c r="AT4" s="15" t="s">
        <v>64</v>
      </c>
      <c r="AU4" s="189"/>
    </row>
    <row r="5" spans="1:47" s="145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</row>
    <row r="6" spans="1:47" ht="19.5" customHeight="1">
      <c r="A6" s="6">
        <v>1</v>
      </c>
      <c r="B6" s="2" t="s">
        <v>16</v>
      </c>
      <c r="C6" s="7">
        <v>853</v>
      </c>
      <c r="D6" s="10">
        <f>IF($K6=0,"",C6/$K6*100)</f>
        <v>19.546287809349224</v>
      </c>
      <c r="E6" s="7">
        <v>0</v>
      </c>
      <c r="F6" s="10">
        <f>IF($K6=0,"",E6/$K6*100)</f>
        <v>0</v>
      </c>
      <c r="G6" s="7">
        <v>527</v>
      </c>
      <c r="H6" s="10">
        <f>IF($K6=0,"",G6/$K6*100)</f>
        <v>12.076076993583868</v>
      </c>
      <c r="I6" s="7">
        <v>2984</v>
      </c>
      <c r="J6" s="10">
        <f>IF($K6=0,"",I6/$K6*100)</f>
        <v>68.377635197066908</v>
      </c>
      <c r="K6" s="7">
        <f t="shared" ref="K6:K41" si="0">SUM(C6+E6+G6+I6)</f>
        <v>4364</v>
      </c>
      <c r="L6" s="7">
        <v>1726</v>
      </c>
      <c r="M6" s="10">
        <f>IF($T6=0,"",L6/$T6*100)</f>
        <v>9.9275278960082822</v>
      </c>
      <c r="N6" s="7">
        <v>8461</v>
      </c>
      <c r="O6" s="10">
        <f>IF($T6=0,"",N6/$T6*100)</f>
        <v>48.665593005866789</v>
      </c>
      <c r="P6" s="7">
        <v>841</v>
      </c>
      <c r="Q6" s="10">
        <f>IF($T6=0,"",P6/$T6*100)</f>
        <v>4.8372253537328884</v>
      </c>
      <c r="R6" s="7">
        <v>6358</v>
      </c>
      <c r="S6" s="10">
        <f>IF($T6=0,"",R6/$T6*100)</f>
        <v>36.569653744392042</v>
      </c>
      <c r="T6" s="7">
        <f>SUM(L6+N6+P6+R6)</f>
        <v>17386</v>
      </c>
      <c r="U6" s="7">
        <v>372</v>
      </c>
      <c r="V6" s="10">
        <f>IF($AC6=0,"",U6/$AC6*100)</f>
        <v>2.4811578736743813</v>
      </c>
      <c r="W6" s="7">
        <v>8754</v>
      </c>
      <c r="X6" s="10">
        <f>IF($AC6=0,"",W6/$AC6*100)</f>
        <v>58.387247382111653</v>
      </c>
      <c r="Y6" s="7">
        <v>433</v>
      </c>
      <c r="Z6" s="10">
        <f>IF($AC6=0,"",Y6/$AC6*100)</f>
        <v>2.8880144067231375</v>
      </c>
      <c r="AA6" s="7">
        <v>5434</v>
      </c>
      <c r="AB6" s="10">
        <f>IF($AC6=0,"",AA6/$AC6*100)</f>
        <v>36.243580337490826</v>
      </c>
      <c r="AC6" s="7">
        <f>SUM(U6+W6+Y6+AA6)</f>
        <v>14993</v>
      </c>
      <c r="AD6" s="7">
        <v>5080</v>
      </c>
      <c r="AE6" s="10">
        <f>IF($AL6=0,"",AD6/$AL6*100)</f>
        <v>7.7190743188828614</v>
      </c>
      <c r="AF6" s="7">
        <v>51942</v>
      </c>
      <c r="AG6" s="10">
        <f>IF($AL6=0,"",AF6/$AL6*100)</f>
        <v>78.92601540775857</v>
      </c>
      <c r="AH6" s="7">
        <v>2212</v>
      </c>
      <c r="AI6" s="10">
        <f>IF($AL6=0,"",AH6/$AL6*100)</f>
        <v>3.361140234915136</v>
      </c>
      <c r="AJ6" s="7">
        <v>6577</v>
      </c>
      <c r="AK6" s="10">
        <f>IF($AL6=0,"",AJ6/$AL6*100)</f>
        <v>9.9937700384434205</v>
      </c>
      <c r="AL6" s="7">
        <f>SUM(AD6+AF6+AH6+AJ6)</f>
        <v>65811</v>
      </c>
      <c r="AM6" s="7">
        <v>0</v>
      </c>
      <c r="AN6" s="10" t="str">
        <f>IF($AU6=0,"",AM6/$AU6*100)</f>
        <v/>
      </c>
      <c r="AO6" s="7">
        <v>0</v>
      </c>
      <c r="AP6" s="10" t="str">
        <f>IF($AU6=0,"",AO6/$AU6*100)</f>
        <v/>
      </c>
      <c r="AQ6" s="7">
        <v>0</v>
      </c>
      <c r="AR6" s="10" t="str">
        <f>IF($AU6=0,"",AQ6/$AU6*100)</f>
        <v/>
      </c>
      <c r="AS6" s="7">
        <v>0</v>
      </c>
      <c r="AT6" s="10" t="str">
        <f>IF($AU6=0,"",AS6/$AU6*100)</f>
        <v/>
      </c>
      <c r="AU6" s="7">
        <f>SUM(AM6+AO6+AQ6+AS6)</f>
        <v>0</v>
      </c>
    </row>
    <row r="7" spans="1:47" ht="19.5" customHeight="1">
      <c r="A7" s="6">
        <v>2</v>
      </c>
      <c r="B7" s="2" t="s">
        <v>17</v>
      </c>
      <c r="C7" s="7">
        <v>95</v>
      </c>
      <c r="D7" s="10">
        <f t="shared" ref="D7:F41" si="1">IF($K7=0,"",C7/$K7*100)</f>
        <v>87.155963302752298</v>
      </c>
      <c r="E7" s="7">
        <v>0</v>
      </c>
      <c r="F7" s="10">
        <f t="shared" si="1"/>
        <v>0</v>
      </c>
      <c r="G7" s="7">
        <v>9</v>
      </c>
      <c r="H7" s="10">
        <f t="shared" ref="H7" si="2">IF($K7=0,"",G7/$K7*100)</f>
        <v>8.2568807339449553</v>
      </c>
      <c r="I7" s="7">
        <v>5</v>
      </c>
      <c r="J7" s="10">
        <f t="shared" ref="J7" si="3">IF($K7=0,"",I7/$K7*100)</f>
        <v>4.5871559633027523</v>
      </c>
      <c r="K7" s="7">
        <f t="shared" si="0"/>
        <v>109</v>
      </c>
      <c r="L7" s="7">
        <v>118</v>
      </c>
      <c r="M7" s="10">
        <f t="shared" ref="M7:O41" si="4">IF($T7=0,"",L7/$T7*100)</f>
        <v>69.005847953216374</v>
      </c>
      <c r="N7" s="7">
        <v>0</v>
      </c>
      <c r="O7" s="10">
        <f t="shared" si="4"/>
        <v>0</v>
      </c>
      <c r="P7" s="7">
        <v>18</v>
      </c>
      <c r="Q7" s="10">
        <f t="shared" ref="Q7" si="5">IF($T7=0,"",P7/$T7*100)</f>
        <v>10.526315789473683</v>
      </c>
      <c r="R7" s="7">
        <v>35</v>
      </c>
      <c r="S7" s="10">
        <f t="shared" ref="S7" si="6">IF($T7=0,"",R7/$T7*100)</f>
        <v>20.467836257309941</v>
      </c>
      <c r="T7" s="7">
        <f t="shared" ref="T7:T41" si="7">SUM(L7+N7+P7+R7)</f>
        <v>171</v>
      </c>
      <c r="U7" s="7">
        <v>710</v>
      </c>
      <c r="V7" s="10">
        <f t="shared" ref="V7:X41" si="8">IF($AC7=0,"",U7/$AC7*100)</f>
        <v>87.330873308733089</v>
      </c>
      <c r="W7" s="7">
        <v>0</v>
      </c>
      <c r="X7" s="10">
        <f t="shared" si="8"/>
        <v>0</v>
      </c>
      <c r="Y7" s="7">
        <v>3</v>
      </c>
      <c r="Z7" s="10">
        <f t="shared" ref="Z7" si="9">IF($AC7=0,"",Y7/$AC7*100)</f>
        <v>0.36900369003690037</v>
      </c>
      <c r="AA7" s="7">
        <v>100</v>
      </c>
      <c r="AB7" s="10">
        <f t="shared" ref="AB7" si="10">IF($AC7=0,"",AA7/$AC7*100)</f>
        <v>12.300123001230013</v>
      </c>
      <c r="AC7" s="7">
        <f>SUM(U7+W7+Y7+AA7)</f>
        <v>813</v>
      </c>
      <c r="AD7" s="7">
        <v>1580</v>
      </c>
      <c r="AE7" s="10">
        <f t="shared" ref="AE7:AG41" si="11">IF($AL7=0,"",AD7/$AL7*100)</f>
        <v>91.807088901801279</v>
      </c>
      <c r="AF7" s="7">
        <v>0</v>
      </c>
      <c r="AG7" s="10">
        <f t="shared" si="11"/>
        <v>0</v>
      </c>
      <c r="AH7" s="7">
        <v>3</v>
      </c>
      <c r="AI7" s="10">
        <f t="shared" ref="AI7" si="12">IF($AL7=0,"",AH7/$AL7*100)</f>
        <v>0.17431725740848344</v>
      </c>
      <c r="AJ7" s="7">
        <v>138</v>
      </c>
      <c r="AK7" s="10">
        <f t="shared" ref="AK7" si="13">IF($AL7=0,"",AJ7/$AL7*100)</f>
        <v>8.0185938407902384</v>
      </c>
      <c r="AL7" s="7">
        <f>SUM(AD7+AF7+AH7+AJ7)</f>
        <v>1721</v>
      </c>
      <c r="AM7" s="7">
        <v>1910</v>
      </c>
      <c r="AN7" s="10">
        <f t="shared" ref="AN7:AP41" si="14">IF($AU7=0,"",AM7/$AU7*100)</f>
        <v>99.066390041493776</v>
      </c>
      <c r="AO7" s="7">
        <v>0</v>
      </c>
      <c r="AP7" s="10">
        <f t="shared" si="14"/>
        <v>0</v>
      </c>
      <c r="AQ7" s="7">
        <v>0</v>
      </c>
      <c r="AR7" s="10">
        <f t="shared" ref="AR7" si="15">IF($AU7=0,"",AQ7/$AU7*100)</f>
        <v>0</v>
      </c>
      <c r="AS7" s="7">
        <v>18</v>
      </c>
      <c r="AT7" s="10">
        <f t="shared" ref="AT7" si="16">IF($AU7=0,"",AS7/$AU7*100)</f>
        <v>0.93360995850622408</v>
      </c>
      <c r="AU7" s="7">
        <f t="shared" ref="AU7:AU40" si="17">SUM(AM7+AO7+AQ7+AS7)</f>
        <v>1928</v>
      </c>
    </row>
    <row r="8" spans="1:47" ht="19.5" customHeight="1">
      <c r="A8" s="6">
        <v>3</v>
      </c>
      <c r="B8" s="2" t="s">
        <v>48</v>
      </c>
      <c r="C8" s="7">
        <v>633</v>
      </c>
      <c r="D8" s="10">
        <f t="shared" si="1"/>
        <v>83.841059602649011</v>
      </c>
      <c r="E8" s="7">
        <v>15</v>
      </c>
      <c r="F8" s="10">
        <f t="shared" si="1"/>
        <v>1.9867549668874174</v>
      </c>
      <c r="G8" s="7">
        <v>56</v>
      </c>
      <c r="H8" s="10">
        <f t="shared" ref="H8" si="18">IF($K8=0,"",G8/$K8*100)</f>
        <v>7.4172185430463582</v>
      </c>
      <c r="I8" s="7">
        <v>51</v>
      </c>
      <c r="J8" s="10">
        <f t="shared" ref="J8" si="19">IF($K8=0,"",I8/$K8*100)</f>
        <v>6.7549668874172184</v>
      </c>
      <c r="K8" s="7">
        <f t="shared" si="0"/>
        <v>755</v>
      </c>
      <c r="L8" s="7">
        <v>2283</v>
      </c>
      <c r="M8" s="10">
        <f t="shared" si="4"/>
        <v>43.777564717162029</v>
      </c>
      <c r="N8" s="7">
        <v>256</v>
      </c>
      <c r="O8" s="10">
        <f t="shared" si="4"/>
        <v>4.9089165867689353</v>
      </c>
      <c r="P8" s="7">
        <v>1769</v>
      </c>
      <c r="Q8" s="10">
        <f t="shared" ref="Q8" si="20">IF($T8=0,"",P8/$T8*100)</f>
        <v>33.921380632790026</v>
      </c>
      <c r="R8" s="7">
        <v>907</v>
      </c>
      <c r="S8" s="10">
        <f t="shared" ref="S8" si="21">IF($T8=0,"",R8/$T8*100)</f>
        <v>17.392138063279003</v>
      </c>
      <c r="T8" s="7">
        <f t="shared" si="7"/>
        <v>5215</v>
      </c>
      <c r="U8" s="7">
        <v>7398</v>
      </c>
      <c r="V8" s="10">
        <f t="shared" si="8"/>
        <v>56.807187284035933</v>
      </c>
      <c r="W8" s="7">
        <v>88</v>
      </c>
      <c r="X8" s="10">
        <f t="shared" si="8"/>
        <v>0.67572755893419334</v>
      </c>
      <c r="Y8" s="7">
        <v>4731</v>
      </c>
      <c r="Z8" s="10">
        <f t="shared" ref="Z8" si="22">IF($AC8=0,"",Y8/$AC8*100)</f>
        <v>36.328035014973509</v>
      </c>
      <c r="AA8" s="7">
        <v>806</v>
      </c>
      <c r="AB8" s="10">
        <f t="shared" ref="AB8" si="23">IF($AC8=0,"",AA8/$AC8*100)</f>
        <v>6.1890501420563622</v>
      </c>
      <c r="AC8" s="7">
        <f t="shared" ref="AC8:AC40" si="24">SUM(U8+W8+Y8+AA8)</f>
        <v>13023</v>
      </c>
      <c r="AD8" s="7">
        <v>30054</v>
      </c>
      <c r="AE8" s="10">
        <f t="shared" si="11"/>
        <v>96.817215385606588</v>
      </c>
      <c r="AF8" s="7">
        <v>483</v>
      </c>
      <c r="AG8" s="10">
        <f t="shared" si="11"/>
        <v>1.5559564461052766</v>
      </c>
      <c r="AH8" s="7">
        <v>0</v>
      </c>
      <c r="AI8" s="10">
        <f t="shared" ref="AI8" si="25">IF($AL8=0,"",AH8/$AL8*100)</f>
        <v>0</v>
      </c>
      <c r="AJ8" s="7">
        <v>505</v>
      </c>
      <c r="AK8" s="10">
        <f t="shared" ref="AK8" si="26">IF($AL8=0,"",AJ8/$AL8*100)</f>
        <v>1.6268281682881258</v>
      </c>
      <c r="AL8" s="7">
        <f t="shared" ref="AL8:AL24" si="27">SUM(AD8+AF8+AH8+AJ8)</f>
        <v>31042</v>
      </c>
      <c r="AM8" s="7">
        <v>0</v>
      </c>
      <c r="AN8" s="10" t="str">
        <f t="shared" si="14"/>
        <v/>
      </c>
      <c r="AO8" s="7">
        <v>0</v>
      </c>
      <c r="AP8" s="10" t="str">
        <f t="shared" si="14"/>
        <v/>
      </c>
      <c r="AQ8" s="7">
        <v>0</v>
      </c>
      <c r="AR8" s="10" t="str">
        <f t="shared" ref="AR8" si="28">IF($AU8=0,"",AQ8/$AU8*100)</f>
        <v/>
      </c>
      <c r="AS8" s="7">
        <v>0</v>
      </c>
      <c r="AT8" s="10" t="str">
        <f t="shared" ref="AT8" si="29">IF($AU8=0,"",AS8/$AU8*100)</f>
        <v/>
      </c>
      <c r="AU8" s="7">
        <f t="shared" si="17"/>
        <v>0</v>
      </c>
    </row>
    <row r="9" spans="1:47" ht="19.5" customHeight="1">
      <c r="A9" s="6">
        <v>4</v>
      </c>
      <c r="B9" s="3" t="s">
        <v>49</v>
      </c>
      <c r="C9" s="7">
        <v>958</v>
      </c>
      <c r="D9" s="10">
        <f t="shared" si="1"/>
        <v>93.009708737864088</v>
      </c>
      <c r="E9" s="7">
        <v>0</v>
      </c>
      <c r="F9" s="10">
        <f t="shared" si="1"/>
        <v>0</v>
      </c>
      <c r="G9" s="7">
        <v>24</v>
      </c>
      <c r="H9" s="10">
        <f t="shared" ref="H9" si="30">IF($K9=0,"",G9/$K9*100)</f>
        <v>2.3300970873786406</v>
      </c>
      <c r="I9" s="7">
        <v>48</v>
      </c>
      <c r="J9" s="10">
        <f t="shared" ref="J9" si="31">IF($K9=0,"",I9/$K9*100)</f>
        <v>4.6601941747572813</v>
      </c>
      <c r="K9" s="7">
        <f t="shared" si="0"/>
        <v>1030</v>
      </c>
      <c r="L9" s="7">
        <v>2638</v>
      </c>
      <c r="M9" s="10">
        <f t="shared" si="4"/>
        <v>95.510499637943525</v>
      </c>
      <c r="N9" s="7">
        <v>5</v>
      </c>
      <c r="O9" s="10">
        <f t="shared" si="4"/>
        <v>0.18102824040550325</v>
      </c>
      <c r="P9" s="7">
        <v>62</v>
      </c>
      <c r="Q9" s="10">
        <f t="shared" ref="Q9" si="32">IF($T9=0,"",P9/$T9*100)</f>
        <v>2.2447501810282406</v>
      </c>
      <c r="R9" s="7">
        <v>57</v>
      </c>
      <c r="S9" s="10">
        <f t="shared" ref="S9" si="33">IF($T9=0,"",R9/$T9*100)</f>
        <v>2.0637219406227372</v>
      </c>
      <c r="T9" s="7">
        <f t="shared" si="7"/>
        <v>2762</v>
      </c>
      <c r="U9" s="7">
        <v>17888</v>
      </c>
      <c r="V9" s="10">
        <f t="shared" si="8"/>
        <v>99.33914588771033</v>
      </c>
      <c r="W9" s="7">
        <v>0</v>
      </c>
      <c r="X9" s="10">
        <f t="shared" si="8"/>
        <v>0</v>
      </c>
      <c r="Y9" s="7">
        <v>98</v>
      </c>
      <c r="Z9" s="10">
        <f t="shared" ref="Z9" si="34">IF($AC9=0,"",Y9/$AC9*100)</f>
        <v>0.54423279835619487</v>
      </c>
      <c r="AA9" s="7">
        <v>21</v>
      </c>
      <c r="AB9" s="10">
        <f t="shared" ref="AB9" si="35">IF($AC9=0,"",AA9/$AC9*100)</f>
        <v>0.11662131393347032</v>
      </c>
      <c r="AC9" s="7">
        <f t="shared" si="24"/>
        <v>18007</v>
      </c>
      <c r="AD9" s="7">
        <v>45519</v>
      </c>
      <c r="AE9" s="10">
        <f t="shared" si="11"/>
        <v>99.916588010624054</v>
      </c>
      <c r="AF9" s="7">
        <v>0</v>
      </c>
      <c r="AG9" s="10">
        <f t="shared" si="11"/>
        <v>0</v>
      </c>
      <c r="AH9" s="7">
        <v>22</v>
      </c>
      <c r="AI9" s="10">
        <f t="shared" ref="AI9" si="36">IF($AL9=0,"",AH9/$AL9*100)</f>
        <v>4.8291151743969099E-2</v>
      </c>
      <c r="AJ9" s="7">
        <v>16</v>
      </c>
      <c r="AK9" s="10">
        <f t="shared" ref="AK9" si="37">IF($AL9=0,"",AJ9/$AL9*100)</f>
        <v>3.5120837631977528E-2</v>
      </c>
      <c r="AL9" s="7">
        <f t="shared" si="27"/>
        <v>45557</v>
      </c>
      <c r="AM9" s="7">
        <v>1</v>
      </c>
      <c r="AN9" s="10">
        <f t="shared" si="14"/>
        <v>100</v>
      </c>
      <c r="AO9" s="7">
        <v>0</v>
      </c>
      <c r="AP9" s="10">
        <f t="shared" si="14"/>
        <v>0</v>
      </c>
      <c r="AQ9" s="7">
        <v>0</v>
      </c>
      <c r="AR9" s="10">
        <f t="shared" ref="AR9" si="38">IF($AU9=0,"",AQ9/$AU9*100)</f>
        <v>0</v>
      </c>
      <c r="AS9" s="7">
        <v>0</v>
      </c>
      <c r="AT9" s="10">
        <f t="shared" ref="AT9" si="39">IF($AU9=0,"",AS9/$AU9*100)</f>
        <v>0</v>
      </c>
      <c r="AU9" s="7">
        <f t="shared" si="17"/>
        <v>1</v>
      </c>
    </row>
    <row r="10" spans="1:47" ht="19.5" customHeight="1">
      <c r="A10" s="6">
        <v>5</v>
      </c>
      <c r="B10" s="3" t="s">
        <v>19</v>
      </c>
      <c r="C10" s="7">
        <v>1368</v>
      </c>
      <c r="D10" s="10">
        <f t="shared" si="1"/>
        <v>56.669428334714169</v>
      </c>
      <c r="E10" s="7">
        <v>29</v>
      </c>
      <c r="F10" s="10">
        <f t="shared" si="1"/>
        <v>1.2013256006628004</v>
      </c>
      <c r="G10" s="7">
        <v>78</v>
      </c>
      <c r="H10" s="10">
        <f t="shared" ref="H10" si="40">IF($K10=0,"",G10/$K10*100)</f>
        <v>3.2311516155758078</v>
      </c>
      <c r="I10" s="7">
        <v>939</v>
      </c>
      <c r="J10" s="10">
        <f t="shared" ref="J10" si="41">IF($K10=0,"",I10/$K10*100)</f>
        <v>38.898094449047228</v>
      </c>
      <c r="K10" s="7">
        <f t="shared" si="0"/>
        <v>2414</v>
      </c>
      <c r="L10" s="7">
        <v>1271</v>
      </c>
      <c r="M10" s="10">
        <f t="shared" si="4"/>
        <v>60.408745247148289</v>
      </c>
      <c r="N10" s="7">
        <v>6</v>
      </c>
      <c r="O10" s="10">
        <f t="shared" si="4"/>
        <v>0.28517110266159695</v>
      </c>
      <c r="P10" s="7">
        <v>0</v>
      </c>
      <c r="Q10" s="10">
        <f t="shared" ref="Q10" si="42">IF($T10=0,"",P10/$T10*100)</f>
        <v>0</v>
      </c>
      <c r="R10" s="7">
        <v>827</v>
      </c>
      <c r="S10" s="10">
        <f t="shared" ref="S10" si="43">IF($T10=0,"",R10/$T10*100)</f>
        <v>39.306083650190118</v>
      </c>
      <c r="T10" s="7">
        <f t="shared" si="7"/>
        <v>2104</v>
      </c>
      <c r="U10" s="7">
        <v>12243</v>
      </c>
      <c r="V10" s="10">
        <f t="shared" si="8"/>
        <v>86.749805144193289</v>
      </c>
      <c r="W10" s="7">
        <v>5</v>
      </c>
      <c r="X10" s="10">
        <f t="shared" si="8"/>
        <v>3.5428328491461769E-2</v>
      </c>
      <c r="Y10" s="7">
        <v>57</v>
      </c>
      <c r="Z10" s="10">
        <f t="shared" ref="Z10" si="44">IF($AC10=0,"",Y10/$AC10*100)</f>
        <v>0.40388294480266418</v>
      </c>
      <c r="AA10" s="7">
        <v>1808</v>
      </c>
      <c r="AB10" s="10">
        <f t="shared" ref="AB10" si="45">IF($AC10=0,"",AA10/$AC10*100)</f>
        <v>12.810883582512577</v>
      </c>
      <c r="AC10" s="7">
        <f t="shared" si="24"/>
        <v>14113</v>
      </c>
      <c r="AD10" s="7">
        <v>31858</v>
      </c>
      <c r="AE10" s="10">
        <f t="shared" si="11"/>
        <v>92.556653108657756</v>
      </c>
      <c r="AF10" s="7">
        <v>9</v>
      </c>
      <c r="AG10" s="10">
        <f t="shared" si="11"/>
        <v>2.6147588611272515E-2</v>
      </c>
      <c r="AH10" s="7">
        <v>173</v>
      </c>
      <c r="AI10" s="10">
        <f t="shared" ref="AI10" si="46">IF($AL10=0,"",AH10/$AL10*100)</f>
        <v>0.50261475886112728</v>
      </c>
      <c r="AJ10" s="7">
        <v>2380</v>
      </c>
      <c r="AK10" s="10">
        <f t="shared" ref="AK10" si="47">IF($AL10=0,"",AJ10/$AL10*100)</f>
        <v>6.9145845438698439</v>
      </c>
      <c r="AL10" s="7">
        <f t="shared" si="27"/>
        <v>34420</v>
      </c>
      <c r="AM10" s="7">
        <v>143</v>
      </c>
      <c r="AN10" s="10">
        <f t="shared" si="14"/>
        <v>17.003567181926279</v>
      </c>
      <c r="AO10" s="7">
        <v>4</v>
      </c>
      <c r="AP10" s="10">
        <f t="shared" si="14"/>
        <v>0.47562425683709864</v>
      </c>
      <c r="AQ10" s="7">
        <v>0</v>
      </c>
      <c r="AR10" s="10">
        <f t="shared" ref="AR10" si="48">IF($AU10=0,"",AQ10/$AU10*100)</f>
        <v>0</v>
      </c>
      <c r="AS10" s="7">
        <v>694</v>
      </c>
      <c r="AT10" s="10">
        <f t="shared" ref="AT10" si="49">IF($AU10=0,"",AS10/$AU10*100)</f>
        <v>82.52080856123662</v>
      </c>
      <c r="AU10" s="7">
        <f t="shared" si="17"/>
        <v>841</v>
      </c>
    </row>
    <row r="11" spans="1:47" ht="19.5" customHeight="1">
      <c r="A11" s="6">
        <v>6</v>
      </c>
      <c r="B11" s="2" t="s">
        <v>20</v>
      </c>
      <c r="C11" s="7">
        <v>15</v>
      </c>
      <c r="D11" s="10">
        <f t="shared" si="1"/>
        <v>18.292682926829269</v>
      </c>
      <c r="E11" s="7">
        <v>0</v>
      </c>
      <c r="F11" s="10">
        <f t="shared" si="1"/>
        <v>0</v>
      </c>
      <c r="G11" s="7">
        <v>67</v>
      </c>
      <c r="H11" s="10">
        <f t="shared" ref="H11" si="50">IF($K11=0,"",G11/$K11*100)</f>
        <v>81.707317073170728</v>
      </c>
      <c r="I11" s="7">
        <v>0</v>
      </c>
      <c r="J11" s="10">
        <f t="shared" ref="J11" si="51">IF($K11=0,"",I11/$K11*100)</f>
        <v>0</v>
      </c>
      <c r="K11" s="7">
        <f t="shared" si="0"/>
        <v>82</v>
      </c>
      <c r="L11" s="7">
        <v>81</v>
      </c>
      <c r="M11" s="10">
        <f t="shared" si="4"/>
        <v>21.6</v>
      </c>
      <c r="N11" s="7">
        <v>0</v>
      </c>
      <c r="O11" s="10">
        <f t="shared" si="4"/>
        <v>0</v>
      </c>
      <c r="P11" s="7">
        <v>287</v>
      </c>
      <c r="Q11" s="10">
        <f t="shared" ref="Q11" si="52">IF($T11=0,"",P11/$T11*100)</f>
        <v>76.533333333333331</v>
      </c>
      <c r="R11" s="7">
        <v>7</v>
      </c>
      <c r="S11" s="10">
        <f t="shared" ref="S11" si="53">IF($T11=0,"",R11/$T11*100)</f>
        <v>1.8666666666666669</v>
      </c>
      <c r="T11" s="7">
        <f t="shared" si="7"/>
        <v>375</v>
      </c>
      <c r="U11" s="7">
        <v>137</v>
      </c>
      <c r="V11" s="10">
        <f t="shared" si="8"/>
        <v>31.207289293849662</v>
      </c>
      <c r="W11" s="7">
        <v>0</v>
      </c>
      <c r="X11" s="10">
        <f t="shared" si="8"/>
        <v>0</v>
      </c>
      <c r="Y11" s="7">
        <v>286</v>
      </c>
      <c r="Z11" s="10">
        <f t="shared" ref="Z11" si="54">IF($AC11=0,"",Y11/$AC11*100)</f>
        <v>65.148063781321184</v>
      </c>
      <c r="AA11" s="7">
        <v>16</v>
      </c>
      <c r="AB11" s="10">
        <f t="shared" ref="AB11" si="55">IF($AC11=0,"",AA11/$AC11*100)</f>
        <v>3.6446469248291571</v>
      </c>
      <c r="AC11" s="7">
        <f t="shared" si="24"/>
        <v>439</v>
      </c>
      <c r="AD11" s="7">
        <v>942</v>
      </c>
      <c r="AE11" s="10">
        <f t="shared" si="11"/>
        <v>75.179569034317637</v>
      </c>
      <c r="AF11" s="7">
        <v>0</v>
      </c>
      <c r="AG11" s="10">
        <f t="shared" si="11"/>
        <v>0</v>
      </c>
      <c r="AH11" s="7">
        <v>173</v>
      </c>
      <c r="AI11" s="10">
        <f t="shared" ref="AI11" si="56">IF($AL11=0,"",AH11/$AL11*100)</f>
        <v>13.806863527533919</v>
      </c>
      <c r="AJ11" s="7">
        <v>138</v>
      </c>
      <c r="AK11" s="10">
        <f t="shared" ref="AK11" si="57">IF($AL11=0,"",AJ11/$AL11*100)</f>
        <v>11.013567438148444</v>
      </c>
      <c r="AL11" s="7">
        <f t="shared" si="27"/>
        <v>1253</v>
      </c>
      <c r="AM11" s="7">
        <v>0</v>
      </c>
      <c r="AN11" s="10" t="str">
        <f t="shared" si="14"/>
        <v/>
      </c>
      <c r="AO11" s="7">
        <v>0</v>
      </c>
      <c r="AP11" s="10" t="str">
        <f t="shared" si="14"/>
        <v/>
      </c>
      <c r="AQ11" s="7">
        <v>0</v>
      </c>
      <c r="AR11" s="10" t="str">
        <f t="shared" ref="AR11" si="58">IF($AU11=0,"",AQ11/$AU11*100)</f>
        <v/>
      </c>
      <c r="AS11" s="7">
        <v>0</v>
      </c>
      <c r="AT11" s="10" t="str">
        <f t="shared" ref="AT11" si="59">IF($AU11=0,"",AS11/$AU11*100)</f>
        <v/>
      </c>
      <c r="AU11" s="7">
        <f t="shared" si="17"/>
        <v>0</v>
      </c>
    </row>
    <row r="12" spans="1:47" ht="19.5" customHeight="1">
      <c r="A12" s="6">
        <v>7</v>
      </c>
      <c r="B12" s="2" t="s">
        <v>21</v>
      </c>
      <c r="C12" s="7">
        <v>151</v>
      </c>
      <c r="D12" s="10">
        <f t="shared" si="1"/>
        <v>4.8212005108556832</v>
      </c>
      <c r="E12" s="7">
        <v>85</v>
      </c>
      <c r="F12" s="10">
        <f t="shared" si="1"/>
        <v>2.7139208173690932</v>
      </c>
      <c r="G12" s="7">
        <v>1790</v>
      </c>
      <c r="H12" s="10">
        <f t="shared" ref="H12" si="60">IF($K12=0,"",G12/$K12*100)</f>
        <v>57.15197956577267</v>
      </c>
      <c r="I12" s="7">
        <v>1106</v>
      </c>
      <c r="J12" s="10">
        <f t="shared" ref="J12" si="61">IF($K12=0,"",I12/$K12*100)</f>
        <v>35.312899106002554</v>
      </c>
      <c r="K12" s="7">
        <f t="shared" si="0"/>
        <v>3132</v>
      </c>
      <c r="L12" s="7">
        <v>261</v>
      </c>
      <c r="M12" s="10">
        <f t="shared" si="4"/>
        <v>4.436511983681795</v>
      </c>
      <c r="N12" s="7">
        <v>179</v>
      </c>
      <c r="O12" s="10">
        <f t="shared" si="4"/>
        <v>3.0426653068162501</v>
      </c>
      <c r="P12" s="7">
        <v>3352</v>
      </c>
      <c r="Q12" s="10">
        <f t="shared" ref="Q12" si="62">IF($T12=0,"",P12/$T12*100)</f>
        <v>56.977732449430562</v>
      </c>
      <c r="R12" s="7">
        <v>2091</v>
      </c>
      <c r="S12" s="10">
        <f t="shared" ref="S12" si="63">IF($T12=0,"",R12/$T12*100)</f>
        <v>35.543090260071395</v>
      </c>
      <c r="T12" s="7">
        <f t="shared" si="7"/>
        <v>5883</v>
      </c>
      <c r="U12" s="7">
        <v>0</v>
      </c>
      <c r="V12" s="10">
        <f t="shared" si="8"/>
        <v>0</v>
      </c>
      <c r="W12" s="7">
        <v>32600</v>
      </c>
      <c r="X12" s="10">
        <f t="shared" si="8"/>
        <v>77.554418936600456</v>
      </c>
      <c r="Y12" s="7">
        <v>642</v>
      </c>
      <c r="Z12" s="10">
        <f t="shared" ref="Z12" si="64">IF($AC12=0,"",Y12/$AC12*100)</f>
        <v>1.5272986796717021</v>
      </c>
      <c r="AA12" s="7">
        <v>8793</v>
      </c>
      <c r="AB12" s="10">
        <f t="shared" ref="AB12" si="65">IF($AC12=0,"",AA12/$AC12*100)</f>
        <v>20.918282383727846</v>
      </c>
      <c r="AC12" s="7">
        <f t="shared" si="24"/>
        <v>42035</v>
      </c>
      <c r="AD12" s="7">
        <v>0</v>
      </c>
      <c r="AE12" s="10" t="str">
        <f t="shared" si="11"/>
        <v/>
      </c>
      <c r="AF12" s="7"/>
      <c r="AG12" s="10" t="str">
        <f t="shared" si="11"/>
        <v/>
      </c>
      <c r="AH12" s="7"/>
      <c r="AI12" s="10" t="str">
        <f t="shared" ref="AI12" si="66">IF($AL12=0,"",AH12/$AL12*100)</f>
        <v/>
      </c>
      <c r="AJ12" s="7"/>
      <c r="AK12" s="10" t="str">
        <f t="shared" ref="AK12" si="67">IF($AL12=0,"",AJ12/$AL12*100)</f>
        <v/>
      </c>
      <c r="AL12" s="7">
        <f t="shared" si="27"/>
        <v>0</v>
      </c>
      <c r="AM12" s="7">
        <v>0</v>
      </c>
      <c r="AN12" s="10" t="str">
        <f t="shared" si="14"/>
        <v/>
      </c>
      <c r="AO12" s="7">
        <v>0</v>
      </c>
      <c r="AP12" s="10" t="str">
        <f t="shared" si="14"/>
        <v/>
      </c>
      <c r="AQ12" s="7">
        <v>0</v>
      </c>
      <c r="AR12" s="10" t="str">
        <f t="shared" ref="AR12" si="68">IF($AU12=0,"",AQ12/$AU12*100)</f>
        <v/>
      </c>
      <c r="AS12" s="7">
        <v>0</v>
      </c>
      <c r="AT12" s="10" t="str">
        <f t="shared" ref="AT12" si="69">IF($AU12=0,"",AS12/$AU12*100)</f>
        <v/>
      </c>
      <c r="AU12" s="7">
        <f t="shared" si="17"/>
        <v>0</v>
      </c>
    </row>
    <row r="13" spans="1:47" ht="19.5" customHeight="1">
      <c r="A13" s="6">
        <v>8</v>
      </c>
      <c r="B13" s="2" t="s">
        <v>22</v>
      </c>
      <c r="C13" s="7">
        <v>1565</v>
      </c>
      <c r="D13" s="10">
        <f t="shared" si="1"/>
        <v>59.664506290507056</v>
      </c>
      <c r="E13" s="7">
        <v>0</v>
      </c>
      <c r="F13" s="10">
        <f t="shared" si="1"/>
        <v>0</v>
      </c>
      <c r="G13" s="7">
        <v>104</v>
      </c>
      <c r="H13" s="10">
        <f t="shared" ref="H13" si="70">IF($K13=0,"",G13/$K13*100)</f>
        <v>3.9649256576439189</v>
      </c>
      <c r="I13" s="7">
        <v>954</v>
      </c>
      <c r="J13" s="10">
        <f t="shared" ref="J13" si="71">IF($K13=0,"",I13/$K13*100)</f>
        <v>36.370568051849027</v>
      </c>
      <c r="K13" s="7">
        <f t="shared" si="0"/>
        <v>2623</v>
      </c>
      <c r="L13" s="7">
        <v>1600</v>
      </c>
      <c r="M13" s="10">
        <f t="shared" si="4"/>
        <v>48.39685420447671</v>
      </c>
      <c r="N13" s="7">
        <v>0</v>
      </c>
      <c r="O13" s="10">
        <f t="shared" si="4"/>
        <v>0</v>
      </c>
      <c r="P13" s="7">
        <v>102</v>
      </c>
      <c r="Q13" s="10">
        <f t="shared" ref="Q13" si="72">IF($T13=0,"",P13/$T13*100)</f>
        <v>3.0852994555353903</v>
      </c>
      <c r="R13" s="7">
        <v>1604</v>
      </c>
      <c r="S13" s="10">
        <f t="shared" ref="S13" si="73">IF($T13=0,"",R13/$T13*100)</f>
        <v>48.517846339987905</v>
      </c>
      <c r="T13" s="7">
        <f t="shared" si="7"/>
        <v>3306</v>
      </c>
      <c r="U13" s="7">
        <v>2252</v>
      </c>
      <c r="V13" s="10">
        <f t="shared" si="8"/>
        <v>65.12434933487566</v>
      </c>
      <c r="W13" s="7">
        <v>0</v>
      </c>
      <c r="X13" s="10">
        <f t="shared" si="8"/>
        <v>0</v>
      </c>
      <c r="Y13" s="7">
        <v>6</v>
      </c>
      <c r="Z13" s="10">
        <f t="shared" ref="Z13" si="74">IF($AC13=0,"",Y13/$AC13*100)</f>
        <v>0.17351069982648931</v>
      </c>
      <c r="AA13" s="7">
        <v>1200</v>
      </c>
      <c r="AB13" s="10">
        <f t="shared" ref="AB13" si="75">IF($AC13=0,"",AA13/$AC13*100)</f>
        <v>34.70213996529786</v>
      </c>
      <c r="AC13" s="7">
        <f t="shared" si="24"/>
        <v>3458</v>
      </c>
      <c r="AD13" s="7">
        <v>9325</v>
      </c>
      <c r="AE13" s="10">
        <f t="shared" si="11"/>
        <v>71.444989273674537</v>
      </c>
      <c r="AF13" s="7">
        <v>5</v>
      </c>
      <c r="AG13" s="10">
        <f t="shared" si="11"/>
        <v>3.8308305240576157E-2</v>
      </c>
      <c r="AH13" s="7">
        <v>173</v>
      </c>
      <c r="AI13" s="10">
        <f t="shared" ref="AI13" si="76">IF($AL13=0,"",AH13/$AL13*100)</f>
        <v>1.3254673613239349</v>
      </c>
      <c r="AJ13" s="7">
        <v>3549</v>
      </c>
      <c r="AK13" s="10">
        <f t="shared" ref="AK13" si="77">IF($AL13=0,"",AJ13/$AL13*100)</f>
        <v>27.191235059760956</v>
      </c>
      <c r="AL13" s="7">
        <f t="shared" si="27"/>
        <v>13052</v>
      </c>
      <c r="AM13" s="7">
        <v>0</v>
      </c>
      <c r="AN13" s="10" t="str">
        <f t="shared" si="14"/>
        <v/>
      </c>
      <c r="AO13" s="7">
        <v>0</v>
      </c>
      <c r="AP13" s="10" t="str">
        <f t="shared" si="14"/>
        <v/>
      </c>
      <c r="AQ13" s="7">
        <v>0</v>
      </c>
      <c r="AR13" s="10" t="str">
        <f t="shared" ref="AR13" si="78">IF($AU13=0,"",AQ13/$AU13*100)</f>
        <v/>
      </c>
      <c r="AS13" s="7">
        <v>0</v>
      </c>
      <c r="AT13" s="10" t="str">
        <f t="shared" ref="AT13" si="79">IF($AU13=0,"",AS13/$AU13*100)</f>
        <v/>
      </c>
      <c r="AU13" s="7">
        <f t="shared" si="17"/>
        <v>0</v>
      </c>
    </row>
    <row r="14" spans="1:47" ht="19.5" customHeight="1">
      <c r="A14" s="9">
        <v>9</v>
      </c>
      <c r="B14" s="2" t="s">
        <v>50</v>
      </c>
      <c r="C14" s="7">
        <v>1256</v>
      </c>
      <c r="D14" s="10">
        <f t="shared" si="1"/>
        <v>73.023255813953497</v>
      </c>
      <c r="E14" s="7">
        <v>0</v>
      </c>
      <c r="F14" s="10">
        <f t="shared" si="1"/>
        <v>0</v>
      </c>
      <c r="G14" s="7">
        <v>13</v>
      </c>
      <c r="H14" s="10">
        <f t="shared" ref="H14" si="80">IF($K14=0,"",G14/$K14*100)</f>
        <v>0.7558139534883721</v>
      </c>
      <c r="I14" s="7">
        <v>451</v>
      </c>
      <c r="J14" s="10">
        <f t="shared" ref="J14" si="81">IF($K14=0,"",I14/$K14*100)</f>
        <v>26.220930232558139</v>
      </c>
      <c r="K14" s="7">
        <f t="shared" si="0"/>
        <v>1720</v>
      </c>
      <c r="L14" s="7">
        <v>837</v>
      </c>
      <c r="M14" s="10">
        <f t="shared" si="4"/>
        <v>62.509335324869312</v>
      </c>
      <c r="N14" s="7">
        <v>0</v>
      </c>
      <c r="O14" s="10">
        <f t="shared" si="4"/>
        <v>0</v>
      </c>
      <c r="P14" s="7">
        <v>25</v>
      </c>
      <c r="Q14" s="10">
        <f t="shared" ref="Q14" si="82">IF($T14=0,"",P14/$T14*100)</f>
        <v>1.8670649738610903</v>
      </c>
      <c r="R14" s="7">
        <v>477</v>
      </c>
      <c r="S14" s="10">
        <f t="shared" ref="S14" si="83">IF($T14=0,"",R14/$T14*100)</f>
        <v>35.623599701269605</v>
      </c>
      <c r="T14" s="7">
        <f t="shared" si="7"/>
        <v>1339</v>
      </c>
      <c r="U14" s="7">
        <v>4391</v>
      </c>
      <c r="V14" s="10">
        <f t="shared" si="8"/>
        <v>87.557328015952137</v>
      </c>
      <c r="W14" s="7">
        <v>2</v>
      </c>
      <c r="X14" s="10">
        <f t="shared" si="8"/>
        <v>3.9880358923230309E-2</v>
      </c>
      <c r="Y14" s="7">
        <v>3</v>
      </c>
      <c r="Z14" s="10">
        <f t="shared" ref="Z14" si="84">IF($AC14=0,"",Y14/$AC14*100)</f>
        <v>5.9820538384845461E-2</v>
      </c>
      <c r="AA14" s="7">
        <v>619</v>
      </c>
      <c r="AB14" s="10">
        <f t="shared" ref="AB14" si="85">IF($AC14=0,"",AA14/$AC14*100)</f>
        <v>12.34297108673978</v>
      </c>
      <c r="AC14" s="7">
        <f t="shared" si="24"/>
        <v>5015</v>
      </c>
      <c r="AD14" s="7">
        <v>10718</v>
      </c>
      <c r="AE14" s="10">
        <f t="shared" si="11"/>
        <v>93.062429452114273</v>
      </c>
      <c r="AF14" s="7">
        <v>0</v>
      </c>
      <c r="AG14" s="10">
        <f t="shared" si="11"/>
        <v>0</v>
      </c>
      <c r="AH14" s="7">
        <v>4</v>
      </c>
      <c r="AI14" s="10">
        <f t="shared" ref="AI14" si="86">IF($AL14=0,"",AH14/$AL14*100)</f>
        <v>3.4731266822957366E-2</v>
      </c>
      <c r="AJ14" s="7">
        <v>795</v>
      </c>
      <c r="AK14" s="10">
        <f t="shared" ref="AK14" si="87">IF($AL14=0,"",AJ14/$AL14*100)</f>
        <v>6.9028392810627768</v>
      </c>
      <c r="AL14" s="7">
        <f t="shared" si="27"/>
        <v>11517</v>
      </c>
      <c r="AM14" s="7">
        <v>14</v>
      </c>
      <c r="AN14" s="10">
        <f t="shared" si="14"/>
        <v>100</v>
      </c>
      <c r="AO14" s="7">
        <v>0</v>
      </c>
      <c r="AP14" s="10">
        <f t="shared" si="14"/>
        <v>0</v>
      </c>
      <c r="AQ14" s="7">
        <v>0</v>
      </c>
      <c r="AR14" s="10">
        <f t="shared" ref="AR14" si="88">IF($AU14=0,"",AQ14/$AU14*100)</f>
        <v>0</v>
      </c>
      <c r="AS14" s="7">
        <v>0</v>
      </c>
      <c r="AT14" s="10">
        <f t="shared" ref="AT14" si="89">IF($AU14=0,"",AS14/$AU14*100)</f>
        <v>0</v>
      </c>
      <c r="AU14" s="7">
        <f t="shared" si="17"/>
        <v>14</v>
      </c>
    </row>
    <row r="15" spans="1:47" ht="19.5" customHeight="1">
      <c r="A15" s="6">
        <v>10</v>
      </c>
      <c r="B15" s="2" t="s">
        <v>51</v>
      </c>
      <c r="C15" s="7">
        <v>588</v>
      </c>
      <c r="D15" s="10">
        <f t="shared" si="1"/>
        <v>70.25089605734766</v>
      </c>
      <c r="E15" s="7">
        <v>0</v>
      </c>
      <c r="F15" s="10">
        <f t="shared" si="1"/>
        <v>0</v>
      </c>
      <c r="G15" s="7">
        <v>5</v>
      </c>
      <c r="H15" s="10">
        <f t="shared" ref="H15" si="90">IF($K15=0,"",G15/$K15*100)</f>
        <v>0.59737156511350065</v>
      </c>
      <c r="I15" s="7">
        <v>244</v>
      </c>
      <c r="J15" s="10">
        <f t="shared" ref="J15" si="91">IF($K15=0,"",I15/$K15*100)</f>
        <v>29.151732377538831</v>
      </c>
      <c r="K15" s="7">
        <f t="shared" si="0"/>
        <v>837</v>
      </c>
      <c r="L15" s="7">
        <v>1153</v>
      </c>
      <c r="M15" s="10">
        <f t="shared" si="4"/>
        <v>56.686332350049163</v>
      </c>
      <c r="N15" s="7">
        <v>0</v>
      </c>
      <c r="O15" s="10">
        <f t="shared" si="4"/>
        <v>0</v>
      </c>
      <c r="P15" s="7">
        <v>0</v>
      </c>
      <c r="Q15" s="10">
        <f t="shared" ref="Q15" si="92">IF($T15=0,"",P15/$T15*100)</f>
        <v>0</v>
      </c>
      <c r="R15" s="7">
        <v>881</v>
      </c>
      <c r="S15" s="10">
        <f t="shared" ref="S15" si="93">IF($T15=0,"",R15/$T15*100)</f>
        <v>43.313667649950837</v>
      </c>
      <c r="T15" s="7">
        <f t="shared" si="7"/>
        <v>2034</v>
      </c>
      <c r="U15" s="7">
        <v>5595</v>
      </c>
      <c r="V15" s="10">
        <f t="shared" si="8"/>
        <v>75.792468165808728</v>
      </c>
      <c r="W15" s="7">
        <v>0</v>
      </c>
      <c r="X15" s="10">
        <f t="shared" si="8"/>
        <v>0</v>
      </c>
      <c r="Y15" s="7">
        <v>0</v>
      </c>
      <c r="Z15" s="10">
        <f t="shared" ref="Z15" si="94">IF($AC15=0,"",Y15/$AC15*100)</f>
        <v>0</v>
      </c>
      <c r="AA15" s="7">
        <v>1787</v>
      </c>
      <c r="AB15" s="10">
        <f t="shared" ref="AB15" si="95">IF($AC15=0,"",AA15/$AC15*100)</f>
        <v>24.207531834191276</v>
      </c>
      <c r="AC15" s="7">
        <f t="shared" si="24"/>
        <v>7382</v>
      </c>
      <c r="AD15" s="7">
        <v>13220</v>
      </c>
      <c r="AE15" s="10">
        <f t="shared" si="11"/>
        <v>87.329898269256176</v>
      </c>
      <c r="AF15" s="7">
        <v>0</v>
      </c>
      <c r="AG15" s="10">
        <f t="shared" si="11"/>
        <v>0</v>
      </c>
      <c r="AH15" s="7">
        <v>0</v>
      </c>
      <c r="AI15" s="10">
        <f t="shared" ref="AI15" si="96">IF($AL15=0,"",AH15/$AL15*100)</f>
        <v>0</v>
      </c>
      <c r="AJ15" s="7">
        <v>1918</v>
      </c>
      <c r="AK15" s="10">
        <f t="shared" ref="AK15" si="97">IF($AL15=0,"",AJ15/$AL15*100)</f>
        <v>12.670101730743824</v>
      </c>
      <c r="AL15" s="7">
        <f t="shared" si="27"/>
        <v>15138</v>
      </c>
      <c r="AM15" s="7">
        <v>0</v>
      </c>
      <c r="AN15" s="10" t="str">
        <f t="shared" si="14"/>
        <v/>
      </c>
      <c r="AO15" s="7">
        <v>0</v>
      </c>
      <c r="AP15" s="10" t="str">
        <f t="shared" si="14"/>
        <v/>
      </c>
      <c r="AQ15" s="7">
        <v>0</v>
      </c>
      <c r="AR15" s="10" t="str">
        <f t="shared" ref="AR15" si="98">IF($AU15=0,"",AQ15/$AU15*100)</f>
        <v/>
      </c>
      <c r="AS15" s="7">
        <v>0</v>
      </c>
      <c r="AT15" s="10" t="str">
        <f t="shared" ref="AT15" si="99">IF($AU15=0,"",AS15/$AU15*100)</f>
        <v/>
      </c>
      <c r="AU15" s="7">
        <f t="shared" si="17"/>
        <v>0</v>
      </c>
    </row>
    <row r="16" spans="1:47" ht="19.5" customHeight="1">
      <c r="A16" s="6">
        <v>11</v>
      </c>
      <c r="B16" s="2" t="s">
        <v>52</v>
      </c>
      <c r="C16" s="7">
        <v>122</v>
      </c>
      <c r="D16" s="10">
        <f t="shared" si="1"/>
        <v>54.222222222222229</v>
      </c>
      <c r="E16" s="7">
        <v>0</v>
      </c>
      <c r="F16" s="10">
        <f t="shared" si="1"/>
        <v>0</v>
      </c>
      <c r="G16" s="7">
        <v>8</v>
      </c>
      <c r="H16" s="10">
        <f t="shared" ref="H16" si="100">IF($K16=0,"",G16/$K16*100)</f>
        <v>3.5555555555555554</v>
      </c>
      <c r="I16" s="7">
        <v>95</v>
      </c>
      <c r="J16" s="10">
        <f t="shared" ref="J16" si="101">IF($K16=0,"",I16/$K16*100)</f>
        <v>42.222222222222221</v>
      </c>
      <c r="K16" s="7">
        <f t="shared" si="0"/>
        <v>225</v>
      </c>
      <c r="L16" s="7">
        <v>973</v>
      </c>
      <c r="M16" s="10">
        <f t="shared" si="4"/>
        <v>68.089573128061588</v>
      </c>
      <c r="N16" s="7">
        <v>0</v>
      </c>
      <c r="O16" s="10">
        <f t="shared" si="4"/>
        <v>0</v>
      </c>
      <c r="P16" s="7">
        <v>225</v>
      </c>
      <c r="Q16" s="10">
        <f t="shared" ref="Q16" si="102">IF($T16=0,"",P16/$T16*100)</f>
        <v>15.745276417074876</v>
      </c>
      <c r="R16" s="7">
        <v>231</v>
      </c>
      <c r="S16" s="10">
        <f t="shared" ref="S16" si="103">IF($T16=0,"",R16/$T16*100)</f>
        <v>16.165150454863543</v>
      </c>
      <c r="T16" s="7">
        <f t="shared" si="7"/>
        <v>1429</v>
      </c>
      <c r="U16" s="7">
        <v>9469</v>
      </c>
      <c r="V16" s="10">
        <f t="shared" si="8"/>
        <v>94.72789115646259</v>
      </c>
      <c r="W16" s="7">
        <v>0</v>
      </c>
      <c r="X16" s="10">
        <f t="shared" si="8"/>
        <v>0</v>
      </c>
      <c r="Y16" s="7">
        <v>455</v>
      </c>
      <c r="Z16" s="10">
        <f t="shared" ref="Z16" si="104">IF($AC16=0,"",Y16/$AC16*100)</f>
        <v>4.5518207282913163</v>
      </c>
      <c r="AA16" s="7">
        <v>72</v>
      </c>
      <c r="AB16" s="10">
        <f t="shared" ref="AB16" si="105">IF($AC16=0,"",AA16/$AC16*100)</f>
        <v>0.72028811524609848</v>
      </c>
      <c r="AC16" s="7">
        <f t="shared" si="24"/>
        <v>9996</v>
      </c>
      <c r="AD16" s="7">
        <v>19279</v>
      </c>
      <c r="AE16" s="10">
        <f t="shared" si="11"/>
        <v>97.280250277525482</v>
      </c>
      <c r="AF16" s="7">
        <v>0</v>
      </c>
      <c r="AG16" s="10">
        <f t="shared" si="11"/>
        <v>0</v>
      </c>
      <c r="AH16" s="7">
        <v>500</v>
      </c>
      <c r="AI16" s="10">
        <f t="shared" ref="AI16" si="106">IF($AL16=0,"",AH16/$AL16*100)</f>
        <v>2.5229589262286809</v>
      </c>
      <c r="AJ16" s="7">
        <v>39</v>
      </c>
      <c r="AK16" s="10">
        <f t="shared" ref="AK16" si="107">IF($AL16=0,"",AJ16/$AL16*100)</f>
        <v>0.19679079624583712</v>
      </c>
      <c r="AL16" s="7">
        <f t="shared" si="27"/>
        <v>19818</v>
      </c>
      <c r="AM16" s="7">
        <v>95</v>
      </c>
      <c r="AN16" s="10">
        <f t="shared" si="14"/>
        <v>100</v>
      </c>
      <c r="AO16" s="7">
        <v>0</v>
      </c>
      <c r="AP16" s="10">
        <f t="shared" si="14"/>
        <v>0</v>
      </c>
      <c r="AQ16" s="7">
        <v>0</v>
      </c>
      <c r="AR16" s="10">
        <f t="shared" ref="AR16" si="108">IF($AU16=0,"",AQ16/$AU16*100)</f>
        <v>0</v>
      </c>
      <c r="AS16" s="7">
        <v>0</v>
      </c>
      <c r="AT16" s="10">
        <f t="shared" ref="AT16" si="109">IF($AU16=0,"",AS16/$AU16*100)</f>
        <v>0</v>
      </c>
      <c r="AU16" s="7">
        <f t="shared" si="17"/>
        <v>95</v>
      </c>
    </row>
    <row r="17" spans="1:47" ht="19.5" customHeight="1">
      <c r="A17" s="6">
        <v>12</v>
      </c>
      <c r="B17" s="2" t="s">
        <v>25</v>
      </c>
      <c r="C17" s="7">
        <v>1200</v>
      </c>
      <c r="D17" s="10">
        <f t="shared" si="1"/>
        <v>32.742155525238751</v>
      </c>
      <c r="E17" s="7">
        <v>13</v>
      </c>
      <c r="F17" s="10">
        <f t="shared" si="1"/>
        <v>0.35470668485675305</v>
      </c>
      <c r="G17" s="7">
        <v>801</v>
      </c>
      <c r="H17" s="10">
        <f t="shared" ref="H17" si="110">IF($K17=0,"",G17/$K17*100)</f>
        <v>21.855388813096862</v>
      </c>
      <c r="I17" s="7">
        <v>1651</v>
      </c>
      <c r="J17" s="10">
        <f t="shared" ref="J17" si="111">IF($K17=0,"",I17/$K17*100)</f>
        <v>45.04774897680764</v>
      </c>
      <c r="K17" s="7">
        <f t="shared" si="0"/>
        <v>3665</v>
      </c>
      <c r="L17" s="7">
        <v>4348</v>
      </c>
      <c r="M17" s="10">
        <f t="shared" si="4"/>
        <v>36.994809835786604</v>
      </c>
      <c r="N17" s="7">
        <v>39</v>
      </c>
      <c r="O17" s="10">
        <f t="shared" si="4"/>
        <v>0.33183017102016504</v>
      </c>
      <c r="P17" s="7">
        <v>2997</v>
      </c>
      <c r="Q17" s="10">
        <f t="shared" ref="Q17" si="112">IF($T17=0,"",P17/$T17*100)</f>
        <v>25.499872373011144</v>
      </c>
      <c r="R17" s="7">
        <v>4369</v>
      </c>
      <c r="S17" s="10">
        <f t="shared" ref="S17" si="113">IF($T17=0,"",R17/$T17*100)</f>
        <v>37.17348762018208</v>
      </c>
      <c r="T17" s="7">
        <f t="shared" si="7"/>
        <v>11753</v>
      </c>
      <c r="U17" s="7">
        <v>22297</v>
      </c>
      <c r="V17" s="10">
        <f t="shared" si="8"/>
        <v>72.214665112061155</v>
      </c>
      <c r="W17" s="7">
        <v>37</v>
      </c>
      <c r="X17" s="10">
        <f t="shared" si="8"/>
        <v>0.11983417541132271</v>
      </c>
      <c r="Y17" s="7">
        <v>2177</v>
      </c>
      <c r="Z17" s="10">
        <f t="shared" ref="Z17" si="114">IF($AC17=0,"",Y17/$AC17*100)</f>
        <v>7.05078378028242</v>
      </c>
      <c r="AA17" s="7">
        <v>6365</v>
      </c>
      <c r="AB17" s="10">
        <f t="shared" ref="AB17" si="115">IF($AC17=0,"",AA17/$AC17*100)</f>
        <v>20.614716932245109</v>
      </c>
      <c r="AC17" s="7">
        <f t="shared" si="24"/>
        <v>30876</v>
      </c>
      <c r="AD17" s="7">
        <v>23676</v>
      </c>
      <c r="AE17" s="10">
        <f t="shared" si="11"/>
        <v>88.860531451733976</v>
      </c>
      <c r="AF17" s="7">
        <v>20</v>
      </c>
      <c r="AG17" s="10">
        <f t="shared" si="11"/>
        <v>7.5063804233598555E-2</v>
      </c>
      <c r="AH17" s="7">
        <v>272</v>
      </c>
      <c r="AI17" s="10">
        <f t="shared" ref="AI17" si="116">IF($AL17=0,"",AH17/$AL17*100)</f>
        <v>1.0208677375769404</v>
      </c>
      <c r="AJ17" s="7">
        <v>2676</v>
      </c>
      <c r="AK17" s="10">
        <f t="shared" ref="AK17" si="117">IF($AL17=0,"",AJ17/$AL17*100)</f>
        <v>10.043537006455487</v>
      </c>
      <c r="AL17" s="7">
        <f t="shared" si="27"/>
        <v>26644</v>
      </c>
      <c r="AM17" s="7">
        <v>0</v>
      </c>
      <c r="AN17" s="10" t="str">
        <f t="shared" si="14"/>
        <v/>
      </c>
      <c r="AO17" s="7">
        <v>0</v>
      </c>
      <c r="AP17" s="10" t="str">
        <f t="shared" si="14"/>
        <v/>
      </c>
      <c r="AQ17" s="7">
        <v>0</v>
      </c>
      <c r="AR17" s="10" t="str">
        <f t="shared" ref="AR17" si="118">IF($AU17=0,"",AQ17/$AU17*100)</f>
        <v/>
      </c>
      <c r="AS17" s="7">
        <v>0</v>
      </c>
      <c r="AT17" s="10" t="str">
        <f t="shared" ref="AT17" si="119">IF($AU17=0,"",AS17/$AU17*100)</f>
        <v/>
      </c>
      <c r="AU17" s="7">
        <f t="shared" si="17"/>
        <v>0</v>
      </c>
    </row>
    <row r="18" spans="1:47" ht="19.5" customHeight="1">
      <c r="A18" s="6">
        <v>13</v>
      </c>
      <c r="B18" s="2" t="s">
        <v>53</v>
      </c>
      <c r="C18" s="7">
        <v>974</v>
      </c>
      <c r="D18" s="10">
        <f t="shared" si="1"/>
        <v>40.924369747899156</v>
      </c>
      <c r="E18" s="7">
        <v>11</v>
      </c>
      <c r="F18" s="10">
        <f t="shared" si="1"/>
        <v>0.46218487394957986</v>
      </c>
      <c r="G18" s="7">
        <v>657</v>
      </c>
      <c r="H18" s="10">
        <f t="shared" ref="H18" si="120">IF($K18=0,"",G18/$K18*100)</f>
        <v>27.605042016806724</v>
      </c>
      <c r="I18" s="7">
        <v>738</v>
      </c>
      <c r="J18" s="10">
        <f t="shared" ref="J18" si="121">IF($K18=0,"",I18/$K18*100)</f>
        <v>31.008403361344538</v>
      </c>
      <c r="K18" s="7">
        <f t="shared" si="0"/>
        <v>2380</v>
      </c>
      <c r="L18" s="7">
        <v>1008</v>
      </c>
      <c r="M18" s="10">
        <f t="shared" si="4"/>
        <v>30.73170731707317</v>
      </c>
      <c r="N18" s="7">
        <v>22</v>
      </c>
      <c r="O18" s="10">
        <f t="shared" si="4"/>
        <v>0.67073170731707321</v>
      </c>
      <c r="P18" s="7">
        <v>1445</v>
      </c>
      <c r="Q18" s="10">
        <f t="shared" ref="Q18" si="122">IF($T18=0,"",P18/$T18*100)</f>
        <v>44.054878048780488</v>
      </c>
      <c r="R18" s="7">
        <v>805</v>
      </c>
      <c r="S18" s="10">
        <f t="shared" ref="S18" si="123">IF($T18=0,"",R18/$T18*100)</f>
        <v>24.542682926829269</v>
      </c>
      <c r="T18" s="7">
        <f t="shared" si="7"/>
        <v>3280</v>
      </c>
      <c r="U18" s="7">
        <v>956</v>
      </c>
      <c r="V18" s="10">
        <f t="shared" si="8"/>
        <v>30.918499353169469</v>
      </c>
      <c r="W18" s="7">
        <v>29</v>
      </c>
      <c r="X18" s="10">
        <f t="shared" si="8"/>
        <v>0.93790426908150071</v>
      </c>
      <c r="Y18" s="7">
        <v>1877</v>
      </c>
      <c r="Z18" s="10">
        <f t="shared" ref="Z18" si="124">IF($AC18=0,"",Y18/$AC18*100)</f>
        <v>60.705045278137128</v>
      </c>
      <c r="AA18" s="7">
        <v>230</v>
      </c>
      <c r="AB18" s="10">
        <f t="shared" ref="AB18" si="125">IF($AC18=0,"",AA18/$AC18*100)</f>
        <v>7.4385510996119022</v>
      </c>
      <c r="AC18" s="7">
        <f t="shared" si="24"/>
        <v>3092</v>
      </c>
      <c r="AD18" s="7">
        <v>2545</v>
      </c>
      <c r="AE18" s="10">
        <f t="shared" si="11"/>
        <v>37.099125364431487</v>
      </c>
      <c r="AF18" s="7">
        <v>64</v>
      </c>
      <c r="AG18" s="10">
        <f t="shared" si="11"/>
        <v>0.93294460641399413</v>
      </c>
      <c r="AH18" s="7">
        <v>3981</v>
      </c>
      <c r="AI18" s="10">
        <f t="shared" ref="AI18" si="126">IF($AL18=0,"",AH18/$AL18*100)</f>
        <v>58.032069970845477</v>
      </c>
      <c r="AJ18" s="7">
        <v>270</v>
      </c>
      <c r="AK18" s="10">
        <f t="shared" ref="AK18" si="127">IF($AL18=0,"",AJ18/$AL18*100)</f>
        <v>3.9358600583090384</v>
      </c>
      <c r="AL18" s="7">
        <f t="shared" si="27"/>
        <v>6860</v>
      </c>
      <c r="AM18" s="7">
        <v>0</v>
      </c>
      <c r="AN18" s="10" t="str">
        <f t="shared" si="14"/>
        <v/>
      </c>
      <c r="AO18" s="7">
        <v>0</v>
      </c>
      <c r="AP18" s="10" t="str">
        <f t="shared" si="14"/>
        <v/>
      </c>
      <c r="AQ18" s="7">
        <v>0</v>
      </c>
      <c r="AR18" s="10" t="str">
        <f t="shared" ref="AR18" si="128">IF($AU18=0,"",AQ18/$AU18*100)</f>
        <v/>
      </c>
      <c r="AS18" s="7">
        <v>0</v>
      </c>
      <c r="AT18" s="10" t="str">
        <f t="shared" ref="AT18" si="129">IF($AU18=0,"",AS18/$AU18*100)</f>
        <v/>
      </c>
      <c r="AU18" s="7">
        <f t="shared" si="17"/>
        <v>0</v>
      </c>
    </row>
    <row r="19" spans="1:47" ht="19.5" customHeight="1">
      <c r="A19" s="6">
        <v>14</v>
      </c>
      <c r="B19" s="2" t="s">
        <v>27</v>
      </c>
      <c r="C19" s="7">
        <v>2376</v>
      </c>
      <c r="D19" s="10">
        <f t="shared" si="1"/>
        <v>48.499693815064298</v>
      </c>
      <c r="E19" s="7">
        <v>18</v>
      </c>
      <c r="F19" s="10">
        <f t="shared" si="1"/>
        <v>0.36742192284139619</v>
      </c>
      <c r="G19" s="7">
        <v>242</v>
      </c>
      <c r="H19" s="10">
        <f t="shared" ref="H19" si="130">IF($K19=0,"",G19/$K19*100)</f>
        <v>4.939783629312104</v>
      </c>
      <c r="I19" s="7">
        <v>2263</v>
      </c>
      <c r="J19" s="10">
        <f t="shared" ref="J19" si="131">IF($K19=0,"",I19/$K19*100)</f>
        <v>46.193100632782205</v>
      </c>
      <c r="K19" s="7">
        <f t="shared" si="0"/>
        <v>4899</v>
      </c>
      <c r="L19" s="7">
        <v>3473</v>
      </c>
      <c r="M19" s="10">
        <f t="shared" si="4"/>
        <v>58.144985769295168</v>
      </c>
      <c r="N19" s="7">
        <v>6</v>
      </c>
      <c r="O19" s="10">
        <f t="shared" si="4"/>
        <v>0.10045203415369162</v>
      </c>
      <c r="P19" s="7">
        <v>60</v>
      </c>
      <c r="Q19" s="10">
        <f t="shared" ref="Q19" si="132">IF($T19=0,"",P19/$T19*100)</f>
        <v>1.0045203415369162</v>
      </c>
      <c r="R19" s="7">
        <v>2434</v>
      </c>
      <c r="S19" s="10">
        <f t="shared" ref="S19" si="133">IF($T19=0,"",R19/$T19*100)</f>
        <v>40.750041855014231</v>
      </c>
      <c r="T19" s="7">
        <f t="shared" si="7"/>
        <v>5973</v>
      </c>
      <c r="U19" s="7">
        <v>26928</v>
      </c>
      <c r="V19" s="10">
        <f t="shared" si="8"/>
        <v>68.646595457210594</v>
      </c>
      <c r="W19" s="7">
        <v>0</v>
      </c>
      <c r="X19" s="10">
        <f t="shared" si="8"/>
        <v>0</v>
      </c>
      <c r="Y19" s="7">
        <v>300</v>
      </c>
      <c r="Z19" s="10">
        <f t="shared" ref="Z19" si="134">IF($AC19=0,"",Y19/$AC19*100)</f>
        <v>0.764779361154307</v>
      </c>
      <c r="AA19" s="7">
        <v>11999</v>
      </c>
      <c r="AB19" s="10">
        <f t="shared" ref="AB19" si="135">IF($AC19=0,"",AA19/$AC19*100)</f>
        <v>30.588625181635098</v>
      </c>
      <c r="AC19" s="7">
        <f t="shared" si="24"/>
        <v>39227</v>
      </c>
      <c r="AD19" s="7">
        <v>83004</v>
      </c>
      <c r="AE19" s="10">
        <f t="shared" si="11"/>
        <v>84.871165644171782</v>
      </c>
      <c r="AF19" s="7">
        <v>0</v>
      </c>
      <c r="AG19" s="10">
        <f t="shared" si="11"/>
        <v>0</v>
      </c>
      <c r="AH19" s="7">
        <v>881</v>
      </c>
      <c r="AI19" s="10">
        <f t="shared" ref="AI19" si="136">IF($AL19=0,"",AH19/$AL19*100)</f>
        <v>0.90081799591002054</v>
      </c>
      <c r="AJ19" s="7">
        <v>13915</v>
      </c>
      <c r="AK19" s="10">
        <f t="shared" ref="AK19" si="137">IF($AL19=0,"",AJ19/$AL19*100)</f>
        <v>14.2280163599182</v>
      </c>
      <c r="AL19" s="7">
        <f t="shared" si="27"/>
        <v>97800</v>
      </c>
      <c r="AM19" s="7">
        <v>0</v>
      </c>
      <c r="AN19" s="10" t="str">
        <f t="shared" si="14"/>
        <v/>
      </c>
      <c r="AO19" s="7">
        <v>0</v>
      </c>
      <c r="AP19" s="10" t="str">
        <f t="shared" si="14"/>
        <v/>
      </c>
      <c r="AQ19" s="7">
        <v>0</v>
      </c>
      <c r="AR19" s="10" t="str">
        <f t="shared" ref="AR19" si="138">IF($AU19=0,"",AQ19/$AU19*100)</f>
        <v/>
      </c>
      <c r="AS19" s="7">
        <v>0</v>
      </c>
      <c r="AT19" s="10" t="str">
        <f t="shared" ref="AT19" si="139">IF($AU19=0,"",AS19/$AU19*100)</f>
        <v/>
      </c>
      <c r="AU19" s="7">
        <f t="shared" si="17"/>
        <v>0</v>
      </c>
    </row>
    <row r="20" spans="1:47" ht="19.5" customHeight="1">
      <c r="A20" s="6">
        <v>15</v>
      </c>
      <c r="B20" s="2" t="s">
        <v>28</v>
      </c>
      <c r="C20" s="7">
        <v>203</v>
      </c>
      <c r="D20" s="10">
        <f t="shared" si="1"/>
        <v>4.4371584699453548</v>
      </c>
      <c r="E20" s="7">
        <v>213</v>
      </c>
      <c r="F20" s="10">
        <f t="shared" si="1"/>
        <v>4.6557377049180326</v>
      </c>
      <c r="G20" s="7">
        <v>3736</v>
      </c>
      <c r="H20" s="10">
        <f t="shared" ref="H20" si="140">IF($K20=0,"",G20/$K20*100)</f>
        <v>81.661202185792348</v>
      </c>
      <c r="I20" s="7">
        <v>423</v>
      </c>
      <c r="J20" s="10">
        <f t="shared" ref="J20" si="141">IF($K20=0,"",I20/$K20*100)</f>
        <v>9.245901639344261</v>
      </c>
      <c r="K20" s="7">
        <f t="shared" si="0"/>
        <v>4575</v>
      </c>
      <c r="L20" s="7">
        <v>737</v>
      </c>
      <c r="M20" s="10">
        <f t="shared" si="4"/>
        <v>4.6758025631265072</v>
      </c>
      <c r="N20" s="7">
        <v>963</v>
      </c>
      <c r="O20" s="10">
        <f t="shared" si="4"/>
        <v>6.1096307575180813</v>
      </c>
      <c r="P20" s="7">
        <v>10005</v>
      </c>
      <c r="Q20" s="10">
        <f t="shared" ref="Q20" si="142">IF($T20=0,"",P20/$T20*100)</f>
        <v>63.475447278264177</v>
      </c>
      <c r="R20" s="7">
        <v>4057</v>
      </c>
      <c r="S20" s="10">
        <f t="shared" ref="S20" si="143">IF($T20=0,"",R20/$T20*100)</f>
        <v>25.73911940109123</v>
      </c>
      <c r="T20" s="7">
        <f t="shared" si="7"/>
        <v>15762</v>
      </c>
      <c r="U20" s="7">
        <v>821</v>
      </c>
      <c r="V20" s="10">
        <f t="shared" si="8"/>
        <v>3.0486446342369105</v>
      </c>
      <c r="W20" s="7">
        <v>21760</v>
      </c>
      <c r="X20" s="10">
        <f t="shared" si="8"/>
        <v>80.802079465280357</v>
      </c>
      <c r="Y20" s="7">
        <v>2403</v>
      </c>
      <c r="Z20" s="10">
        <f t="shared" ref="Z20" si="144">IF($AC20=0,"",Y20/$AC20*100)</f>
        <v>8.9231340512439647</v>
      </c>
      <c r="AA20" s="7">
        <v>1946</v>
      </c>
      <c r="AB20" s="10">
        <f t="shared" ref="AB20" si="145">IF($AC20=0,"",AA20/$AC20*100)</f>
        <v>7.2261418492387666</v>
      </c>
      <c r="AC20" s="7">
        <f t="shared" si="24"/>
        <v>26930</v>
      </c>
      <c r="AD20" s="7">
        <v>673</v>
      </c>
      <c r="AE20" s="10">
        <f t="shared" si="11"/>
        <v>1.4652413402712765</v>
      </c>
      <c r="AF20" s="7">
        <v>40118</v>
      </c>
      <c r="AG20" s="10">
        <f t="shared" si="11"/>
        <v>87.344059567612291</v>
      </c>
      <c r="AH20" s="7">
        <v>2818</v>
      </c>
      <c r="AI20" s="10">
        <f t="shared" ref="AI20" si="146">IF($AL20=0,"",AH20/$AL20*100)</f>
        <v>6.1352898913587772</v>
      </c>
      <c r="AJ20" s="7">
        <v>2322</v>
      </c>
      <c r="AK20" s="10">
        <f t="shared" ref="AK20" si="147">IF($AL20=0,"",AJ20/$AL20*100)</f>
        <v>5.0554092007576577</v>
      </c>
      <c r="AL20" s="7">
        <f t="shared" si="27"/>
        <v>45931</v>
      </c>
      <c r="AM20" s="7">
        <v>29064</v>
      </c>
      <c r="AN20" s="10">
        <f t="shared" si="14"/>
        <v>51.765963131178196</v>
      </c>
      <c r="AO20" s="7">
        <v>17700</v>
      </c>
      <c r="AP20" s="10">
        <f t="shared" si="14"/>
        <v>31.525514293347584</v>
      </c>
      <c r="AQ20" s="7">
        <v>2208</v>
      </c>
      <c r="AR20" s="10">
        <f t="shared" ref="AR20" si="148">IF($AU20=0,"",AQ20/$AU20*100)</f>
        <v>3.9326743254074272</v>
      </c>
      <c r="AS20" s="7">
        <v>7173</v>
      </c>
      <c r="AT20" s="10">
        <f t="shared" ref="AT20" si="149">IF($AU20=0,"",AS20/$AU20*100)</f>
        <v>12.77584825006679</v>
      </c>
      <c r="AU20" s="7">
        <f t="shared" si="17"/>
        <v>56145</v>
      </c>
    </row>
    <row r="21" spans="1:47" ht="19.5" customHeight="1">
      <c r="A21" s="6">
        <v>16</v>
      </c>
      <c r="B21" s="2" t="s">
        <v>29</v>
      </c>
      <c r="C21" s="7">
        <v>47</v>
      </c>
      <c r="D21" s="10">
        <f t="shared" si="1"/>
        <v>39.166666666666664</v>
      </c>
      <c r="E21" s="7">
        <v>0</v>
      </c>
      <c r="F21" s="10">
        <f t="shared" si="1"/>
        <v>0</v>
      </c>
      <c r="G21" s="7">
        <v>0</v>
      </c>
      <c r="H21" s="10">
        <f t="shared" ref="H21" si="150">IF($K21=0,"",G21/$K21*100)</f>
        <v>0</v>
      </c>
      <c r="I21" s="7">
        <v>73</v>
      </c>
      <c r="J21" s="10">
        <f t="shared" ref="J21" si="151">IF($K21=0,"",I21/$K21*100)</f>
        <v>60.833333333333329</v>
      </c>
      <c r="K21" s="7">
        <f t="shared" si="0"/>
        <v>120</v>
      </c>
      <c r="L21" s="7">
        <v>194</v>
      </c>
      <c r="M21" s="10">
        <f t="shared" si="4"/>
        <v>27.556818181818183</v>
      </c>
      <c r="N21" s="7">
        <v>0</v>
      </c>
      <c r="O21" s="10">
        <f t="shared" si="4"/>
        <v>0</v>
      </c>
      <c r="P21" s="7">
        <v>103</v>
      </c>
      <c r="Q21" s="10">
        <f t="shared" ref="Q21" si="152">IF($T21=0,"",P21/$T21*100)</f>
        <v>14.630681818181818</v>
      </c>
      <c r="R21" s="7">
        <v>407</v>
      </c>
      <c r="S21" s="10">
        <f t="shared" ref="S21" si="153">IF($T21=0,"",R21/$T21*100)</f>
        <v>57.8125</v>
      </c>
      <c r="T21" s="7">
        <f t="shared" si="7"/>
        <v>704</v>
      </c>
      <c r="U21" s="7">
        <v>303</v>
      </c>
      <c r="V21" s="10">
        <f t="shared" si="8"/>
        <v>38.257575757575758</v>
      </c>
      <c r="W21" s="7">
        <v>0</v>
      </c>
      <c r="X21" s="10">
        <f t="shared" si="8"/>
        <v>0</v>
      </c>
      <c r="Y21" s="7">
        <v>94</v>
      </c>
      <c r="Z21" s="10">
        <f t="shared" ref="Z21" si="154">IF($AC21=0,"",Y21/$AC21*100)</f>
        <v>11.868686868686869</v>
      </c>
      <c r="AA21" s="7">
        <v>395</v>
      </c>
      <c r="AB21" s="10">
        <f t="shared" ref="AB21" si="155">IF($AC21=0,"",AA21/$AC21*100)</f>
        <v>49.873737373737377</v>
      </c>
      <c r="AC21" s="7">
        <f t="shared" si="24"/>
        <v>792</v>
      </c>
      <c r="AD21" s="7">
        <v>2025</v>
      </c>
      <c r="AE21" s="10">
        <f t="shared" si="11"/>
        <v>78.518805738658386</v>
      </c>
      <c r="AF21" s="7">
        <v>0</v>
      </c>
      <c r="AG21" s="10">
        <f t="shared" si="11"/>
        <v>0</v>
      </c>
      <c r="AH21" s="7">
        <v>408</v>
      </c>
      <c r="AI21" s="10">
        <f t="shared" ref="AI21" si="156">IF($AL21=0,"",AH21/$AL21*100)</f>
        <v>15.820085304381543</v>
      </c>
      <c r="AJ21" s="7">
        <v>146</v>
      </c>
      <c r="AK21" s="10">
        <f t="shared" ref="AK21" si="157">IF($AL21=0,"",AJ21/$AL21*100)</f>
        <v>5.6611089569600619</v>
      </c>
      <c r="AL21" s="7">
        <f t="shared" si="27"/>
        <v>2579</v>
      </c>
      <c r="AM21" s="7">
        <v>1</v>
      </c>
      <c r="AN21" s="10">
        <f t="shared" si="14"/>
        <v>100</v>
      </c>
      <c r="AO21" s="7">
        <v>0</v>
      </c>
      <c r="AP21" s="10">
        <f t="shared" si="14"/>
        <v>0</v>
      </c>
      <c r="AQ21" s="7">
        <v>0</v>
      </c>
      <c r="AR21" s="10">
        <f t="shared" ref="AR21" si="158">IF($AU21=0,"",AQ21/$AU21*100)</f>
        <v>0</v>
      </c>
      <c r="AS21" s="7">
        <v>0</v>
      </c>
      <c r="AT21" s="10">
        <f t="shared" ref="AT21" si="159">IF($AU21=0,"",AS21/$AU21*100)</f>
        <v>0</v>
      </c>
      <c r="AU21" s="7">
        <f t="shared" si="17"/>
        <v>1</v>
      </c>
    </row>
    <row r="22" spans="1:47" ht="19.5" customHeight="1">
      <c r="A22" s="6">
        <v>17</v>
      </c>
      <c r="B22" s="2" t="s">
        <v>30</v>
      </c>
      <c r="C22" s="7">
        <v>21</v>
      </c>
      <c r="D22" s="10">
        <f t="shared" si="1"/>
        <v>21.428571428571427</v>
      </c>
      <c r="E22" s="7">
        <v>0</v>
      </c>
      <c r="F22" s="10">
        <f t="shared" si="1"/>
        <v>0</v>
      </c>
      <c r="G22" s="7">
        <v>43</v>
      </c>
      <c r="H22" s="10">
        <f t="shared" ref="H22" si="160">IF($K22=0,"",G22/$K22*100)</f>
        <v>43.877551020408163</v>
      </c>
      <c r="I22" s="7">
        <v>34</v>
      </c>
      <c r="J22" s="10">
        <f t="shared" ref="J22" si="161">IF($K22=0,"",I22/$K22*100)</f>
        <v>34.693877551020407</v>
      </c>
      <c r="K22" s="7">
        <f t="shared" si="0"/>
        <v>98</v>
      </c>
      <c r="L22" s="7">
        <v>27</v>
      </c>
      <c r="M22" s="10">
        <f t="shared" si="4"/>
        <v>3.4438775510204076</v>
      </c>
      <c r="N22" s="7">
        <v>0</v>
      </c>
      <c r="O22" s="10">
        <f t="shared" si="4"/>
        <v>0</v>
      </c>
      <c r="P22" s="7">
        <v>519</v>
      </c>
      <c r="Q22" s="10">
        <f t="shared" ref="Q22" si="162">IF($T22=0,"",P22/$T22*100)</f>
        <v>66.198979591836732</v>
      </c>
      <c r="R22" s="7">
        <v>238</v>
      </c>
      <c r="S22" s="10">
        <f t="shared" ref="S22" si="163">IF($T22=0,"",R22/$T22*100)</f>
        <v>30.357142857142854</v>
      </c>
      <c r="T22" s="7">
        <f t="shared" si="7"/>
        <v>784</v>
      </c>
      <c r="U22" s="7">
        <v>56</v>
      </c>
      <c r="V22" s="10">
        <f t="shared" si="8"/>
        <v>2.4789729969012839</v>
      </c>
      <c r="W22" s="7">
        <v>0</v>
      </c>
      <c r="X22" s="10">
        <f t="shared" si="8"/>
        <v>0</v>
      </c>
      <c r="Y22" s="7">
        <v>2203</v>
      </c>
      <c r="Z22" s="10">
        <f t="shared" ref="Z22" si="164">IF($AC22=0,"",Y22/$AC22*100)</f>
        <v>97.521027003098709</v>
      </c>
      <c r="AA22" s="7">
        <v>0</v>
      </c>
      <c r="AB22" s="10">
        <f t="shared" ref="AB22" si="165">IF($AC22=0,"",AA22/$AC22*100)</f>
        <v>0</v>
      </c>
      <c r="AC22" s="7">
        <f t="shared" si="24"/>
        <v>2259</v>
      </c>
      <c r="AD22" s="7">
        <v>2539</v>
      </c>
      <c r="AE22" s="10">
        <f t="shared" si="11"/>
        <v>38.365064974312482</v>
      </c>
      <c r="AF22" s="7">
        <v>0</v>
      </c>
      <c r="AG22" s="10">
        <f t="shared" si="11"/>
        <v>0</v>
      </c>
      <c r="AH22" s="7">
        <v>4079</v>
      </c>
      <c r="AI22" s="10">
        <f t="shared" ref="AI22" si="166">IF($AL22=0,"",AH22/$AL22*100)</f>
        <v>61.634935025687518</v>
      </c>
      <c r="AJ22" s="7">
        <v>0</v>
      </c>
      <c r="AK22" s="10">
        <f t="shared" ref="AK22" si="167">IF($AL22=0,"",AJ22/$AL22*100)</f>
        <v>0</v>
      </c>
      <c r="AL22" s="7">
        <f t="shared" si="27"/>
        <v>6618</v>
      </c>
      <c r="AM22" s="7">
        <v>301</v>
      </c>
      <c r="AN22" s="10">
        <f t="shared" si="14"/>
        <v>42.334739803094237</v>
      </c>
      <c r="AO22" s="7">
        <v>0</v>
      </c>
      <c r="AP22" s="10">
        <f t="shared" si="14"/>
        <v>0</v>
      </c>
      <c r="AQ22" s="7">
        <v>410</v>
      </c>
      <c r="AR22" s="10">
        <f t="shared" ref="AR22" si="168">IF($AU22=0,"",AQ22/$AU22*100)</f>
        <v>57.665260196905763</v>
      </c>
      <c r="AS22" s="7">
        <v>0</v>
      </c>
      <c r="AT22" s="10">
        <f t="shared" ref="AT22" si="169">IF($AU22=0,"",AS22/$AU22*100)</f>
        <v>0</v>
      </c>
      <c r="AU22" s="7">
        <f t="shared" si="17"/>
        <v>711</v>
      </c>
    </row>
    <row r="23" spans="1:47" ht="19.5" customHeight="1">
      <c r="A23" s="6">
        <v>18</v>
      </c>
      <c r="B23" s="2" t="s">
        <v>31</v>
      </c>
      <c r="C23" s="7">
        <v>23</v>
      </c>
      <c r="D23" s="10">
        <f t="shared" si="1"/>
        <v>26.744186046511626</v>
      </c>
      <c r="E23" s="7">
        <v>0</v>
      </c>
      <c r="F23" s="10">
        <f t="shared" si="1"/>
        <v>0</v>
      </c>
      <c r="G23" s="7">
        <v>34</v>
      </c>
      <c r="H23" s="10">
        <f t="shared" ref="H23" si="170">IF($K23=0,"",G23/$K23*100)</f>
        <v>39.534883720930232</v>
      </c>
      <c r="I23" s="7">
        <v>29</v>
      </c>
      <c r="J23" s="10">
        <f t="shared" ref="J23" si="171">IF($K23=0,"",I23/$K23*100)</f>
        <v>33.720930232558139</v>
      </c>
      <c r="K23" s="7">
        <f t="shared" si="0"/>
        <v>86</v>
      </c>
      <c r="L23" s="7">
        <v>203</v>
      </c>
      <c r="M23" s="10">
        <f t="shared" si="4"/>
        <v>40.438247011952186</v>
      </c>
      <c r="N23" s="7">
        <v>0</v>
      </c>
      <c r="O23" s="10">
        <f t="shared" si="4"/>
        <v>0</v>
      </c>
      <c r="P23" s="7">
        <v>169</v>
      </c>
      <c r="Q23" s="10">
        <f t="shared" ref="Q23" si="172">IF($T23=0,"",P23/$T23*100)</f>
        <v>33.665338645418323</v>
      </c>
      <c r="R23" s="7">
        <v>130</v>
      </c>
      <c r="S23" s="10">
        <f t="shared" ref="S23" si="173">IF($T23=0,"",R23/$T23*100)</f>
        <v>25.89641434262948</v>
      </c>
      <c r="T23" s="7">
        <f t="shared" si="7"/>
        <v>502</v>
      </c>
      <c r="U23" s="7">
        <v>541</v>
      </c>
      <c r="V23" s="10">
        <f t="shared" si="8"/>
        <v>43.176376695929768</v>
      </c>
      <c r="W23" s="7">
        <v>95</v>
      </c>
      <c r="X23" s="10">
        <f t="shared" si="8"/>
        <v>7.581803671189145</v>
      </c>
      <c r="Y23" s="7">
        <v>270</v>
      </c>
      <c r="Z23" s="10">
        <f t="shared" ref="Z23" si="174">IF($AC23=0,"",Y23/$AC23*100)</f>
        <v>21.54828411811652</v>
      </c>
      <c r="AA23" s="7">
        <v>347</v>
      </c>
      <c r="AB23" s="10">
        <f t="shared" ref="AB23" si="175">IF($AC23=0,"",AA23/$AC23*100)</f>
        <v>27.693535514764566</v>
      </c>
      <c r="AC23" s="7">
        <f t="shared" si="24"/>
        <v>1253</v>
      </c>
      <c r="AD23" s="7">
        <v>856</v>
      </c>
      <c r="AE23" s="10">
        <f t="shared" si="11"/>
        <v>48.008973639932698</v>
      </c>
      <c r="AF23" s="7">
        <v>286</v>
      </c>
      <c r="AG23" s="10">
        <f t="shared" si="11"/>
        <v>16.040381379697138</v>
      </c>
      <c r="AH23" s="7">
        <v>155</v>
      </c>
      <c r="AI23" s="10">
        <f t="shared" ref="AI23" si="176">IF($AL23=0,"",AH23/$AL23*100)</f>
        <v>8.693213684800897</v>
      </c>
      <c r="AJ23" s="7">
        <v>486</v>
      </c>
      <c r="AK23" s="10">
        <f t="shared" ref="AK23" si="177">IF($AL23=0,"",AJ23/$AL23*100)</f>
        <v>27.257431295569269</v>
      </c>
      <c r="AL23" s="7">
        <f t="shared" si="27"/>
        <v>1783</v>
      </c>
      <c r="AM23" s="7">
        <v>0</v>
      </c>
      <c r="AN23" s="10" t="str">
        <f t="shared" si="14"/>
        <v/>
      </c>
      <c r="AO23" s="7">
        <v>0</v>
      </c>
      <c r="AP23" s="10" t="str">
        <f t="shared" si="14"/>
        <v/>
      </c>
      <c r="AQ23" s="7">
        <v>0</v>
      </c>
      <c r="AR23" s="10" t="str">
        <f t="shared" ref="AR23" si="178">IF($AU23=0,"",AQ23/$AU23*100)</f>
        <v/>
      </c>
      <c r="AS23" s="7">
        <v>0</v>
      </c>
      <c r="AT23" s="10" t="str">
        <f t="shared" ref="AT23" si="179">IF($AU23=0,"",AS23/$AU23*100)</f>
        <v/>
      </c>
      <c r="AU23" s="7">
        <f t="shared" si="17"/>
        <v>0</v>
      </c>
    </row>
    <row r="24" spans="1:47" ht="19.5" customHeight="1">
      <c r="A24" s="6">
        <v>19</v>
      </c>
      <c r="B24" s="2" t="s">
        <v>54</v>
      </c>
      <c r="C24" s="7">
        <v>19</v>
      </c>
      <c r="D24" s="10">
        <f t="shared" si="1"/>
        <v>27.536231884057973</v>
      </c>
      <c r="E24" s="7">
        <v>0</v>
      </c>
      <c r="F24" s="10">
        <f t="shared" si="1"/>
        <v>0</v>
      </c>
      <c r="G24" s="7">
        <v>0</v>
      </c>
      <c r="H24" s="10">
        <f t="shared" ref="H24" si="180">IF($K24=0,"",G24/$K24*100)</f>
        <v>0</v>
      </c>
      <c r="I24" s="7">
        <v>50</v>
      </c>
      <c r="J24" s="10">
        <f t="shared" ref="J24" si="181">IF($K24=0,"",I24/$K24*100)</f>
        <v>72.463768115942031</v>
      </c>
      <c r="K24" s="7">
        <f t="shared" si="0"/>
        <v>69</v>
      </c>
      <c r="L24" s="7">
        <v>119</v>
      </c>
      <c r="M24" s="10">
        <f t="shared" si="4"/>
        <v>35.311572700296736</v>
      </c>
      <c r="N24" s="7">
        <v>0</v>
      </c>
      <c r="O24" s="10">
        <f t="shared" si="4"/>
        <v>0</v>
      </c>
      <c r="P24" s="7">
        <v>0</v>
      </c>
      <c r="Q24" s="10">
        <f t="shared" ref="Q24" si="182">IF($T24=0,"",P24/$T24*100)</f>
        <v>0</v>
      </c>
      <c r="R24" s="7">
        <v>218</v>
      </c>
      <c r="S24" s="10">
        <f t="shared" ref="S24" si="183">IF($T24=0,"",R24/$T24*100)</f>
        <v>64.688427299703264</v>
      </c>
      <c r="T24" s="7">
        <f t="shared" si="7"/>
        <v>337</v>
      </c>
      <c r="U24" s="7">
        <v>287</v>
      </c>
      <c r="V24" s="10">
        <f t="shared" si="8"/>
        <v>61.72043010752688</v>
      </c>
      <c r="W24" s="7">
        <v>0</v>
      </c>
      <c r="X24" s="10">
        <f t="shared" si="8"/>
        <v>0</v>
      </c>
      <c r="Y24" s="7">
        <v>0</v>
      </c>
      <c r="Z24" s="10">
        <f t="shared" ref="Z24" si="184">IF($AC24=0,"",Y24/$AC24*100)</f>
        <v>0</v>
      </c>
      <c r="AA24" s="7">
        <v>178</v>
      </c>
      <c r="AB24" s="10">
        <f t="shared" ref="AB24" si="185">IF($AC24=0,"",AA24/$AC24*100)</f>
        <v>38.27956989247312</v>
      </c>
      <c r="AC24" s="7">
        <f t="shared" si="24"/>
        <v>465</v>
      </c>
      <c r="AD24" s="7">
        <v>1442</v>
      </c>
      <c r="AE24" s="10">
        <f t="shared" si="11"/>
        <v>86.762936221419977</v>
      </c>
      <c r="AF24" s="7">
        <v>0</v>
      </c>
      <c r="AG24" s="10">
        <f t="shared" si="11"/>
        <v>0</v>
      </c>
      <c r="AH24" s="7">
        <v>0</v>
      </c>
      <c r="AI24" s="10">
        <f t="shared" ref="AI24" si="186">IF($AL24=0,"",AH24/$AL24*100)</f>
        <v>0</v>
      </c>
      <c r="AJ24" s="7">
        <v>220</v>
      </c>
      <c r="AK24" s="10">
        <f t="shared" ref="AK24" si="187">IF($AL24=0,"",AJ24/$AL24*100)</f>
        <v>13.237063778580024</v>
      </c>
      <c r="AL24" s="7">
        <f t="shared" si="27"/>
        <v>1662</v>
      </c>
      <c r="AM24" s="7">
        <v>0</v>
      </c>
      <c r="AN24" s="10" t="str">
        <f t="shared" si="14"/>
        <v/>
      </c>
      <c r="AO24" s="7">
        <v>0</v>
      </c>
      <c r="AP24" s="10" t="str">
        <f t="shared" si="14"/>
        <v/>
      </c>
      <c r="AQ24" s="7">
        <v>0</v>
      </c>
      <c r="AR24" s="10" t="str">
        <f t="shared" ref="AR24" si="188">IF($AU24=0,"",AQ24/$AU24*100)</f>
        <v/>
      </c>
      <c r="AS24" s="7">
        <v>0</v>
      </c>
      <c r="AT24" s="10" t="str">
        <f t="shared" ref="AT24" si="189">IF($AU24=0,"",AS24/$AU24*100)</f>
        <v/>
      </c>
      <c r="AU24" s="7">
        <f t="shared" si="17"/>
        <v>0</v>
      </c>
    </row>
    <row r="25" spans="1:47" ht="19.5" customHeight="1">
      <c r="A25" s="6">
        <v>20</v>
      </c>
      <c r="B25" s="2" t="s">
        <v>55</v>
      </c>
      <c r="C25" s="7">
        <v>327</v>
      </c>
      <c r="D25" s="10">
        <f t="shared" si="1"/>
        <v>16.350000000000001</v>
      </c>
      <c r="E25" s="7">
        <v>0</v>
      </c>
      <c r="F25" s="10">
        <f t="shared" si="1"/>
        <v>0</v>
      </c>
      <c r="G25" s="7">
        <v>488</v>
      </c>
      <c r="H25" s="10">
        <f t="shared" ref="H25" si="190">IF($K25=0,"",G25/$K25*100)</f>
        <v>24.4</v>
      </c>
      <c r="I25" s="7">
        <v>1185</v>
      </c>
      <c r="J25" s="10">
        <f t="shared" ref="J25" si="191">IF($K25=0,"",I25/$K25*100)</f>
        <v>59.25</v>
      </c>
      <c r="K25" s="7">
        <f t="shared" si="0"/>
        <v>2000</v>
      </c>
      <c r="L25" s="7">
        <v>3647</v>
      </c>
      <c r="M25" s="10">
        <f t="shared" si="4"/>
        <v>48.600746268656714</v>
      </c>
      <c r="N25" s="7">
        <v>57</v>
      </c>
      <c r="O25" s="10">
        <f t="shared" si="4"/>
        <v>0.75959488272921105</v>
      </c>
      <c r="P25" s="7">
        <v>1756</v>
      </c>
      <c r="Q25" s="10">
        <f t="shared" ref="Q25" si="192">IF($T25=0,"",P25/$T25*100)</f>
        <v>23.400852878464821</v>
      </c>
      <c r="R25" s="7">
        <v>2044</v>
      </c>
      <c r="S25" s="10">
        <f t="shared" ref="S25" si="193">IF($T25=0,"",R25/$T25*100)</f>
        <v>27.238805970149254</v>
      </c>
      <c r="T25" s="7">
        <f t="shared" si="7"/>
        <v>7504</v>
      </c>
      <c r="U25" s="7">
        <v>18067</v>
      </c>
      <c r="V25" s="10">
        <f t="shared" si="8"/>
        <v>83.950559918219412</v>
      </c>
      <c r="W25" s="7">
        <v>86</v>
      </c>
      <c r="X25" s="10">
        <f t="shared" si="8"/>
        <v>0.39960968356489007</v>
      </c>
      <c r="Y25" s="7">
        <v>1341</v>
      </c>
      <c r="Z25" s="10">
        <f t="shared" ref="Z25" si="194">IF($AC25=0,"",Y25/$AC25*100)</f>
        <v>6.2311230890757869</v>
      </c>
      <c r="AA25" s="7">
        <v>2027</v>
      </c>
      <c r="AB25" s="10">
        <f t="shared" ref="AB25" si="195">IF($AC25=0,"",AA25/$AC25*100)</f>
        <v>9.4187073091399096</v>
      </c>
      <c r="AC25" s="7">
        <f t="shared" si="24"/>
        <v>21521</v>
      </c>
      <c r="AD25" s="7">
        <v>48115</v>
      </c>
      <c r="AE25" s="10">
        <f t="shared" si="11"/>
        <v>92.283938777858765</v>
      </c>
      <c r="AF25" s="7">
        <v>144</v>
      </c>
      <c r="AG25" s="10">
        <f t="shared" si="11"/>
        <v>0.27619011085964174</v>
      </c>
      <c r="AH25" s="7">
        <v>385</v>
      </c>
      <c r="AI25" s="10">
        <f t="shared" ref="AI25" si="196">IF($AL25=0,"",AH25/$AL25*100)</f>
        <v>0.73842494917334767</v>
      </c>
      <c r="AJ25" s="7">
        <v>3494</v>
      </c>
      <c r="AK25" s="10">
        <f t="shared" ref="AK25" si="197">IF($AL25=0,"",AJ25/$AL25*100)</f>
        <v>6.7014461621082519</v>
      </c>
      <c r="AL25" s="7">
        <f>SUM(AD25+AF25+AH25+AJ25)</f>
        <v>52138</v>
      </c>
      <c r="AM25" s="7">
        <v>0</v>
      </c>
      <c r="AN25" s="10" t="str">
        <f t="shared" si="14"/>
        <v/>
      </c>
      <c r="AO25" s="7">
        <v>0</v>
      </c>
      <c r="AP25" s="10" t="str">
        <f t="shared" si="14"/>
        <v/>
      </c>
      <c r="AQ25" s="7">
        <v>0</v>
      </c>
      <c r="AR25" s="10" t="str">
        <f t="shared" ref="AR25" si="198">IF($AU25=0,"",AQ25/$AU25*100)</f>
        <v/>
      </c>
      <c r="AS25" s="7">
        <v>0</v>
      </c>
      <c r="AT25" s="10" t="str">
        <f t="shared" ref="AT25" si="199">IF($AU25=0,"",AS25/$AU25*100)</f>
        <v/>
      </c>
      <c r="AU25" s="7">
        <f t="shared" si="17"/>
        <v>0</v>
      </c>
    </row>
    <row r="26" spans="1:47" ht="19.5" customHeight="1">
      <c r="A26" s="6">
        <v>21</v>
      </c>
      <c r="B26" s="2" t="s">
        <v>56</v>
      </c>
      <c r="C26" s="7">
        <v>1466</v>
      </c>
      <c r="D26" s="10">
        <f t="shared" si="1"/>
        <v>59.280226445612612</v>
      </c>
      <c r="E26" s="7">
        <v>6</v>
      </c>
      <c r="F26" s="10">
        <f t="shared" si="1"/>
        <v>0.24262029923170239</v>
      </c>
      <c r="G26" s="7">
        <v>259</v>
      </c>
      <c r="H26" s="10">
        <f t="shared" ref="H26" si="200">IF($K26=0,"",G26/$K26*100)</f>
        <v>10.473109583501818</v>
      </c>
      <c r="I26" s="7">
        <v>742</v>
      </c>
      <c r="J26" s="10">
        <f t="shared" ref="J26" si="201">IF($K26=0,"",I26/$K26*100)</f>
        <v>30.004043671653864</v>
      </c>
      <c r="K26" s="7">
        <f t="shared" si="0"/>
        <v>2473</v>
      </c>
      <c r="L26" s="7">
        <v>1677</v>
      </c>
      <c r="M26" s="10">
        <f t="shared" si="4"/>
        <v>63.450624290578887</v>
      </c>
      <c r="N26" s="7">
        <v>2</v>
      </c>
      <c r="O26" s="10">
        <f t="shared" si="4"/>
        <v>7.5671585319712451E-2</v>
      </c>
      <c r="P26" s="7">
        <v>110</v>
      </c>
      <c r="Q26" s="10">
        <f t="shared" ref="Q26" si="202">IF($T26=0,"",P26/$T26*100)</f>
        <v>4.161937192584185</v>
      </c>
      <c r="R26" s="7">
        <v>854</v>
      </c>
      <c r="S26" s="10">
        <f t="shared" ref="S26" si="203">IF($T26=0,"",R26/$T26*100)</f>
        <v>32.311766931517219</v>
      </c>
      <c r="T26" s="7">
        <f t="shared" si="7"/>
        <v>2643</v>
      </c>
      <c r="U26" s="7">
        <v>2476</v>
      </c>
      <c r="V26" s="10">
        <f t="shared" si="8"/>
        <v>39.171017244106942</v>
      </c>
      <c r="W26" s="7">
        <v>2</v>
      </c>
      <c r="X26" s="10">
        <f t="shared" si="8"/>
        <v>3.1640563202024997E-2</v>
      </c>
      <c r="Y26" s="7">
        <v>73</v>
      </c>
      <c r="Z26" s="10">
        <f t="shared" ref="Z26" si="204">IF($AC26=0,"",Y26/$AC26*100)</f>
        <v>1.1548805568739124</v>
      </c>
      <c r="AA26" s="7">
        <v>3770</v>
      </c>
      <c r="AB26" s="10">
        <f t="shared" ref="AB26" si="205">IF($AC26=0,"",AA26/$AC26*100)</f>
        <v>59.642461635817114</v>
      </c>
      <c r="AC26" s="7">
        <f t="shared" si="24"/>
        <v>6321</v>
      </c>
      <c r="AD26" s="7">
        <v>13156</v>
      </c>
      <c r="AE26" s="10">
        <f t="shared" si="11"/>
        <v>78.384175405147758</v>
      </c>
      <c r="AF26" s="7">
        <v>244</v>
      </c>
      <c r="AG26" s="10">
        <f t="shared" si="11"/>
        <v>1.4537654909437558</v>
      </c>
      <c r="AH26" s="7">
        <v>90</v>
      </c>
      <c r="AI26" s="10">
        <f t="shared" ref="AI26" si="206">IF($AL26=0,"",AH26/$AL26*100)</f>
        <v>0.53622497616777876</v>
      </c>
      <c r="AJ26" s="7">
        <v>3294</v>
      </c>
      <c r="AK26" s="10">
        <f t="shared" ref="AK26" si="207">IF($AL26=0,"",AJ26/$AL26*100)</f>
        <v>19.625834127740703</v>
      </c>
      <c r="AL26" s="7">
        <f t="shared" ref="AL26:AL40" si="208">SUM(AD26+AF26+AH26+AJ26)</f>
        <v>16784</v>
      </c>
      <c r="AM26" s="7">
        <v>0</v>
      </c>
      <c r="AN26" s="10" t="str">
        <f t="shared" si="14"/>
        <v/>
      </c>
      <c r="AO26" s="7">
        <v>0</v>
      </c>
      <c r="AP26" s="10" t="str">
        <f t="shared" si="14"/>
        <v/>
      </c>
      <c r="AQ26" s="7">
        <v>0</v>
      </c>
      <c r="AR26" s="10" t="str">
        <f t="shared" ref="AR26" si="209">IF($AU26=0,"",AQ26/$AU26*100)</f>
        <v/>
      </c>
      <c r="AS26" s="7">
        <v>0</v>
      </c>
      <c r="AT26" s="10" t="str">
        <f t="shared" ref="AT26" si="210">IF($AU26=0,"",AS26/$AU26*100)</f>
        <v/>
      </c>
      <c r="AU26" s="7">
        <f t="shared" si="17"/>
        <v>0</v>
      </c>
    </row>
    <row r="27" spans="1:47" ht="19.5" customHeight="1">
      <c r="A27" s="6">
        <v>22</v>
      </c>
      <c r="B27" s="2" t="s">
        <v>32</v>
      </c>
      <c r="C27" s="7">
        <v>3102</v>
      </c>
      <c r="D27" s="10">
        <f t="shared" si="1"/>
        <v>51.734489659773189</v>
      </c>
      <c r="E27" s="7">
        <v>0</v>
      </c>
      <c r="F27" s="10">
        <f t="shared" si="1"/>
        <v>0</v>
      </c>
      <c r="G27" s="7">
        <v>186</v>
      </c>
      <c r="H27" s="10">
        <f t="shared" ref="H27" si="211">IF($K27=0,"",G27/$K27*100)</f>
        <v>3.1020680453635756</v>
      </c>
      <c r="I27" s="7">
        <v>2708</v>
      </c>
      <c r="J27" s="10">
        <f t="shared" ref="J27" si="212">IF($K27=0,"",I27/$K27*100)</f>
        <v>45.163442294863245</v>
      </c>
      <c r="K27" s="7">
        <f t="shared" si="0"/>
        <v>5996</v>
      </c>
      <c r="L27" s="7">
        <v>6096</v>
      </c>
      <c r="M27" s="10">
        <f t="shared" si="4"/>
        <v>52.524556264001376</v>
      </c>
      <c r="N27" s="7">
        <v>0</v>
      </c>
      <c r="O27" s="10">
        <f t="shared" si="4"/>
        <v>0</v>
      </c>
      <c r="P27" s="7">
        <v>23</v>
      </c>
      <c r="Q27" s="10">
        <f t="shared" ref="Q27" si="213">IF($T27=0,"",P27/$T27*100)</f>
        <v>0.19817335860761676</v>
      </c>
      <c r="R27" s="7">
        <v>5487</v>
      </c>
      <c r="S27" s="10">
        <f t="shared" ref="S27" si="214">IF($T27=0,"",R27/$T27*100)</f>
        <v>47.277270377391005</v>
      </c>
      <c r="T27" s="7">
        <f t="shared" si="7"/>
        <v>11606</v>
      </c>
      <c r="U27" s="7">
        <v>25102</v>
      </c>
      <c r="V27" s="10">
        <f t="shared" si="8"/>
        <v>64.866401364411601</v>
      </c>
      <c r="W27" s="7">
        <v>0</v>
      </c>
      <c r="X27" s="10">
        <f t="shared" si="8"/>
        <v>0</v>
      </c>
      <c r="Y27" s="7">
        <v>257</v>
      </c>
      <c r="Z27" s="10">
        <f t="shared" ref="Z27" si="215">IF($AC27=0,"",Y27/$AC27*100)</f>
        <v>0.66411700863093703</v>
      </c>
      <c r="AA27" s="7">
        <v>13339</v>
      </c>
      <c r="AB27" s="10">
        <f t="shared" ref="AB27" si="216">IF($AC27=0,"",AA27/$AC27*100)</f>
        <v>34.469481626957467</v>
      </c>
      <c r="AC27" s="7">
        <f t="shared" si="24"/>
        <v>38698</v>
      </c>
      <c r="AD27" s="7">
        <v>2316</v>
      </c>
      <c r="AE27" s="10">
        <f t="shared" si="11"/>
        <v>4.6424920319923029</v>
      </c>
      <c r="AF27" s="7">
        <v>42896</v>
      </c>
      <c r="AG27" s="10">
        <f t="shared" si="11"/>
        <v>85.986329103774523</v>
      </c>
      <c r="AH27" s="7">
        <v>234</v>
      </c>
      <c r="AI27" s="10">
        <f t="shared" ref="AI27" si="217">IF($AL27=0,"",AH27/$AL27*100)</f>
        <v>0.46906007577124298</v>
      </c>
      <c r="AJ27" s="7">
        <v>4441</v>
      </c>
      <c r="AK27" s="10">
        <f t="shared" ref="AK27" si="218">IF($AL27=0,"",AJ27/$AL27*100)</f>
        <v>8.9021187884619248</v>
      </c>
      <c r="AL27" s="7">
        <f t="shared" si="208"/>
        <v>49887</v>
      </c>
      <c r="AM27" s="7">
        <v>7</v>
      </c>
      <c r="AN27" s="10">
        <f t="shared" si="14"/>
        <v>87.5</v>
      </c>
      <c r="AO27" s="7">
        <v>0</v>
      </c>
      <c r="AP27" s="10">
        <f t="shared" si="14"/>
        <v>0</v>
      </c>
      <c r="AQ27" s="7">
        <v>1</v>
      </c>
      <c r="AR27" s="10">
        <f t="shared" ref="AR27" si="219">IF($AU27=0,"",AQ27/$AU27*100)</f>
        <v>12.5</v>
      </c>
      <c r="AS27" s="7">
        <v>0</v>
      </c>
      <c r="AT27" s="10">
        <f t="shared" ref="AT27" si="220">IF($AU27=0,"",AS27/$AU27*100)</f>
        <v>0</v>
      </c>
      <c r="AU27" s="7">
        <f t="shared" si="17"/>
        <v>8</v>
      </c>
    </row>
    <row r="28" spans="1:47" ht="19.5" customHeight="1">
      <c r="A28" s="6">
        <v>23</v>
      </c>
      <c r="B28" s="2" t="s">
        <v>33</v>
      </c>
      <c r="C28" s="7">
        <v>49</v>
      </c>
      <c r="D28" s="10">
        <f t="shared" si="1"/>
        <v>89.090909090909093</v>
      </c>
      <c r="E28" s="7">
        <v>0</v>
      </c>
      <c r="F28" s="10">
        <f t="shared" si="1"/>
        <v>0</v>
      </c>
      <c r="G28" s="7">
        <v>3</v>
      </c>
      <c r="H28" s="10">
        <f t="shared" ref="H28" si="221">IF($K28=0,"",G28/$K28*100)</f>
        <v>5.4545454545454541</v>
      </c>
      <c r="I28" s="7">
        <v>3</v>
      </c>
      <c r="J28" s="10">
        <f t="shared" ref="J28" si="222">IF($K28=0,"",I28/$K28*100)</f>
        <v>5.4545454545454541</v>
      </c>
      <c r="K28" s="7">
        <f t="shared" si="0"/>
        <v>55</v>
      </c>
      <c r="L28" s="7">
        <v>100</v>
      </c>
      <c r="M28" s="10">
        <f t="shared" si="4"/>
        <v>84.745762711864401</v>
      </c>
      <c r="N28" s="7">
        <v>0</v>
      </c>
      <c r="O28" s="10">
        <f t="shared" si="4"/>
        <v>0</v>
      </c>
      <c r="P28" s="7">
        <v>1</v>
      </c>
      <c r="Q28" s="10">
        <f t="shared" ref="Q28" si="223">IF($T28=0,"",P28/$T28*100)</f>
        <v>0.84745762711864403</v>
      </c>
      <c r="R28" s="7">
        <v>17</v>
      </c>
      <c r="S28" s="10">
        <f t="shared" ref="S28" si="224">IF($T28=0,"",R28/$T28*100)</f>
        <v>14.40677966101695</v>
      </c>
      <c r="T28" s="7">
        <f t="shared" si="7"/>
        <v>118</v>
      </c>
      <c r="U28" s="7">
        <v>145</v>
      </c>
      <c r="V28" s="10">
        <f t="shared" si="8"/>
        <v>67.441860465116278</v>
      </c>
      <c r="W28" s="7">
        <v>0</v>
      </c>
      <c r="X28" s="10">
        <f t="shared" si="8"/>
        <v>0</v>
      </c>
      <c r="Y28" s="7">
        <v>0</v>
      </c>
      <c r="Z28" s="10">
        <f t="shared" ref="Z28" si="225">IF($AC28=0,"",Y28/$AC28*100)</f>
        <v>0</v>
      </c>
      <c r="AA28" s="7">
        <v>70</v>
      </c>
      <c r="AB28" s="10">
        <f t="shared" ref="AB28" si="226">IF($AC28=0,"",AA28/$AC28*100)</f>
        <v>32.558139534883722</v>
      </c>
      <c r="AC28" s="7">
        <f t="shared" si="24"/>
        <v>215</v>
      </c>
      <c r="AD28" s="7">
        <v>478</v>
      </c>
      <c r="AE28" s="10">
        <f t="shared" si="11"/>
        <v>62.158647594278285</v>
      </c>
      <c r="AF28" s="7">
        <v>0</v>
      </c>
      <c r="AG28" s="10">
        <f t="shared" si="11"/>
        <v>0</v>
      </c>
      <c r="AH28" s="7">
        <v>0</v>
      </c>
      <c r="AI28" s="10">
        <f t="shared" ref="AI28" si="227">IF($AL28=0,"",AH28/$AL28*100)</f>
        <v>0</v>
      </c>
      <c r="AJ28" s="7">
        <v>291</v>
      </c>
      <c r="AK28" s="10">
        <f t="shared" ref="AK28" si="228">IF($AL28=0,"",AJ28/$AL28*100)</f>
        <v>37.841352405721715</v>
      </c>
      <c r="AL28" s="7">
        <f t="shared" si="208"/>
        <v>769</v>
      </c>
      <c r="AM28" s="7">
        <v>764</v>
      </c>
      <c r="AN28" s="10">
        <f t="shared" si="14"/>
        <v>66.492602262837252</v>
      </c>
      <c r="AO28" s="7">
        <v>0</v>
      </c>
      <c r="AP28" s="10">
        <f t="shared" si="14"/>
        <v>0</v>
      </c>
      <c r="AQ28" s="7">
        <v>4</v>
      </c>
      <c r="AR28" s="10">
        <f t="shared" ref="AR28" si="229">IF($AU28=0,"",AQ28/$AU28*100)</f>
        <v>0.34812880765883375</v>
      </c>
      <c r="AS28" s="7">
        <v>381</v>
      </c>
      <c r="AT28" s="10">
        <f t="shared" ref="AT28" si="230">IF($AU28=0,"",AS28/$AU28*100)</f>
        <v>33.159268929503916</v>
      </c>
      <c r="AU28" s="7">
        <f t="shared" si="17"/>
        <v>1149</v>
      </c>
    </row>
    <row r="29" spans="1:47" ht="19.5" customHeight="1">
      <c r="A29" s="6">
        <v>24</v>
      </c>
      <c r="B29" s="2" t="s">
        <v>34</v>
      </c>
      <c r="C29" s="7">
        <v>2000</v>
      </c>
      <c r="D29" s="10">
        <f t="shared" si="1"/>
        <v>39.761431411530815</v>
      </c>
      <c r="E29" s="7">
        <v>105</v>
      </c>
      <c r="F29" s="10">
        <f t="shared" si="1"/>
        <v>2.0874751491053676</v>
      </c>
      <c r="G29" s="7">
        <v>1195</v>
      </c>
      <c r="H29" s="10">
        <f t="shared" ref="H29" si="231">IF($K29=0,"",G29/$K29*100)</f>
        <v>23.757455268389663</v>
      </c>
      <c r="I29" s="7">
        <v>1730</v>
      </c>
      <c r="J29" s="10">
        <f t="shared" ref="J29" si="232">IF($K29=0,"",I29/$K29*100)</f>
        <v>34.393638170974157</v>
      </c>
      <c r="K29" s="7">
        <f t="shared" si="0"/>
        <v>5030</v>
      </c>
      <c r="L29" s="7">
        <v>2067</v>
      </c>
      <c r="M29" s="10">
        <f t="shared" si="4"/>
        <v>45.190205509400961</v>
      </c>
      <c r="N29" s="7">
        <v>120</v>
      </c>
      <c r="O29" s="10">
        <f t="shared" si="4"/>
        <v>2.6235242675994752</v>
      </c>
      <c r="P29" s="7">
        <v>668</v>
      </c>
      <c r="Q29" s="10">
        <f t="shared" ref="Q29" si="233">IF($T29=0,"",P29/$T29*100)</f>
        <v>14.604285089637079</v>
      </c>
      <c r="R29" s="7">
        <v>1719</v>
      </c>
      <c r="S29" s="10">
        <f t="shared" ref="S29" si="234">IF($T29=0,"",R29/$T29*100)</f>
        <v>37.58198513336248</v>
      </c>
      <c r="T29" s="7">
        <f t="shared" si="7"/>
        <v>4574</v>
      </c>
      <c r="U29" s="7">
        <v>387</v>
      </c>
      <c r="V29" s="10">
        <f t="shared" si="8"/>
        <v>3.8941436908834772</v>
      </c>
      <c r="W29" s="7">
        <v>7210</v>
      </c>
      <c r="X29" s="10">
        <f t="shared" si="8"/>
        <v>72.549808814650845</v>
      </c>
      <c r="Y29" s="7">
        <v>1643</v>
      </c>
      <c r="Z29" s="10">
        <f t="shared" ref="Z29" si="235">IF($AC29=0,"",Y29/$AC29*100)</f>
        <v>16.532501509358021</v>
      </c>
      <c r="AA29" s="7">
        <v>698</v>
      </c>
      <c r="AB29" s="10">
        <f t="shared" ref="AB29" si="236">IF($AC29=0,"",AA29/$AC29*100)</f>
        <v>7.0235459851076678</v>
      </c>
      <c r="AC29" s="7">
        <f t="shared" si="24"/>
        <v>9938</v>
      </c>
      <c r="AD29" s="7">
        <v>463</v>
      </c>
      <c r="AE29" s="10">
        <f t="shared" si="11"/>
        <v>1.5613407971943079</v>
      </c>
      <c r="AF29" s="7">
        <v>22036</v>
      </c>
      <c r="AG29" s="10">
        <f t="shared" si="11"/>
        <v>74.310379712686313</v>
      </c>
      <c r="AH29" s="7">
        <v>1963</v>
      </c>
      <c r="AI29" s="10">
        <f t="shared" ref="AI29" si="237">IF($AL29=0,"",AH29/$AL29*100)</f>
        <v>6.6196803129426049</v>
      </c>
      <c r="AJ29" s="7">
        <v>5192</v>
      </c>
      <c r="AK29" s="10">
        <f t="shared" ref="AK29" si="238">IF($AL29=0,"",AJ29/$AL29*100)</f>
        <v>17.508599177176773</v>
      </c>
      <c r="AL29" s="7">
        <f t="shared" si="208"/>
        <v>29654</v>
      </c>
      <c r="AM29" s="7">
        <v>0</v>
      </c>
      <c r="AN29" s="10">
        <f t="shared" si="14"/>
        <v>0</v>
      </c>
      <c r="AO29" s="7">
        <v>0</v>
      </c>
      <c r="AP29" s="10">
        <f t="shared" si="14"/>
        <v>0</v>
      </c>
      <c r="AQ29" s="7">
        <v>7</v>
      </c>
      <c r="AR29" s="10">
        <f t="shared" ref="AR29" si="239">IF($AU29=0,"",AQ29/$AU29*100)</f>
        <v>0.11746937405604967</v>
      </c>
      <c r="AS29" s="7">
        <v>5952</v>
      </c>
      <c r="AT29" s="10">
        <f t="shared" ref="AT29" si="240">IF($AU29=0,"",AS29/$AU29*100)</f>
        <v>99.882530625943957</v>
      </c>
      <c r="AU29" s="7">
        <f t="shared" si="17"/>
        <v>5959</v>
      </c>
    </row>
    <row r="30" spans="1:47" ht="19.5" customHeight="1">
      <c r="A30" s="6">
        <v>25</v>
      </c>
      <c r="B30" s="2" t="s">
        <v>35</v>
      </c>
      <c r="C30" s="7">
        <v>257</v>
      </c>
      <c r="D30" s="10">
        <f t="shared" si="1"/>
        <v>85.38205980066445</v>
      </c>
      <c r="E30" s="7">
        <v>0</v>
      </c>
      <c r="F30" s="10">
        <f t="shared" si="1"/>
        <v>0</v>
      </c>
      <c r="G30" s="7">
        <v>36</v>
      </c>
      <c r="H30" s="10">
        <f t="shared" ref="H30" si="241">IF($K30=0,"",G30/$K30*100)</f>
        <v>11.960132890365449</v>
      </c>
      <c r="I30" s="7">
        <v>8</v>
      </c>
      <c r="J30" s="10">
        <f t="shared" ref="J30" si="242">IF($K30=0,"",I30/$K30*100)</f>
        <v>2.6578073089700998</v>
      </c>
      <c r="K30" s="7">
        <f t="shared" si="0"/>
        <v>301</v>
      </c>
      <c r="L30" s="7">
        <v>396</v>
      </c>
      <c r="M30" s="10">
        <f t="shared" si="4"/>
        <v>92.093023255813961</v>
      </c>
      <c r="N30" s="7">
        <v>0</v>
      </c>
      <c r="O30" s="10">
        <f t="shared" si="4"/>
        <v>0</v>
      </c>
      <c r="P30" s="7">
        <v>7</v>
      </c>
      <c r="Q30" s="10">
        <f t="shared" ref="Q30" si="243">IF($T30=0,"",P30/$T30*100)</f>
        <v>1.6279069767441861</v>
      </c>
      <c r="R30" s="7">
        <v>27</v>
      </c>
      <c r="S30" s="10">
        <f t="shared" ref="S30" si="244">IF($T30=0,"",R30/$T30*100)</f>
        <v>6.279069767441861</v>
      </c>
      <c r="T30" s="7">
        <f t="shared" si="7"/>
        <v>430</v>
      </c>
      <c r="U30" s="7">
        <v>1033</v>
      </c>
      <c r="V30" s="10">
        <f t="shared" si="8"/>
        <v>97.544853635505191</v>
      </c>
      <c r="W30" s="7">
        <v>0</v>
      </c>
      <c r="X30" s="10">
        <f t="shared" si="8"/>
        <v>0</v>
      </c>
      <c r="Y30" s="7">
        <v>5</v>
      </c>
      <c r="Z30" s="10">
        <f t="shared" ref="Z30" si="245">IF($AC30=0,"",Y30/$AC30*100)</f>
        <v>0.47214353163361661</v>
      </c>
      <c r="AA30" s="7">
        <v>21</v>
      </c>
      <c r="AB30" s="10">
        <f t="shared" ref="AB30" si="246">IF($AC30=0,"",AA30/$AC30*100)</f>
        <v>1.9830028328611897</v>
      </c>
      <c r="AC30" s="7">
        <f t="shared" si="24"/>
        <v>1059</v>
      </c>
      <c r="AD30" s="7">
        <v>2074</v>
      </c>
      <c r="AE30" s="10">
        <f t="shared" si="11"/>
        <v>97.830188679245282</v>
      </c>
      <c r="AF30" s="7">
        <v>0</v>
      </c>
      <c r="AG30" s="10">
        <f t="shared" si="11"/>
        <v>0</v>
      </c>
      <c r="AH30" s="7">
        <v>11</v>
      </c>
      <c r="AI30" s="10">
        <f t="shared" ref="AI30" si="247">IF($AL30=0,"",AH30/$AL30*100)</f>
        <v>0.51886792452830188</v>
      </c>
      <c r="AJ30" s="7">
        <v>35</v>
      </c>
      <c r="AK30" s="10">
        <f t="shared" ref="AK30" si="248">IF($AL30=0,"",AJ30/$AL30*100)</f>
        <v>1.6509433962264151</v>
      </c>
      <c r="AL30" s="7">
        <f t="shared" si="208"/>
        <v>2120</v>
      </c>
      <c r="AM30" s="7">
        <v>0</v>
      </c>
      <c r="AN30" s="10" t="str">
        <f t="shared" si="14"/>
        <v/>
      </c>
      <c r="AO30" s="7">
        <v>0</v>
      </c>
      <c r="AP30" s="10" t="str">
        <f t="shared" si="14"/>
        <v/>
      </c>
      <c r="AQ30" s="7">
        <v>0</v>
      </c>
      <c r="AR30" s="10" t="str">
        <f t="shared" ref="AR30" si="249">IF($AU30=0,"",AQ30/$AU30*100)</f>
        <v/>
      </c>
      <c r="AS30" s="7">
        <v>0</v>
      </c>
      <c r="AT30" s="10" t="str">
        <f t="shared" ref="AT30" si="250">IF($AU30=0,"",AS30/$AU30*100)</f>
        <v/>
      </c>
      <c r="AU30" s="7">
        <f t="shared" si="17"/>
        <v>0</v>
      </c>
    </row>
    <row r="31" spans="1:47" ht="19.5" customHeight="1">
      <c r="A31" s="6">
        <v>26</v>
      </c>
      <c r="B31" s="2" t="s">
        <v>36</v>
      </c>
      <c r="C31" s="7">
        <v>307</v>
      </c>
      <c r="D31" s="10">
        <f t="shared" si="1"/>
        <v>3.7099697885196377</v>
      </c>
      <c r="E31" s="7">
        <v>0</v>
      </c>
      <c r="F31" s="10">
        <f t="shared" si="1"/>
        <v>0</v>
      </c>
      <c r="G31" s="7">
        <v>3950</v>
      </c>
      <c r="H31" s="10">
        <f t="shared" ref="H31" si="251">IF($K31=0,"",G31/$K31*100)</f>
        <v>47.734138972809667</v>
      </c>
      <c r="I31" s="7">
        <v>4018</v>
      </c>
      <c r="J31" s="10">
        <f t="shared" ref="J31" si="252">IF($K31=0,"",I31/$K31*100)</f>
        <v>48.555891238670696</v>
      </c>
      <c r="K31" s="7">
        <f t="shared" si="0"/>
        <v>8275</v>
      </c>
      <c r="L31" s="7">
        <v>253</v>
      </c>
      <c r="M31" s="10">
        <f t="shared" si="4"/>
        <v>3.321953781512605</v>
      </c>
      <c r="N31" s="7">
        <v>0</v>
      </c>
      <c r="O31" s="10">
        <f t="shared" si="4"/>
        <v>0</v>
      </c>
      <c r="P31" s="7">
        <v>610</v>
      </c>
      <c r="Q31" s="10">
        <f t="shared" ref="Q31" si="253">IF($T31=0,"",P31/$T31*100)</f>
        <v>8.0094537815126063</v>
      </c>
      <c r="R31" s="7">
        <v>6753</v>
      </c>
      <c r="S31" s="10">
        <f t="shared" ref="S31" si="254">IF($T31=0,"",R31/$T31*100)</f>
        <v>88.668592436974791</v>
      </c>
      <c r="T31" s="7">
        <f t="shared" si="7"/>
        <v>7616</v>
      </c>
      <c r="U31" s="7">
        <v>35357</v>
      </c>
      <c r="V31" s="10">
        <f t="shared" si="8"/>
        <v>75.216457123407153</v>
      </c>
      <c r="W31" s="7">
        <v>0</v>
      </c>
      <c r="X31" s="10">
        <f t="shared" si="8"/>
        <v>0</v>
      </c>
      <c r="Y31" s="7">
        <v>11650</v>
      </c>
      <c r="Z31" s="10">
        <f t="shared" ref="Z31" si="255">IF($AC31=0,"",Y31/$AC31*100)</f>
        <v>24.783542876592847</v>
      </c>
      <c r="AA31" s="7">
        <v>0</v>
      </c>
      <c r="AB31" s="10">
        <f t="shared" ref="AB31" si="256">IF($AC31=0,"",AA31/$AC31*100)</f>
        <v>0</v>
      </c>
      <c r="AC31" s="7">
        <f t="shared" si="24"/>
        <v>47007</v>
      </c>
      <c r="AD31" s="7">
        <v>100350</v>
      </c>
      <c r="AE31" s="10">
        <f t="shared" si="11"/>
        <v>77.411441619353255</v>
      </c>
      <c r="AF31" s="7">
        <v>0</v>
      </c>
      <c r="AG31" s="10">
        <f t="shared" si="11"/>
        <v>0</v>
      </c>
      <c r="AH31" s="7">
        <v>29282</v>
      </c>
      <c r="AI31" s="10">
        <f t="shared" ref="AI31" si="257">IF($AL31=0,"",AH31/$AL31*100)</f>
        <v>22.588558380646752</v>
      </c>
      <c r="AJ31" s="7">
        <v>0</v>
      </c>
      <c r="AK31" s="10">
        <f t="shared" ref="AK31" si="258">IF($AL31=0,"",AJ31/$AL31*100)</f>
        <v>0</v>
      </c>
      <c r="AL31" s="7">
        <f t="shared" si="208"/>
        <v>129632</v>
      </c>
      <c r="AM31" s="7">
        <v>0</v>
      </c>
      <c r="AN31" s="10" t="str">
        <f t="shared" si="14"/>
        <v/>
      </c>
      <c r="AO31" s="7">
        <v>0</v>
      </c>
      <c r="AP31" s="10" t="str">
        <f t="shared" si="14"/>
        <v/>
      </c>
      <c r="AQ31" s="7">
        <v>0</v>
      </c>
      <c r="AR31" s="10" t="str">
        <f t="shared" ref="AR31" si="259">IF($AU31=0,"",AQ31/$AU31*100)</f>
        <v/>
      </c>
      <c r="AS31" s="7">
        <v>0</v>
      </c>
      <c r="AT31" s="10" t="str">
        <f t="shared" ref="AT31" si="260">IF($AU31=0,"",AS31/$AU31*100)</f>
        <v/>
      </c>
      <c r="AU31" s="7">
        <f t="shared" si="17"/>
        <v>0</v>
      </c>
    </row>
    <row r="32" spans="1:47" ht="19.5" customHeight="1">
      <c r="A32" s="6">
        <v>27</v>
      </c>
      <c r="B32" s="2" t="s">
        <v>37</v>
      </c>
      <c r="C32" s="7">
        <v>965</v>
      </c>
      <c r="D32" s="10">
        <f t="shared" si="1"/>
        <v>71.587537091988125</v>
      </c>
      <c r="E32" s="7">
        <v>0</v>
      </c>
      <c r="F32" s="10">
        <f t="shared" si="1"/>
        <v>0</v>
      </c>
      <c r="G32" s="7">
        <v>218</v>
      </c>
      <c r="H32" s="10">
        <f t="shared" ref="H32" si="261">IF($K32=0,"",G32/$K32*100)</f>
        <v>16.172106824925816</v>
      </c>
      <c r="I32" s="7">
        <v>165</v>
      </c>
      <c r="J32" s="10">
        <f t="shared" ref="J32" si="262">IF($K32=0,"",I32/$K32*100)</f>
        <v>12.240356083086052</v>
      </c>
      <c r="K32" s="7">
        <f t="shared" si="0"/>
        <v>1348</v>
      </c>
      <c r="L32" s="7">
        <v>798</v>
      </c>
      <c r="M32" s="10">
        <f t="shared" si="4"/>
        <v>75.639810426540294</v>
      </c>
      <c r="N32" s="7">
        <v>0</v>
      </c>
      <c r="O32" s="10">
        <f t="shared" si="4"/>
        <v>0</v>
      </c>
      <c r="P32" s="7">
        <v>79</v>
      </c>
      <c r="Q32" s="10">
        <f t="shared" ref="Q32" si="263">IF($T32=0,"",P32/$T32*100)</f>
        <v>7.4881516587677721</v>
      </c>
      <c r="R32" s="7">
        <v>178</v>
      </c>
      <c r="S32" s="10">
        <f t="shared" ref="S32" si="264">IF($T32=0,"",R32/$T32*100)</f>
        <v>16.872037914691944</v>
      </c>
      <c r="T32" s="7">
        <f t="shared" si="7"/>
        <v>1055</v>
      </c>
      <c r="U32" s="7">
        <v>2990</v>
      </c>
      <c r="V32" s="10">
        <f t="shared" si="8"/>
        <v>69.599627560521412</v>
      </c>
      <c r="W32" s="7">
        <v>0</v>
      </c>
      <c r="X32" s="10">
        <f t="shared" si="8"/>
        <v>0</v>
      </c>
      <c r="Y32" s="7">
        <v>269</v>
      </c>
      <c r="Z32" s="10">
        <f t="shared" ref="Z32" si="265">IF($AC32=0,"",Y32/$AC32*100)</f>
        <v>6.2616387337057722</v>
      </c>
      <c r="AA32" s="7">
        <v>1037</v>
      </c>
      <c r="AB32" s="10">
        <f t="shared" ref="AB32" si="266">IF($AC32=0,"",AA32/$AC32*100)</f>
        <v>24.138733705772811</v>
      </c>
      <c r="AC32" s="7">
        <f t="shared" si="24"/>
        <v>4296</v>
      </c>
      <c r="AD32" s="7">
        <v>12291</v>
      </c>
      <c r="AE32" s="10">
        <f t="shared" si="11"/>
        <v>80.040375097681689</v>
      </c>
      <c r="AF32" s="7">
        <v>0</v>
      </c>
      <c r="AG32" s="10">
        <f t="shared" si="11"/>
        <v>0</v>
      </c>
      <c r="AH32" s="7">
        <v>0</v>
      </c>
      <c r="AI32" s="10">
        <f t="shared" ref="AI32" si="267">IF($AL32=0,"",AH32/$AL32*100)</f>
        <v>0</v>
      </c>
      <c r="AJ32" s="7">
        <v>3065</v>
      </c>
      <c r="AK32" s="10">
        <f t="shared" ref="AK32" si="268">IF($AL32=0,"",AJ32/$AL32*100)</f>
        <v>19.959624902318314</v>
      </c>
      <c r="AL32" s="7">
        <f t="shared" si="208"/>
        <v>15356</v>
      </c>
      <c r="AM32" s="7">
        <v>0</v>
      </c>
      <c r="AN32" s="10" t="str">
        <f t="shared" si="14"/>
        <v/>
      </c>
      <c r="AO32" s="7">
        <v>0</v>
      </c>
      <c r="AP32" s="10" t="str">
        <f t="shared" si="14"/>
        <v/>
      </c>
      <c r="AQ32" s="7">
        <v>0</v>
      </c>
      <c r="AR32" s="10" t="str">
        <f t="shared" ref="AR32" si="269">IF($AU32=0,"",AQ32/$AU32*100)</f>
        <v/>
      </c>
      <c r="AS32" s="7">
        <v>0</v>
      </c>
      <c r="AT32" s="10" t="str">
        <f t="shared" ref="AT32" si="270">IF($AU32=0,"",AS32/$AU32*100)</f>
        <v/>
      </c>
      <c r="AU32" s="7">
        <f t="shared" si="17"/>
        <v>0</v>
      </c>
    </row>
    <row r="33" spans="1:47" ht="19.5" customHeight="1">
      <c r="A33" s="6">
        <v>28</v>
      </c>
      <c r="B33" s="2" t="s">
        <v>57</v>
      </c>
      <c r="C33" s="7">
        <v>39</v>
      </c>
      <c r="D33" s="10">
        <f t="shared" si="1"/>
        <v>0.95776031434184672</v>
      </c>
      <c r="E33" s="7">
        <v>0</v>
      </c>
      <c r="F33" s="10">
        <f t="shared" si="1"/>
        <v>0</v>
      </c>
      <c r="G33" s="7">
        <v>4033</v>
      </c>
      <c r="H33" s="10">
        <f t="shared" ref="H33" si="271">IF($K33=0,"",G33/$K33*100)</f>
        <v>99.042239685658146</v>
      </c>
      <c r="I33" s="7">
        <v>0</v>
      </c>
      <c r="J33" s="10">
        <f t="shared" ref="J33" si="272">IF($K33=0,"",I33/$K33*100)</f>
        <v>0</v>
      </c>
      <c r="K33" s="7">
        <f t="shared" si="0"/>
        <v>4072</v>
      </c>
      <c r="L33" s="7">
        <v>2</v>
      </c>
      <c r="M33" s="10">
        <f t="shared" si="4"/>
        <v>4.3497172683775558E-2</v>
      </c>
      <c r="N33" s="7">
        <v>0</v>
      </c>
      <c r="O33" s="10">
        <f t="shared" si="4"/>
        <v>0</v>
      </c>
      <c r="P33" s="7">
        <v>4596</v>
      </c>
      <c r="Q33" s="10">
        <f t="shared" ref="Q33" si="273">IF($T33=0,"",P33/$T33*100)</f>
        <v>99.956502827316228</v>
      </c>
      <c r="R33" s="7">
        <v>0</v>
      </c>
      <c r="S33" s="10">
        <f t="shared" ref="S33" si="274">IF($T33=0,"",R33/$T33*100)</f>
        <v>0</v>
      </c>
      <c r="T33" s="7">
        <f t="shared" si="7"/>
        <v>4598</v>
      </c>
      <c r="U33" s="7">
        <v>1</v>
      </c>
      <c r="V33" s="10">
        <f t="shared" si="8"/>
        <v>7.1073205401563616E-2</v>
      </c>
      <c r="W33" s="7">
        <v>0</v>
      </c>
      <c r="X33" s="10">
        <f t="shared" si="8"/>
        <v>0</v>
      </c>
      <c r="Y33" s="7">
        <v>1406</v>
      </c>
      <c r="Z33" s="10">
        <f t="shared" ref="Z33" si="275">IF($AC33=0,"",Y33/$AC33*100)</f>
        <v>99.928926794598439</v>
      </c>
      <c r="AA33" s="7">
        <v>0</v>
      </c>
      <c r="AB33" s="10">
        <f t="shared" ref="AB33" si="276">IF($AC33=0,"",AA33/$AC33*100)</f>
        <v>0</v>
      </c>
      <c r="AC33" s="7">
        <f t="shared" si="24"/>
        <v>1407</v>
      </c>
      <c r="AD33" s="7">
        <v>0</v>
      </c>
      <c r="AE33" s="10">
        <f t="shared" si="11"/>
        <v>0</v>
      </c>
      <c r="AF33" s="7">
        <v>49913</v>
      </c>
      <c r="AG33" s="10">
        <f t="shared" si="11"/>
        <v>100</v>
      </c>
      <c r="AH33" s="7">
        <v>0</v>
      </c>
      <c r="AI33" s="10">
        <f t="shared" ref="AI33" si="277">IF($AL33=0,"",AH33/$AL33*100)</f>
        <v>0</v>
      </c>
      <c r="AJ33" s="7">
        <v>0</v>
      </c>
      <c r="AK33" s="10">
        <f t="shared" ref="AK33" si="278">IF($AL33=0,"",AJ33/$AL33*100)</f>
        <v>0</v>
      </c>
      <c r="AL33" s="7">
        <f t="shared" si="208"/>
        <v>49913</v>
      </c>
      <c r="AM33" s="7">
        <v>0</v>
      </c>
      <c r="AN33" s="10" t="str">
        <f t="shared" si="14"/>
        <v/>
      </c>
      <c r="AO33" s="7">
        <v>0</v>
      </c>
      <c r="AP33" s="10" t="str">
        <f t="shared" si="14"/>
        <v/>
      </c>
      <c r="AQ33" s="7">
        <v>0</v>
      </c>
      <c r="AR33" s="10" t="str">
        <f t="shared" ref="AR33" si="279">IF($AU33=0,"",AQ33/$AU33*100)</f>
        <v/>
      </c>
      <c r="AS33" s="7">
        <v>0</v>
      </c>
      <c r="AT33" s="10" t="str">
        <f t="shared" ref="AT33" si="280">IF($AU33=0,"",AS33/$AU33*100)</f>
        <v/>
      </c>
      <c r="AU33" s="7">
        <f t="shared" si="17"/>
        <v>0</v>
      </c>
    </row>
    <row r="34" spans="1:47" ht="19.5" customHeight="1">
      <c r="A34" s="6">
        <v>29</v>
      </c>
      <c r="B34" s="2" t="s">
        <v>39</v>
      </c>
      <c r="C34" s="7">
        <v>45</v>
      </c>
      <c r="D34" s="10">
        <f t="shared" si="1"/>
        <v>84.905660377358487</v>
      </c>
      <c r="E34" s="7">
        <v>1</v>
      </c>
      <c r="F34" s="10">
        <f t="shared" si="1"/>
        <v>1.8867924528301887</v>
      </c>
      <c r="G34" s="7">
        <v>2</v>
      </c>
      <c r="H34" s="10">
        <f t="shared" ref="H34" si="281">IF($K34=0,"",G34/$K34*100)</f>
        <v>3.7735849056603774</v>
      </c>
      <c r="I34" s="7">
        <v>5</v>
      </c>
      <c r="J34" s="10">
        <f t="shared" ref="J34" si="282">IF($K34=0,"",I34/$K34*100)</f>
        <v>9.433962264150944</v>
      </c>
      <c r="K34" s="7">
        <f t="shared" si="0"/>
        <v>53</v>
      </c>
      <c r="L34" s="7">
        <v>41</v>
      </c>
      <c r="M34" s="10">
        <f t="shared" si="4"/>
        <v>93.181818181818173</v>
      </c>
      <c r="N34" s="7">
        <v>0</v>
      </c>
      <c r="O34" s="10">
        <f t="shared" si="4"/>
        <v>0</v>
      </c>
      <c r="P34" s="7">
        <v>0</v>
      </c>
      <c r="Q34" s="10">
        <f t="shared" ref="Q34" si="283">IF($T34=0,"",P34/$T34*100)</f>
        <v>0</v>
      </c>
      <c r="R34" s="7">
        <v>3</v>
      </c>
      <c r="S34" s="10">
        <f t="shared" ref="S34" si="284">IF($T34=0,"",R34/$T34*100)</f>
        <v>6.8181818181818175</v>
      </c>
      <c r="T34" s="7">
        <f t="shared" si="7"/>
        <v>44</v>
      </c>
      <c r="U34" s="7">
        <v>52</v>
      </c>
      <c r="V34" s="10">
        <f t="shared" si="8"/>
        <v>75.362318840579718</v>
      </c>
      <c r="W34" s="7">
        <v>4</v>
      </c>
      <c r="X34" s="10">
        <f t="shared" si="8"/>
        <v>5.7971014492753623</v>
      </c>
      <c r="Y34" s="7">
        <v>0</v>
      </c>
      <c r="Z34" s="10">
        <f t="shared" ref="Z34" si="285">IF($AC34=0,"",Y34/$AC34*100)</f>
        <v>0</v>
      </c>
      <c r="AA34" s="7">
        <v>13</v>
      </c>
      <c r="AB34" s="10">
        <f t="shared" ref="AB34" si="286">IF($AC34=0,"",AA34/$AC34*100)</f>
        <v>18.840579710144929</v>
      </c>
      <c r="AC34" s="7">
        <f t="shared" si="24"/>
        <v>69</v>
      </c>
      <c r="AD34" s="7">
        <v>172</v>
      </c>
      <c r="AE34" s="10">
        <f t="shared" si="11"/>
        <v>83.902439024390247</v>
      </c>
      <c r="AF34" s="7">
        <v>5</v>
      </c>
      <c r="AG34" s="10">
        <f t="shared" si="11"/>
        <v>2.4390243902439024</v>
      </c>
      <c r="AH34" s="7">
        <v>0</v>
      </c>
      <c r="AI34" s="10">
        <f t="shared" ref="AI34" si="287">IF($AL34=0,"",AH34/$AL34*100)</f>
        <v>0</v>
      </c>
      <c r="AJ34" s="7">
        <v>28</v>
      </c>
      <c r="AK34" s="10">
        <f t="shared" ref="AK34" si="288">IF($AL34=0,"",AJ34/$AL34*100)</f>
        <v>13.658536585365855</v>
      </c>
      <c r="AL34" s="7">
        <f t="shared" si="208"/>
        <v>205</v>
      </c>
      <c r="AM34" s="7">
        <v>0</v>
      </c>
      <c r="AN34" s="10">
        <f t="shared" si="14"/>
        <v>0</v>
      </c>
      <c r="AO34" s="7">
        <v>3</v>
      </c>
      <c r="AP34" s="10">
        <f t="shared" si="14"/>
        <v>12</v>
      </c>
      <c r="AQ34" s="7">
        <v>0</v>
      </c>
      <c r="AR34" s="10">
        <f t="shared" ref="AR34" si="289">IF($AU34=0,"",AQ34/$AU34*100)</f>
        <v>0</v>
      </c>
      <c r="AS34" s="7">
        <v>22</v>
      </c>
      <c r="AT34" s="10">
        <f t="shared" ref="AT34" si="290">IF($AU34=0,"",AS34/$AU34*100)</f>
        <v>88</v>
      </c>
      <c r="AU34" s="7">
        <f t="shared" si="17"/>
        <v>25</v>
      </c>
    </row>
    <row r="35" spans="1:47" ht="19.5" customHeight="1">
      <c r="A35" s="6">
        <v>30</v>
      </c>
      <c r="B35" s="2" t="s">
        <v>40</v>
      </c>
      <c r="C35" s="7">
        <v>36</v>
      </c>
      <c r="D35" s="10">
        <f t="shared" si="1"/>
        <v>60</v>
      </c>
      <c r="E35" s="7">
        <v>0</v>
      </c>
      <c r="F35" s="10">
        <f t="shared" si="1"/>
        <v>0</v>
      </c>
      <c r="G35" s="7">
        <v>3</v>
      </c>
      <c r="H35" s="10">
        <f t="shared" ref="H35" si="291">IF($K35=0,"",G35/$K35*100)</f>
        <v>5</v>
      </c>
      <c r="I35" s="7">
        <v>21</v>
      </c>
      <c r="J35" s="10">
        <f t="shared" ref="J35" si="292">IF($K35=0,"",I35/$K35*100)</f>
        <v>35</v>
      </c>
      <c r="K35" s="7">
        <f t="shared" si="0"/>
        <v>60</v>
      </c>
      <c r="L35" s="7">
        <v>44</v>
      </c>
      <c r="M35" s="10">
        <f t="shared" si="4"/>
        <v>66.666666666666657</v>
      </c>
      <c r="N35" s="7">
        <v>0</v>
      </c>
      <c r="O35" s="10">
        <f t="shared" si="4"/>
        <v>0</v>
      </c>
      <c r="P35" s="7">
        <v>4</v>
      </c>
      <c r="Q35" s="10">
        <f t="shared" ref="Q35" si="293">IF($T35=0,"",P35/$T35*100)</f>
        <v>6.0606060606060606</v>
      </c>
      <c r="R35" s="7">
        <v>18</v>
      </c>
      <c r="S35" s="10">
        <f t="shared" ref="S35" si="294">IF($T35=0,"",R35/$T35*100)</f>
        <v>27.27272727272727</v>
      </c>
      <c r="T35" s="7">
        <f t="shared" si="7"/>
        <v>66</v>
      </c>
      <c r="U35" s="7">
        <v>11</v>
      </c>
      <c r="V35" s="10">
        <f t="shared" si="8"/>
        <v>61.111111111111114</v>
      </c>
      <c r="W35" s="7">
        <v>0</v>
      </c>
      <c r="X35" s="10">
        <f t="shared" si="8"/>
        <v>0</v>
      </c>
      <c r="Y35" s="7">
        <v>0</v>
      </c>
      <c r="Z35" s="10">
        <f t="shared" ref="Z35" si="295">IF($AC35=0,"",Y35/$AC35*100)</f>
        <v>0</v>
      </c>
      <c r="AA35" s="7">
        <v>7</v>
      </c>
      <c r="AB35" s="10">
        <f t="shared" ref="AB35" si="296">IF($AC35=0,"",AA35/$AC35*100)</f>
        <v>38.888888888888893</v>
      </c>
      <c r="AC35" s="7">
        <f t="shared" si="24"/>
        <v>18</v>
      </c>
      <c r="AD35" s="7">
        <v>15</v>
      </c>
      <c r="AE35" s="10">
        <f t="shared" si="11"/>
        <v>60</v>
      </c>
      <c r="AF35" s="7">
        <v>0</v>
      </c>
      <c r="AG35" s="10">
        <f t="shared" si="11"/>
        <v>0</v>
      </c>
      <c r="AH35" s="7">
        <v>0</v>
      </c>
      <c r="AI35" s="10">
        <f t="shared" ref="AI35" si="297">IF($AL35=0,"",AH35/$AL35*100)</f>
        <v>0</v>
      </c>
      <c r="AJ35" s="7">
        <v>10</v>
      </c>
      <c r="AK35" s="10">
        <f t="shared" ref="AK35" si="298">IF($AL35=0,"",AJ35/$AL35*100)</f>
        <v>40</v>
      </c>
      <c r="AL35" s="7">
        <f t="shared" si="208"/>
        <v>25</v>
      </c>
      <c r="AM35" s="7">
        <v>0</v>
      </c>
      <c r="AN35" s="10" t="str">
        <f t="shared" si="14"/>
        <v/>
      </c>
      <c r="AO35" s="7">
        <v>0</v>
      </c>
      <c r="AP35" s="10" t="str">
        <f t="shared" si="14"/>
        <v/>
      </c>
      <c r="AQ35" s="7">
        <v>0</v>
      </c>
      <c r="AR35" s="10" t="str">
        <f t="shared" ref="AR35" si="299">IF($AU35=0,"",AQ35/$AU35*100)</f>
        <v/>
      </c>
      <c r="AS35" s="7">
        <v>0</v>
      </c>
      <c r="AT35" s="10" t="str">
        <f t="shared" ref="AT35" si="300">IF($AU35=0,"",AS35/$AU35*100)</f>
        <v/>
      </c>
      <c r="AU35" s="7">
        <f t="shared" si="17"/>
        <v>0</v>
      </c>
    </row>
    <row r="36" spans="1:47" ht="19.5" customHeight="1">
      <c r="A36" s="6">
        <v>31</v>
      </c>
      <c r="B36" s="2" t="s">
        <v>41</v>
      </c>
      <c r="C36" s="8">
        <v>7</v>
      </c>
      <c r="D36" s="10">
        <f t="shared" si="1"/>
        <v>70</v>
      </c>
      <c r="E36" s="8">
        <v>0</v>
      </c>
      <c r="F36" s="10">
        <f t="shared" si="1"/>
        <v>0</v>
      </c>
      <c r="G36" s="8">
        <v>0</v>
      </c>
      <c r="H36" s="10">
        <f t="shared" ref="H36" si="301">IF($K36=0,"",G36/$K36*100)</f>
        <v>0</v>
      </c>
      <c r="I36" s="8">
        <v>3</v>
      </c>
      <c r="J36" s="10">
        <f t="shared" ref="J36" si="302">IF($K36=0,"",I36/$K36*100)</f>
        <v>30</v>
      </c>
      <c r="K36" s="7">
        <f t="shared" si="0"/>
        <v>10</v>
      </c>
      <c r="L36" s="8">
        <v>23</v>
      </c>
      <c r="M36" s="10">
        <f t="shared" si="4"/>
        <v>65.714285714285708</v>
      </c>
      <c r="N36" s="8">
        <v>0</v>
      </c>
      <c r="O36" s="10">
        <f t="shared" si="4"/>
        <v>0</v>
      </c>
      <c r="P36" s="8">
        <v>0</v>
      </c>
      <c r="Q36" s="10">
        <f t="shared" ref="Q36" si="303">IF($T36=0,"",P36/$T36*100)</f>
        <v>0</v>
      </c>
      <c r="R36" s="8">
        <v>12</v>
      </c>
      <c r="S36" s="10">
        <f t="shared" ref="S36" si="304">IF($T36=0,"",R36/$T36*100)</f>
        <v>34.285714285714285</v>
      </c>
      <c r="T36" s="7">
        <f t="shared" si="7"/>
        <v>35</v>
      </c>
      <c r="U36" s="8">
        <v>106</v>
      </c>
      <c r="V36" s="10">
        <f t="shared" si="8"/>
        <v>94.642857142857139</v>
      </c>
      <c r="W36" s="8">
        <v>0</v>
      </c>
      <c r="X36" s="10">
        <f t="shared" si="8"/>
        <v>0</v>
      </c>
      <c r="Y36" s="8">
        <v>4</v>
      </c>
      <c r="Z36" s="10">
        <f t="shared" ref="Z36" si="305">IF($AC36=0,"",Y36/$AC36*100)</f>
        <v>3.5714285714285712</v>
      </c>
      <c r="AA36" s="8">
        <v>2</v>
      </c>
      <c r="AB36" s="10">
        <f t="shared" ref="AB36" si="306">IF($AC36=0,"",AA36/$AC36*100)</f>
        <v>1.7857142857142856</v>
      </c>
      <c r="AC36" s="7">
        <f t="shared" si="24"/>
        <v>112</v>
      </c>
      <c r="AD36" s="8">
        <v>158</v>
      </c>
      <c r="AE36" s="10">
        <f t="shared" si="11"/>
        <v>91.860465116279073</v>
      </c>
      <c r="AF36" s="8">
        <v>0</v>
      </c>
      <c r="AG36" s="10">
        <f t="shared" si="11"/>
        <v>0</v>
      </c>
      <c r="AH36" s="8">
        <v>13</v>
      </c>
      <c r="AI36" s="10">
        <f t="shared" ref="AI36" si="307">IF($AL36=0,"",AH36/$AL36*100)</f>
        <v>7.5581395348837201</v>
      </c>
      <c r="AJ36" s="8">
        <v>1</v>
      </c>
      <c r="AK36" s="10">
        <f t="shared" ref="AK36" si="308">IF($AL36=0,"",AJ36/$AL36*100)</f>
        <v>0.58139534883720934</v>
      </c>
      <c r="AL36" s="7">
        <f t="shared" si="208"/>
        <v>172</v>
      </c>
      <c r="AM36" s="8">
        <v>119</v>
      </c>
      <c r="AN36" s="10">
        <f t="shared" si="14"/>
        <v>100</v>
      </c>
      <c r="AO36" s="8">
        <v>0</v>
      </c>
      <c r="AP36" s="10">
        <f t="shared" si="14"/>
        <v>0</v>
      </c>
      <c r="AQ36" s="8">
        <v>0</v>
      </c>
      <c r="AR36" s="10">
        <f t="shared" ref="AR36" si="309">IF($AU36=0,"",AQ36/$AU36*100)</f>
        <v>0</v>
      </c>
      <c r="AS36" s="8">
        <v>0</v>
      </c>
      <c r="AT36" s="10">
        <f t="shared" ref="AT36" si="310">IF($AU36=0,"",AS36/$AU36*100)</f>
        <v>0</v>
      </c>
      <c r="AU36" s="7">
        <f t="shared" si="17"/>
        <v>119</v>
      </c>
    </row>
    <row r="37" spans="1:47" ht="19.5" customHeight="1">
      <c r="A37" s="6">
        <v>32</v>
      </c>
      <c r="B37" s="2" t="s">
        <v>42</v>
      </c>
      <c r="C37" s="7">
        <v>6</v>
      </c>
      <c r="D37" s="10">
        <f t="shared" si="1"/>
        <v>66.666666666666657</v>
      </c>
      <c r="E37" s="7">
        <v>0</v>
      </c>
      <c r="F37" s="10">
        <f t="shared" si="1"/>
        <v>0</v>
      </c>
      <c r="G37" s="7">
        <v>1</v>
      </c>
      <c r="H37" s="10">
        <f t="shared" ref="H37" si="311">IF($K37=0,"",G37/$K37*100)</f>
        <v>11.111111111111111</v>
      </c>
      <c r="I37" s="7">
        <v>2</v>
      </c>
      <c r="J37" s="10">
        <f t="shared" ref="J37" si="312">IF($K37=0,"",I37/$K37*100)</f>
        <v>22.222222222222221</v>
      </c>
      <c r="K37" s="7">
        <f t="shared" si="0"/>
        <v>9</v>
      </c>
      <c r="L37" s="7">
        <v>14</v>
      </c>
      <c r="M37" s="10">
        <f t="shared" si="4"/>
        <v>73.68421052631578</v>
      </c>
      <c r="N37" s="7">
        <v>0</v>
      </c>
      <c r="O37" s="10">
        <f t="shared" si="4"/>
        <v>0</v>
      </c>
      <c r="P37" s="7">
        <v>3</v>
      </c>
      <c r="Q37" s="10">
        <f t="shared" ref="Q37" si="313">IF($T37=0,"",P37/$T37*100)</f>
        <v>15.789473684210526</v>
      </c>
      <c r="R37" s="7">
        <v>2</v>
      </c>
      <c r="S37" s="10">
        <f t="shared" ref="S37" si="314">IF($T37=0,"",R37/$T37*100)</f>
        <v>10.526315789473683</v>
      </c>
      <c r="T37" s="7">
        <f t="shared" si="7"/>
        <v>19</v>
      </c>
      <c r="U37" s="7">
        <v>23</v>
      </c>
      <c r="V37" s="10">
        <f t="shared" si="8"/>
        <v>95.833333333333343</v>
      </c>
      <c r="W37" s="7">
        <v>0</v>
      </c>
      <c r="X37" s="10">
        <f t="shared" si="8"/>
        <v>0</v>
      </c>
      <c r="Y37" s="7">
        <v>0</v>
      </c>
      <c r="Z37" s="10">
        <f t="shared" ref="Z37" si="315">IF($AC37=0,"",Y37/$AC37*100)</f>
        <v>0</v>
      </c>
      <c r="AA37" s="7">
        <v>1</v>
      </c>
      <c r="AB37" s="10">
        <f t="shared" ref="AB37" si="316">IF($AC37=0,"",AA37/$AC37*100)</f>
        <v>4.1666666666666661</v>
      </c>
      <c r="AC37" s="7">
        <f t="shared" si="24"/>
        <v>24</v>
      </c>
      <c r="AD37" s="7">
        <v>47</v>
      </c>
      <c r="AE37" s="10">
        <f t="shared" si="11"/>
        <v>94</v>
      </c>
      <c r="AF37" s="7">
        <v>0</v>
      </c>
      <c r="AG37" s="10">
        <f t="shared" si="11"/>
        <v>0</v>
      </c>
      <c r="AH37" s="7">
        <v>0</v>
      </c>
      <c r="AI37" s="10">
        <f t="shared" ref="AI37" si="317">IF($AL37=0,"",AH37/$AL37*100)</f>
        <v>0</v>
      </c>
      <c r="AJ37" s="7">
        <v>3</v>
      </c>
      <c r="AK37" s="10">
        <f t="shared" ref="AK37" si="318">IF($AL37=0,"",AJ37/$AL37*100)</f>
        <v>6</v>
      </c>
      <c r="AL37" s="7">
        <f t="shared" si="208"/>
        <v>50</v>
      </c>
      <c r="AM37" s="7">
        <v>13</v>
      </c>
      <c r="AN37" s="10">
        <f t="shared" si="14"/>
        <v>52</v>
      </c>
      <c r="AO37" s="7">
        <v>0</v>
      </c>
      <c r="AP37" s="10">
        <f t="shared" si="14"/>
        <v>0</v>
      </c>
      <c r="AQ37" s="7">
        <v>0</v>
      </c>
      <c r="AR37" s="10">
        <f t="shared" ref="AR37" si="319">IF($AU37=0,"",AQ37/$AU37*100)</f>
        <v>0</v>
      </c>
      <c r="AS37" s="7">
        <v>12</v>
      </c>
      <c r="AT37" s="10">
        <f t="shared" ref="AT37" si="320">IF($AU37=0,"",AS37/$AU37*100)</f>
        <v>48</v>
      </c>
      <c r="AU37" s="7">
        <f t="shared" si="17"/>
        <v>25</v>
      </c>
    </row>
    <row r="38" spans="1:47" ht="19.5" customHeight="1">
      <c r="A38" s="6">
        <v>33</v>
      </c>
      <c r="B38" s="2" t="s">
        <v>43</v>
      </c>
      <c r="C38" s="7">
        <v>714</v>
      </c>
      <c r="D38" s="10">
        <f t="shared" si="1"/>
        <v>56.847133757961785</v>
      </c>
      <c r="E38" s="7">
        <v>11</v>
      </c>
      <c r="F38" s="10">
        <f t="shared" si="1"/>
        <v>0.87579617834394907</v>
      </c>
      <c r="G38" s="7">
        <v>161</v>
      </c>
      <c r="H38" s="10">
        <f t="shared" ref="H38" si="321">IF($K38=0,"",G38/$K38*100)</f>
        <v>12.818471337579618</v>
      </c>
      <c r="I38" s="7">
        <v>370</v>
      </c>
      <c r="J38" s="10">
        <f t="shared" ref="J38" si="322">IF($K38=0,"",I38/$K38*100)</f>
        <v>29.458598726114648</v>
      </c>
      <c r="K38" s="7">
        <f t="shared" si="0"/>
        <v>1256</v>
      </c>
      <c r="L38" s="7">
        <v>180</v>
      </c>
      <c r="M38" s="10">
        <f t="shared" si="4"/>
        <v>35.785288270377734</v>
      </c>
      <c r="N38" s="7">
        <v>12</v>
      </c>
      <c r="O38" s="10">
        <f t="shared" si="4"/>
        <v>2.3856858846918487</v>
      </c>
      <c r="P38" s="7">
        <v>28</v>
      </c>
      <c r="Q38" s="10">
        <f t="shared" ref="Q38" si="323">IF($T38=0,"",P38/$T38*100)</f>
        <v>5.5666003976143141</v>
      </c>
      <c r="R38" s="7">
        <v>283</v>
      </c>
      <c r="S38" s="10">
        <f t="shared" ref="S38" si="324">IF($T38=0,"",R38/$T38*100)</f>
        <v>56.262425447316097</v>
      </c>
      <c r="T38" s="7">
        <f t="shared" si="7"/>
        <v>503</v>
      </c>
      <c r="U38" s="7">
        <v>73</v>
      </c>
      <c r="V38" s="10">
        <f t="shared" si="8"/>
        <v>11.077389984825494</v>
      </c>
      <c r="W38" s="7">
        <v>14</v>
      </c>
      <c r="X38" s="10">
        <f t="shared" si="8"/>
        <v>2.1244309559939301</v>
      </c>
      <c r="Y38" s="7">
        <v>25</v>
      </c>
      <c r="Z38" s="10">
        <f t="shared" ref="Z38" si="325">IF($AC38=0,"",Y38/$AC38*100)</f>
        <v>3.793626707132018</v>
      </c>
      <c r="AA38" s="7">
        <v>547</v>
      </c>
      <c r="AB38" s="10">
        <f t="shared" ref="AB38" si="326">IF($AC38=0,"",AA38/$AC38*100)</f>
        <v>83.004552352048549</v>
      </c>
      <c r="AC38" s="7">
        <f t="shared" si="24"/>
        <v>659</v>
      </c>
      <c r="AD38" s="7">
        <v>0</v>
      </c>
      <c r="AE38" s="10">
        <f t="shared" si="11"/>
        <v>0</v>
      </c>
      <c r="AF38" s="7">
        <v>1767</v>
      </c>
      <c r="AG38" s="10">
        <f t="shared" si="11"/>
        <v>68.14500578480525</v>
      </c>
      <c r="AH38" s="7">
        <v>47</v>
      </c>
      <c r="AI38" s="10">
        <f t="shared" ref="AI38" si="327">IF($AL38=0,"",AH38/$AL38*100)</f>
        <v>1.8125723100655613</v>
      </c>
      <c r="AJ38" s="7">
        <v>779</v>
      </c>
      <c r="AK38" s="10">
        <f t="shared" ref="AK38" si="328">IF($AL38=0,"",AJ38/$AL38*100)</f>
        <v>30.042421905129196</v>
      </c>
      <c r="AL38" s="7">
        <f t="shared" si="208"/>
        <v>2593</v>
      </c>
      <c r="AM38" s="7">
        <v>0</v>
      </c>
      <c r="AN38" s="10">
        <f t="shared" si="14"/>
        <v>0</v>
      </c>
      <c r="AO38" s="7">
        <v>51</v>
      </c>
      <c r="AP38" s="10">
        <f t="shared" si="14"/>
        <v>100</v>
      </c>
      <c r="AQ38" s="7">
        <v>0</v>
      </c>
      <c r="AR38" s="10">
        <f t="shared" ref="AR38" si="329">IF($AU38=0,"",AQ38/$AU38*100)</f>
        <v>0</v>
      </c>
      <c r="AS38" s="7">
        <v>0</v>
      </c>
      <c r="AT38" s="10">
        <f t="shared" ref="AT38" si="330">IF($AU38=0,"",AS38/$AU38*100)</f>
        <v>0</v>
      </c>
      <c r="AU38" s="7">
        <f t="shared" si="17"/>
        <v>51</v>
      </c>
    </row>
    <row r="39" spans="1:47" ht="19.5" customHeight="1">
      <c r="A39" s="6">
        <v>34</v>
      </c>
      <c r="B39" s="2" t="s">
        <v>58</v>
      </c>
      <c r="C39" s="7">
        <v>10</v>
      </c>
      <c r="D39" s="10">
        <f t="shared" si="1"/>
        <v>100</v>
      </c>
      <c r="E39" s="7">
        <v>0</v>
      </c>
      <c r="F39" s="10">
        <f t="shared" si="1"/>
        <v>0</v>
      </c>
      <c r="G39" s="7">
        <v>0</v>
      </c>
      <c r="H39" s="10">
        <f t="shared" ref="H39" si="331">IF($K39=0,"",G39/$K39*100)</f>
        <v>0</v>
      </c>
      <c r="I39" s="7">
        <v>0</v>
      </c>
      <c r="J39" s="10">
        <f t="shared" ref="J39" si="332">IF($K39=0,"",I39/$K39*100)</f>
        <v>0</v>
      </c>
      <c r="K39" s="7">
        <f t="shared" si="0"/>
        <v>10</v>
      </c>
      <c r="L39" s="7">
        <v>3</v>
      </c>
      <c r="M39" s="10">
        <f t="shared" si="4"/>
        <v>100</v>
      </c>
      <c r="N39" s="7">
        <v>0</v>
      </c>
      <c r="O39" s="10">
        <f t="shared" si="4"/>
        <v>0</v>
      </c>
      <c r="P39" s="7">
        <v>0</v>
      </c>
      <c r="Q39" s="10">
        <f t="shared" ref="Q39" si="333">IF($T39=0,"",P39/$T39*100)</f>
        <v>0</v>
      </c>
      <c r="R39" s="7">
        <v>0</v>
      </c>
      <c r="S39" s="10">
        <f t="shared" ref="S39" si="334">IF($T39=0,"",R39/$T39*100)</f>
        <v>0</v>
      </c>
      <c r="T39" s="7">
        <f t="shared" si="7"/>
        <v>3</v>
      </c>
      <c r="U39" s="7">
        <v>10</v>
      </c>
      <c r="V39" s="10">
        <f t="shared" si="8"/>
        <v>100</v>
      </c>
      <c r="W39" s="7">
        <v>0</v>
      </c>
      <c r="X39" s="10">
        <f t="shared" si="8"/>
        <v>0</v>
      </c>
      <c r="Y39" s="7">
        <v>0</v>
      </c>
      <c r="Z39" s="10">
        <f t="shared" ref="Z39" si="335">IF($AC39=0,"",Y39/$AC39*100)</f>
        <v>0</v>
      </c>
      <c r="AA39" s="7">
        <v>0</v>
      </c>
      <c r="AB39" s="10">
        <f t="shared" ref="AB39" si="336">IF($AC39=0,"",AA39/$AC39*100)</f>
        <v>0</v>
      </c>
      <c r="AC39" s="7">
        <f t="shared" si="24"/>
        <v>10</v>
      </c>
      <c r="AD39" s="7">
        <v>20</v>
      </c>
      <c r="AE39" s="10">
        <f t="shared" si="11"/>
        <v>100</v>
      </c>
      <c r="AF39" s="7">
        <v>0</v>
      </c>
      <c r="AG39" s="10">
        <f t="shared" si="11"/>
        <v>0</v>
      </c>
      <c r="AH39" s="7">
        <v>0</v>
      </c>
      <c r="AI39" s="10">
        <f t="shared" ref="AI39" si="337">IF($AL39=0,"",AH39/$AL39*100)</f>
        <v>0</v>
      </c>
      <c r="AJ39" s="7">
        <v>0</v>
      </c>
      <c r="AK39" s="10">
        <f t="shared" ref="AK39" si="338">IF($AL39=0,"",AJ39/$AL39*100)</f>
        <v>0</v>
      </c>
      <c r="AL39" s="7">
        <f t="shared" si="208"/>
        <v>20</v>
      </c>
      <c r="AM39" s="7">
        <v>17</v>
      </c>
      <c r="AN39" s="10">
        <f t="shared" si="14"/>
        <v>100</v>
      </c>
      <c r="AO39" s="7">
        <v>0</v>
      </c>
      <c r="AP39" s="10">
        <f t="shared" si="14"/>
        <v>0</v>
      </c>
      <c r="AQ39" s="7">
        <v>0</v>
      </c>
      <c r="AR39" s="10">
        <f t="shared" ref="AR39" si="339">IF($AU39=0,"",AQ39/$AU39*100)</f>
        <v>0</v>
      </c>
      <c r="AS39" s="7">
        <v>0</v>
      </c>
      <c r="AT39" s="10">
        <f t="shared" ref="AT39" si="340">IF($AU39=0,"",AS39/$AU39*100)</f>
        <v>0</v>
      </c>
      <c r="AU39" s="7">
        <f>SUM(AM39+AO39+AQ39+AS39)</f>
        <v>17</v>
      </c>
    </row>
    <row r="40" spans="1:47" ht="19.5" customHeight="1">
      <c r="A40" s="6">
        <v>35</v>
      </c>
      <c r="B40" s="2" t="s">
        <v>45</v>
      </c>
      <c r="C40" s="7">
        <v>53</v>
      </c>
      <c r="D40" s="10">
        <f t="shared" si="1"/>
        <v>54.081632653061227</v>
      </c>
      <c r="E40" s="7">
        <v>0</v>
      </c>
      <c r="F40" s="10">
        <f t="shared" si="1"/>
        <v>0</v>
      </c>
      <c r="G40" s="7">
        <v>10</v>
      </c>
      <c r="H40" s="10">
        <f t="shared" ref="H40" si="341">IF($K40=0,"",G40/$K40*100)</f>
        <v>10.204081632653061</v>
      </c>
      <c r="I40" s="7">
        <v>35</v>
      </c>
      <c r="J40" s="10">
        <f t="shared" ref="J40" si="342">IF($K40=0,"",I40/$K40*100)</f>
        <v>35.714285714285715</v>
      </c>
      <c r="K40" s="7">
        <f t="shared" si="0"/>
        <v>98</v>
      </c>
      <c r="L40" s="7">
        <v>71</v>
      </c>
      <c r="M40" s="10">
        <f t="shared" si="4"/>
        <v>42.261904761904759</v>
      </c>
      <c r="N40" s="7">
        <v>0</v>
      </c>
      <c r="O40" s="10">
        <f t="shared" si="4"/>
        <v>0</v>
      </c>
      <c r="P40" s="7">
        <v>20</v>
      </c>
      <c r="Q40" s="10">
        <f t="shared" ref="Q40" si="343">IF($T40=0,"",P40/$T40*100)</f>
        <v>11.904761904761903</v>
      </c>
      <c r="R40" s="7">
        <v>77</v>
      </c>
      <c r="S40" s="10">
        <f t="shared" ref="S40" si="344">IF($T40=0,"",R40/$T40*100)</f>
        <v>45.833333333333329</v>
      </c>
      <c r="T40" s="7">
        <f t="shared" si="7"/>
        <v>168</v>
      </c>
      <c r="U40" s="7">
        <v>64</v>
      </c>
      <c r="V40" s="10">
        <f t="shared" si="8"/>
        <v>52.892561983471076</v>
      </c>
      <c r="W40" s="7">
        <v>0</v>
      </c>
      <c r="X40" s="10">
        <f t="shared" si="8"/>
        <v>0</v>
      </c>
      <c r="Y40" s="7">
        <v>1</v>
      </c>
      <c r="Z40" s="10">
        <f t="shared" ref="Z40" si="345">IF($AC40=0,"",Y40/$AC40*100)</f>
        <v>0.82644628099173556</v>
      </c>
      <c r="AA40" s="7">
        <v>56</v>
      </c>
      <c r="AB40" s="10">
        <f t="shared" ref="AB40" si="346">IF($AC40=0,"",AA40/$AC40*100)</f>
        <v>46.280991735537192</v>
      </c>
      <c r="AC40" s="7">
        <f t="shared" si="24"/>
        <v>121</v>
      </c>
      <c r="AD40" s="7">
        <v>245</v>
      </c>
      <c r="AE40" s="10">
        <f t="shared" si="11"/>
        <v>81.395348837209298</v>
      </c>
      <c r="AF40" s="7">
        <v>0</v>
      </c>
      <c r="AG40" s="10">
        <f t="shared" si="11"/>
        <v>0</v>
      </c>
      <c r="AH40" s="7">
        <v>3</v>
      </c>
      <c r="AI40" s="10">
        <f t="shared" ref="AI40" si="347">IF($AL40=0,"",AH40/$AL40*100)</f>
        <v>0.99667774086378735</v>
      </c>
      <c r="AJ40" s="7">
        <v>53</v>
      </c>
      <c r="AK40" s="10">
        <f t="shared" ref="AK40" si="348">IF($AL40=0,"",AJ40/$AL40*100)</f>
        <v>17.607973421926911</v>
      </c>
      <c r="AL40" s="7">
        <f t="shared" si="208"/>
        <v>301</v>
      </c>
      <c r="AM40" s="7">
        <v>289</v>
      </c>
      <c r="AN40" s="10">
        <f t="shared" si="14"/>
        <v>53.125</v>
      </c>
      <c r="AO40" s="7">
        <v>0</v>
      </c>
      <c r="AP40" s="10">
        <f t="shared" si="14"/>
        <v>0</v>
      </c>
      <c r="AQ40" s="7">
        <v>25</v>
      </c>
      <c r="AR40" s="10">
        <f t="shared" ref="AR40" si="349">IF($AU40=0,"",AQ40/$AU40*100)</f>
        <v>4.5955882352941178</v>
      </c>
      <c r="AS40" s="7">
        <v>230</v>
      </c>
      <c r="AT40" s="10">
        <f t="shared" ref="AT40" si="350">IF($AU40=0,"",AS40/$AU40*100)</f>
        <v>42.279411764705884</v>
      </c>
      <c r="AU40" s="7">
        <f t="shared" si="17"/>
        <v>544</v>
      </c>
    </row>
    <row r="41" spans="1:47" s="98" customFormat="1" ht="19.5" customHeight="1">
      <c r="A41" s="188" t="s">
        <v>46</v>
      </c>
      <c r="B41" s="188"/>
      <c r="C41" s="97">
        <f>SUM(C6:C40)</f>
        <v>21850</v>
      </c>
      <c r="D41" s="99">
        <f t="shared" si="1"/>
        <v>34.01890111943203</v>
      </c>
      <c r="E41" s="97">
        <f>SUM(E6:E40)</f>
        <v>507</v>
      </c>
      <c r="F41" s="99">
        <f t="shared" si="1"/>
        <v>0.78936306029986458</v>
      </c>
      <c r="G41" s="97">
        <f>SUM(G6:G40)</f>
        <v>18739</v>
      </c>
      <c r="H41" s="99">
        <f t="shared" ref="H41" si="351">IF($K41=0,"",G41/$K41*100)</f>
        <v>29.175294648834637</v>
      </c>
      <c r="I41" s="97">
        <f>SUM(I6:I40)</f>
        <v>23133</v>
      </c>
      <c r="J41" s="99">
        <f t="shared" ref="J41" si="352">IF($K41=0,"",I41/$K41*100)</f>
        <v>36.016441171433463</v>
      </c>
      <c r="K41" s="97">
        <f t="shared" si="0"/>
        <v>64229</v>
      </c>
      <c r="L41" s="97">
        <f>SUM(L6:L40)</f>
        <v>38462</v>
      </c>
      <c r="M41" s="99">
        <f t="shared" si="4"/>
        <v>31.50531204691967</v>
      </c>
      <c r="N41" s="97">
        <f>SUM(N6:N40)</f>
        <v>10128</v>
      </c>
      <c r="O41" s="99">
        <f t="shared" si="4"/>
        <v>8.2961312571161763</v>
      </c>
      <c r="P41" s="97">
        <f>SUM(P6:P40)</f>
        <v>29884</v>
      </c>
      <c r="Q41" s="99">
        <f t="shared" ref="Q41" si="353">IF($T41=0,"",P41/$T41*100)</f>
        <v>24.478829629508279</v>
      </c>
      <c r="R41" s="97">
        <f>SUM(R6:R40)</f>
        <v>43607</v>
      </c>
      <c r="S41" s="99">
        <f t="shared" ref="S41" si="354">IF($T41=0,"",R41/$T41*100)</f>
        <v>35.719727066455874</v>
      </c>
      <c r="T41" s="97">
        <f t="shared" si="7"/>
        <v>122081</v>
      </c>
      <c r="U41" s="97">
        <f>SUM(U6:U40)</f>
        <v>198541</v>
      </c>
      <c r="V41" s="99">
        <f t="shared" si="8"/>
        <v>54.299138777441378</v>
      </c>
      <c r="W41" s="97">
        <f>SUM(W6:W40)</f>
        <v>70686</v>
      </c>
      <c r="X41" s="99">
        <f t="shared" si="8"/>
        <v>19.331971349102815</v>
      </c>
      <c r="Y41" s="97">
        <f>SUM(Y6:Y40)</f>
        <v>32712</v>
      </c>
      <c r="Z41" s="99">
        <f t="shared" ref="Z41" si="355">IF($AC41=0,"",Y41/$AC41*100)</f>
        <v>8.94643135517431</v>
      </c>
      <c r="AA41" s="97">
        <f>SUM(AA6:AA40)</f>
        <v>63704</v>
      </c>
      <c r="AB41" s="99">
        <f t="shared" ref="AB41" si="356">IF($AC41=0,"",AA41/$AC41*100)</f>
        <v>17.422458518281495</v>
      </c>
      <c r="AC41" s="97">
        <f>SUM(AC6:AC40)</f>
        <v>365643</v>
      </c>
      <c r="AD41" s="97">
        <f>SUM(AD6:AD40)</f>
        <v>464235</v>
      </c>
      <c r="AE41" s="99">
        <f t="shared" si="11"/>
        <v>59.607100439765027</v>
      </c>
      <c r="AF41" s="97">
        <f>SUM(AF6:AF40)</f>
        <v>209932</v>
      </c>
      <c r="AG41" s="99">
        <f t="shared" si="11"/>
        <v>26.954964208904443</v>
      </c>
      <c r="AH41" s="97">
        <f>SUM(AH6:AH40)</f>
        <v>47882</v>
      </c>
      <c r="AI41" s="99">
        <f t="shared" ref="AI41" si="357">IF($AL41=0,"",AH41/$AL41*100)</f>
        <v>6.1479793278335952</v>
      </c>
      <c r="AJ41" s="97">
        <f>SUM(AJ6:AJ40)</f>
        <v>56776</v>
      </c>
      <c r="AK41" s="99">
        <f t="shared" ref="AK41" si="358">IF($AL41=0,"",AJ41/$AL41*100)</f>
        <v>7.2899560234969352</v>
      </c>
      <c r="AL41" s="97">
        <f>SUM(AL6:AL40)</f>
        <v>778825</v>
      </c>
      <c r="AM41" s="97">
        <f>SUM(AM6:AM40)</f>
        <v>32738</v>
      </c>
      <c r="AN41" s="99">
        <f t="shared" si="14"/>
        <v>48.405364245264884</v>
      </c>
      <c r="AO41" s="97">
        <f>SUM(AO6:AO40)</f>
        <v>17758</v>
      </c>
      <c r="AP41" s="99">
        <f t="shared" si="14"/>
        <v>26.256413289370574</v>
      </c>
      <c r="AQ41" s="97">
        <f>SUM(AQ6:AQ40)</f>
        <v>2655</v>
      </c>
      <c r="AR41" s="99">
        <f t="shared" ref="AR41" si="359">IF($AU41=0,"",AQ41/$AU41*100)</f>
        <v>3.9255984504605741</v>
      </c>
      <c r="AS41" s="97">
        <f>SUM(AS6:AS40)</f>
        <v>14482</v>
      </c>
      <c r="AT41" s="99">
        <f t="shared" ref="AT41" si="360">IF($AU41=0,"",AS41/$AU41*100)</f>
        <v>21.412624014903965</v>
      </c>
      <c r="AU41" s="97">
        <f>SUM(AU6:AU40)</f>
        <v>67633</v>
      </c>
    </row>
    <row r="46" spans="1:47">
      <c r="C46" s="5" t="s">
        <v>66</v>
      </c>
      <c r="D46" s="5">
        <f>C41+L41+U41+AD41</f>
        <v>723088</v>
      </c>
      <c r="E46" s="51"/>
    </row>
    <row r="47" spans="1:47">
      <c r="C47" s="5" t="s">
        <v>60</v>
      </c>
      <c r="D47" s="5">
        <f>E41+N41+W41+AF41</f>
        <v>291253</v>
      </c>
    </row>
    <row r="48" spans="1:47">
      <c r="C48" s="5" t="s">
        <v>61</v>
      </c>
      <c r="D48" s="5">
        <f>G41+P41+Y41+AH41</f>
        <v>129217</v>
      </c>
    </row>
    <row r="49" spans="3:4">
      <c r="C49" s="5" t="s">
        <v>62</v>
      </c>
      <c r="D49" s="5">
        <f>I41+R41+AA41+AJ41</f>
        <v>187220</v>
      </c>
    </row>
    <row r="50" spans="3:4">
      <c r="D50" s="5" t="b">
        <f>(K41+T41+AC41+AL41)=SUM(D46:D49)</f>
        <v>1</v>
      </c>
    </row>
  </sheetData>
  <mergeCells count="35">
    <mergeCell ref="AL3:AL4"/>
    <mergeCell ref="R3:S3"/>
    <mergeCell ref="T3:T4"/>
    <mergeCell ref="AC3:AC4"/>
    <mergeCell ref="AO3:AP3"/>
    <mergeCell ref="AM3:AN3"/>
    <mergeCell ref="AQ3:AR3"/>
    <mergeCell ref="C1:K1"/>
    <mergeCell ref="L1:T1"/>
    <mergeCell ref="Y3:Z3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  <mergeCell ref="AS3:AT3"/>
    <mergeCell ref="AU3:AU4"/>
    <mergeCell ref="A41:B41"/>
    <mergeCell ref="AD3:AE3"/>
    <mergeCell ref="AF3:AG3"/>
    <mergeCell ref="AH3:AI3"/>
    <mergeCell ref="AJ3:AK3"/>
    <mergeCell ref="A2:A4"/>
    <mergeCell ref="B2:B4"/>
    <mergeCell ref="C2:K2"/>
    <mergeCell ref="L2:T2"/>
    <mergeCell ref="U2:AC2"/>
    <mergeCell ref="AA3:AB3"/>
    <mergeCell ref="U3:V3"/>
    <mergeCell ref="W3:X3"/>
  </mergeCells>
  <printOptions horizontalCentered="1"/>
  <pageMargins left="0.18" right="0.16" top="0.35" bottom="0.41" header="0.22" footer="0.17"/>
  <pageSetup paperSize="9" scale="92" firstPageNumber="2" orientation="portrait" useFirstPageNumber="1" r:id="rId1"/>
  <headerFooter alignWithMargins="0">
    <oddFooter>&amp;LStatistics of School Education 2008-09&amp;C&amp;P</oddFooter>
  </headerFooter>
  <colBreaks count="4" manualBreakCount="4">
    <brk id="11" max="1048575" man="1"/>
    <brk id="20" max="1048575" man="1"/>
    <brk id="29" max="1048575" man="1"/>
    <brk id="3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47"/>
  <sheetViews>
    <sheetView tabSelected="1" view="pageBreakPreview" zoomScaleSheetLayoutView="100" workbookViewId="0">
      <pane xSplit="2" ySplit="5" topLeftCell="C30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19.5703125" style="5" customWidth="1"/>
    <col min="3" max="11" width="8" style="5" customWidth="1"/>
    <col min="12" max="29" width="7.7109375" style="5" customWidth="1"/>
    <col min="30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29" s="43" customFormat="1" ht="24.75" customHeight="1">
      <c r="A1" s="41"/>
      <c r="B1" s="42"/>
      <c r="C1" s="154" t="s">
        <v>144</v>
      </c>
      <c r="D1" s="27"/>
      <c r="E1" s="27"/>
      <c r="F1" s="27"/>
      <c r="G1" s="27"/>
      <c r="H1" s="27"/>
      <c r="I1" s="27"/>
      <c r="J1" s="27"/>
      <c r="K1" s="27"/>
      <c r="L1" s="154" t="s">
        <v>145</v>
      </c>
      <c r="M1" s="27"/>
      <c r="N1" s="27"/>
      <c r="O1" s="27"/>
      <c r="P1" s="27"/>
      <c r="Q1" s="27"/>
      <c r="R1" s="27"/>
      <c r="S1" s="27"/>
      <c r="T1" s="27"/>
      <c r="U1" s="154" t="s">
        <v>146</v>
      </c>
      <c r="V1" s="27"/>
      <c r="W1" s="27"/>
      <c r="X1" s="27"/>
      <c r="Y1" s="27"/>
      <c r="Z1" s="27"/>
      <c r="AA1" s="27"/>
      <c r="AB1" s="27"/>
      <c r="AC1" s="27"/>
    </row>
    <row r="2" spans="1:29" ht="15.75" customHeight="1">
      <c r="A2" s="28"/>
      <c r="B2" s="28"/>
      <c r="C2" s="148" t="s">
        <v>81</v>
      </c>
      <c r="D2" s="44"/>
      <c r="E2" s="44"/>
      <c r="F2" s="44"/>
      <c r="G2" s="44"/>
      <c r="H2" s="44"/>
      <c r="I2" s="44"/>
      <c r="J2" s="44"/>
      <c r="K2" s="44"/>
      <c r="L2" s="148" t="s">
        <v>79</v>
      </c>
      <c r="M2" s="44"/>
      <c r="N2" s="44"/>
      <c r="O2" s="44"/>
      <c r="P2" s="44"/>
      <c r="Q2" s="44"/>
      <c r="R2" s="44"/>
      <c r="S2" s="44"/>
      <c r="T2" s="44"/>
      <c r="U2" s="148" t="s">
        <v>80</v>
      </c>
      <c r="V2" s="44"/>
      <c r="W2" s="44"/>
      <c r="X2" s="44"/>
      <c r="Y2" s="44"/>
      <c r="Z2" s="44"/>
      <c r="AA2" s="44"/>
      <c r="AB2" s="44"/>
      <c r="AC2" s="44"/>
    </row>
    <row r="3" spans="1:29" s="45" customFormat="1" ht="32.25" customHeight="1">
      <c r="A3" s="189" t="s">
        <v>67</v>
      </c>
      <c r="B3" s="189" t="s">
        <v>65</v>
      </c>
      <c r="C3" s="189" t="s">
        <v>97</v>
      </c>
      <c r="D3" s="191"/>
      <c r="E3" s="191"/>
      <c r="F3" s="189" t="s">
        <v>98</v>
      </c>
      <c r="G3" s="191"/>
      <c r="H3" s="191"/>
      <c r="I3" s="198" t="s">
        <v>99</v>
      </c>
      <c r="J3" s="199"/>
      <c r="K3" s="200"/>
      <c r="L3" s="189" t="s">
        <v>97</v>
      </c>
      <c r="M3" s="191"/>
      <c r="N3" s="191"/>
      <c r="O3" s="189" t="s">
        <v>98</v>
      </c>
      <c r="P3" s="191"/>
      <c r="Q3" s="191"/>
      <c r="R3" s="198" t="s">
        <v>99</v>
      </c>
      <c r="S3" s="199"/>
      <c r="T3" s="200"/>
      <c r="U3" s="189" t="s">
        <v>97</v>
      </c>
      <c r="V3" s="191"/>
      <c r="W3" s="191"/>
      <c r="X3" s="189" t="s">
        <v>98</v>
      </c>
      <c r="Y3" s="191"/>
      <c r="Z3" s="191"/>
      <c r="AA3" s="198" t="s">
        <v>99</v>
      </c>
      <c r="AB3" s="199"/>
      <c r="AC3" s="200"/>
    </row>
    <row r="4" spans="1:29" s="45" customFormat="1" ht="20.25" customHeight="1">
      <c r="A4" s="189"/>
      <c r="B4" s="189"/>
      <c r="C4" s="59" t="s">
        <v>13</v>
      </c>
      <c r="D4" s="59" t="s">
        <v>14</v>
      </c>
      <c r="E4" s="59" t="s">
        <v>15</v>
      </c>
      <c r="F4" s="59" t="s">
        <v>13</v>
      </c>
      <c r="G4" s="59" t="s">
        <v>14</v>
      </c>
      <c r="H4" s="59" t="s">
        <v>15</v>
      </c>
      <c r="I4" s="59" t="s">
        <v>13</v>
      </c>
      <c r="J4" s="59" t="s">
        <v>14</v>
      </c>
      <c r="K4" s="59" t="s">
        <v>15</v>
      </c>
      <c r="L4" s="59" t="s">
        <v>13</v>
      </c>
      <c r="M4" s="59" t="s">
        <v>14</v>
      </c>
      <c r="N4" s="59" t="s">
        <v>15</v>
      </c>
      <c r="O4" s="59" t="s">
        <v>13</v>
      </c>
      <c r="P4" s="59" t="s">
        <v>14</v>
      </c>
      <c r="Q4" s="59" t="s">
        <v>15</v>
      </c>
      <c r="R4" s="59" t="s">
        <v>13</v>
      </c>
      <c r="S4" s="59" t="s">
        <v>14</v>
      </c>
      <c r="T4" s="59" t="s">
        <v>15</v>
      </c>
      <c r="U4" s="59" t="s">
        <v>13</v>
      </c>
      <c r="V4" s="59" t="s">
        <v>14</v>
      </c>
      <c r="W4" s="59" t="s">
        <v>15</v>
      </c>
      <c r="X4" s="59" t="s">
        <v>13</v>
      </c>
      <c r="Y4" s="59" t="s">
        <v>14</v>
      </c>
      <c r="Z4" s="59" t="s">
        <v>15</v>
      </c>
      <c r="AA4" s="59" t="s">
        <v>13</v>
      </c>
      <c r="AB4" s="59" t="s">
        <v>14</v>
      </c>
      <c r="AC4" s="59" t="s">
        <v>15</v>
      </c>
    </row>
    <row r="5" spans="1:29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3</v>
      </c>
      <c r="M5" s="26">
        <v>4</v>
      </c>
      <c r="N5" s="26">
        <v>5</v>
      </c>
      <c r="O5" s="26">
        <v>6</v>
      </c>
      <c r="P5" s="26">
        <v>7</v>
      </c>
      <c r="Q5" s="26">
        <v>8</v>
      </c>
      <c r="R5" s="26">
        <v>9</v>
      </c>
      <c r="S5" s="26">
        <v>10</v>
      </c>
      <c r="T5" s="26">
        <v>11</v>
      </c>
      <c r="U5" s="26">
        <v>3</v>
      </c>
      <c r="V5" s="26">
        <v>4</v>
      </c>
      <c r="W5" s="26">
        <v>5</v>
      </c>
      <c r="X5" s="26">
        <v>6</v>
      </c>
      <c r="Y5" s="26">
        <v>7</v>
      </c>
      <c r="Z5" s="26">
        <v>8</v>
      </c>
      <c r="AA5" s="26">
        <v>9</v>
      </c>
      <c r="AB5" s="26">
        <v>10</v>
      </c>
      <c r="AC5" s="26">
        <v>11</v>
      </c>
    </row>
    <row r="6" spans="1:29" s="47" customFormat="1" ht="18.75" customHeight="1">
      <c r="A6" s="29">
        <v>1</v>
      </c>
      <c r="B6" s="30" t="s">
        <v>16</v>
      </c>
      <c r="C6" s="58">
        <f>IF('Enrl-BackSeries'!C6-EnrlAll!R6&lt;0,"-",(1-EnrlAll!R6/'Enrl-BackSeries'!C6)*100)</f>
        <v>16.030777454178512</v>
      </c>
      <c r="D6" s="58">
        <f>IF('Enrl-BackSeries'!D6-EnrlAll!S6&lt;0,"-",(1-EnrlAll!S6/'Enrl-BackSeries'!D6)*100)</f>
        <v>15.049142203831334</v>
      </c>
      <c r="E6" s="58">
        <f>IF('Enrl-BackSeries'!E6-EnrlAll!T6&lt;0,"-",(1-EnrlAll!T6/'Enrl-BackSeries'!E6)*100)</f>
        <v>15.549651972305512</v>
      </c>
      <c r="F6" s="58">
        <f>IF('Enrl-BackSeries'!F6-EnrlAll!AD6&lt;0,"-",(1-EnrlAll!AD6/'Enrl-BackSeries'!F6)*100)</f>
        <v>39.973039193361814</v>
      </c>
      <c r="G6" s="58">
        <f>IF('Enrl-BackSeries'!G6-EnrlAll!AE6&lt;0,"-",(1-EnrlAll!AE6/'Enrl-BackSeries'!G6)*100)</f>
        <v>41.347205535070643</v>
      </c>
      <c r="H6" s="58">
        <f>IF('Enrl-BackSeries'!H6-EnrlAll!AF6&lt;0,"-",(1-EnrlAll!AF6/'Enrl-BackSeries'!H6)*100)</f>
        <v>40.652166457392859</v>
      </c>
      <c r="I6" s="58">
        <f>IF('Enrl-BackSeries'!I6-EnrlAll!AP6&lt;0,"-",(1-EnrlAll!AP6/'Enrl-BackSeries'!I6)*100)</f>
        <v>60.11660935187053</v>
      </c>
      <c r="J6" s="58">
        <f>IF('Enrl-BackSeries'!J6-EnrlAll!AQ6&lt;0,"-",(1-EnrlAll!AQ6/'Enrl-BackSeries'!J6)*100)</f>
        <v>61.375438309466546</v>
      </c>
      <c r="K6" s="58">
        <f>IF('Enrl-BackSeries'!K6-EnrlAll!AR6&lt;0,"-",(1-EnrlAll!AR6/'Enrl-BackSeries'!K6)*100)</f>
        <v>60.733402575580357</v>
      </c>
      <c r="L6" s="58">
        <f>IF('Enrl-BackSeries'!L6-EnrlSC!R6&lt;=0,"-",(1-EnrlSC!R6/'Enrl-BackSeries'!L6)*100)</f>
        <v>21.098799043305682</v>
      </c>
      <c r="M6" s="58">
        <f>IF('Enrl-BackSeries'!M6-EnrlSC!S6&lt;=0,"-",(1-EnrlSC!S6/'Enrl-BackSeries'!M6)*100)</f>
        <v>19.240514659909834</v>
      </c>
      <c r="N6" s="58">
        <f>IF('Enrl-BackSeries'!N6-EnrlSC!T6&lt;=0,"-",(1-EnrlSC!T6/'Enrl-BackSeries'!N6)*100)</f>
        <v>20.18547450615068</v>
      </c>
      <c r="O6" s="58">
        <f>IF('Enrl-BackSeries'!O6-EnrlSC!AD6&lt;=0,"-",(1-EnrlSC!AD6/'Enrl-BackSeries'!O6)*100)</f>
        <v>42.583835019853979</v>
      </c>
      <c r="P6" s="58">
        <f>IF('Enrl-BackSeries'!P6-EnrlSC!AE6&lt;=0,"-",(1-EnrlSC!AE6/'Enrl-BackSeries'!P6)*100)</f>
        <v>45.136597736006898</v>
      </c>
      <c r="Q6" s="58">
        <f>IF('Enrl-BackSeries'!Q6-EnrlSC!AF6&lt;=0,"-",(1-EnrlSC!AF6/'Enrl-BackSeries'!Q6)*100)</f>
        <v>43.847268586807445</v>
      </c>
      <c r="R6" s="58">
        <f>IF('Enrl-BackSeries'!R6-EnrlSC!AP6&lt;=0,"-",(1-EnrlSC!AP6/'Enrl-BackSeries'!R6)*100)</f>
        <v>65.523595749687729</v>
      </c>
      <c r="S6" s="58">
        <f>IF('Enrl-BackSeries'!S6-EnrlSC!AQ6&lt;=0,"-",(1-EnrlSC!AQ6/'Enrl-BackSeries'!S6)*100)</f>
        <v>66.941413507078011</v>
      </c>
      <c r="T6" s="58">
        <f>IF('Enrl-BackSeries'!T6-EnrlSC!AR6&lt;=0,"-",(1-EnrlSC!AR6/'Enrl-BackSeries'!T6)*100)</f>
        <v>66.221166967671678</v>
      </c>
      <c r="U6" s="58">
        <f>IF('Enrl-BackSeries'!U6-EnrlST!R6&lt;=0,"-",(1-EnrlST!R6/'Enrl-BackSeries'!U6)*100)</f>
        <v>37.218262377191294</v>
      </c>
      <c r="V6" s="58">
        <f>IF('Enrl-BackSeries'!V6-EnrlST!S6&lt;=0,"-",(1-EnrlST!S6/'Enrl-BackSeries'!V6)*100)</f>
        <v>42.450628937488069</v>
      </c>
      <c r="W6" s="58">
        <f>IF('Enrl-BackSeries'!W6-EnrlST!T6&lt;=0,"-",(1-EnrlST!T6/'Enrl-BackSeries'!W6)*100)</f>
        <v>39.775548816836427</v>
      </c>
      <c r="X6" s="58">
        <f>IF('Enrl-BackSeries'!X6-EnrlST!AD6&lt;=0,"-",(1-EnrlST!AD6/'Enrl-BackSeries'!X6)*100)</f>
        <v>66.469571810818096</v>
      </c>
      <c r="Y6" s="58">
        <f>IF('Enrl-BackSeries'!Y6-EnrlST!AE6&lt;=0,"-",(1-EnrlST!AE6/'Enrl-BackSeries'!Y6)*100)</f>
        <v>70.237098595227309</v>
      </c>
      <c r="Z6" s="58">
        <f>IF('Enrl-BackSeries'!Z6-EnrlST!AF6&lt;=0,"-",(1-EnrlST!AF6/'Enrl-BackSeries'!Z6)*100)</f>
        <v>68.304296112328785</v>
      </c>
      <c r="AA6" s="58">
        <f>IF('Enrl-BackSeries'!AA6-EnrlST!AP6&lt;=0,"-",(1-EnrlST!AP6/'Enrl-BackSeries'!AA6)*100)</f>
        <v>80.860385523842169</v>
      </c>
      <c r="AB6" s="58">
        <f>IF('Enrl-BackSeries'!AB6-EnrlST!AQ6&lt;=0,"-",(1-EnrlST!AQ6/'Enrl-BackSeries'!AB6)*100)</f>
        <v>82.765728205368433</v>
      </c>
      <c r="AC6" s="58">
        <f>IF('Enrl-BackSeries'!AC6-EnrlST!AR6&lt;=0,"-",(1-EnrlST!AR6/'Enrl-BackSeries'!AC6)*100)</f>
        <v>81.770601678960958</v>
      </c>
    </row>
    <row r="7" spans="1:29" s="47" customFormat="1" ht="18.75" customHeight="1">
      <c r="A7" s="29">
        <v>2</v>
      </c>
      <c r="B7" s="30" t="s">
        <v>17</v>
      </c>
      <c r="C7" s="58">
        <f>IF('Enrl-BackSeries'!C7-EnrlAll!R7&lt;0,"-",(1-EnrlAll!R7/'Enrl-BackSeries'!C7)*100)</f>
        <v>41.803449714842124</v>
      </c>
      <c r="D7" s="58">
        <f>IF('Enrl-BackSeries'!D7-EnrlAll!S7&lt;0,"-",(1-EnrlAll!S7/'Enrl-BackSeries'!D7)*100)</f>
        <v>39.710003655416102</v>
      </c>
      <c r="E7" s="58">
        <f>IF('Enrl-BackSeries'!E7-EnrlAll!T7&lt;0,"-",(1-EnrlAll!T7/'Enrl-BackSeries'!E7)*100)</f>
        <v>40.837814039754946</v>
      </c>
      <c r="F7" s="58">
        <f>IF('Enrl-BackSeries'!F7-EnrlAll!AD7&lt;0,"-",(1-EnrlAll!AD7/'Enrl-BackSeries'!F7)*100)</f>
        <v>44.873893155398882</v>
      </c>
      <c r="G7" s="58">
        <f>IF('Enrl-BackSeries'!G7-EnrlAll!AE7&lt;0,"-",(1-EnrlAll!AE7/'Enrl-BackSeries'!G7)*100)</f>
        <v>43.314538864277083</v>
      </c>
      <c r="H7" s="58">
        <f>IF('Enrl-BackSeries'!H7-EnrlAll!AF7&lt;0,"-",(1-EnrlAll!AF7/'Enrl-BackSeries'!H7)*100)</f>
        <v>44.164969217037054</v>
      </c>
      <c r="I7" s="58">
        <f>IF('Enrl-BackSeries'!I7-EnrlAll!AP7&lt;0,"-",(1-EnrlAll!AP7/'Enrl-BackSeries'!I7)*100)</f>
        <v>63.388640991205648</v>
      </c>
      <c r="J7" s="58">
        <f>IF('Enrl-BackSeries'!J7-EnrlAll!AQ7&lt;0,"-",(1-EnrlAll!AQ7/'Enrl-BackSeries'!J7)*100)</f>
        <v>62.434325744308225</v>
      </c>
      <c r="K7" s="58">
        <f>IF('Enrl-BackSeries'!K7-EnrlAll!AR7&lt;0,"-",(1-EnrlAll!AR7/'Enrl-BackSeries'!K7)*100)</f>
        <v>62.952679012636196</v>
      </c>
      <c r="L7" s="58">
        <f>IF('Enrl-BackSeries'!L7-EnrlSC!R7&lt;=0,"-",(1-EnrlSC!R7/'Enrl-BackSeries'!L7)*100)</f>
        <v>100</v>
      </c>
      <c r="M7" s="58">
        <f>IF('Enrl-BackSeries'!M7-EnrlSC!S7&lt;=0,"-",(1-EnrlSC!S7/'Enrl-BackSeries'!M7)*100)</f>
        <v>100</v>
      </c>
      <c r="N7" s="58">
        <f>IF('Enrl-BackSeries'!N7-EnrlSC!T7&lt;=0,"-",(1-EnrlSC!T7/'Enrl-BackSeries'!N7)*100)</f>
        <v>100</v>
      </c>
      <c r="O7" s="58">
        <f>IF('Enrl-BackSeries'!O7-EnrlSC!AD7&lt;=0,"-",(1-EnrlSC!AD7/'Enrl-BackSeries'!O7)*100)</f>
        <v>100</v>
      </c>
      <c r="P7" s="58">
        <f>IF('Enrl-BackSeries'!P7-EnrlSC!AE7&lt;=0,"-",(1-EnrlSC!AE7/'Enrl-BackSeries'!P7)*100)</f>
        <v>100</v>
      </c>
      <c r="Q7" s="58">
        <f>IF('Enrl-BackSeries'!Q7-EnrlSC!AF7&lt;=0,"-",(1-EnrlSC!AF7/'Enrl-BackSeries'!Q7)*100)</f>
        <v>100</v>
      </c>
      <c r="R7" s="58">
        <f>IF('Enrl-BackSeries'!R7-EnrlSC!AP7&lt;=0,"-",(1-EnrlSC!AP7/'Enrl-BackSeries'!R7)*100)</f>
        <v>100</v>
      </c>
      <c r="S7" s="58">
        <f>IF('Enrl-BackSeries'!S7-EnrlSC!AQ7&lt;=0,"-",(1-EnrlSC!AQ7/'Enrl-BackSeries'!S7)*100)</f>
        <v>100</v>
      </c>
      <c r="T7" s="58">
        <f>IF('Enrl-BackSeries'!T7-EnrlSC!AR7&lt;=0,"-",(1-EnrlSC!AR7/'Enrl-BackSeries'!T7)*100)</f>
        <v>100</v>
      </c>
      <c r="U7" s="58">
        <f>IF('Enrl-BackSeries'!U7-EnrlST!R7&lt;=0,"-",(1-EnrlST!R7/'Enrl-BackSeries'!U7)*100)</f>
        <v>43.324675324675319</v>
      </c>
      <c r="V7" s="58">
        <f>IF('Enrl-BackSeries'!V7-EnrlST!S7&lt;=0,"-",(1-EnrlST!S7/'Enrl-BackSeries'!V7)*100)</f>
        <v>39.36164276547067</v>
      </c>
      <c r="W7" s="58">
        <f>IF('Enrl-BackSeries'!W7-EnrlST!T7&lt;=0,"-",(1-EnrlST!T7/'Enrl-BackSeries'!W7)*100)</f>
        <v>41.508082668303658</v>
      </c>
      <c r="X7" s="58">
        <f>IF('Enrl-BackSeries'!X7-EnrlST!AD7&lt;=0,"-",(1-EnrlST!AD7/'Enrl-BackSeries'!X7)*100)</f>
        <v>48.908871586796799</v>
      </c>
      <c r="Y7" s="58">
        <f>IF('Enrl-BackSeries'!Y7-EnrlST!AE7&lt;=0,"-",(1-EnrlST!AE7/'Enrl-BackSeries'!Y7)*100)</f>
        <v>47.587719298245609</v>
      </c>
      <c r="Z7" s="58">
        <f>IF('Enrl-BackSeries'!Z7-EnrlST!AF7&lt;=0,"-",(1-EnrlST!AF7/'Enrl-BackSeries'!Z7)*100)</f>
        <v>48.301819690593327</v>
      </c>
      <c r="AA7" s="58">
        <f>IF('Enrl-BackSeries'!AA7-EnrlST!AP7&lt;=0,"-",(1-EnrlST!AP7/'Enrl-BackSeries'!AA7)*100)</f>
        <v>66.321038019151231</v>
      </c>
      <c r="AB7" s="58">
        <f>IF('Enrl-BackSeries'!AB7-EnrlST!AQ7&lt;=0,"-",(1-EnrlST!AQ7/'Enrl-BackSeries'!AB7)*100)</f>
        <v>65.899665551839462</v>
      </c>
      <c r="AC7" s="58">
        <f>IF('Enrl-BackSeries'!AC7-EnrlST!AR7&lt;=0,"-",(1-EnrlST!AR7/'Enrl-BackSeries'!AC7)*100)</f>
        <v>66.127795331145123</v>
      </c>
    </row>
    <row r="8" spans="1:29" s="47" customFormat="1" ht="18.75" customHeight="1">
      <c r="A8" s="29">
        <v>3</v>
      </c>
      <c r="B8" s="30" t="s">
        <v>48</v>
      </c>
      <c r="C8" s="58" t="str">
        <f>IF('Enrl-BackSeries'!C8-EnrlAll!R8&lt;0,"-",(1-EnrlAll!R8/'Enrl-BackSeries'!C8)*100)</f>
        <v>-</v>
      </c>
      <c r="D8" s="58" t="str">
        <f>IF('Enrl-BackSeries'!D8-EnrlAll!S8&lt;0,"-",(1-EnrlAll!S8/'Enrl-BackSeries'!D8)*100)</f>
        <v>-</v>
      </c>
      <c r="E8" s="58" t="str">
        <f>IF('Enrl-BackSeries'!E8-EnrlAll!T8&lt;0,"-",(1-EnrlAll!T8/'Enrl-BackSeries'!E8)*100)</f>
        <v>-</v>
      </c>
      <c r="F8" s="58">
        <f>IF('Enrl-BackSeries'!F8-EnrlAll!AD8&lt;0,"-",(1-EnrlAll!AD8/'Enrl-BackSeries'!F8)*100)</f>
        <v>68.211359982305851</v>
      </c>
      <c r="G8" s="58">
        <f>IF('Enrl-BackSeries'!G8-EnrlAll!AE8&lt;0,"-",(1-EnrlAll!AE8/'Enrl-BackSeries'!G8)*100)</f>
        <v>68.349494890072009</v>
      </c>
      <c r="H8" s="58">
        <f>IF('Enrl-BackSeries'!H8-EnrlAll!AF8&lt;0,"-",(1-EnrlAll!AF8/'Enrl-BackSeries'!H8)*100)</f>
        <v>68.275531708146573</v>
      </c>
      <c r="I8" s="58">
        <f>IF('Enrl-BackSeries'!I8-EnrlAll!AP8&lt;0,"-",(1-EnrlAll!AP8/'Enrl-BackSeries'!I8)*100)</f>
        <v>78.470445903905983</v>
      </c>
      <c r="J8" s="58">
        <f>IF('Enrl-BackSeries'!J8-EnrlAll!AQ8&lt;0,"-",(1-EnrlAll!AQ8/'Enrl-BackSeries'!J8)*100)</f>
        <v>79.552228897666538</v>
      </c>
      <c r="K8" s="58">
        <f>IF('Enrl-BackSeries'!K8-EnrlAll!AR8&lt;0,"-",(1-EnrlAll!AR8/'Enrl-BackSeries'!K8)*100)</f>
        <v>78.973058001634726</v>
      </c>
      <c r="L8" s="58" t="str">
        <f>IF('Enrl-BackSeries'!L8-EnrlSC!R8&lt;=0,"-",(1-EnrlSC!R8/'Enrl-BackSeries'!L8)*100)</f>
        <v>-</v>
      </c>
      <c r="M8" s="58" t="str">
        <f>IF('Enrl-BackSeries'!M8-EnrlSC!S8&lt;=0,"-",(1-EnrlSC!S8/'Enrl-BackSeries'!M8)*100)</f>
        <v>-</v>
      </c>
      <c r="N8" s="58" t="str">
        <f>IF('Enrl-BackSeries'!N8-EnrlSC!T8&lt;=0,"-",(1-EnrlSC!T8/'Enrl-BackSeries'!N8)*100)</f>
        <v>-</v>
      </c>
      <c r="O8" s="58" t="str">
        <f>IF('Enrl-BackSeries'!O8-EnrlSC!AD8&lt;=0,"-",(1-EnrlSC!AD8/'Enrl-BackSeries'!O8)*100)</f>
        <v>-</v>
      </c>
      <c r="P8" s="58" t="str">
        <f>IF('Enrl-BackSeries'!P8-EnrlSC!AE8&lt;=0,"-",(1-EnrlSC!AE8/'Enrl-BackSeries'!P8)*100)</f>
        <v>-</v>
      </c>
      <c r="Q8" s="58" t="str">
        <f>IF('Enrl-BackSeries'!Q8-EnrlSC!AF8&lt;=0,"-",(1-EnrlSC!AF8/'Enrl-BackSeries'!Q8)*100)</f>
        <v>-</v>
      </c>
      <c r="R8" s="58">
        <f>IF('Enrl-BackSeries'!R8-EnrlSC!AP8&lt;=0,"-",(1-EnrlSC!AP8/'Enrl-BackSeries'!R8)*100)</f>
        <v>83.980329888585601</v>
      </c>
      <c r="S8" s="58">
        <f>IF('Enrl-BackSeries'!S8-EnrlSC!AQ8&lt;=0,"-",(1-EnrlSC!AQ8/'Enrl-BackSeries'!S8)*100)</f>
        <v>83.761683778773971</v>
      </c>
      <c r="T8" s="58">
        <f>IF('Enrl-BackSeries'!T8-EnrlSC!AR8&lt;=0,"-",(1-EnrlSC!AR8/'Enrl-BackSeries'!T8)*100)</f>
        <v>83.882622488544229</v>
      </c>
      <c r="U8" s="58" t="str">
        <f>IF('Enrl-BackSeries'!U8-EnrlST!R8&lt;=0,"-",(1-EnrlST!R8/'Enrl-BackSeries'!U8)*100)</f>
        <v>-</v>
      </c>
      <c r="V8" s="58" t="str">
        <f>IF('Enrl-BackSeries'!V8-EnrlST!S8&lt;=0,"-",(1-EnrlST!S8/'Enrl-BackSeries'!V8)*100)</f>
        <v>-</v>
      </c>
      <c r="W8" s="58" t="str">
        <f>IF('Enrl-BackSeries'!W8-EnrlST!T8&lt;=0,"-",(1-EnrlST!T8/'Enrl-BackSeries'!W8)*100)</f>
        <v>-</v>
      </c>
      <c r="X8" s="58" t="str">
        <f>IF('Enrl-BackSeries'!X8-EnrlST!AD8&lt;=0,"-",(1-EnrlST!AD8/'Enrl-BackSeries'!X8)*100)</f>
        <v>-</v>
      </c>
      <c r="Y8" s="58" t="str">
        <f>IF('Enrl-BackSeries'!Y8-EnrlST!AE8&lt;=0,"-",(1-EnrlST!AE8/'Enrl-BackSeries'!Y8)*100)</f>
        <v>-</v>
      </c>
      <c r="Z8" s="58" t="str">
        <f>IF('Enrl-BackSeries'!Z8-EnrlST!AF8&lt;=0,"-",(1-EnrlST!AF8/'Enrl-BackSeries'!Z8)*100)</f>
        <v>-</v>
      </c>
      <c r="AA8" s="58">
        <f>IF('Enrl-BackSeries'!AA8-EnrlST!AP8&lt;=0,"-",(1-EnrlST!AP8/'Enrl-BackSeries'!AA8)*100)</f>
        <v>84.466454844639287</v>
      </c>
      <c r="AB8" s="58">
        <f>IF('Enrl-BackSeries'!AB8-EnrlST!AQ8&lt;=0,"-",(1-EnrlST!AQ8/'Enrl-BackSeries'!AB8)*100)</f>
        <v>82.457192233763024</v>
      </c>
      <c r="AC8" s="58">
        <f>IF('Enrl-BackSeries'!AC8-EnrlST!AR8&lt;=0,"-",(1-EnrlST!AR8/'Enrl-BackSeries'!AC8)*100)</f>
        <v>83.627812146929045</v>
      </c>
    </row>
    <row r="9" spans="1:29" s="48" customFormat="1" ht="18.75" customHeight="1">
      <c r="A9" s="29">
        <v>4</v>
      </c>
      <c r="B9" s="30" t="s">
        <v>18</v>
      </c>
      <c r="C9" s="58">
        <f>IF('Enrl-BackSeries'!C9-EnrlAll!R9&lt;0,"-",(1-EnrlAll!R9/'Enrl-BackSeries'!C9)*100)</f>
        <v>47.788627694744775</v>
      </c>
      <c r="D9" s="58">
        <f>IF('Enrl-BackSeries'!D9-EnrlAll!S9&lt;0,"-",(1-EnrlAll!S9/'Enrl-BackSeries'!D9)*100)</f>
        <v>47.20130900038145</v>
      </c>
      <c r="E9" s="58">
        <f>IF('Enrl-BackSeries'!E9-EnrlAll!T9&lt;0,"-",(1-EnrlAll!T9/'Enrl-BackSeries'!E9)*100)</f>
        <v>47.544418585653325</v>
      </c>
      <c r="F9" s="58">
        <f>IF('Enrl-BackSeries'!F9-EnrlAll!AD9&lt;0,"-",(1-EnrlAll!AD9/'Enrl-BackSeries'!F9)*100)</f>
        <v>60.163346967346278</v>
      </c>
      <c r="G9" s="58">
        <f>IF('Enrl-BackSeries'!G9-EnrlAll!AE9&lt;0,"-",(1-EnrlAll!AE9/'Enrl-BackSeries'!G9)*100)</f>
        <v>55.410572697286796</v>
      </c>
      <c r="H9" s="58">
        <f>IF('Enrl-BackSeries'!H9-EnrlAll!AF9&lt;0,"-",(1-EnrlAll!AF9/'Enrl-BackSeries'!H9)*100)</f>
        <v>58.328305893869384</v>
      </c>
      <c r="I9" s="58">
        <v>74.46410493679025</v>
      </c>
      <c r="J9" s="58">
        <v>74.410996735985478</v>
      </c>
      <c r="K9" s="58">
        <v>74.443900770230016</v>
      </c>
      <c r="L9" s="58">
        <f>IF('Enrl-BackSeries'!L9-EnrlSC!R9&lt;=0,"-",(1-EnrlSC!R9/'Enrl-BackSeries'!L9)*100)</f>
        <v>50.453974776008678</v>
      </c>
      <c r="M9" s="58">
        <f>IF('Enrl-BackSeries'!M9-EnrlSC!S9&lt;=0,"-",(1-EnrlSC!S9/'Enrl-BackSeries'!M9)*100)</f>
        <v>49.477627434609559</v>
      </c>
      <c r="N9" s="58">
        <f>IF('Enrl-BackSeries'!N9-EnrlSC!T9&lt;=0,"-",(1-EnrlSC!T9/'Enrl-BackSeries'!N9)*100)</f>
        <v>50.070817969214552</v>
      </c>
      <c r="O9" s="58">
        <f>IF('Enrl-BackSeries'!O9-EnrlSC!AD9&lt;=0,"-",(1-EnrlSC!AD9/'Enrl-BackSeries'!O9)*100)</f>
        <v>72.863173295035097</v>
      </c>
      <c r="P9" s="58">
        <f>IF('Enrl-BackSeries'!P9-EnrlSC!AE9&lt;=0,"-",(1-EnrlSC!AE9/'Enrl-BackSeries'!P9)*100)</f>
        <v>73.501482545281789</v>
      </c>
      <c r="Q9" s="58">
        <f>IF('Enrl-BackSeries'!Q9-EnrlSC!AF9&lt;=0,"-",(1-EnrlSC!AF9/'Enrl-BackSeries'!Q9)*100)</f>
        <v>73.106124374666166</v>
      </c>
      <c r="R9" s="58">
        <v>85.908501160480142</v>
      </c>
      <c r="S9" s="58">
        <v>84.786185171076937</v>
      </c>
      <c r="T9" s="58">
        <v>85.526217734034972</v>
      </c>
      <c r="U9" s="58">
        <f>IF('Enrl-BackSeries'!U9-EnrlST!R9&lt;=0,"-",(1-EnrlST!R9/'Enrl-BackSeries'!U9)*100)</f>
        <v>30.859538784067087</v>
      </c>
      <c r="V9" s="58">
        <f>IF('Enrl-BackSeries'!V9-EnrlST!S9&lt;=0,"-",(1-EnrlST!S9/'Enrl-BackSeries'!V9)*100)</f>
        <v>29.242273180458621</v>
      </c>
      <c r="W9" s="58">
        <f>IF('Enrl-BackSeries'!W9-EnrlST!T9&lt;=0,"-",(1-EnrlST!T9/'Enrl-BackSeries'!W9)*100)</f>
        <v>30.252572497661369</v>
      </c>
      <c r="X9" s="58">
        <f>IF('Enrl-BackSeries'!X9-EnrlST!AD9&lt;=0,"-",(1-EnrlST!AD9/'Enrl-BackSeries'!X9)*100)</f>
        <v>66.553174444221909</v>
      </c>
      <c r="Y9" s="58">
        <f>IF('Enrl-BackSeries'!Y9-EnrlST!AE9&lt;=0,"-",(1-EnrlST!AE9/'Enrl-BackSeries'!Y9)*100)</f>
        <v>58.627648839556002</v>
      </c>
      <c r="Z9" s="58">
        <f>IF('Enrl-BackSeries'!Z9-EnrlST!AF9&lt;=0,"-",(1-EnrlST!AF9/'Enrl-BackSeries'!Z9)*100)</f>
        <v>63.810189025188805</v>
      </c>
      <c r="AA9" s="58">
        <v>81.055952716492698</v>
      </c>
      <c r="AB9" s="58">
        <v>74.252362103649929</v>
      </c>
      <c r="AC9" s="58">
        <v>79.05070316615857</v>
      </c>
    </row>
    <row r="10" spans="1:29" s="48" customFormat="1" ht="18.75" customHeight="1">
      <c r="A10" s="29">
        <v>5</v>
      </c>
      <c r="B10" s="34" t="s">
        <v>19</v>
      </c>
      <c r="C10" s="58">
        <f>IF('Enrl-BackSeries'!C10-EnrlAll!R10&lt;0,"-",(1-EnrlAll!R10/'Enrl-BackSeries'!C10)*100)</f>
        <v>26.15751801266919</v>
      </c>
      <c r="D10" s="58">
        <f>IF('Enrl-BackSeries'!D10-EnrlAll!S10&lt;0,"-",(1-EnrlAll!S10/'Enrl-BackSeries'!D10)*100)</f>
        <v>26.913137838792711</v>
      </c>
      <c r="E10" s="58">
        <f>IF('Enrl-BackSeries'!E10-EnrlAll!T10&lt;0,"-",(1-EnrlAll!T10/'Enrl-BackSeries'!E10)*100)</f>
        <v>26.523104498313831</v>
      </c>
      <c r="F10" s="58">
        <f>IF('Enrl-BackSeries'!F10-EnrlAll!AD10&lt;0,"-",(1-EnrlAll!AD10/'Enrl-BackSeries'!F10)*100)</f>
        <v>37.860664902388208</v>
      </c>
      <c r="G10" s="58">
        <f>IF('Enrl-BackSeries'!G10-EnrlAll!AE10&lt;0,"-",(1-EnrlAll!AE10/'Enrl-BackSeries'!G10)*100)</f>
        <v>37.1874172663602</v>
      </c>
      <c r="H10" s="58">
        <f>IF('Enrl-BackSeries'!H10-EnrlAll!AF10&lt;0,"-",(1-EnrlAll!AF10/'Enrl-BackSeries'!H10)*100)</f>
        <v>37.543400501028565</v>
      </c>
      <c r="I10" s="58">
        <v>56.249624282594766</v>
      </c>
      <c r="J10" s="58">
        <v>56.063109834036574</v>
      </c>
      <c r="K10" s="58">
        <v>56.165062400187615</v>
      </c>
      <c r="L10" s="58">
        <f>IF('Enrl-BackSeries'!L10-EnrlSC!R10&lt;=0,"-",(1-EnrlSC!R10/'Enrl-BackSeries'!L10)*100)</f>
        <v>29.835905767668557</v>
      </c>
      <c r="M10" s="58">
        <f>IF('Enrl-BackSeries'!M10-EnrlSC!S10&lt;=0,"-",(1-EnrlSC!S10/'Enrl-BackSeries'!M10)*100)</f>
        <v>28.201808799467788</v>
      </c>
      <c r="N10" s="58">
        <f>IF('Enrl-BackSeries'!N10-EnrlSC!T10&lt;=0,"-",(1-EnrlSC!T10/'Enrl-BackSeries'!N10)*100)</f>
        <v>29.060230269615161</v>
      </c>
      <c r="O10" s="58">
        <f>IF('Enrl-BackSeries'!O10-EnrlSC!AD10&lt;=0,"-",(1-EnrlSC!AD10/'Enrl-BackSeries'!O10)*100)</f>
        <v>40.523430722947161</v>
      </c>
      <c r="P10" s="58">
        <f>IF('Enrl-BackSeries'!P10-EnrlSC!AE10&lt;=0,"-",(1-EnrlSC!AE10/'Enrl-BackSeries'!P10)*100)</f>
        <v>43.733465608465607</v>
      </c>
      <c r="Q10" s="58">
        <f>IF('Enrl-BackSeries'!Q10-EnrlSC!AF10&lt;=0,"-",(1-EnrlSC!AF10/'Enrl-BackSeries'!Q10)*100)</f>
        <v>42.037732169843508</v>
      </c>
      <c r="R10" s="58">
        <v>64.688262586481713</v>
      </c>
      <c r="S10" s="58">
        <v>70.394441757829441</v>
      </c>
      <c r="T10" s="58">
        <v>67.336677608775389</v>
      </c>
      <c r="U10" s="58">
        <f>IF('Enrl-BackSeries'!U10-EnrlST!R10&lt;=0,"-",(1-EnrlST!R10/'Enrl-BackSeries'!U10)*100)</f>
        <v>37.680243126154025</v>
      </c>
      <c r="V10" s="58">
        <f>IF('Enrl-BackSeries'!V10-EnrlST!S10&lt;=0,"-",(1-EnrlST!S10/'Enrl-BackSeries'!V10)*100)</f>
        <v>37.865781835818716</v>
      </c>
      <c r="W10" s="58">
        <f>IF('Enrl-BackSeries'!W10-EnrlST!T10&lt;=0,"-",(1-EnrlST!T10/'Enrl-BackSeries'!W10)*100)</f>
        <v>37.769808235469007</v>
      </c>
      <c r="X10" s="58">
        <f>IF('Enrl-BackSeries'!X10-EnrlST!AD10&lt;=0,"-",(1-EnrlST!AD10/'Enrl-BackSeries'!X10)*100)</f>
        <v>52.657004830917877</v>
      </c>
      <c r="Y10" s="58">
        <f>IF('Enrl-BackSeries'!Y10-EnrlST!AE10&lt;=0,"-",(1-EnrlST!AE10/'Enrl-BackSeries'!Y10)*100)</f>
        <v>54.025653052388513</v>
      </c>
      <c r="Z10" s="58">
        <f>IF('Enrl-BackSeries'!Z10-EnrlST!AF10&lt;=0,"-",(1-EnrlST!AF10/'Enrl-BackSeries'!Z10)*100)</f>
        <v>53.30080403928973</v>
      </c>
      <c r="AA10" s="58">
        <v>70.913432509238689</v>
      </c>
      <c r="AB10" s="58">
        <v>71.175902081578386</v>
      </c>
      <c r="AC10" s="58">
        <v>71.029780553476272</v>
      </c>
    </row>
    <row r="11" spans="1:29" s="47" customFormat="1" ht="18.75" customHeight="1">
      <c r="A11" s="29">
        <v>6</v>
      </c>
      <c r="B11" s="30" t="s">
        <v>20</v>
      </c>
      <c r="C11" s="58" t="str">
        <f>IF('Enrl-BackSeries'!C11-EnrlAll!R11&lt;0,"-",(1-EnrlAll!R11/'Enrl-BackSeries'!C11)*100)</f>
        <v>-</v>
      </c>
      <c r="D11" s="58" t="str">
        <f>IF('Enrl-BackSeries'!D11-EnrlAll!S11&lt;0,"-",(1-EnrlAll!S11/'Enrl-BackSeries'!D11)*100)</f>
        <v>-</v>
      </c>
      <c r="E11" s="58" t="str">
        <f>IF('Enrl-BackSeries'!E11-EnrlAll!T11&lt;0,"-",(1-EnrlAll!T11/'Enrl-BackSeries'!E11)*100)</f>
        <v>-</v>
      </c>
      <c r="F11" s="58" t="str">
        <f>IF('Enrl-BackSeries'!F11-EnrlAll!AD11&lt;0,"-",(1-EnrlAll!AD11/'Enrl-BackSeries'!F11)*100)</f>
        <v>-</v>
      </c>
      <c r="G11" s="58" t="str">
        <f>IF('Enrl-BackSeries'!G11-EnrlAll!AE11&lt;0,"-",(1-EnrlAll!AE11/'Enrl-BackSeries'!G11)*100)</f>
        <v>-</v>
      </c>
      <c r="H11" s="58" t="str">
        <f>IF('Enrl-BackSeries'!H11-EnrlAll!AF11&lt;0,"-",(1-EnrlAll!AF11/'Enrl-BackSeries'!H11)*100)</f>
        <v>-</v>
      </c>
      <c r="I11" s="58">
        <f>IF('Enrl-BackSeries'!I11-EnrlAll!AP11&lt;0,"-",(1-EnrlAll!AP11/'Enrl-BackSeries'!I11)*100)</f>
        <v>36.20060307887637</v>
      </c>
      <c r="J11" s="58">
        <f>IF('Enrl-BackSeries'!J11-EnrlAll!AQ11&lt;0,"-",(1-EnrlAll!AQ11/'Enrl-BackSeries'!J11)*100)</f>
        <v>32.933433308339573</v>
      </c>
      <c r="K11" s="58">
        <f>IF('Enrl-BackSeries'!K11-EnrlAll!AR11&lt;0,"-",(1-EnrlAll!AR11/'Enrl-BackSeries'!K11)*100)</f>
        <v>34.606787238366188</v>
      </c>
      <c r="L11" s="58" t="str">
        <f>IF('Enrl-BackSeries'!L11-EnrlSC!R11&lt;=0,"-",(1-EnrlSC!R11/'Enrl-BackSeries'!L11)*100)</f>
        <v>-</v>
      </c>
      <c r="M11" s="58" t="str">
        <f>IF('Enrl-BackSeries'!M11-EnrlSC!S11&lt;=0,"-",(1-EnrlSC!S11/'Enrl-BackSeries'!M11)*100)</f>
        <v>-</v>
      </c>
      <c r="N11" s="58" t="str">
        <f>IF('Enrl-BackSeries'!N11-EnrlSC!T11&lt;=0,"-",(1-EnrlSC!T11/'Enrl-BackSeries'!N11)*100)</f>
        <v>-</v>
      </c>
      <c r="O11" s="58">
        <f>IF('Enrl-BackSeries'!O11-EnrlSC!AD11&lt;=0,"-",(1-EnrlSC!AD11/'Enrl-BackSeries'!O11)*100)</f>
        <v>3.6144578313253017</v>
      </c>
      <c r="P11" s="58" t="str">
        <f>IF('Enrl-BackSeries'!P11-EnrlSC!AE11&lt;=0,"-",(1-EnrlSC!AE11/'Enrl-BackSeries'!P11)*100)</f>
        <v>-</v>
      </c>
      <c r="Q11" s="58" t="str">
        <f>IF('Enrl-BackSeries'!Q11-EnrlSC!AF11&lt;=0,"-",(1-EnrlSC!AF11/'Enrl-BackSeries'!Q11)*100)</f>
        <v>-</v>
      </c>
      <c r="R11" s="58">
        <f>IF('Enrl-BackSeries'!R11-EnrlSC!AP11&lt;=0,"-",(1-EnrlSC!AP11/'Enrl-BackSeries'!R11)*100)</f>
        <v>67.441860465116278</v>
      </c>
      <c r="S11" s="58">
        <f>IF('Enrl-BackSeries'!S11-EnrlSC!AQ11&lt;=0,"-",(1-EnrlSC!AQ11/'Enrl-BackSeries'!S11)*100)</f>
        <v>58.156028368794324</v>
      </c>
      <c r="T11" s="58">
        <f>IF('Enrl-BackSeries'!T11-EnrlSC!AR11&lt;=0,"-",(1-EnrlSC!AR11/'Enrl-BackSeries'!T11)*100)</f>
        <v>62.950257289879929</v>
      </c>
      <c r="U11" s="58" t="str">
        <f>IF('Enrl-BackSeries'!U11-EnrlST!R11&lt;=0,"-",(1-EnrlST!R11/'Enrl-BackSeries'!U11)*100)</f>
        <v>-</v>
      </c>
      <c r="V11" s="58" t="str">
        <f>IF('Enrl-BackSeries'!V11-EnrlST!S11&lt;=0,"-",(1-EnrlST!S11/'Enrl-BackSeries'!V11)*100)</f>
        <v>-</v>
      </c>
      <c r="W11" s="58" t="str">
        <f>IF('Enrl-BackSeries'!W11-EnrlST!T11&lt;=0,"-",(1-EnrlST!T11/'Enrl-BackSeries'!W11)*100)</f>
        <v>-</v>
      </c>
      <c r="X11" s="58" t="str">
        <f>IF('Enrl-BackSeries'!X11-EnrlST!AD11&lt;=0,"-",(1-EnrlST!AD11/'Enrl-BackSeries'!X11)*100)</f>
        <v>-</v>
      </c>
      <c r="Y11" s="58" t="str">
        <f>IF('Enrl-BackSeries'!Y11-EnrlST!AE11&lt;=0,"-",(1-EnrlST!AE11/'Enrl-BackSeries'!Y11)*100)</f>
        <v>-</v>
      </c>
      <c r="Z11" s="58" t="str">
        <f>IF('Enrl-BackSeries'!Z11-EnrlST!AF11&lt;=0,"-",(1-EnrlST!AF11/'Enrl-BackSeries'!Z11)*100)</f>
        <v>-</v>
      </c>
      <c r="AA11" s="58" t="str">
        <f>IF('Enrl-BackSeries'!AA11-EnrlST!AP11&lt;=0,"-",(1-EnrlST!AP11/'Enrl-BackSeries'!AA11)*100)</f>
        <v>-</v>
      </c>
      <c r="AB11" s="58" t="str">
        <f>IF('Enrl-BackSeries'!AB11-EnrlST!AQ11&lt;=0,"-",(1-EnrlST!AQ11/'Enrl-BackSeries'!AB11)*100)</f>
        <v>-</v>
      </c>
      <c r="AC11" s="58" t="str">
        <f>IF('Enrl-BackSeries'!AC11-EnrlST!AR11&lt;=0,"-",(1-EnrlST!AR11/'Enrl-BackSeries'!AC11)*100)</f>
        <v>-</v>
      </c>
    </row>
    <row r="12" spans="1:29" s="47" customFormat="1" ht="18.75" customHeight="1">
      <c r="A12" s="29">
        <v>7</v>
      </c>
      <c r="B12" s="30" t="s">
        <v>21</v>
      </c>
      <c r="C12" s="58">
        <f>IF('Enrl-BackSeries'!C12-EnrlAll!R12&lt;0,"-",(1-EnrlAll!R12/'Enrl-BackSeries'!C12)*100)</f>
        <v>39.111967175289173</v>
      </c>
      <c r="D12" s="58">
        <f>IF('Enrl-BackSeries'!D12-EnrlAll!S12&lt;0,"-",(1-EnrlAll!S12/'Enrl-BackSeries'!D12)*100)</f>
        <v>3.3046930025506183</v>
      </c>
      <c r="E12" s="58">
        <f>IF('Enrl-BackSeries'!E12-EnrlAll!T12&lt;0,"-",(1-EnrlAll!T12/'Enrl-BackSeries'!E12)*100)</f>
        <v>25.870008585340688</v>
      </c>
      <c r="F12" s="58">
        <f>IF('Enrl-BackSeries'!F12-EnrlAll!AD12&lt;0,"-",(1-EnrlAll!AD12/'Enrl-BackSeries'!F12)*100)</f>
        <v>46.358497612774926</v>
      </c>
      <c r="G12" s="58">
        <f>IF('Enrl-BackSeries'!G12-EnrlAll!AE12&lt;0,"-",(1-EnrlAll!AE12/'Enrl-BackSeries'!G12)*100)</f>
        <v>40.754756757784214</v>
      </c>
      <c r="H12" s="58">
        <f>IF('Enrl-BackSeries'!H12-EnrlAll!AF12&lt;0,"-",(1-EnrlAll!AF12/'Enrl-BackSeries'!H12)*100)</f>
        <v>44.292156266785952</v>
      </c>
      <c r="I12" s="58">
        <f>IF('Enrl-BackSeries'!I12-EnrlAll!AP12&lt;0,"-",(1-EnrlAll!AP12/'Enrl-BackSeries'!I12)*100)</f>
        <v>56.242464128340217</v>
      </c>
      <c r="J12" s="58">
        <f>IF('Enrl-BackSeries'!J12-EnrlAll!AQ12&lt;0,"-",(1-EnrlAll!AQ12/'Enrl-BackSeries'!J12)*100)</f>
        <v>62.252908924958348</v>
      </c>
      <c r="K12" s="58">
        <f>IF('Enrl-BackSeries'!K12-EnrlAll!AR12&lt;0,"-",(1-EnrlAll!AR12/'Enrl-BackSeries'!K12)*100)</f>
        <v>58.839733480985736</v>
      </c>
      <c r="L12" s="58">
        <f>IF('Enrl-BackSeries'!L12-EnrlSC!R12&lt;=0,"-",(1-EnrlSC!R12/'Enrl-BackSeries'!L12)*100)</f>
        <v>46.381131680786524</v>
      </c>
      <c r="M12" s="58">
        <f>IF('Enrl-BackSeries'!M12-EnrlSC!S12&lt;=0,"-",(1-EnrlSC!S12/'Enrl-BackSeries'!M12)*100)</f>
        <v>47.568754264692792</v>
      </c>
      <c r="N12" s="58">
        <f>IF('Enrl-BackSeries'!N12-EnrlSC!T12&lt;=0,"-",(1-EnrlSC!T12/'Enrl-BackSeries'!N12)*100)</f>
        <v>46.937499131353277</v>
      </c>
      <c r="O12" s="58">
        <f>IF('Enrl-BackSeries'!O12-EnrlSC!AD12&lt;=0,"-",(1-EnrlSC!AD12/'Enrl-BackSeries'!O12)*100)</f>
        <v>42.407293399525827</v>
      </c>
      <c r="P12" s="58">
        <f>IF('Enrl-BackSeries'!P12-EnrlSC!AE12&lt;=0,"-",(1-EnrlSC!AE12/'Enrl-BackSeries'!P12)*100)</f>
        <v>56.113183432656157</v>
      </c>
      <c r="Q12" s="58">
        <f>IF('Enrl-BackSeries'!Q12-EnrlSC!AF12&lt;=0,"-",(1-EnrlSC!AF12/'Enrl-BackSeries'!Q12)*100)</f>
        <v>48.828255541940514</v>
      </c>
      <c r="R12" s="58">
        <f>IF('Enrl-BackSeries'!R12-EnrlSC!AP12&lt;=0,"-",(1-EnrlSC!AP12/'Enrl-BackSeries'!R12)*100)</f>
        <v>60.481693487417651</v>
      </c>
      <c r="S12" s="58">
        <f>IF('Enrl-BackSeries'!S12-EnrlSC!AQ12&lt;=0,"-",(1-EnrlSC!AQ12/'Enrl-BackSeries'!S12)*100)</f>
        <v>70.287574606619643</v>
      </c>
      <c r="T12" s="58">
        <f>IF('Enrl-BackSeries'!T12-EnrlSC!AR12&lt;=0,"-",(1-EnrlSC!AR12/'Enrl-BackSeries'!T12)*100)</f>
        <v>65.046147629115936</v>
      </c>
      <c r="U12" s="58">
        <f>IF('Enrl-BackSeries'!U12-EnrlST!R12&lt;=0,"-",(1-EnrlST!R12/'Enrl-BackSeries'!U12)*100)</f>
        <v>53.221484265378329</v>
      </c>
      <c r="V12" s="58">
        <f>IF('Enrl-BackSeries'!V12-EnrlST!S12&lt;=0,"-",(1-EnrlST!S12/'Enrl-BackSeries'!V12)*100)</f>
        <v>51.799362318456296</v>
      </c>
      <c r="W12" s="58">
        <f>IF('Enrl-BackSeries'!W12-EnrlST!T12&lt;=0,"-",(1-EnrlST!T12/'Enrl-BackSeries'!W12)*100)</f>
        <v>52.576429980276139</v>
      </c>
      <c r="X12" s="58">
        <f>IF('Enrl-BackSeries'!X12-EnrlST!AD12&lt;=0,"-",(1-EnrlST!AD12/'Enrl-BackSeries'!X12)*100)</f>
        <v>64.326308768487024</v>
      </c>
      <c r="Y12" s="58">
        <f>IF('Enrl-BackSeries'!Y12-EnrlST!AE12&lt;=0,"-",(1-EnrlST!AE12/'Enrl-BackSeries'!Y12)*100)</f>
        <v>66.421205702485381</v>
      </c>
      <c r="Z12" s="58">
        <f>IF('Enrl-BackSeries'!Z12-EnrlST!AF12&lt;=0,"-",(1-EnrlST!AF12/'Enrl-BackSeries'!Z12)*100)</f>
        <v>65.276556269050516</v>
      </c>
      <c r="AA12" s="58">
        <f>IF('Enrl-BackSeries'!AA12-EnrlST!AP12&lt;=0,"-",(1-EnrlST!AP12/'Enrl-BackSeries'!AA12)*100)</f>
        <v>73.295351547326177</v>
      </c>
      <c r="AB12" s="58">
        <f>IF('Enrl-BackSeries'!AB12-EnrlST!AQ12&lt;=0,"-",(1-EnrlST!AQ12/'Enrl-BackSeries'!AB12)*100)</f>
        <v>74.822627037392124</v>
      </c>
      <c r="AC12" s="58">
        <f>IF('Enrl-BackSeries'!AC12-EnrlST!AR12&lt;=0,"-",(1-EnrlST!AR12/'Enrl-BackSeries'!AC12)*100)</f>
        <v>73.994417820843637</v>
      </c>
    </row>
    <row r="13" spans="1:29" s="47" customFormat="1" ht="18.75" customHeight="1">
      <c r="A13" s="29">
        <v>8</v>
      </c>
      <c r="B13" s="30" t="s">
        <v>22</v>
      </c>
      <c r="C13" s="58">
        <f>IF('Enrl-BackSeries'!C13-EnrlAll!R13&lt;0,"-",(1-EnrlAll!R13/'Enrl-BackSeries'!C13)*100)</f>
        <v>10.512789185698457</v>
      </c>
      <c r="D13" s="58" t="str">
        <f>IF('Enrl-BackSeries'!D13-EnrlAll!S13&lt;0,"-",(1-EnrlAll!S13/'Enrl-BackSeries'!D13)*100)</f>
        <v>-</v>
      </c>
      <c r="E13" s="58">
        <f>IF('Enrl-BackSeries'!E13-EnrlAll!T13&lt;0,"-",(1-EnrlAll!T13/'Enrl-BackSeries'!E13)*100)</f>
        <v>5.1975540921919139</v>
      </c>
      <c r="F13" s="58">
        <f>IF('Enrl-BackSeries'!F13-EnrlAll!AD13&lt;0,"-",(1-EnrlAll!AD13/'Enrl-BackSeries'!F13)*100)</f>
        <v>20.59792177935099</v>
      </c>
      <c r="G13" s="58">
        <f>IF('Enrl-BackSeries'!G13-EnrlAll!AE13&lt;0,"-",(1-EnrlAll!AE13/'Enrl-BackSeries'!G13)*100)</f>
        <v>1.5010153120026293</v>
      </c>
      <c r="H13" s="58">
        <f>IF('Enrl-BackSeries'!H13-EnrlAll!AF13&lt;0,"-",(1-EnrlAll!AF13/'Enrl-BackSeries'!H13)*100)</f>
        <v>11.92992158152234</v>
      </c>
      <c r="I13" s="58">
        <f>IF('Enrl-BackSeries'!I13-EnrlAll!AP13&lt;0,"-",(1-EnrlAll!AP13/'Enrl-BackSeries'!I13)*100)</f>
        <v>36.31308997178585</v>
      </c>
      <c r="J13" s="58">
        <f>IF('Enrl-BackSeries'!J13-EnrlAll!AQ13&lt;0,"-",(1-EnrlAll!AQ13/'Enrl-BackSeries'!J13)*100)</f>
        <v>23.772822131040115</v>
      </c>
      <c r="K13" s="58">
        <f>IF('Enrl-BackSeries'!K13-EnrlAll!AR13&lt;0,"-",(1-EnrlAll!AR13/'Enrl-BackSeries'!K13)*100)</f>
        <v>30.501291893078907</v>
      </c>
      <c r="L13" s="58" t="str">
        <f>IF('Enrl-BackSeries'!L13-EnrlSC!R13&lt;=0,"-",(1-EnrlSC!R13/'Enrl-BackSeries'!L13)*100)</f>
        <v>-</v>
      </c>
      <c r="M13" s="58" t="str">
        <f>IF('Enrl-BackSeries'!M13-EnrlSC!S13&lt;=0,"-",(1-EnrlSC!S13/'Enrl-BackSeries'!M13)*100)</f>
        <v>-</v>
      </c>
      <c r="N13" s="58" t="str">
        <f>IF('Enrl-BackSeries'!N13-EnrlSC!T13&lt;=0,"-",(1-EnrlSC!T13/'Enrl-BackSeries'!N13)*100)</f>
        <v>-</v>
      </c>
      <c r="O13" s="58">
        <f>IF('Enrl-BackSeries'!O13-EnrlSC!AD13&lt;=0,"-",(1-EnrlSC!AD13/'Enrl-BackSeries'!O13)*100)</f>
        <v>9.0315392526568399</v>
      </c>
      <c r="P13" s="58">
        <f>IF('Enrl-BackSeries'!P13-EnrlSC!AE13&lt;=0,"-",(1-EnrlSC!AE13/'Enrl-BackSeries'!P13)*100)</f>
        <v>35.851448247157421</v>
      </c>
      <c r="Q13" s="58">
        <f>IF('Enrl-BackSeries'!Q13-EnrlSC!AF13&lt;=0,"-",(1-EnrlSC!AF13/'Enrl-BackSeries'!Q13)*100)</f>
        <v>21.780263856039284</v>
      </c>
      <c r="R13" s="58">
        <f>IF('Enrl-BackSeries'!R13-EnrlSC!AP13&lt;=0,"-",(1-EnrlSC!AP13/'Enrl-BackSeries'!R13)*100)</f>
        <v>47.009932127785895</v>
      </c>
      <c r="S13" s="58">
        <f>IF('Enrl-BackSeries'!S13-EnrlSC!AQ13&lt;=0,"-",(1-EnrlSC!AQ13/'Enrl-BackSeries'!S13)*100)</f>
        <v>49.877048444707697</v>
      </c>
      <c r="T13" s="58">
        <f>IF('Enrl-BackSeries'!T13-EnrlSC!AR13&lt;=0,"-",(1-EnrlSC!AR13/'Enrl-BackSeries'!T13)*100)</f>
        <v>48.363211223694471</v>
      </c>
      <c r="U13" s="58" t="str">
        <f>IF('Enrl-BackSeries'!U13-EnrlST!R13&lt;=0,"-",(1-EnrlST!R13/'Enrl-BackSeries'!U13)*100)</f>
        <v>-</v>
      </c>
      <c r="V13" s="58" t="str">
        <f>IF('Enrl-BackSeries'!V13-EnrlST!S13&lt;=0,"-",(1-EnrlST!S13/'Enrl-BackSeries'!V13)*100)</f>
        <v>-</v>
      </c>
      <c r="W13" s="58" t="str">
        <f>IF('Enrl-BackSeries'!W13-EnrlST!T13&lt;=0,"-",(1-EnrlST!T13/'Enrl-BackSeries'!W13)*100)</f>
        <v>-</v>
      </c>
      <c r="X13" s="58" t="str">
        <f>IF('Enrl-BackSeries'!X13-EnrlST!AD13&lt;=0,"-",(1-EnrlST!AD13/'Enrl-BackSeries'!X13)*100)</f>
        <v>-</v>
      </c>
      <c r="Y13" s="58" t="str">
        <f>IF('Enrl-BackSeries'!Y13-EnrlST!AE13&lt;=0,"-",(1-EnrlST!AE13/'Enrl-BackSeries'!Y13)*100)</f>
        <v>-</v>
      </c>
      <c r="Z13" s="58" t="str">
        <f>IF('Enrl-BackSeries'!Z13-EnrlST!AF13&lt;=0,"-",(1-EnrlST!AF13/'Enrl-BackSeries'!Z13)*100)</f>
        <v>-</v>
      </c>
      <c r="AA13" s="58" t="str">
        <f>IF('Enrl-BackSeries'!AA13-EnrlST!AP13&lt;=0,"-",(1-EnrlST!AP13/'Enrl-BackSeries'!AA13)*100)</f>
        <v>-</v>
      </c>
      <c r="AB13" s="58" t="str">
        <f>IF('Enrl-BackSeries'!AB13-EnrlST!AQ13&lt;=0,"-",(1-EnrlST!AQ13/'Enrl-BackSeries'!AB13)*100)</f>
        <v>-</v>
      </c>
      <c r="AC13" s="58" t="str">
        <f>IF('Enrl-BackSeries'!AC13-EnrlST!AR13&lt;=0,"-",(1-EnrlST!AR13/'Enrl-BackSeries'!AC13)*100)</f>
        <v>-</v>
      </c>
    </row>
    <row r="14" spans="1:29" s="47" customFormat="1" ht="18.75" customHeight="1">
      <c r="A14" s="29">
        <v>9</v>
      </c>
      <c r="B14" s="30" t="s">
        <v>23</v>
      </c>
      <c r="C14" s="58">
        <f>IF('Enrl-BackSeries'!C14-EnrlAll!R14&lt;0,"-",(1-EnrlAll!R14/'Enrl-BackSeries'!C14)*100)</f>
        <v>2.2525341008634681</v>
      </c>
      <c r="D14" s="58">
        <f>IF('Enrl-BackSeries'!D14-EnrlAll!S14&lt;0,"-",(1-EnrlAll!S14/'Enrl-BackSeries'!D14)*100)</f>
        <v>3.6070641527913838</v>
      </c>
      <c r="E14" s="58">
        <f>IF('Enrl-BackSeries'!E14-EnrlAll!T14&lt;0,"-",(1-EnrlAll!T14/'Enrl-BackSeries'!E14)*100)</f>
        <v>2.8973576273285562</v>
      </c>
      <c r="F14" s="58" t="str">
        <f>IF('Enrl-BackSeries'!F14-EnrlAll!AD14&lt;0,"-",(1-EnrlAll!AD14/'Enrl-BackSeries'!F14)*100)</f>
        <v>-</v>
      </c>
      <c r="G14" s="58">
        <f>IF('Enrl-BackSeries'!G14-EnrlAll!AE14&lt;0,"-",(1-EnrlAll!AE14/'Enrl-BackSeries'!G14)*100)</f>
        <v>0.8907440079177209</v>
      </c>
      <c r="H14" s="58" t="str">
        <f>IF('Enrl-BackSeries'!H14-EnrlAll!AF14&lt;0,"-",(1-EnrlAll!AF14/'Enrl-BackSeries'!H14)*100)</f>
        <v>-</v>
      </c>
      <c r="I14" s="58">
        <f>IF('Enrl-BackSeries'!I14-EnrlAll!AP14&lt;0,"-",(1-EnrlAll!AP14/'Enrl-BackSeries'!I14)*100)</f>
        <v>17.634111062197345</v>
      </c>
      <c r="J14" s="58">
        <f>IF('Enrl-BackSeries'!J14-EnrlAll!AQ14&lt;0,"-",(1-EnrlAll!AQ14/'Enrl-BackSeries'!J14)*100)</f>
        <v>21.931634785829569</v>
      </c>
      <c r="K14" s="58">
        <f>IF('Enrl-BackSeries'!K14-EnrlAll!AR14&lt;0,"-",(1-EnrlAll!AR14/'Enrl-BackSeries'!K14)*100)</f>
        <v>19.728689417726741</v>
      </c>
      <c r="L14" s="58">
        <f>IF('Enrl-BackSeries'!L14-EnrlSC!R14&lt;=0,"-",(1-EnrlSC!R14/'Enrl-BackSeries'!L14)*100)</f>
        <v>15.247930040003721</v>
      </c>
      <c r="M14" s="58">
        <f>IF('Enrl-BackSeries'!M14-EnrlSC!S14&lt;=0,"-",(1-EnrlSC!S14/'Enrl-BackSeries'!M14)*100)</f>
        <v>14.964184083995679</v>
      </c>
      <c r="N14" s="58">
        <f>IF('Enrl-BackSeries'!N14-EnrlSC!T14&lt;=0,"-",(1-EnrlSC!T14/'Enrl-BackSeries'!N14)*100)</f>
        <v>15.109837631327604</v>
      </c>
      <c r="O14" s="58">
        <f>IF('Enrl-BackSeries'!O14-EnrlSC!AD14&lt;=0,"-",(1-EnrlSC!AD14/'Enrl-BackSeries'!O14)*100)</f>
        <v>17.759718866681308</v>
      </c>
      <c r="P14" s="58">
        <f>IF('Enrl-BackSeries'!P14-EnrlSC!AE14&lt;=0,"-",(1-EnrlSC!AE14/'Enrl-BackSeries'!P14)*100)</f>
        <v>19.479871102437251</v>
      </c>
      <c r="Q14" s="58">
        <f>IF('Enrl-BackSeries'!Q14-EnrlSC!AF14&lt;=0,"-",(1-EnrlSC!AF14/'Enrl-BackSeries'!Q14)*100)</f>
        <v>18.605741327737846</v>
      </c>
      <c r="R14" s="58">
        <f>IF('Enrl-BackSeries'!R14-EnrlSC!AP14&lt;=0,"-",(1-EnrlSC!AP14/'Enrl-BackSeries'!R14)*100)</f>
        <v>35.763754462941456</v>
      </c>
      <c r="S14" s="58">
        <f>IF('Enrl-BackSeries'!S14-EnrlSC!AQ14&lt;=0,"-",(1-EnrlSC!AQ14/'Enrl-BackSeries'!S14)*100)</f>
        <v>43.543502824858763</v>
      </c>
      <c r="T14" s="58">
        <f>IF('Enrl-BackSeries'!T14-EnrlSC!AR14&lt;=0,"-",(1-EnrlSC!AR14/'Enrl-BackSeries'!T14)*100)</f>
        <v>39.557436304328661</v>
      </c>
      <c r="U14" s="58">
        <f>IF('Enrl-BackSeries'!U14-EnrlST!R14&lt;=0,"-",(1-EnrlST!R14/'Enrl-BackSeries'!U14)*100)</f>
        <v>2.3090149840334084</v>
      </c>
      <c r="V14" s="58">
        <f>IF('Enrl-BackSeries'!V14-EnrlST!S14&lt;=0,"-",(1-EnrlST!S14/'Enrl-BackSeries'!V14)*100)</f>
        <v>4.8263060196234386</v>
      </c>
      <c r="W14" s="58">
        <f>IF('Enrl-BackSeries'!W14-EnrlST!T14&lt;=0,"-",(1-EnrlST!T14/'Enrl-BackSeries'!W14)*100)</f>
        <v>3.5195103289976992</v>
      </c>
      <c r="X14" s="58" t="str">
        <f>IF('Enrl-BackSeries'!X14-EnrlST!AD14&lt;=0,"-",(1-EnrlST!AD14/'Enrl-BackSeries'!X14)*100)</f>
        <v>-</v>
      </c>
      <c r="Y14" s="58" t="str">
        <f>IF('Enrl-BackSeries'!Y14-EnrlST!AE14&lt;=0,"-",(1-EnrlST!AE14/'Enrl-BackSeries'!Y14)*100)</f>
        <v>-</v>
      </c>
      <c r="Z14" s="58" t="str">
        <f>IF('Enrl-BackSeries'!Z14-EnrlST!AF14&lt;=0,"-",(1-EnrlST!AF14/'Enrl-BackSeries'!Z14)*100)</f>
        <v>-</v>
      </c>
      <c r="AA14" s="58">
        <f>IF('Enrl-BackSeries'!AA14-EnrlST!AP14&lt;=0,"-",(1-EnrlST!AP14/'Enrl-BackSeries'!AA14)*100)</f>
        <v>5.4449972360420151</v>
      </c>
      <c r="AB14" s="58">
        <f>IF('Enrl-BackSeries'!AB14-EnrlST!AQ14&lt;=0,"-",(1-EnrlST!AQ14/'Enrl-BackSeries'!AB14)*100)</f>
        <v>31.052181351582554</v>
      </c>
      <c r="AC14" s="58">
        <f>IF('Enrl-BackSeries'!AC14-EnrlST!AR14&lt;=0,"-",(1-EnrlST!AR14/'Enrl-BackSeries'!AC14)*100)</f>
        <v>18.049122807017547</v>
      </c>
    </row>
    <row r="15" spans="1:29" s="47" customFormat="1" ht="18.75" customHeight="1">
      <c r="A15" s="29">
        <v>10</v>
      </c>
      <c r="B15" s="30" t="s">
        <v>24</v>
      </c>
      <c r="C15" s="58">
        <f>IF('Enrl-BackSeries'!C15-EnrlAll!R15&lt;0,"-",(1-EnrlAll!R15/'Enrl-BackSeries'!C15)*100)</f>
        <v>1.9698716101559266</v>
      </c>
      <c r="D15" s="58">
        <f>IF('Enrl-BackSeries'!D15-EnrlAll!S15&lt;0,"-",(1-EnrlAll!S15/'Enrl-BackSeries'!D15)*100)</f>
        <v>2.4110437991783251</v>
      </c>
      <c r="E15" s="58">
        <f>IF('Enrl-BackSeries'!E15-EnrlAll!T15&lt;0,"-",(1-EnrlAll!T15/'Enrl-BackSeries'!E15)*100)</f>
        <v>2.1812192477691617</v>
      </c>
      <c r="F15" s="58">
        <f>IF('Enrl-BackSeries'!F15-EnrlAll!AD15&lt;0,"-",(1-EnrlAll!AD15/'Enrl-BackSeries'!F15)*100)</f>
        <v>28.510874897792316</v>
      </c>
      <c r="G15" s="58">
        <f>IF('Enrl-BackSeries'!G15-EnrlAll!AE15&lt;0,"-",(1-EnrlAll!AE15/'Enrl-BackSeries'!G15)*100)</f>
        <v>20.937688528828748</v>
      </c>
      <c r="H15" s="58">
        <f>IF('Enrl-BackSeries'!H15-EnrlAll!AF15&lt;0,"-",(1-EnrlAll!AF15/'Enrl-BackSeries'!H15)*100)</f>
        <v>25.243115598445542</v>
      </c>
      <c r="I15" s="58">
        <f>IF('Enrl-BackSeries'!I15-EnrlAll!AP15&lt;0,"-",(1-EnrlAll!AP15/'Enrl-BackSeries'!I15)*100)</f>
        <v>42.697624351925654</v>
      </c>
      <c r="J15" s="58">
        <f>IF('Enrl-BackSeries'!J15-EnrlAll!AQ15&lt;0,"-",(1-EnrlAll!AQ15/'Enrl-BackSeries'!J15)*100)</f>
        <v>38.012158963936614</v>
      </c>
      <c r="K15" s="58">
        <f>IF('Enrl-BackSeries'!K15-EnrlAll!AR15&lt;0,"-",(1-EnrlAll!AR15/'Enrl-BackSeries'!K15)*100)</f>
        <v>40.652813294322733</v>
      </c>
      <c r="L15" s="58" t="str">
        <f>IF('Enrl-BackSeries'!L15-EnrlSC!R15&lt;=0,"-",(1-EnrlSC!R15/'Enrl-BackSeries'!L15)*100)</f>
        <v>-</v>
      </c>
      <c r="M15" s="58" t="str">
        <f>IF('Enrl-BackSeries'!M15-EnrlSC!S15&lt;=0,"-",(1-EnrlSC!S15/'Enrl-BackSeries'!M15)*100)</f>
        <v>-</v>
      </c>
      <c r="N15" s="58" t="str">
        <f>IF('Enrl-BackSeries'!N15-EnrlSC!T15&lt;=0,"-",(1-EnrlSC!T15/'Enrl-BackSeries'!N15)*100)</f>
        <v>-</v>
      </c>
      <c r="O15" s="58" t="str">
        <f>IF('Enrl-BackSeries'!O15-EnrlSC!AD15&lt;=0,"-",(1-EnrlSC!AD15/'Enrl-BackSeries'!O15)*100)</f>
        <v>-</v>
      </c>
      <c r="P15" s="58" t="str">
        <f>IF('Enrl-BackSeries'!P15-EnrlSC!AE15&lt;=0,"-",(1-EnrlSC!AE15/'Enrl-BackSeries'!P15)*100)</f>
        <v>-</v>
      </c>
      <c r="Q15" s="58" t="str">
        <f>IF('Enrl-BackSeries'!Q15-EnrlSC!AF15&lt;=0,"-",(1-EnrlSC!AF15/'Enrl-BackSeries'!Q15)*100)</f>
        <v>-</v>
      </c>
      <c r="R15" s="58">
        <f>IF('Enrl-BackSeries'!R15-EnrlSC!AP15&lt;=0,"-",(1-EnrlSC!AP15/'Enrl-BackSeries'!R15)*100)</f>
        <v>51.367809630878767</v>
      </c>
      <c r="S15" s="58">
        <f>IF('Enrl-BackSeries'!S15-EnrlSC!AQ15&lt;=0,"-",(1-EnrlSC!AQ15/'Enrl-BackSeries'!S15)*100)</f>
        <v>50.998336106489184</v>
      </c>
      <c r="T15" s="58">
        <f>IF('Enrl-BackSeries'!T15-EnrlSC!AR15&lt;=0,"-",(1-EnrlSC!AR15/'Enrl-BackSeries'!T15)*100)</f>
        <v>51.192705766387384</v>
      </c>
      <c r="U15" s="58">
        <f>IF('Enrl-BackSeries'!U15-EnrlST!R15&lt;=0,"-",(1-EnrlST!R15/'Enrl-BackSeries'!U15)*100)</f>
        <v>47.748476770754003</v>
      </c>
      <c r="V15" s="58">
        <f>IF('Enrl-BackSeries'!V15-EnrlST!S15&lt;=0,"-",(1-EnrlST!S15/'Enrl-BackSeries'!V15)*100)</f>
        <v>46.954161640530756</v>
      </c>
      <c r="W15" s="58">
        <f>IF('Enrl-BackSeries'!W15-EnrlST!T15&lt;=0,"-",(1-EnrlST!T15/'Enrl-BackSeries'!W15)*100)</f>
        <v>47.398105778439927</v>
      </c>
      <c r="X15" s="58" t="str">
        <f>IF('Enrl-BackSeries'!X15-EnrlST!AD15&lt;=0,"-",(1-EnrlST!AD15/'Enrl-BackSeries'!X15)*100)</f>
        <v>-</v>
      </c>
      <c r="Y15" s="58" t="str">
        <f>IF('Enrl-BackSeries'!Y15-EnrlST!AE15&lt;=0,"-",(1-EnrlST!AE15/'Enrl-BackSeries'!Y15)*100)</f>
        <v>-</v>
      </c>
      <c r="Z15" s="58" t="str">
        <f>IF('Enrl-BackSeries'!Z15-EnrlST!AF15&lt;=0,"-",(1-EnrlST!AF15/'Enrl-BackSeries'!Z15)*100)</f>
        <v>-</v>
      </c>
      <c r="AA15" s="58">
        <f>IF('Enrl-BackSeries'!AA15-EnrlST!AP15&lt;=0,"-",(1-EnrlST!AP15/'Enrl-BackSeries'!AA15)*100)</f>
        <v>72.814526588845666</v>
      </c>
      <c r="AB15" s="58">
        <f>IF('Enrl-BackSeries'!AB15-EnrlST!AQ15&lt;=0,"-",(1-EnrlST!AQ15/'Enrl-BackSeries'!AB15)*100)</f>
        <v>72.298520174598096</v>
      </c>
      <c r="AC15" s="58">
        <f>IF('Enrl-BackSeries'!AC15-EnrlST!AR15&lt;=0,"-",(1-EnrlST!AR15/'Enrl-BackSeries'!AC15)*100)</f>
        <v>72.619191552815053</v>
      </c>
    </row>
    <row r="16" spans="1:29" s="184" customFormat="1" ht="18.75" customHeight="1">
      <c r="A16" s="181">
        <v>11</v>
      </c>
      <c r="B16" s="182" t="s">
        <v>52</v>
      </c>
      <c r="C16" s="183">
        <f>IF('Enrl-BackSeries'!C16-EnrlAll!R16&lt;0,"-",(1-EnrlAll!R16/'Enrl-BackSeries'!C16)*100)</f>
        <v>22.366435255055841</v>
      </c>
      <c r="D16" s="183">
        <f>IF('Enrl-BackSeries'!D16-EnrlAll!S16&lt;0,"-",(1-EnrlAll!S16/'Enrl-BackSeries'!D16)*100)</f>
        <v>18.762587134378251</v>
      </c>
      <c r="E16" s="183">
        <f>IF('Enrl-BackSeries'!E16-EnrlAll!T16&lt;0,"-",(1-EnrlAll!T16/'Enrl-BackSeries'!E16)*100)</f>
        <v>20.698280951248094</v>
      </c>
      <c r="F16" s="183">
        <f>IF('Enrl-BackSeries'!F16-EnrlAll!AD16&lt;0,"-",(1-EnrlAll!AD16/'Enrl-BackSeries'!F16)*100)</f>
        <v>55.8273104561422</v>
      </c>
      <c r="G16" s="183">
        <f>IF('Enrl-BackSeries'!G16-EnrlAll!AE16&lt;0,"-",(1-EnrlAll!AE16/'Enrl-BackSeries'!G16)*100)</f>
        <v>65.817741392632485</v>
      </c>
      <c r="H16" s="183">
        <f>IF('Enrl-BackSeries'!H16-EnrlAll!AF16&lt;0,"-",(1-EnrlAll!AF16/'Enrl-BackSeries'!H16)*100)</f>
        <v>60.253716217990117</v>
      </c>
      <c r="I16" s="183">
        <v>80.142834161201606</v>
      </c>
      <c r="J16" s="183">
        <v>82.322053725517691</v>
      </c>
      <c r="K16" s="183">
        <v>81.095499627880557</v>
      </c>
      <c r="L16" s="183">
        <f>IF('Enrl-BackSeries'!L16-EnrlSC!R16&lt;=0,"-",(1-EnrlSC!R16/'Enrl-BackSeries'!L16)*100)</f>
        <v>23.101745936183026</v>
      </c>
      <c r="M16" s="183">
        <f>IF('Enrl-BackSeries'!M16-EnrlSC!S16&lt;=0,"-",(1-EnrlSC!S16/'Enrl-BackSeries'!M16)*100)</f>
        <v>19.13976809777499</v>
      </c>
      <c r="N16" s="183">
        <f>IF('Enrl-BackSeries'!N16-EnrlSC!T16&lt;=0,"-",(1-EnrlSC!T16/'Enrl-BackSeries'!N16)*100)</f>
        <v>21.380132089603055</v>
      </c>
      <c r="O16" s="183">
        <f>IF('Enrl-BackSeries'!O16-EnrlSC!AD16&lt;=0,"-",(1-EnrlSC!AD16/'Enrl-BackSeries'!O16)*100)</f>
        <v>68.174597495527721</v>
      </c>
      <c r="P16" s="183">
        <f>IF('Enrl-BackSeries'!P16-EnrlSC!AE16&lt;=0,"-",(1-EnrlSC!AE16/'Enrl-BackSeries'!P16)*100)</f>
        <v>70.91392114637631</v>
      </c>
      <c r="Q16" s="183">
        <f>IF('Enrl-BackSeries'!Q16-EnrlSC!AF16&lt;=0,"-",(1-EnrlSC!AF16/'Enrl-BackSeries'!Q16)*100)</f>
        <v>69.312992422341551</v>
      </c>
      <c r="R16" s="183">
        <v>85.434378752377185</v>
      </c>
      <c r="S16" s="183">
        <v>85.303437878309254</v>
      </c>
      <c r="T16" s="183">
        <v>85.385390614033156</v>
      </c>
      <c r="U16" s="183">
        <f>IF('Enrl-BackSeries'!U16-EnrlST!R16&lt;=0,"-",(1-EnrlST!R16/'Enrl-BackSeries'!U16)*100)</f>
        <v>33.585829216369426</v>
      </c>
      <c r="V16" s="183">
        <f>IF('Enrl-BackSeries'!V16-EnrlST!S16&lt;=0,"-",(1-EnrlST!S16/'Enrl-BackSeries'!V16)*100)</f>
        <v>31.117649955678129</v>
      </c>
      <c r="W16" s="183">
        <f>IF('Enrl-BackSeries'!W16-EnrlST!T16&lt;=0,"-",(1-EnrlST!T16/'Enrl-BackSeries'!W16)*100)</f>
        <v>32.472717076569857</v>
      </c>
      <c r="X16" s="183">
        <f>IF('Enrl-BackSeries'!X16-EnrlST!AD16&lt;=0,"-",(1-EnrlST!AD16/'Enrl-BackSeries'!X16)*100)</f>
        <v>77.737272571847711</v>
      </c>
      <c r="Y16" s="183">
        <f>IF('Enrl-BackSeries'!Y16-EnrlST!AE16&lt;=0,"-",(1-EnrlST!AE16/'Enrl-BackSeries'!Y16)*100)</f>
        <v>79.18768250597293</v>
      </c>
      <c r="Z16" s="183">
        <f>IF('Enrl-BackSeries'!Z16-EnrlST!AF16&lt;=0,"-",(1-EnrlST!AF16/'Enrl-BackSeries'!Z16)*100)</f>
        <v>78.386456003948396</v>
      </c>
      <c r="AA16" s="183">
        <v>86.289004856878037</v>
      </c>
      <c r="AB16" s="183">
        <v>86.752951010178705</v>
      </c>
      <c r="AC16" s="183">
        <v>86.470013456577931</v>
      </c>
    </row>
    <row r="17" spans="1:29" s="47" customFormat="1" ht="18.75" customHeight="1">
      <c r="A17" s="29">
        <v>12</v>
      </c>
      <c r="B17" s="30" t="s">
        <v>25</v>
      </c>
      <c r="C17" s="58">
        <f>IF('Enrl-BackSeries'!C17-EnrlAll!R17&lt;0,"-",(1-EnrlAll!R17/'Enrl-BackSeries'!C17)*100)</f>
        <v>4.9152347144996273</v>
      </c>
      <c r="D17" s="58">
        <f>IF('Enrl-BackSeries'!D17-EnrlAll!S17&lt;0,"-",(1-EnrlAll!S17/'Enrl-BackSeries'!D17)*100)</f>
        <v>3.4459087634100549</v>
      </c>
      <c r="E17" s="58">
        <f>IF('Enrl-BackSeries'!E17-EnrlAll!T17&lt;0,"-",(1-EnrlAll!T17/'Enrl-BackSeries'!E17)*100)</f>
        <v>4.2100390726042551</v>
      </c>
      <c r="F17" s="58">
        <f>IF('Enrl-BackSeries'!F17-EnrlAll!AD17&lt;0,"-",(1-EnrlAll!AD17/'Enrl-BackSeries'!F17)*100)</f>
        <v>30.285947825605074</v>
      </c>
      <c r="G17" s="58">
        <f>IF('Enrl-BackSeries'!G17-EnrlAll!AE17&lt;0,"-",(1-EnrlAll!AE17/'Enrl-BackSeries'!G17)*100)</f>
        <v>30.109594979031307</v>
      </c>
      <c r="H17" s="58">
        <f>IF('Enrl-BackSeries'!H17-EnrlAll!AF17&lt;0,"-",(1-EnrlAll!AF17/'Enrl-BackSeries'!H17)*100)</f>
        <v>30.201729440367451</v>
      </c>
      <c r="I17" s="58">
        <f>IF('Enrl-BackSeries'!I17-EnrlAll!AP17&lt;0,"-",(1-EnrlAll!AP17/'Enrl-BackSeries'!I17)*100)</f>
        <v>50.361474435196193</v>
      </c>
      <c r="J17" s="58">
        <f>IF('Enrl-BackSeries'!J17-EnrlAll!AQ17&lt;0,"-",(1-EnrlAll!AQ17/'Enrl-BackSeries'!J17)*100)</f>
        <v>49.153602468157601</v>
      </c>
      <c r="K17" s="58">
        <f>IF('Enrl-BackSeries'!K17-EnrlAll!AR17&lt;0,"-",(1-EnrlAll!AR17/'Enrl-BackSeries'!K17)*100)</f>
        <v>49.785857093756071</v>
      </c>
      <c r="L17" s="58">
        <f>IF('Enrl-BackSeries'!L17-EnrlSC!R17&lt;=0,"-",(1-EnrlSC!R17/'Enrl-BackSeries'!L17)*100)</f>
        <v>8.2546798115817666</v>
      </c>
      <c r="M17" s="58">
        <f>IF('Enrl-BackSeries'!M17-EnrlSC!S17&lt;=0,"-",(1-EnrlSC!S17/'Enrl-BackSeries'!M17)*100)</f>
        <v>5.9178651080519895</v>
      </c>
      <c r="N17" s="58">
        <f>IF('Enrl-BackSeries'!N17-EnrlSC!T17&lt;=0,"-",(1-EnrlSC!T17/'Enrl-BackSeries'!N17)*100)</f>
        <v>7.140827903481517</v>
      </c>
      <c r="O17" s="58">
        <f>IF('Enrl-BackSeries'!O17-EnrlSC!AD17&lt;=0,"-",(1-EnrlSC!AD17/'Enrl-BackSeries'!O17)*100)</f>
        <v>37.759422549599442</v>
      </c>
      <c r="P17" s="58">
        <f>IF('Enrl-BackSeries'!P17-EnrlSC!AE17&lt;=0,"-",(1-EnrlSC!AE17/'Enrl-BackSeries'!P17)*100)</f>
        <v>44.859202399130595</v>
      </c>
      <c r="Q17" s="58">
        <f>IF('Enrl-BackSeries'!Q17-EnrlSC!AF17&lt;=0,"-",(1-EnrlSC!AF17/'Enrl-BackSeries'!Q17)*100)</f>
        <v>41.268211762946237</v>
      </c>
      <c r="R17" s="58">
        <f>IF('Enrl-BackSeries'!R17-EnrlSC!AP17&lt;=0,"-",(1-EnrlSC!AP17/'Enrl-BackSeries'!R17)*100)</f>
        <v>54.837768191460576</v>
      </c>
      <c r="S17" s="58">
        <f>IF('Enrl-BackSeries'!S17-EnrlSC!AQ17&lt;=0,"-",(1-EnrlSC!AQ17/'Enrl-BackSeries'!S17)*100)</f>
        <v>57.895211403067172</v>
      </c>
      <c r="T17" s="58">
        <f>IF('Enrl-BackSeries'!T17-EnrlSC!AR17&lt;=0,"-",(1-EnrlSC!AR17/'Enrl-BackSeries'!T17)*100)</f>
        <v>56.325187798146693</v>
      </c>
      <c r="U17" s="58">
        <f>IF('Enrl-BackSeries'!U17-EnrlST!R17&lt;=0,"-",(1-EnrlST!R17/'Enrl-BackSeries'!U17)*100)</f>
        <v>4.7704154806822441</v>
      </c>
      <c r="V17" s="58">
        <f>IF('Enrl-BackSeries'!V17-EnrlST!S17&lt;=0,"-",(1-EnrlST!S17/'Enrl-BackSeries'!V17)*100)</f>
        <v>6.0256076491610022</v>
      </c>
      <c r="W17" s="58">
        <f>IF('Enrl-BackSeries'!W17-EnrlST!T17&lt;=0,"-",(1-EnrlST!T17/'Enrl-BackSeries'!W17)*100)</f>
        <v>5.3760248475574919</v>
      </c>
      <c r="X17" s="58">
        <f>IF('Enrl-BackSeries'!X17-EnrlST!AD17&lt;=0,"-",(1-EnrlST!AD17/'Enrl-BackSeries'!X17)*100)</f>
        <v>28.611361248686773</v>
      </c>
      <c r="Y17" s="58">
        <f>IF('Enrl-BackSeries'!Y17-EnrlST!AE17&lt;=0,"-",(1-EnrlST!AE17/'Enrl-BackSeries'!Y17)*100)</f>
        <v>32.472525260657783</v>
      </c>
      <c r="Z17" s="58">
        <f>IF('Enrl-BackSeries'!Z17-EnrlST!AF17&lt;=0,"-",(1-EnrlST!AF17/'Enrl-BackSeries'!Z17)*100)</f>
        <v>30.474045015827389</v>
      </c>
      <c r="AA17" s="58">
        <f>IF('Enrl-BackSeries'!AA17-EnrlST!AP17&lt;=0,"-",(1-EnrlST!AP17/'Enrl-BackSeries'!AA17)*100)</f>
        <v>45.25964546402502</v>
      </c>
      <c r="AB17" s="58">
        <f>IF('Enrl-BackSeries'!AB17-EnrlST!AQ17&lt;=0,"-",(1-EnrlST!AQ17/'Enrl-BackSeries'!AB17)*100)</f>
        <v>51.1377559950989</v>
      </c>
      <c r="AC17" s="58">
        <f>IF('Enrl-BackSeries'!AC17-EnrlST!AR17&lt;=0,"-",(1-EnrlST!AR17/'Enrl-BackSeries'!AC17)*100)</f>
        <v>48.128216627159546</v>
      </c>
    </row>
    <row r="18" spans="1:29" s="47" customFormat="1" ht="18.75" customHeight="1">
      <c r="A18" s="29">
        <v>13</v>
      </c>
      <c r="B18" s="30" t="s">
        <v>26</v>
      </c>
      <c r="C18" s="58" t="str">
        <f>IF('Enrl-BackSeries'!C18-EnrlAll!R18&lt;0,"-",(1-EnrlAll!R18/'Enrl-BackSeries'!C18)*100)</f>
        <v>-</v>
      </c>
      <c r="D18" s="58" t="str">
        <f>IF('Enrl-BackSeries'!D18-EnrlAll!S18&lt;0,"-",(1-EnrlAll!S18/'Enrl-BackSeries'!D18)*100)</f>
        <v>-</v>
      </c>
      <c r="E18" s="58" t="str">
        <f>IF('Enrl-BackSeries'!E18-EnrlAll!T18&lt;0,"-",(1-EnrlAll!T18/'Enrl-BackSeries'!E18)*100)</f>
        <v>-</v>
      </c>
      <c r="F18" s="58" t="str">
        <f>IF('Enrl-BackSeries'!F18-EnrlAll!AD18&lt;0,"-",(1-EnrlAll!AD18/'Enrl-BackSeries'!F18)*100)</f>
        <v>-</v>
      </c>
      <c r="G18" s="58" t="str">
        <f>IF('Enrl-BackSeries'!G18-EnrlAll!AE18&lt;0,"-",(1-EnrlAll!AE18/'Enrl-BackSeries'!G18)*100)</f>
        <v>-</v>
      </c>
      <c r="H18" s="58" t="str">
        <f>IF('Enrl-BackSeries'!H18-EnrlAll!AF18&lt;0,"-",(1-EnrlAll!AF18/'Enrl-BackSeries'!H18)*100)</f>
        <v>-</v>
      </c>
      <c r="I18" s="58" t="str">
        <f>IF('Enrl-BackSeries'!I18-EnrlAll!AP18&lt;0,"-",(1-EnrlAll!AP18/'Enrl-BackSeries'!I18)*100)</f>
        <v>-</v>
      </c>
      <c r="J18" s="58" t="str">
        <f>IF('Enrl-BackSeries'!J18-EnrlAll!AQ18&lt;0,"-",(1-EnrlAll!AQ18/'Enrl-BackSeries'!J18)*100)</f>
        <v>-</v>
      </c>
      <c r="K18" s="58" t="str">
        <f>IF('Enrl-BackSeries'!K18-EnrlAll!AR18&lt;0,"-",(1-EnrlAll!AR18/'Enrl-BackSeries'!K18)*100)</f>
        <v>-</v>
      </c>
      <c r="L18" s="58" t="str">
        <f>IF('Enrl-BackSeries'!L18-EnrlSC!R18&lt;=0,"-",(1-EnrlSC!R18/'Enrl-BackSeries'!L18)*100)</f>
        <v>-</v>
      </c>
      <c r="M18" s="58" t="str">
        <f>IF('Enrl-BackSeries'!M18-EnrlSC!S18&lt;=0,"-",(1-EnrlSC!S18/'Enrl-BackSeries'!M18)*100)</f>
        <v>-</v>
      </c>
      <c r="N18" s="58" t="str">
        <f>IF('Enrl-BackSeries'!N18-EnrlSC!T18&lt;=0,"-",(1-EnrlSC!T18/'Enrl-BackSeries'!N18)*100)</f>
        <v>-</v>
      </c>
      <c r="O18" s="58" t="str">
        <f>IF('Enrl-BackSeries'!O18-EnrlSC!AD18&lt;=0,"-",(1-EnrlSC!AD18/'Enrl-BackSeries'!O18)*100)</f>
        <v>-</v>
      </c>
      <c r="P18" s="58" t="str">
        <f>IF('Enrl-BackSeries'!P18-EnrlSC!AE18&lt;=0,"-",(1-EnrlSC!AE18/'Enrl-BackSeries'!P18)*100)</f>
        <v>-</v>
      </c>
      <c r="Q18" s="58" t="str">
        <f>IF('Enrl-BackSeries'!Q18-EnrlSC!AF18&lt;=0,"-",(1-EnrlSC!AF18/'Enrl-BackSeries'!Q18)*100)</f>
        <v>-</v>
      </c>
      <c r="R18" s="58">
        <f>IF('Enrl-BackSeries'!R18-EnrlSC!AP18&lt;=0,"-",(1-EnrlSC!AP18/'Enrl-BackSeries'!R18)*100)</f>
        <v>13.244041597539757</v>
      </c>
      <c r="S18" s="58">
        <f>IF('Enrl-BackSeries'!S18-EnrlSC!AQ18&lt;=0,"-",(1-EnrlSC!AQ18/'Enrl-BackSeries'!S18)*100)</f>
        <v>5.2888907784532924</v>
      </c>
      <c r="T18" s="58">
        <f>IF('Enrl-BackSeries'!T18-EnrlSC!AR18&lt;=0,"-",(1-EnrlSC!AR18/'Enrl-BackSeries'!T18)*100)</f>
        <v>9.3647634448729136</v>
      </c>
      <c r="U18" s="58" t="str">
        <f>IF('Enrl-BackSeries'!U18-EnrlST!R18&lt;=0,"-",(1-EnrlST!R18/'Enrl-BackSeries'!U18)*100)</f>
        <v>-</v>
      </c>
      <c r="V18" s="58" t="str">
        <f>IF('Enrl-BackSeries'!V18-EnrlST!S18&lt;=0,"-",(1-EnrlST!S18/'Enrl-BackSeries'!V18)*100)</f>
        <v>-</v>
      </c>
      <c r="W18" s="58" t="str">
        <f>IF('Enrl-BackSeries'!W18-EnrlST!T18&lt;=0,"-",(1-EnrlST!T18/'Enrl-BackSeries'!W18)*100)</f>
        <v>-</v>
      </c>
      <c r="X18" s="58">
        <f>IF('Enrl-BackSeries'!X18-EnrlST!AD18&lt;=0,"-",(1-EnrlST!AD18/'Enrl-BackSeries'!X18)*100)</f>
        <v>8.3147321428571388</v>
      </c>
      <c r="Y18" s="58">
        <f>IF('Enrl-BackSeries'!Y18-EnrlST!AE18&lt;=0,"-",(1-EnrlST!AE18/'Enrl-BackSeries'!Y18)*100)</f>
        <v>11.639157655093912</v>
      </c>
      <c r="Z18" s="58">
        <f>IF('Enrl-BackSeries'!Z18-EnrlST!AF18&lt;=0,"-",(1-EnrlST!AF18/'Enrl-BackSeries'!Z18)*100)</f>
        <v>9.9605522682445713</v>
      </c>
      <c r="AA18" s="58">
        <f>IF('Enrl-BackSeries'!AA18-EnrlST!AP18&lt;=0,"-",(1-EnrlST!AP18/'Enrl-BackSeries'!AA18)*100)</f>
        <v>38.434373160682753</v>
      </c>
      <c r="AB18" s="58">
        <f>IF('Enrl-BackSeries'!AB18-EnrlST!AQ18&lt;=0,"-",(1-EnrlST!AQ18/'Enrl-BackSeries'!AB18)*100)</f>
        <v>31.551297898640296</v>
      </c>
      <c r="AC18" s="58">
        <f>IF('Enrl-BackSeries'!AC18-EnrlST!AR18&lt;=0,"-",(1-EnrlST!AR18/'Enrl-BackSeries'!AC18)*100)</f>
        <v>35.076876695809467</v>
      </c>
    </row>
    <row r="19" spans="1:29" s="184" customFormat="1" ht="18.75" customHeight="1">
      <c r="A19" s="181">
        <v>14</v>
      </c>
      <c r="B19" s="182" t="s">
        <v>27</v>
      </c>
      <c r="C19" s="183">
        <f>IF('Enrl-BackSeries'!C19-EnrlAll!R19&lt;0,"-",(1-EnrlAll!R19/'Enrl-BackSeries'!C19)*100)</f>
        <v>21.02206896752238</v>
      </c>
      <c r="D19" s="183">
        <f>IF('Enrl-BackSeries'!D19-EnrlAll!S19&lt;0,"-",(1-EnrlAll!S19/'Enrl-BackSeries'!D19)*100)</f>
        <v>19.230991160266797</v>
      </c>
      <c r="E19" s="183">
        <f>IF('Enrl-BackSeries'!E19-EnrlAll!T19&lt;0,"-",(1-EnrlAll!T19/'Enrl-BackSeries'!E19)*100)</f>
        <v>20.17646077018853</v>
      </c>
      <c r="F19" s="183">
        <f>IF('Enrl-BackSeries'!F19-EnrlAll!AD19&lt;0,"-",(1-EnrlAll!AD19/'Enrl-BackSeries'!F19)*100)</f>
        <v>30.886657453742792</v>
      </c>
      <c r="G19" s="183">
        <f>IF('Enrl-BackSeries'!G19-EnrlAll!AE19&lt;0,"-",(1-EnrlAll!AE19/'Enrl-BackSeries'!G19)*100)</f>
        <v>29.530484240816513</v>
      </c>
      <c r="H19" s="183">
        <f>IF('Enrl-BackSeries'!H19-EnrlAll!AF19&lt;0,"-",(1-EnrlAll!AF19/'Enrl-BackSeries'!H19)*100)</f>
        <v>30.267855540083445</v>
      </c>
      <c r="I19" s="183">
        <v>53.58575494129434</v>
      </c>
      <c r="J19" s="183">
        <v>62.839537333035032</v>
      </c>
      <c r="K19" s="183">
        <v>57.64369728602351</v>
      </c>
      <c r="L19" s="183">
        <f>IF('Enrl-BackSeries'!L19-EnrlSC!R19&lt;=0,"-",(1-EnrlSC!R19/'Enrl-BackSeries'!L19)*100)</f>
        <v>20.004790399714199</v>
      </c>
      <c r="M19" s="183">
        <f>IF('Enrl-BackSeries'!M19-EnrlSC!S19&lt;=0,"-",(1-EnrlSC!S19/'Enrl-BackSeries'!M19)*100)</f>
        <v>16.793457414747305</v>
      </c>
      <c r="N19" s="183">
        <f>IF('Enrl-BackSeries'!N19-EnrlSC!T19&lt;=0,"-",(1-EnrlSC!T19/'Enrl-BackSeries'!N19)*100)</f>
        <v>18.493430355753649</v>
      </c>
      <c r="O19" s="183">
        <f>IF('Enrl-BackSeries'!O19-EnrlSC!AD19&lt;=0,"-",(1-EnrlSC!AD19/'Enrl-BackSeries'!O19)*100)</f>
        <v>32.79179886166159</v>
      </c>
      <c r="P19" s="183">
        <f>IF('Enrl-BackSeries'!P19-EnrlSC!AE19&lt;=0,"-",(1-EnrlSC!AE19/'Enrl-BackSeries'!P19)*100)</f>
        <v>34.748452038458169</v>
      </c>
      <c r="Q19" s="183">
        <f>IF('Enrl-BackSeries'!Q19-EnrlSC!AF19&lt;=0,"-",(1-EnrlSC!AF19/'Enrl-BackSeries'!Q19)*100)</f>
        <v>33.654594610653909</v>
      </c>
      <c r="R19" s="183">
        <v>44.440688290659672</v>
      </c>
      <c r="S19" s="183">
        <v>63.030175046677563</v>
      </c>
      <c r="T19" s="183">
        <v>52.498026118162812</v>
      </c>
      <c r="U19" s="183">
        <f>IF('Enrl-BackSeries'!U19-EnrlST!R19&lt;=0,"-",(1-EnrlST!R19/'Enrl-BackSeries'!U19)*100)</f>
        <v>32.4596540717096</v>
      </c>
      <c r="V19" s="183">
        <f>IF('Enrl-BackSeries'!V19-EnrlST!S19&lt;=0,"-",(1-EnrlST!S19/'Enrl-BackSeries'!V19)*100)</f>
        <v>24.751500903788394</v>
      </c>
      <c r="W19" s="183">
        <f>IF('Enrl-BackSeries'!W19-EnrlST!T19&lt;=0,"-",(1-EnrlST!T19/'Enrl-BackSeries'!W19)*100)</f>
        <v>28.875716519020322</v>
      </c>
      <c r="X19" s="183">
        <f>IF('Enrl-BackSeries'!X19-EnrlST!AD19&lt;=0,"-",(1-EnrlST!AD19/'Enrl-BackSeries'!X19)*100)</f>
        <v>37.842949414344126</v>
      </c>
      <c r="Y19" s="183">
        <f>IF('Enrl-BackSeries'!Y19-EnrlST!AE19&lt;=0,"-",(1-EnrlST!AE19/'Enrl-BackSeries'!Y19)*100)</f>
        <v>40.481229876304859</v>
      </c>
      <c r="Z19" s="183">
        <f>IF('Enrl-BackSeries'!Z19-EnrlST!AF19&lt;=0,"-",(1-EnrlST!AF19/'Enrl-BackSeries'!Z19)*100)</f>
        <v>39.034468938961083</v>
      </c>
      <c r="AA19" s="183">
        <v>68.66745990460835</v>
      </c>
      <c r="AB19" s="183">
        <v>76.39325566095539</v>
      </c>
      <c r="AC19" s="183">
        <v>71.948859622628703</v>
      </c>
    </row>
    <row r="20" spans="1:29" s="47" customFormat="1" ht="18.75" customHeight="1">
      <c r="A20" s="29">
        <v>15</v>
      </c>
      <c r="B20" s="30" t="s">
        <v>28</v>
      </c>
      <c r="C20" s="58">
        <f>IF('Enrl-BackSeries'!C20-EnrlAll!R20&lt;0,"-",(1-EnrlAll!R20/'Enrl-BackSeries'!C20)*100)</f>
        <v>19.528335169361011</v>
      </c>
      <c r="D20" s="58">
        <f>IF('Enrl-BackSeries'!D20-EnrlAll!S20&lt;0,"-",(1-EnrlAll!S20/'Enrl-BackSeries'!D20)*100)</f>
        <v>22.933227913314468</v>
      </c>
      <c r="E20" s="58">
        <f>IF('Enrl-BackSeries'!E20-EnrlAll!T20&lt;0,"-",(1-EnrlAll!T20/'Enrl-BackSeries'!E20)*100)</f>
        <v>21.15781575549136</v>
      </c>
      <c r="F20" s="58">
        <f>IF('Enrl-BackSeries'!F20-EnrlAll!AD20&lt;0,"-",(1-EnrlAll!AD20/'Enrl-BackSeries'!F20)*100)</f>
        <v>25.439500947511807</v>
      </c>
      <c r="G20" s="58">
        <f>IF('Enrl-BackSeries'!G20-EnrlAll!AE20&lt;0,"-",(1-EnrlAll!AE20/'Enrl-BackSeries'!G20)*100)</f>
        <v>28.638345486836325</v>
      </c>
      <c r="H20" s="58">
        <f>IF('Enrl-BackSeries'!H20-EnrlAll!AF20&lt;0,"-",(1-EnrlAll!AF20/'Enrl-BackSeries'!H20)*100)</f>
        <v>26.967287378080574</v>
      </c>
      <c r="I20" s="58">
        <f>IF('Enrl-BackSeries'!I20-EnrlAll!AP20&lt;0,"-",(1-EnrlAll!AP20/'Enrl-BackSeries'!I20)*100)</f>
        <v>41.2176048416245</v>
      </c>
      <c r="J20" s="58">
        <f>IF('Enrl-BackSeries'!J20-EnrlAll!AQ20&lt;0,"-",(1-EnrlAll!AQ20/'Enrl-BackSeries'!J20)*100)</f>
        <v>46.484285615403721</v>
      </c>
      <c r="K20" s="58">
        <f>IF('Enrl-BackSeries'!K20-EnrlAll!AR20&lt;0,"-",(1-EnrlAll!AR20/'Enrl-BackSeries'!K20)*100)</f>
        <v>43.745173533926739</v>
      </c>
      <c r="L20" s="58">
        <f>IF('Enrl-BackSeries'!L20-EnrlSC!R20&lt;=0,"-",(1-EnrlSC!R20/'Enrl-BackSeries'!L20)*100)</f>
        <v>20.735286410565479</v>
      </c>
      <c r="M20" s="58">
        <f>IF('Enrl-BackSeries'!M20-EnrlSC!S20&lt;=0,"-",(1-EnrlSC!S20/'Enrl-BackSeries'!M20)*100)</f>
        <v>22.963315864697474</v>
      </c>
      <c r="N20" s="58">
        <f>IF('Enrl-BackSeries'!N20-EnrlSC!T20&lt;=0,"-",(1-EnrlSC!T20/'Enrl-BackSeries'!N20)*100)</f>
        <v>21.811903310989234</v>
      </c>
      <c r="O20" s="58">
        <f>IF('Enrl-BackSeries'!O20-EnrlSC!AD20&lt;=0,"-",(1-EnrlSC!AD20/'Enrl-BackSeries'!O20)*100)</f>
        <v>26.485986894536438</v>
      </c>
      <c r="P20" s="58">
        <f>IF('Enrl-BackSeries'!P20-EnrlSC!AE20&lt;=0,"-",(1-EnrlSC!AE20/'Enrl-BackSeries'!P20)*100)</f>
        <v>30.801705202994732</v>
      </c>
      <c r="Q20" s="58">
        <f>IF('Enrl-BackSeries'!Q20-EnrlSC!AF20&lt;=0,"-",(1-EnrlSC!AF20/'Enrl-BackSeries'!Q20)*100)</f>
        <v>28.574040428279226</v>
      </c>
      <c r="R20" s="58">
        <f>IF('Enrl-BackSeries'!R20-EnrlSC!AP20&lt;=0,"-",(1-EnrlSC!AP20/'Enrl-BackSeries'!R20)*100)</f>
        <v>38.25963182885247</v>
      </c>
      <c r="S20" s="58">
        <f>IF('Enrl-BackSeries'!S20-EnrlSC!AQ20&lt;=0,"-",(1-EnrlSC!AQ20/'Enrl-BackSeries'!S20)*100)</f>
        <v>45.548248602971242</v>
      </c>
      <c r="T20" s="58">
        <f>IF('Enrl-BackSeries'!T20-EnrlSC!AR20&lt;=0,"-",(1-EnrlSC!AR20/'Enrl-BackSeries'!T20)*100)</f>
        <v>41.781979855641247</v>
      </c>
      <c r="U20" s="58">
        <f>IF('Enrl-BackSeries'!U20-EnrlST!R20&lt;=0,"-",(1-EnrlST!R20/'Enrl-BackSeries'!U20)*100)</f>
        <v>32.095473426602425</v>
      </c>
      <c r="V20" s="58">
        <f>IF('Enrl-BackSeries'!V20-EnrlST!S20&lt;=0,"-",(1-EnrlST!S20/'Enrl-BackSeries'!V20)*100)</f>
        <v>34.313648756179973</v>
      </c>
      <c r="W20" s="58">
        <f>IF('Enrl-BackSeries'!W20-EnrlST!T20&lt;=0,"-",(1-EnrlST!T20/'Enrl-BackSeries'!W20)*100)</f>
        <v>33.151389264057975</v>
      </c>
      <c r="X20" s="58">
        <f>IF('Enrl-BackSeries'!X20-EnrlST!AD20&lt;=0,"-",(1-EnrlST!AD20/'Enrl-BackSeries'!X20)*100)</f>
        <v>46.511004259512177</v>
      </c>
      <c r="Y20" s="58">
        <f>IF('Enrl-BackSeries'!Y20-EnrlST!AE20&lt;=0,"-",(1-EnrlST!AE20/'Enrl-BackSeries'!Y20)*100)</f>
        <v>51.664244688948855</v>
      </c>
      <c r="Z20" s="58">
        <f>IF('Enrl-BackSeries'!Z20-EnrlST!AF20&lt;=0,"-",(1-EnrlST!AF20/'Enrl-BackSeries'!Z20)*100)</f>
        <v>48.953771768402888</v>
      </c>
      <c r="AA20" s="58">
        <f>IF('Enrl-BackSeries'!AA20-EnrlST!AP20&lt;=0,"-",(1-EnrlST!AP20/'Enrl-BackSeries'!AA20)*100)</f>
        <v>65.740080333345844</v>
      </c>
      <c r="AB20" s="58">
        <f>IF('Enrl-BackSeries'!AB20-EnrlST!AQ20&lt;=0,"-",(1-EnrlST!AQ20/'Enrl-BackSeries'!AB20)*100)</f>
        <v>75.072299761096446</v>
      </c>
      <c r="AC20" s="58">
        <f>IF('Enrl-BackSeries'!AC20-EnrlST!AR20&lt;=0,"-",(1-EnrlST!AR20/'Enrl-BackSeries'!AC20)*100)</f>
        <v>70.149312844073037</v>
      </c>
    </row>
    <row r="21" spans="1:29" s="47" customFormat="1" ht="18.75" customHeight="1">
      <c r="A21" s="29">
        <v>16</v>
      </c>
      <c r="B21" s="30" t="s">
        <v>29</v>
      </c>
      <c r="C21" s="58">
        <f>IF('Enrl-BackSeries'!C21-EnrlAll!R21&lt;0,"-",(1-EnrlAll!R21/'Enrl-BackSeries'!C21)*100)</f>
        <v>39.548260381593714</v>
      </c>
      <c r="D21" s="58">
        <f>IF('Enrl-BackSeries'!D21-EnrlAll!S21&lt;0,"-",(1-EnrlAll!S21/'Enrl-BackSeries'!D21)*100)</f>
        <v>45.186455566477733</v>
      </c>
      <c r="E21" s="58">
        <f>IF('Enrl-BackSeries'!E21-EnrlAll!T21&lt;0,"-",(1-EnrlAll!T21/'Enrl-BackSeries'!E21)*100)</f>
        <v>42.307259310810672</v>
      </c>
      <c r="F21" s="58">
        <f>IF('Enrl-BackSeries'!F21-EnrlAll!AD21&lt;0,"-",(1-EnrlAll!AD21/'Enrl-BackSeries'!F21)*100)</f>
        <v>42.923487751073964</v>
      </c>
      <c r="G21" s="58">
        <f>IF('Enrl-BackSeries'!G21-EnrlAll!AE21&lt;0,"-",(1-EnrlAll!AE21/'Enrl-BackSeries'!G21)*100)</f>
        <v>44.935488654901377</v>
      </c>
      <c r="H21" s="58">
        <f>IF('Enrl-BackSeries'!H21-EnrlAll!AF21&lt;0,"-",(1-EnrlAll!AF21/'Enrl-BackSeries'!H21)*100)</f>
        <v>43.898087951821651</v>
      </c>
      <c r="I21" s="58">
        <f>IF('Enrl-BackSeries'!I21-EnrlAll!AP21&lt;0,"-",(1-EnrlAll!AP21/'Enrl-BackSeries'!I21)*100)</f>
        <v>58.909364227768712</v>
      </c>
      <c r="J21" s="58">
        <f>IF('Enrl-BackSeries'!J21-EnrlAll!AQ21&lt;0,"-",(1-EnrlAll!AQ21/'Enrl-BackSeries'!J21)*100)</f>
        <v>57.058706354400847</v>
      </c>
      <c r="K21" s="58">
        <f>IF('Enrl-BackSeries'!K21-EnrlAll!AR21&lt;0,"-",(1-EnrlAll!AR21/'Enrl-BackSeries'!K21)*100)</f>
        <v>58.027236720742223</v>
      </c>
      <c r="L21" s="58">
        <f>IF('Enrl-BackSeries'!L21-EnrlSC!R21&lt;=0,"-",(1-EnrlSC!R21/'Enrl-BackSeries'!L21)*100)</f>
        <v>34.503816793893129</v>
      </c>
      <c r="M21" s="58">
        <f>IF('Enrl-BackSeries'!M21-EnrlSC!S21&lt;=0,"-",(1-EnrlSC!S21/'Enrl-BackSeries'!M21)*100)</f>
        <v>36.548223350253807</v>
      </c>
      <c r="N21" s="58">
        <f>IF('Enrl-BackSeries'!N21-EnrlSC!T21&lt;=0,"-",(1-EnrlSC!T21/'Enrl-BackSeries'!N21)*100)</f>
        <v>35.473515248796147</v>
      </c>
      <c r="O21" s="58" t="str">
        <f>IF('Enrl-BackSeries'!O21-EnrlSC!AD21&lt;=0,"-",(1-EnrlSC!AD21/'Enrl-BackSeries'!O21)*100)</f>
        <v>-</v>
      </c>
      <c r="P21" s="58" t="str">
        <f>IF('Enrl-BackSeries'!P21-EnrlSC!AE21&lt;=0,"-",(1-EnrlSC!AE21/'Enrl-BackSeries'!P21)*100)</f>
        <v>-</v>
      </c>
      <c r="Q21" s="58" t="str">
        <f>IF('Enrl-BackSeries'!Q21-EnrlSC!AF21&lt;=0,"-",(1-EnrlSC!AF21/'Enrl-BackSeries'!Q21)*100)</f>
        <v>-</v>
      </c>
      <c r="R21" s="58">
        <f>IF('Enrl-BackSeries'!R21-EnrlSC!AP21&lt;=0,"-",(1-EnrlSC!AP21/'Enrl-BackSeries'!R21)*100)</f>
        <v>8.6075949367088622</v>
      </c>
      <c r="S21" s="58">
        <f>IF('Enrl-BackSeries'!S21-EnrlSC!AQ21&lt;=0,"-",(1-EnrlSC!AQ21/'Enrl-BackSeries'!S21)*100)</f>
        <v>4.5962732919254679</v>
      </c>
      <c r="T21" s="58">
        <f>IF('Enrl-BackSeries'!T21-EnrlSC!AR21&lt;=0,"-",(1-EnrlSC!AR21/'Enrl-BackSeries'!T21)*100)</f>
        <v>6.5830721003134807</v>
      </c>
      <c r="U21" s="58">
        <f>IF('Enrl-BackSeries'!U21-EnrlST!R21&lt;=0,"-",(1-EnrlST!R21/'Enrl-BackSeries'!U21)*100)</f>
        <v>51.237981368006771</v>
      </c>
      <c r="V21" s="58">
        <f>IF('Enrl-BackSeries'!V21-EnrlST!S21&lt;=0,"-",(1-EnrlST!S21/'Enrl-BackSeries'!V21)*100)</f>
        <v>53.133250713939326</v>
      </c>
      <c r="W21" s="58">
        <f>IF('Enrl-BackSeries'!W21-EnrlST!T21&lt;=0,"-",(1-EnrlST!T21/'Enrl-BackSeries'!W21)*100)</f>
        <v>52.148477945744467</v>
      </c>
      <c r="X21" s="58" t="str">
        <f>IF('Enrl-BackSeries'!X21-EnrlST!AD21&lt;=0,"-",(1-EnrlST!AD21/'Enrl-BackSeries'!X21)*100)</f>
        <v>-</v>
      </c>
      <c r="Y21" s="58" t="str">
        <f>IF('Enrl-BackSeries'!Y21-EnrlST!AE21&lt;=0,"-",(1-EnrlST!AE21/'Enrl-BackSeries'!Y21)*100)</f>
        <v>-</v>
      </c>
      <c r="Z21" s="58" t="str">
        <f>IF('Enrl-BackSeries'!Z21-EnrlST!AF21&lt;=0,"-",(1-EnrlST!AF21/'Enrl-BackSeries'!Z21)*100)</f>
        <v>-</v>
      </c>
      <c r="AA21" s="58">
        <f>IF('Enrl-BackSeries'!AA21-EnrlST!AP21&lt;=0,"-",(1-EnrlST!AP21/'Enrl-BackSeries'!AA21)*100)</f>
        <v>70.800262576833561</v>
      </c>
      <c r="AB21" s="58">
        <f>IF('Enrl-BackSeries'!AB21-EnrlST!AQ21&lt;=0,"-",(1-EnrlST!AQ21/'Enrl-BackSeries'!AB21)*100)</f>
        <v>72.578792905448509</v>
      </c>
      <c r="AC21" s="58">
        <f>IF('Enrl-BackSeries'!AC21-EnrlST!AR21&lt;=0,"-",(1-EnrlST!AR21/'Enrl-BackSeries'!AC21)*100)</f>
        <v>71.659831642564214</v>
      </c>
    </row>
    <row r="22" spans="1:29" s="47" customFormat="1" ht="18.75" customHeight="1">
      <c r="A22" s="29">
        <v>17</v>
      </c>
      <c r="B22" s="30" t="s">
        <v>30</v>
      </c>
      <c r="C22" s="58">
        <f>IF('Enrl-BackSeries'!C22-EnrlAll!R22&lt;0,"-",(1-EnrlAll!R22/'Enrl-BackSeries'!C22)*100)</f>
        <v>52.527123246530593</v>
      </c>
      <c r="D22" s="58">
        <f>IF('Enrl-BackSeries'!D22-EnrlAll!S22&lt;0,"-",(1-EnrlAll!S22/'Enrl-BackSeries'!D22)*100)</f>
        <v>51.049118387909317</v>
      </c>
      <c r="E22" s="58">
        <f>IF('Enrl-BackSeries'!E22-EnrlAll!T22&lt;0,"-",(1-EnrlAll!T22/'Enrl-BackSeries'!E22)*100)</f>
        <v>51.790500461355947</v>
      </c>
      <c r="F22" s="58">
        <f>IF('Enrl-BackSeries'!F22-EnrlAll!AD22&lt;0,"-",(1-EnrlAll!AD22/'Enrl-BackSeries'!F22)*100)</f>
        <v>70.444040789166053</v>
      </c>
      <c r="G22" s="58">
        <f>IF('Enrl-BackSeries'!G22-EnrlAll!AE22&lt;0,"-",(1-EnrlAll!AE22/'Enrl-BackSeries'!G22)*100)</f>
        <v>65.901156447741656</v>
      </c>
      <c r="H22" s="58">
        <f>IF('Enrl-BackSeries'!H22-EnrlAll!AF22&lt;0,"-",(1-EnrlAll!AF22/'Enrl-BackSeries'!H22)*100)</f>
        <v>68.185064964421016</v>
      </c>
      <c r="I22" s="58">
        <f>IF('Enrl-BackSeries'!I22-EnrlAll!AP22&lt;0,"-",(1-EnrlAll!AP22/'Enrl-BackSeries'!I22)*100)</f>
        <v>78.364398627924288</v>
      </c>
      <c r="J22" s="58">
        <f>IF('Enrl-BackSeries'!J22-EnrlAll!AQ22&lt;0,"-",(1-EnrlAll!AQ22/'Enrl-BackSeries'!J22)*100)</f>
        <v>76.154536628258441</v>
      </c>
      <c r="K22" s="58">
        <f>IF('Enrl-BackSeries'!K22-EnrlAll!AR22&lt;0,"-",(1-EnrlAll!AR22/'Enrl-BackSeries'!K22)*100)</f>
        <v>77.264605061629354</v>
      </c>
      <c r="L22" s="58">
        <f>IF('Enrl-BackSeries'!L22-EnrlSC!R22&lt;=0,"-",(1-EnrlSC!R22/'Enrl-BackSeries'!L22)*100)</f>
        <v>66.477272727272734</v>
      </c>
      <c r="M22" s="58">
        <f>IF('Enrl-BackSeries'!M22-EnrlSC!S22&lt;=0,"-",(1-EnrlSC!S22/'Enrl-BackSeries'!M22)*100)</f>
        <v>57.142857142857139</v>
      </c>
      <c r="N22" s="58">
        <f>IF('Enrl-BackSeries'!N22-EnrlSC!T22&lt;=0,"-",(1-EnrlSC!T22/'Enrl-BackSeries'!N22)*100)</f>
        <v>62.229102167182674</v>
      </c>
      <c r="O22" s="58">
        <f>IF('Enrl-BackSeries'!O22-EnrlSC!AD22&lt;=0,"-",(1-EnrlSC!AD22/'Enrl-BackSeries'!O22)*100)</f>
        <v>79.004329004329009</v>
      </c>
      <c r="P22" s="58">
        <f>IF('Enrl-BackSeries'!P22-EnrlSC!AE22&lt;=0,"-",(1-EnrlSC!AE22/'Enrl-BackSeries'!P22)*100)</f>
        <v>79.492833517089309</v>
      </c>
      <c r="Q22" s="58">
        <f>IF('Enrl-BackSeries'!Q22-EnrlSC!AF22&lt;=0,"-",(1-EnrlSC!AF22/'Enrl-BackSeries'!Q22)*100)</f>
        <v>79.246313489896238</v>
      </c>
      <c r="R22" s="58">
        <f>IF('Enrl-BackSeries'!R22-EnrlSC!AP22&lt;=0,"-",(1-EnrlSC!AP22/'Enrl-BackSeries'!R22)*100)</f>
        <v>81</v>
      </c>
      <c r="S22" s="58">
        <f>IF('Enrl-BackSeries'!S22-EnrlSC!AQ22&lt;=0,"-",(1-EnrlSC!AQ22/'Enrl-BackSeries'!S22)*100)</f>
        <v>87.33031674208145</v>
      </c>
      <c r="T22" s="58">
        <f>IF('Enrl-BackSeries'!T22-EnrlSC!AR22&lt;=0,"-",(1-EnrlSC!AR22/'Enrl-BackSeries'!T22)*100)</f>
        <v>84.13677130044843</v>
      </c>
      <c r="U22" s="58">
        <f>IF('Enrl-BackSeries'!U22-EnrlST!R22&lt;=0,"-",(1-EnrlST!R22/'Enrl-BackSeries'!U22)*100)</f>
        <v>55.197350952001621</v>
      </c>
      <c r="V22" s="58">
        <f>IF('Enrl-BackSeries'!V22-EnrlST!S22&lt;=0,"-",(1-EnrlST!S22/'Enrl-BackSeries'!V22)*100)</f>
        <v>50.996405373021382</v>
      </c>
      <c r="W22" s="58">
        <f>IF('Enrl-BackSeries'!W22-EnrlST!T22&lt;=0,"-",(1-EnrlST!T22/'Enrl-BackSeries'!W22)*100)</f>
        <v>53.106684137433206</v>
      </c>
      <c r="X22" s="58">
        <f>IF('Enrl-BackSeries'!X22-EnrlST!AD22&lt;=0,"-",(1-EnrlST!AD22/'Enrl-BackSeries'!X22)*100)</f>
        <v>80.395866686071898</v>
      </c>
      <c r="Y22" s="58">
        <f>IF('Enrl-BackSeries'!Y22-EnrlST!AE22&lt;=0,"-",(1-EnrlST!AE22/'Enrl-BackSeries'!Y22)*100)</f>
        <v>75.330622482328806</v>
      </c>
      <c r="Z22" s="58">
        <f>IF('Enrl-BackSeries'!Z22-EnrlST!AF22&lt;=0,"-",(1-EnrlST!AF22/'Enrl-BackSeries'!Z22)*100)</f>
        <v>77.918324101267714</v>
      </c>
      <c r="AA22" s="58">
        <f>IF('Enrl-BackSeries'!AA22-EnrlST!AP22&lt;=0,"-",(1-EnrlST!AP22/'Enrl-BackSeries'!AA22)*100)</f>
        <v>79.682880401765829</v>
      </c>
      <c r="AB22" s="58">
        <f>IF('Enrl-BackSeries'!AB22-EnrlST!AQ22&lt;=0,"-",(1-EnrlST!AQ22/'Enrl-BackSeries'!AB22)*100)</f>
        <v>75.675064267352184</v>
      </c>
      <c r="AC22" s="58">
        <f>IF('Enrl-BackSeries'!AC22-EnrlST!AR22&lt;=0,"-",(1-EnrlST!AR22/'Enrl-BackSeries'!AC22)*100)</f>
        <v>77.694450396400256</v>
      </c>
    </row>
    <row r="23" spans="1:29" s="47" customFormat="1" ht="18.75" customHeight="1">
      <c r="A23" s="29">
        <v>18</v>
      </c>
      <c r="B23" s="30" t="s">
        <v>31</v>
      </c>
      <c r="C23" s="58">
        <f>IF('Enrl-BackSeries'!C23-EnrlAll!R23&lt;0,"-",(1-EnrlAll!R23/'Enrl-BackSeries'!C23)*100)</f>
        <v>31.748765644735332</v>
      </c>
      <c r="D23" s="58">
        <f>IF('Enrl-BackSeries'!D23-EnrlAll!S23&lt;0,"-",(1-EnrlAll!S23/'Enrl-BackSeries'!D23)*100)</f>
        <v>35.223116313094373</v>
      </c>
      <c r="E23" s="58">
        <f>IF('Enrl-BackSeries'!E23-EnrlAll!T23&lt;0,"-",(1-EnrlAll!T23/'Enrl-BackSeries'!E23)*100)</f>
        <v>33.433859618000113</v>
      </c>
      <c r="F23" s="58">
        <f>IF('Enrl-BackSeries'!F23-EnrlAll!AD23&lt;0,"-",(1-EnrlAll!AD23/'Enrl-BackSeries'!F23)*100)</f>
        <v>46.409616983183064</v>
      </c>
      <c r="G23" s="58">
        <f>IF('Enrl-BackSeries'!G23-EnrlAll!AE23&lt;0,"-",(1-EnrlAll!AE23/'Enrl-BackSeries'!G23)*100)</f>
        <v>46.792226806868101</v>
      </c>
      <c r="H23" s="58">
        <f>IF('Enrl-BackSeries'!H23-EnrlAll!AF23&lt;0,"-",(1-EnrlAll!AF23/'Enrl-BackSeries'!H23)*100)</f>
        <v>46.597097668351537</v>
      </c>
      <c r="I23" s="58">
        <f>IF('Enrl-BackSeries'!I23-EnrlAll!AP23&lt;0,"-",(1-EnrlAll!AP23/'Enrl-BackSeries'!I23)*100)</f>
        <v>70.159972477853273</v>
      </c>
      <c r="J23" s="58">
        <f>IF('Enrl-BackSeries'!J23-EnrlAll!AQ23&lt;0,"-",(1-EnrlAll!AQ23/'Enrl-BackSeries'!J23)*100)</f>
        <v>66.447049704486005</v>
      </c>
      <c r="K23" s="58">
        <f>IF('Enrl-BackSeries'!K23-EnrlAll!AR23&lt;0,"-",(1-EnrlAll!AR23/'Enrl-BackSeries'!K23)*100)</f>
        <v>68.413978494623649</v>
      </c>
      <c r="L23" s="58">
        <f>IF('Enrl-BackSeries'!L23-EnrlSC!R23&lt;=0,"-",(1-EnrlSC!R23/'Enrl-BackSeries'!L23)*100)</f>
        <v>95.161290322580655</v>
      </c>
      <c r="M23" s="58">
        <f>IF('Enrl-BackSeries'!M23-EnrlSC!S23&lt;=0,"-",(1-EnrlSC!S23/'Enrl-BackSeries'!M23)*100)</f>
        <v>95.918367346938766</v>
      </c>
      <c r="N23" s="58">
        <f>IF('Enrl-BackSeries'!N23-EnrlSC!T23&lt;=0,"-",(1-EnrlSC!T23/'Enrl-BackSeries'!N23)*100)</f>
        <v>95.495495495495504</v>
      </c>
      <c r="O23" s="58" t="str">
        <f>IF('Enrl-BackSeries'!O23-EnrlSC!AD23&lt;=0,"-",(1-EnrlSC!AD23/'Enrl-BackSeries'!O23)*100)</f>
        <v>-</v>
      </c>
      <c r="P23" s="58" t="str">
        <f>IF('Enrl-BackSeries'!P23-EnrlSC!AE23&lt;=0,"-",(1-EnrlSC!AE23/'Enrl-BackSeries'!P23)*100)</f>
        <v>-</v>
      </c>
      <c r="Q23" s="58" t="str">
        <f>IF('Enrl-BackSeries'!Q23-EnrlSC!AF23&lt;=0,"-",(1-EnrlSC!AF23/'Enrl-BackSeries'!Q23)*100)</f>
        <v>-</v>
      </c>
      <c r="R23" s="58">
        <f>IF('Enrl-BackSeries'!R23-EnrlSC!AP23&lt;=0,"-",(1-EnrlSC!AP23/'Enrl-BackSeries'!R23)*100)</f>
        <v>52.702702702702695</v>
      </c>
      <c r="S23" s="58">
        <f>IF('Enrl-BackSeries'!S23-EnrlSC!AQ23&lt;=0,"-",(1-EnrlSC!AQ23/'Enrl-BackSeries'!S23)*100)</f>
        <v>66.666666666666671</v>
      </c>
      <c r="T23" s="58">
        <f>IF('Enrl-BackSeries'!T23-EnrlSC!AR23&lt;=0,"-",(1-EnrlSC!AR23/'Enrl-BackSeries'!T23)*100)</f>
        <v>59.12408759124088</v>
      </c>
      <c r="U23" s="58">
        <f>IF('Enrl-BackSeries'!U23-EnrlST!R23&lt;=0,"-",(1-EnrlST!R23/'Enrl-BackSeries'!U23)*100)</f>
        <v>31.741184604747641</v>
      </c>
      <c r="V23" s="58">
        <f>IF('Enrl-BackSeries'!V23-EnrlST!S23&lt;=0,"-",(1-EnrlST!S23/'Enrl-BackSeries'!V23)*100)</f>
        <v>35.298073983491285</v>
      </c>
      <c r="W23" s="58">
        <f>IF('Enrl-BackSeries'!W23-EnrlST!T23&lt;=0,"-",(1-EnrlST!T23/'Enrl-BackSeries'!W23)*100)</f>
        <v>33.466820918987871</v>
      </c>
      <c r="X23" s="58" t="str">
        <f>IF('Enrl-BackSeries'!X23-EnrlST!AD23&lt;=0,"-",(1-EnrlST!AD23/'Enrl-BackSeries'!X23)*100)</f>
        <v>-</v>
      </c>
      <c r="Y23" s="58">
        <f>IF('Enrl-BackSeries'!Y23-EnrlST!AE23&lt;=0,"-",(1-EnrlST!AE23/'Enrl-BackSeries'!Y23)*100)</f>
        <v>13.882198379680311</v>
      </c>
      <c r="Z23" s="58">
        <f>IF('Enrl-BackSeries'!Z23-EnrlST!AF23&lt;=0,"-",(1-EnrlST!AF23/'Enrl-BackSeries'!Z23)*100)</f>
        <v>4.821840099273178</v>
      </c>
      <c r="AA23" s="58">
        <f>IF('Enrl-BackSeries'!AA23-EnrlST!AP23&lt;=0,"-",(1-EnrlST!AP23/'Enrl-BackSeries'!AA23)*100)</f>
        <v>70.707506471095769</v>
      </c>
      <c r="AB23" s="58">
        <f>IF('Enrl-BackSeries'!AB23-EnrlST!AQ23&lt;=0,"-",(1-EnrlST!AQ23/'Enrl-BackSeries'!AB23)*100)</f>
        <v>66.888575732542876</v>
      </c>
      <c r="AC23" s="58">
        <f>IF('Enrl-BackSeries'!AC23-EnrlST!AR23&lt;=0,"-",(1-EnrlST!AR23/'Enrl-BackSeries'!AC23)*100)</f>
        <v>68.911538197856444</v>
      </c>
    </row>
    <row r="24" spans="1:29" s="47" customFormat="1" ht="18.75" customHeight="1">
      <c r="A24" s="29">
        <v>19</v>
      </c>
      <c r="B24" s="30" t="s">
        <v>54</v>
      </c>
      <c r="C24" s="58">
        <f>IF('Enrl-BackSeries'!C24-EnrlAll!R24&lt;0,"-",(1-EnrlAll!R24/'Enrl-BackSeries'!C24)*100)</f>
        <v>40.654968373801267</v>
      </c>
      <c r="D24" s="58">
        <f>IF('Enrl-BackSeries'!D24-EnrlAll!S24&lt;0,"-",(1-EnrlAll!S24/'Enrl-BackSeries'!D24)*100)</f>
        <v>40.415791053737614</v>
      </c>
      <c r="E24" s="58">
        <f>IF('Enrl-BackSeries'!E24-EnrlAll!T24&lt;0,"-",(1-EnrlAll!T24/'Enrl-BackSeries'!E24)*100)</f>
        <v>40.541263781353699</v>
      </c>
      <c r="F24" s="58">
        <f>IF('Enrl-BackSeries'!F24-EnrlAll!AD24&lt;0,"-",(1-EnrlAll!AD24/'Enrl-BackSeries'!F24)*100)</f>
        <v>47.134114355656585</v>
      </c>
      <c r="G24" s="58">
        <f>IF('Enrl-BackSeries'!G24-EnrlAll!AE24&lt;0,"-",(1-EnrlAll!AE24/'Enrl-BackSeries'!G24)*100)</f>
        <v>47.303212404481044</v>
      </c>
      <c r="H24" s="58">
        <f>IF('Enrl-BackSeries'!H24-EnrlAll!AF24&lt;0,"-",(1-EnrlAll!AF24/'Enrl-BackSeries'!H24)*100)</f>
        <v>47.216171943909423</v>
      </c>
      <c r="I24" s="58">
        <f>IF('Enrl-BackSeries'!I24-EnrlAll!AP24&lt;0,"-",(1-EnrlAll!AP24/'Enrl-BackSeries'!I24)*100)</f>
        <v>68.335470868449974</v>
      </c>
      <c r="J24" s="58">
        <f>IF('Enrl-BackSeries'!J24-EnrlAll!AQ24&lt;0,"-",(1-EnrlAll!AQ24/'Enrl-BackSeries'!J24)*100)</f>
        <v>66.841144832885121</v>
      </c>
      <c r="K24" s="58">
        <f>IF('Enrl-BackSeries'!K24-EnrlAll!AR24&lt;0,"-",(1-EnrlAll!AR24/'Enrl-BackSeries'!K24)*100)</f>
        <v>67.605963990997736</v>
      </c>
      <c r="L24" s="58" t="str">
        <f>IF('Enrl-BackSeries'!L24-EnrlSC!R24&lt;=0,"-",(1-EnrlSC!R24/'Enrl-BackSeries'!L24)*100)</f>
        <v>-</v>
      </c>
      <c r="M24" s="58" t="str">
        <f>IF('Enrl-BackSeries'!M24-EnrlSC!S24&lt;=0,"-",(1-EnrlSC!S24/'Enrl-BackSeries'!M24)*100)</f>
        <v>-</v>
      </c>
      <c r="N24" s="58" t="str">
        <f>IF('Enrl-BackSeries'!N24-EnrlSC!T24&lt;=0,"-",(1-EnrlSC!T24/'Enrl-BackSeries'!N24)*100)</f>
        <v>-</v>
      </c>
      <c r="O24" s="58" t="str">
        <f>IF('Enrl-BackSeries'!O24-EnrlSC!AD24&lt;=0,"-",(1-EnrlSC!AD24/'Enrl-BackSeries'!O24)*100)</f>
        <v>-</v>
      </c>
      <c r="P24" s="58" t="str">
        <f>IF('Enrl-BackSeries'!P24-EnrlSC!AE24&lt;=0,"-",(1-EnrlSC!AE24/'Enrl-BackSeries'!P24)*100)</f>
        <v>-</v>
      </c>
      <c r="Q24" s="58" t="str">
        <f>IF('Enrl-BackSeries'!Q24-EnrlSC!AF24&lt;=0,"-",(1-EnrlSC!AF24/'Enrl-BackSeries'!Q24)*100)</f>
        <v>-</v>
      </c>
      <c r="R24" s="58" t="str">
        <f>IF('Enrl-BackSeries'!R24-EnrlSC!AP24&lt;=0,"-",(1-EnrlSC!AP24/'Enrl-BackSeries'!R24)*100)</f>
        <v>-</v>
      </c>
      <c r="S24" s="58" t="str">
        <f>IF('Enrl-BackSeries'!S24-EnrlSC!AQ24&lt;=0,"-",(1-EnrlSC!AQ24/'Enrl-BackSeries'!S24)*100)</f>
        <v>-</v>
      </c>
      <c r="T24" s="58" t="str">
        <f>IF('Enrl-BackSeries'!T24-EnrlSC!AR24&lt;=0,"-",(1-EnrlSC!AR24/'Enrl-BackSeries'!T24)*100)</f>
        <v>-</v>
      </c>
      <c r="U24" s="58">
        <f>IF('Enrl-BackSeries'!U24-EnrlST!R24&lt;=0,"-",(1-EnrlST!R24/'Enrl-BackSeries'!U24)*100)</f>
        <v>35.270509541609286</v>
      </c>
      <c r="V24" s="58">
        <f>IF('Enrl-BackSeries'!V24-EnrlST!S24&lt;=0,"-",(1-EnrlST!S24/'Enrl-BackSeries'!V24)*100)</f>
        <v>35.774844856218856</v>
      </c>
      <c r="W24" s="58">
        <f>IF('Enrl-BackSeries'!W24-EnrlST!T24&lt;=0,"-",(1-EnrlST!T24/'Enrl-BackSeries'!W24)*100)</f>
        <v>35.50945193283227</v>
      </c>
      <c r="X24" s="58">
        <f>IF('Enrl-BackSeries'!X24-EnrlST!AD24&lt;=0,"-",(1-EnrlST!AD24/'Enrl-BackSeries'!X24)*100)</f>
        <v>39.708754351702467</v>
      </c>
      <c r="Y24" s="58">
        <f>IF('Enrl-BackSeries'!Y24-EnrlST!AE24&lt;=0,"-",(1-EnrlST!AE24/'Enrl-BackSeries'!Y24)*100)</f>
        <v>36.326986594132507</v>
      </c>
      <c r="Z24" s="58">
        <f>IF('Enrl-BackSeries'!Z24-EnrlST!AF24&lt;=0,"-",(1-EnrlST!AF24/'Enrl-BackSeries'!Z24)*100)</f>
        <v>38.13148475374927</v>
      </c>
      <c r="AA24" s="58">
        <f>IF('Enrl-BackSeries'!AA24-EnrlST!AP24&lt;=0,"-",(1-EnrlST!AP24/'Enrl-BackSeries'!AA24)*100)</f>
        <v>69.198237885462561</v>
      </c>
      <c r="AB24" s="58">
        <f>IF('Enrl-BackSeries'!AB24-EnrlST!AQ24&lt;=0,"-",(1-EnrlST!AQ24/'Enrl-BackSeries'!AB24)*100)</f>
        <v>65.077032231907566</v>
      </c>
      <c r="AC24" s="58">
        <f>IF('Enrl-BackSeries'!AC24-EnrlST!AR24&lt;=0,"-",(1-EnrlST!AR24/'Enrl-BackSeries'!AC24)*100)</f>
        <v>67.281768476621423</v>
      </c>
    </row>
    <row r="25" spans="1:29" s="47" customFormat="1" ht="18.75" customHeight="1">
      <c r="A25" s="29">
        <v>20</v>
      </c>
      <c r="B25" s="2" t="s">
        <v>55</v>
      </c>
      <c r="C25" s="58">
        <f>IF('Enrl-BackSeries'!C25-EnrlAll!R25&lt;0,"-",(1-EnrlAll!R25/'Enrl-BackSeries'!C25)*100)</f>
        <v>33.331837975388467</v>
      </c>
      <c r="D25" s="58">
        <f>IF('Enrl-BackSeries'!D25-EnrlAll!S25&lt;0,"-",(1-EnrlAll!S25/'Enrl-BackSeries'!D25)*100)</f>
        <v>32.886375253516256</v>
      </c>
      <c r="E25" s="58">
        <f>IF('Enrl-BackSeries'!E25-EnrlAll!T25&lt;0,"-",(1-EnrlAll!T25/'Enrl-BackSeries'!E25)*100)</f>
        <v>33.11621299130428</v>
      </c>
      <c r="F25" s="58">
        <f>IF('Enrl-BackSeries'!F25-EnrlAll!AD25&lt;0,"-",(1-EnrlAll!AD25/'Enrl-BackSeries'!F25)*100)</f>
        <v>59.067191977077371</v>
      </c>
      <c r="G25" s="58">
        <f>IF('Enrl-BackSeries'!G25-EnrlAll!AE25&lt;0,"-",(1-EnrlAll!AE25/'Enrl-BackSeries'!G25)*100)</f>
        <v>53.979174852652264</v>
      </c>
      <c r="H25" s="58">
        <f>IF('Enrl-BackSeries'!H25-EnrlAll!AF25&lt;0,"-",(1-EnrlAll!AF25/'Enrl-BackSeries'!H25)*100)</f>
        <v>56.921541010770504</v>
      </c>
      <c r="I25" s="58">
        <f>IF('Enrl-BackSeries'!I25-EnrlAll!AP25&lt;0,"-",(1-EnrlAll!AP25/'Enrl-BackSeries'!I25)*100)</f>
        <v>68.291180654338547</v>
      </c>
      <c r="J25" s="58">
        <f>IF('Enrl-BackSeries'!J25-EnrlAll!AQ25&lt;0,"-",(1-EnrlAll!AQ25/'Enrl-BackSeries'!J25)*100)</f>
        <v>65.758469945355188</v>
      </c>
      <c r="K25" s="58">
        <f>IF('Enrl-BackSeries'!K25-EnrlAll!AR25&lt;0,"-",(1-EnrlAll!AR25/'Enrl-BackSeries'!K25)*100)</f>
        <v>67.180591054313098</v>
      </c>
      <c r="L25" s="58">
        <f>IF('Enrl-BackSeries'!L25-EnrlSC!R25&lt;=0,"-",(1-EnrlSC!R25/'Enrl-BackSeries'!L25)*100)</f>
        <v>26.301065642914935</v>
      </c>
      <c r="M25" s="58">
        <f>IF('Enrl-BackSeries'!M25-EnrlSC!S25&lt;=0,"-",(1-EnrlSC!S25/'Enrl-BackSeries'!M25)*100)</f>
        <v>24.968383510294689</v>
      </c>
      <c r="N25" s="58">
        <f>IF('Enrl-BackSeries'!N25-EnrlSC!T25&lt;=0,"-",(1-EnrlSC!T25/'Enrl-BackSeries'!N25)*100)</f>
        <v>25.653183537165226</v>
      </c>
      <c r="O25" s="58">
        <f>IF('Enrl-BackSeries'!O25-EnrlSC!AD25&lt;=0,"-",(1-EnrlSC!AD25/'Enrl-BackSeries'!O25)*100)</f>
        <v>72.495294117647063</v>
      </c>
      <c r="P25" s="58">
        <f>IF('Enrl-BackSeries'!P25-EnrlSC!AE25&lt;=0,"-",(1-EnrlSC!AE25/'Enrl-BackSeries'!P25)*100)</f>
        <v>67.722413793103442</v>
      </c>
      <c r="Q25" s="58">
        <f>IF('Enrl-BackSeries'!Q25-EnrlSC!AF25&lt;=0,"-",(1-EnrlSC!AF25/'Enrl-BackSeries'!Q25)*100)</f>
        <v>70.55944055944056</v>
      </c>
      <c r="R25" s="58">
        <f>IF('Enrl-BackSeries'!R25-EnrlSC!AP25&lt;=0,"-",(1-EnrlSC!AP25/'Enrl-BackSeries'!R25)*100)</f>
        <v>77.230593273310006</v>
      </c>
      <c r="S25" s="58">
        <f>IF('Enrl-BackSeries'!S25-EnrlSC!AQ25&lt;=0,"-",(1-EnrlSC!AQ25/'Enrl-BackSeries'!S25)*100)</f>
        <v>76.89112187798554</v>
      </c>
      <c r="T25" s="58">
        <f>IF('Enrl-BackSeries'!T25-EnrlSC!AR25&lt;=0,"-",(1-EnrlSC!AR25/'Enrl-BackSeries'!T25)*100)</f>
        <v>77.0818853739285</v>
      </c>
      <c r="U25" s="58">
        <f>IF('Enrl-BackSeries'!U25-EnrlST!R25&lt;=0,"-",(1-EnrlST!R25/'Enrl-BackSeries'!U25)*100)</f>
        <v>35.078725105140599</v>
      </c>
      <c r="V25" s="58">
        <f>IF('Enrl-BackSeries'!V25-EnrlST!S25&lt;=0,"-",(1-EnrlST!S25/'Enrl-BackSeries'!V25)*100)</f>
        <v>35.350484592845412</v>
      </c>
      <c r="W25" s="58">
        <f>IF('Enrl-BackSeries'!W25-EnrlST!T25&lt;=0,"-",(1-EnrlST!T25/'Enrl-BackSeries'!W25)*100)</f>
        <v>35.20741908627646</v>
      </c>
      <c r="X25" s="58">
        <f>IF('Enrl-BackSeries'!X25-EnrlST!AD25&lt;=0,"-",(1-EnrlST!AD25/'Enrl-BackSeries'!X25)*100)</f>
        <v>83.371659919028346</v>
      </c>
      <c r="Y25" s="58">
        <f>IF('Enrl-BackSeries'!Y25-EnrlST!AE25&lt;=0,"-",(1-EnrlST!AE25/'Enrl-BackSeries'!Y25)*100)</f>
        <v>83.923783783783776</v>
      </c>
      <c r="Z25" s="58">
        <f>IF('Enrl-BackSeries'!Z25-EnrlST!AF25&lt;=0,"-",(1-EnrlST!AF25/'Enrl-BackSeries'!Z25)*100)</f>
        <v>83.608101851851856</v>
      </c>
      <c r="AA25" s="58">
        <f>IF('Enrl-BackSeries'!AA25-EnrlST!AP25&lt;=0,"-",(1-EnrlST!AP25/'Enrl-BackSeries'!AA25)*100)</f>
        <v>86.186019434866324</v>
      </c>
      <c r="AB25" s="58">
        <f>IF('Enrl-BackSeries'!AB25-EnrlST!AQ25&lt;=0,"-",(1-EnrlST!AQ25/'Enrl-BackSeries'!AB25)*100)</f>
        <v>85.190927703898069</v>
      </c>
      <c r="AC25" s="58">
        <f>IF('Enrl-BackSeries'!AC25-EnrlST!AR25&lt;=0,"-",(1-EnrlST!AR25/'Enrl-BackSeries'!AC25)*100)</f>
        <v>85.784715857318076</v>
      </c>
    </row>
    <row r="26" spans="1:29" s="47" customFormat="1" ht="18.75" customHeight="1">
      <c r="A26" s="29">
        <v>21</v>
      </c>
      <c r="B26" s="30" t="s">
        <v>74</v>
      </c>
      <c r="C26" s="58" t="str">
        <f>IF('Enrl-BackSeries'!C26-EnrlAll!R26&lt;0,"-",(1-EnrlAll!R26/'Enrl-BackSeries'!C26)*100)</f>
        <v>-</v>
      </c>
      <c r="D26" s="58" t="str">
        <f>IF('Enrl-BackSeries'!D26-EnrlAll!S26&lt;0,"-",(1-EnrlAll!S26/'Enrl-BackSeries'!D26)*100)</f>
        <v>-</v>
      </c>
      <c r="E26" s="58" t="str">
        <f>IF('Enrl-BackSeries'!E26-EnrlAll!T26&lt;0,"-",(1-EnrlAll!T26/'Enrl-BackSeries'!E26)*100)</f>
        <v>-</v>
      </c>
      <c r="F26" s="58" t="str">
        <f>IF('Enrl-BackSeries'!F26-EnrlAll!AD26&lt;0,"-",(1-EnrlAll!AD26/'Enrl-BackSeries'!F26)*100)</f>
        <v>-</v>
      </c>
      <c r="G26" s="58" t="str">
        <f>IF('Enrl-BackSeries'!G26-EnrlAll!AE26&lt;0,"-",(1-EnrlAll!AE26/'Enrl-BackSeries'!G26)*100)</f>
        <v>-</v>
      </c>
      <c r="H26" s="58" t="str">
        <f>IF('Enrl-BackSeries'!H26-EnrlAll!AF26&lt;0,"-",(1-EnrlAll!AF26/'Enrl-BackSeries'!H26)*100)</f>
        <v>-</v>
      </c>
      <c r="I26" s="58">
        <f>IF('Enrl-BackSeries'!I26-EnrlAll!AP26&lt;0,"-",(1-EnrlAll!AP26/'Enrl-BackSeries'!I26)*100)</f>
        <v>43.159083056798728</v>
      </c>
      <c r="J26" s="58">
        <f>IF('Enrl-BackSeries'!J26-EnrlAll!AQ26&lt;0,"-",(1-EnrlAll!AQ26/'Enrl-BackSeries'!J26)*100)</f>
        <v>43.240099205702933</v>
      </c>
      <c r="K26" s="58">
        <f>IF('Enrl-BackSeries'!K26-EnrlAll!AR26&lt;0,"-",(1-EnrlAll!AR26/'Enrl-BackSeries'!K26)*100)</f>
        <v>43.196621110299013</v>
      </c>
      <c r="L26" s="58">
        <f>IF('Enrl-BackSeries'!L26-EnrlSC!R26&lt;=0,"-",(1-EnrlSC!R26/'Enrl-BackSeries'!L26)*100)</f>
        <v>13.170866540747229</v>
      </c>
      <c r="M26" s="58">
        <f>IF('Enrl-BackSeries'!M26-EnrlSC!S26&lt;=0,"-",(1-EnrlSC!S26/'Enrl-BackSeries'!M26)*100)</f>
        <v>16.922688226376959</v>
      </c>
      <c r="N26" s="58">
        <f>IF('Enrl-BackSeries'!N26-EnrlSC!T26&lt;=0,"-",(1-EnrlSC!T26/'Enrl-BackSeries'!N26)*100)</f>
        <v>14.960117598862565</v>
      </c>
      <c r="O26" s="58">
        <f>IF('Enrl-BackSeries'!O26-EnrlSC!AD26&lt;=0,"-",(1-EnrlSC!AD26/'Enrl-BackSeries'!O26)*100)</f>
        <v>21.332572587802712</v>
      </c>
      <c r="P26" s="58">
        <f>IF('Enrl-BackSeries'!P26-EnrlSC!AE26&lt;=0,"-",(1-EnrlSC!AE26/'Enrl-BackSeries'!P26)*100)</f>
        <v>23.475691115569742</v>
      </c>
      <c r="Q26" s="58">
        <f>IF('Enrl-BackSeries'!Q26-EnrlSC!AF26&lt;=0,"-",(1-EnrlSC!AF26/'Enrl-BackSeries'!Q26)*100)</f>
        <v>22.357333585387174</v>
      </c>
      <c r="R26" s="58">
        <f>IF('Enrl-BackSeries'!R26-EnrlSC!AP26&lt;=0,"-",(1-EnrlSC!AP26/'Enrl-BackSeries'!R26)*100)</f>
        <v>60.925638371290546</v>
      </c>
      <c r="S26" s="58">
        <f>IF('Enrl-BackSeries'!S26-EnrlSC!AQ26&lt;=0,"-",(1-EnrlSC!AQ26/'Enrl-BackSeries'!S26)*100)</f>
        <v>61.689298495024268</v>
      </c>
      <c r="T26" s="58">
        <f>IF('Enrl-BackSeries'!T26-EnrlSC!AR26&lt;=0,"-",(1-EnrlSC!AR26/'Enrl-BackSeries'!T26)*100)</f>
        <v>61.28306908657045</v>
      </c>
      <c r="U26" s="58" t="str">
        <f>IF('Enrl-BackSeries'!U26-EnrlST!R26&lt;=0,"-",(1-EnrlST!R26/'Enrl-BackSeries'!U26)*100)</f>
        <v>-</v>
      </c>
      <c r="V26" s="58" t="str">
        <f>IF('Enrl-BackSeries'!V26-EnrlST!S26&lt;=0,"-",(1-EnrlST!S26/'Enrl-BackSeries'!V26)*100)</f>
        <v>-</v>
      </c>
      <c r="W26" s="58" t="str">
        <f>IF('Enrl-BackSeries'!W26-EnrlST!T26&lt;=0,"-",(1-EnrlST!T26/'Enrl-BackSeries'!W26)*100)</f>
        <v>-</v>
      </c>
      <c r="X26" s="58" t="str">
        <f>IF('Enrl-BackSeries'!X26-EnrlST!AD26&lt;=0,"-",(1-EnrlST!AD26/'Enrl-BackSeries'!X26)*100)</f>
        <v>-</v>
      </c>
      <c r="Y26" s="58" t="str">
        <f>IF('Enrl-BackSeries'!Y26-EnrlST!AE26&lt;=0,"-",(1-EnrlST!AE26/'Enrl-BackSeries'!Y26)*100)</f>
        <v>-</v>
      </c>
      <c r="Z26" s="58" t="str">
        <f>IF('Enrl-BackSeries'!Z26-EnrlST!AF26&lt;=0,"-",(1-EnrlST!AF26/'Enrl-BackSeries'!Z26)*100)</f>
        <v>-</v>
      </c>
      <c r="AA26" s="58" t="str">
        <f>IF('Enrl-BackSeries'!AA26-EnrlST!AP26&lt;=0,"-",(1-EnrlST!AP26/'Enrl-BackSeries'!AA26)*100)</f>
        <v>-</v>
      </c>
      <c r="AB26" s="58" t="str">
        <f>IF('Enrl-BackSeries'!AB26-EnrlST!AQ26&lt;=0,"-",(1-EnrlST!AQ26/'Enrl-BackSeries'!AB26)*100)</f>
        <v>-</v>
      </c>
      <c r="AC26" s="58" t="str">
        <f>IF('Enrl-BackSeries'!AC26-EnrlST!AR26&lt;=0,"-",(1-EnrlST!AR26/'Enrl-BackSeries'!AC26)*100)</f>
        <v>-</v>
      </c>
    </row>
    <row r="27" spans="1:29" s="47" customFormat="1" ht="18.75" customHeight="1">
      <c r="A27" s="29">
        <v>22</v>
      </c>
      <c r="B27" s="30" t="s">
        <v>32</v>
      </c>
      <c r="C27" s="58">
        <f>IF('Enrl-BackSeries'!C27-EnrlAll!R27&lt;0,"-",(1-EnrlAll!R27/'Enrl-BackSeries'!C27)*100)</f>
        <v>49.32617488371713</v>
      </c>
      <c r="D27" s="58">
        <f>IF('Enrl-BackSeries'!D27-EnrlAll!S27&lt;0,"-",(1-EnrlAll!S27/'Enrl-BackSeries'!D27)*100)</f>
        <v>52.01369382714104</v>
      </c>
      <c r="E27" s="58">
        <f>IF('Enrl-BackSeries'!E27-EnrlAll!T27&lt;0,"-",(1-EnrlAll!T27/'Enrl-BackSeries'!E27)*100)</f>
        <v>50.571267542293874</v>
      </c>
      <c r="F27" s="58">
        <f>IF('Enrl-BackSeries'!F27-EnrlAll!AD27&lt;0,"-",(1-EnrlAll!AD27/'Enrl-BackSeries'!F27)*100)</f>
        <v>59.319440539321143</v>
      </c>
      <c r="G27" s="58">
        <f>IF('Enrl-BackSeries'!G27-EnrlAll!AE27&lt;0,"-",(1-EnrlAll!AE27/'Enrl-BackSeries'!G27)*100)</f>
        <v>57.894020639155826</v>
      </c>
      <c r="H27" s="58">
        <f>IF('Enrl-BackSeries'!H27-EnrlAll!AF27&lt;0,"-",(1-EnrlAll!AF27/'Enrl-BackSeries'!H27)*100)</f>
        <v>58.767075283100098</v>
      </c>
      <c r="I27" s="58">
        <f>IF('Enrl-BackSeries'!I27-EnrlAll!AP27&lt;0,"-",(1-EnrlAll!AP27/'Enrl-BackSeries'!I27)*100)</f>
        <v>69.901186661965141</v>
      </c>
      <c r="J27" s="58">
        <f>IF('Enrl-BackSeries'!J27-EnrlAll!AQ27&lt;0,"-",(1-EnrlAll!AQ27/'Enrl-BackSeries'!J27)*100)</f>
        <v>74.500303468084567</v>
      </c>
      <c r="K27" s="58">
        <f>IF('Enrl-BackSeries'!K27-EnrlAll!AR27&lt;0,"-",(1-EnrlAll!AR27/'Enrl-BackSeries'!K27)*100)</f>
        <v>71.688384510643445</v>
      </c>
      <c r="L27" s="58">
        <f>IF('Enrl-BackSeries'!L27-EnrlSC!R27&lt;=0,"-",(1-EnrlSC!R27/'Enrl-BackSeries'!L27)*100)</f>
        <v>50</v>
      </c>
      <c r="M27" s="58">
        <f>IF('Enrl-BackSeries'!M27-EnrlSC!S27&lt;=0,"-",(1-EnrlSC!S27/'Enrl-BackSeries'!M27)*100)</f>
        <v>51.536388140161726</v>
      </c>
      <c r="N27" s="58">
        <f>IF('Enrl-BackSeries'!N27-EnrlSC!T27&lt;=0,"-",(1-EnrlSC!T27/'Enrl-BackSeries'!N27)*100)</f>
        <v>50.700751790065048</v>
      </c>
      <c r="O27" s="58">
        <f>IF('Enrl-BackSeries'!O27-EnrlSC!AD27&lt;=0,"-",(1-EnrlSC!AD27/'Enrl-BackSeries'!O27)*100)</f>
        <v>60.649515632431353</v>
      </c>
      <c r="P27" s="58">
        <f>IF('Enrl-BackSeries'!P27-EnrlSC!AE27&lt;=0,"-",(1-EnrlSC!AE27/'Enrl-BackSeries'!P27)*100)</f>
        <v>68.729297056214349</v>
      </c>
      <c r="Q27" s="58">
        <f>IF('Enrl-BackSeries'!Q27-EnrlSC!AF27&lt;=0,"-",(1-EnrlSC!AF27/'Enrl-BackSeries'!Q27)*100)</f>
        <v>64.161640104010047</v>
      </c>
      <c r="R27" s="58">
        <f>IF('Enrl-BackSeries'!R27-EnrlSC!AP27&lt;=0,"-",(1-EnrlSC!AP27/'Enrl-BackSeries'!R27)*100)</f>
        <v>71.725653820885924</v>
      </c>
      <c r="S27" s="58">
        <f>IF('Enrl-BackSeries'!S27-EnrlSC!AQ27&lt;=0,"-",(1-EnrlSC!AQ27/'Enrl-BackSeries'!S27)*100)</f>
        <v>79.800069447501116</v>
      </c>
      <c r="T27" s="58">
        <f>IF('Enrl-BackSeries'!T27-EnrlSC!AR27&lt;=0,"-",(1-EnrlSC!AR27/'Enrl-BackSeries'!T27)*100)</f>
        <v>75.090647833929509</v>
      </c>
      <c r="U27" s="58">
        <f>IF('Enrl-BackSeries'!U27-EnrlST!R27&lt;=0,"-",(1-EnrlST!R27/'Enrl-BackSeries'!U27)*100)</f>
        <v>50.137522880962095</v>
      </c>
      <c r="V27" s="58">
        <f>IF('Enrl-BackSeries'!V27-EnrlST!S27&lt;=0,"-",(1-EnrlST!S27/'Enrl-BackSeries'!V27)*100)</f>
        <v>54.552906878898597</v>
      </c>
      <c r="W27" s="58">
        <f>IF('Enrl-BackSeries'!W27-EnrlST!T27&lt;=0,"-",(1-EnrlST!T27/'Enrl-BackSeries'!W27)*100)</f>
        <v>52.196165285072446</v>
      </c>
      <c r="X27" s="58">
        <f>IF('Enrl-BackSeries'!X27-EnrlST!AD27&lt;=0,"-",(1-EnrlST!AD27/'Enrl-BackSeries'!X27)*100)</f>
        <v>62.91369388201953</v>
      </c>
      <c r="Y27" s="58">
        <f>IF('Enrl-BackSeries'!Y27-EnrlST!AE27&lt;=0,"-",(1-EnrlST!AE27/'Enrl-BackSeries'!Y27)*100)</f>
        <v>70.630836668572513</v>
      </c>
      <c r="Z27" s="58">
        <f>IF('Enrl-BackSeries'!Z27-EnrlST!AF27&lt;=0,"-",(1-EnrlST!AF27/'Enrl-BackSeries'!Z27)*100)</f>
        <v>66.296243871084513</v>
      </c>
      <c r="AA27" s="58">
        <f>IF('Enrl-BackSeries'!AA27-EnrlST!AP27&lt;=0,"-",(1-EnrlST!AP27/'Enrl-BackSeries'!AA27)*100)</f>
        <v>68.00497961281998</v>
      </c>
      <c r="AB27" s="58">
        <f>IF('Enrl-BackSeries'!AB27-EnrlST!AQ27&lt;=0,"-",(1-EnrlST!AQ27/'Enrl-BackSeries'!AB27)*100)</f>
        <v>74.843813205087855</v>
      </c>
      <c r="AC27" s="58">
        <f>IF('Enrl-BackSeries'!AC27-EnrlST!AR27&lt;=0,"-",(1-EnrlST!AR27/'Enrl-BackSeries'!AC27)*100)</f>
        <v>70.755612332518837</v>
      </c>
    </row>
    <row r="28" spans="1:29" s="47" customFormat="1" ht="18.75" customHeight="1">
      <c r="A28" s="29">
        <v>23</v>
      </c>
      <c r="B28" s="30" t="s">
        <v>33</v>
      </c>
      <c r="C28" s="58">
        <f>IF('Enrl-BackSeries'!C28-EnrlAll!R28&lt;0,"-",(1-EnrlAll!R28/'Enrl-BackSeries'!C28)*100)</f>
        <v>41.965226554267652</v>
      </c>
      <c r="D28" s="58">
        <f>IF('Enrl-BackSeries'!D28-EnrlAll!S28&lt;0,"-",(1-EnrlAll!S28/'Enrl-BackSeries'!D28)*100)</f>
        <v>31.548630783758259</v>
      </c>
      <c r="E28" s="58">
        <f>IF('Enrl-BackSeries'!E28-EnrlAll!T28&lt;0,"-",(1-EnrlAll!T28/'Enrl-BackSeries'!E28)*100)</f>
        <v>36.946036946036941</v>
      </c>
      <c r="F28" s="58">
        <f>IF('Enrl-BackSeries'!F28-EnrlAll!AD28&lt;0,"-",(1-EnrlAll!AD28/'Enrl-BackSeries'!F28)*100)</f>
        <v>52.994616419919247</v>
      </c>
      <c r="G28" s="58">
        <f>IF('Enrl-BackSeries'!G28-EnrlAll!AE28&lt;0,"-",(1-EnrlAll!AE28/'Enrl-BackSeries'!G28)*100)</f>
        <v>39.408396946564885</v>
      </c>
      <c r="H28" s="58">
        <f>IF('Enrl-BackSeries'!H28-EnrlAll!AF28&lt;0,"-",(1-EnrlAll!AF28/'Enrl-BackSeries'!H28)*100)</f>
        <v>46.410404624277454</v>
      </c>
      <c r="I28" s="58">
        <f>IF('Enrl-BackSeries'!I28-EnrlAll!AP28&lt;0,"-",(1-EnrlAll!AP28/'Enrl-BackSeries'!I28)*100)</f>
        <v>81.990273101384219</v>
      </c>
      <c r="J28" s="58">
        <f>IF('Enrl-BackSeries'!J28-EnrlAll!AQ28&lt;0,"-",(1-EnrlAll!AQ28/'Enrl-BackSeries'!J28)*100)</f>
        <v>82.5269433616143</v>
      </c>
      <c r="K28" s="58">
        <f>IF('Enrl-BackSeries'!K28-EnrlAll!AR28&lt;0,"-",(1-EnrlAll!AR28/'Enrl-BackSeries'!K28)*100)</f>
        <v>82.255747126436788</v>
      </c>
      <c r="L28" s="58">
        <f>IF('Enrl-BackSeries'!L28-EnrlSC!R28&lt;=0,"-",(1-EnrlSC!R28/'Enrl-BackSeries'!L28)*100)</f>
        <v>59.294871794871796</v>
      </c>
      <c r="M28" s="58">
        <f>IF('Enrl-BackSeries'!M28-EnrlSC!S28&lt;=0,"-",(1-EnrlSC!S28/'Enrl-BackSeries'!M28)*100)</f>
        <v>43.643031784841078</v>
      </c>
      <c r="N28" s="58">
        <f>IF('Enrl-BackSeries'!N28-EnrlSC!T28&lt;=0,"-",(1-EnrlSC!T28/'Enrl-BackSeries'!N28)*100)</f>
        <v>51.995438996579246</v>
      </c>
      <c r="O28" s="58">
        <f>IF('Enrl-BackSeries'!O28-EnrlSC!AD28&lt;=0,"-",(1-EnrlSC!AD28/'Enrl-BackSeries'!O28)*100)</f>
        <v>51.588785046728972</v>
      </c>
      <c r="P28" s="58">
        <f>IF('Enrl-BackSeries'!P28-EnrlSC!AE28&lt;=0,"-",(1-EnrlSC!AE28/'Enrl-BackSeries'!P28)*100)</f>
        <v>46.719681908548708</v>
      </c>
      <c r="Q28" s="58">
        <f>IF('Enrl-BackSeries'!Q28-EnrlSC!AF28&lt;=0,"-",(1-EnrlSC!AF28/'Enrl-BackSeries'!Q28)*100)</f>
        <v>49.229287090558771</v>
      </c>
      <c r="R28" s="58">
        <f>IF('Enrl-BackSeries'!R28-EnrlSC!AP28&lt;=0,"-",(1-EnrlSC!AP28/'Enrl-BackSeries'!R28)*100)</f>
        <v>87.738095238095241</v>
      </c>
      <c r="S28" s="58">
        <f>IF('Enrl-BackSeries'!S28-EnrlSC!AQ28&lt;=0,"-",(1-EnrlSC!AQ28/'Enrl-BackSeries'!S28)*100)</f>
        <v>85.797950219619324</v>
      </c>
      <c r="T28" s="58">
        <f>IF('Enrl-BackSeries'!T28-EnrlSC!AR28&lt;=0,"-",(1-EnrlSC!AR28/'Enrl-BackSeries'!T28)*100)</f>
        <v>86.868023637557457</v>
      </c>
      <c r="U28" s="58">
        <f>IF('Enrl-BackSeries'!U28-EnrlST!R28&lt;=0,"-",(1-EnrlST!R28/'Enrl-BackSeries'!U28)*100)</f>
        <v>43.108433734939752</v>
      </c>
      <c r="V28" s="58">
        <f>IF('Enrl-BackSeries'!V28-EnrlST!S28&lt;=0,"-",(1-EnrlST!S28/'Enrl-BackSeries'!V28)*100)</f>
        <v>31.267533792399892</v>
      </c>
      <c r="W28" s="58">
        <f>IF('Enrl-BackSeries'!W28-EnrlST!T28&lt;=0,"-",(1-EnrlST!T28/'Enrl-BackSeries'!W28)*100)</f>
        <v>37.355965803493994</v>
      </c>
      <c r="X28" s="58">
        <f>IF('Enrl-BackSeries'!X28-EnrlST!AD28&lt;=0,"-",(1-EnrlST!AD28/'Enrl-BackSeries'!X28)*100)</f>
        <v>28.473915163334961</v>
      </c>
      <c r="Y28" s="58" t="str">
        <f>IF('Enrl-BackSeries'!Y28-EnrlST!AE28&lt;=0,"-",(1-EnrlST!AE28/'Enrl-BackSeries'!Y28)*100)</f>
        <v>-</v>
      </c>
      <c r="Z28" s="58">
        <f>IF('Enrl-BackSeries'!Z28-EnrlST!AF28&lt;=0,"-",(1-EnrlST!AF28/'Enrl-BackSeries'!Z28)*100)</f>
        <v>14.526262880120633</v>
      </c>
      <c r="AA28" s="58">
        <f>IF('Enrl-BackSeries'!AA28-EnrlST!AP28&lt;=0,"-",(1-EnrlST!AP28/'Enrl-BackSeries'!AA28)*100)</f>
        <v>66.412825651302597</v>
      </c>
      <c r="AB28" s="58">
        <f>IF('Enrl-BackSeries'!AB28-EnrlST!AQ28&lt;=0,"-",(1-EnrlST!AQ28/'Enrl-BackSeries'!AB28)*100)</f>
        <v>60.765550239234443</v>
      </c>
      <c r="AC28" s="58">
        <f>IF('Enrl-BackSeries'!AC28-EnrlST!AR28&lt;=0,"-",(1-EnrlST!AR28/'Enrl-BackSeries'!AC28)*100)</f>
        <v>63.704630788485602</v>
      </c>
    </row>
    <row r="29" spans="1:29" s="47" customFormat="1" ht="18.75" customHeight="1">
      <c r="A29" s="29">
        <v>24</v>
      </c>
      <c r="B29" s="30" t="s">
        <v>34</v>
      </c>
      <c r="C29" s="58" t="str">
        <f>IF('Enrl-BackSeries'!C29-EnrlAll!R29&lt;0,"-",(1-EnrlAll!R29/'Enrl-BackSeries'!C29)*100)</f>
        <v>-</v>
      </c>
      <c r="D29" s="58" t="str">
        <f>IF('Enrl-BackSeries'!D29-EnrlAll!S29&lt;0,"-",(1-EnrlAll!S29/'Enrl-BackSeries'!D29)*100)</f>
        <v>-</v>
      </c>
      <c r="E29" s="58" t="str">
        <f>IF('Enrl-BackSeries'!E29-EnrlAll!T29&lt;0,"-",(1-EnrlAll!T29/'Enrl-BackSeries'!E29)*100)</f>
        <v>-</v>
      </c>
      <c r="F29" s="58" t="str">
        <f>IF('Enrl-BackSeries'!F29-EnrlAll!AD29&lt;0,"-",(1-EnrlAll!AD29/'Enrl-BackSeries'!F29)*100)</f>
        <v>-</v>
      </c>
      <c r="G29" s="58" t="str">
        <f>IF('Enrl-BackSeries'!G29-EnrlAll!AE29&lt;0,"-",(1-EnrlAll!AE29/'Enrl-BackSeries'!G29)*100)</f>
        <v>-</v>
      </c>
      <c r="H29" s="58" t="str">
        <f>IF('Enrl-BackSeries'!H29-EnrlAll!AF29&lt;0,"-",(1-EnrlAll!AF29/'Enrl-BackSeries'!H29)*100)</f>
        <v>-</v>
      </c>
      <c r="I29" s="58">
        <f>IF('Enrl-BackSeries'!I29-EnrlAll!AP29&lt;0,"-",(1-EnrlAll!AP29/'Enrl-BackSeries'!I29)*100)</f>
        <v>41.44177639481542</v>
      </c>
      <c r="J29" s="58">
        <f>IF('Enrl-BackSeries'!J29-EnrlAll!AQ29&lt;0,"-",(1-EnrlAll!AQ29/'Enrl-BackSeries'!J29)*100)</f>
        <v>38.282295593236995</v>
      </c>
      <c r="K29" s="58">
        <f>IF('Enrl-BackSeries'!K29-EnrlAll!AR29&lt;0,"-",(1-EnrlAll!AR29/'Enrl-BackSeries'!K29)*100)</f>
        <v>39.917888615151377</v>
      </c>
      <c r="L29" s="58" t="str">
        <f>IF('Enrl-BackSeries'!L29-EnrlSC!R29&lt;=0,"-",(1-EnrlSC!R29/'Enrl-BackSeries'!L29)*100)</f>
        <v>-</v>
      </c>
      <c r="M29" s="58" t="str">
        <f>IF('Enrl-BackSeries'!M29-EnrlSC!S29&lt;=0,"-",(1-EnrlSC!S29/'Enrl-BackSeries'!M29)*100)</f>
        <v>-</v>
      </c>
      <c r="N29" s="58" t="str">
        <f>IF('Enrl-BackSeries'!N29-EnrlSC!T29&lt;=0,"-",(1-EnrlSC!T29/'Enrl-BackSeries'!N29)*100)</f>
        <v>-</v>
      </c>
      <c r="O29" s="58" t="str">
        <f>IF('Enrl-BackSeries'!O29-EnrlSC!AD29&lt;=0,"-",(1-EnrlSC!AD29/'Enrl-BackSeries'!O29)*100)</f>
        <v>-</v>
      </c>
      <c r="P29" s="58" t="str">
        <f>IF('Enrl-BackSeries'!P29-EnrlSC!AE29&lt;=0,"-",(1-EnrlSC!AE29/'Enrl-BackSeries'!P29)*100)</f>
        <v>-</v>
      </c>
      <c r="Q29" s="58" t="str">
        <f>IF('Enrl-BackSeries'!Q29-EnrlSC!AF29&lt;=0,"-",(1-EnrlSC!AF29/'Enrl-BackSeries'!Q29)*100)</f>
        <v>-</v>
      </c>
      <c r="R29" s="58">
        <f>IF('Enrl-BackSeries'!R29-EnrlSC!AP29&lt;=0,"-",(1-EnrlSC!AP29/'Enrl-BackSeries'!R29)*100)</f>
        <v>14.003519794733466</v>
      </c>
      <c r="S29" s="58">
        <f>IF('Enrl-BackSeries'!S29-EnrlSC!AQ29&lt;=0,"-",(1-EnrlSC!AQ29/'Enrl-BackSeries'!S29)*100)</f>
        <v>8.5182942947039884</v>
      </c>
      <c r="T29" s="58">
        <f>IF('Enrl-BackSeries'!T29-EnrlSC!AR29&lt;=0,"-",(1-EnrlSC!AR29/'Enrl-BackSeries'!T29)*100)</f>
        <v>11.310518053375196</v>
      </c>
      <c r="U29" s="58" t="str">
        <f>IF('Enrl-BackSeries'!U29-EnrlST!R29&lt;=0,"-",(1-EnrlST!R29/'Enrl-BackSeries'!U29)*100)</f>
        <v>-</v>
      </c>
      <c r="V29" s="58" t="str">
        <f>IF('Enrl-BackSeries'!V29-EnrlST!S29&lt;=0,"-",(1-EnrlST!S29/'Enrl-BackSeries'!V29)*100)</f>
        <v>-</v>
      </c>
      <c r="W29" s="58" t="str">
        <f>IF('Enrl-BackSeries'!W29-EnrlST!T29&lt;=0,"-",(1-EnrlST!T29/'Enrl-BackSeries'!W29)*100)</f>
        <v>-</v>
      </c>
      <c r="X29" s="58" t="str">
        <f>IF('Enrl-BackSeries'!X29-EnrlST!AD29&lt;=0,"-",(1-EnrlST!AD29/'Enrl-BackSeries'!X29)*100)</f>
        <v>-</v>
      </c>
      <c r="Y29" s="58">
        <f>IF('Enrl-BackSeries'!Y29-EnrlST!AE29&lt;=0,"-",(1-EnrlST!AE29/'Enrl-BackSeries'!Y29)*100)</f>
        <v>3.1337047353760417</v>
      </c>
      <c r="Z29" s="58">
        <f>IF('Enrl-BackSeries'!Z29-EnrlST!AF29&lt;=0,"-",(1-EnrlST!AF29/'Enrl-BackSeries'!Z29)*100)</f>
        <v>1.0566841415465267</v>
      </c>
      <c r="AA29" s="58">
        <f>IF('Enrl-BackSeries'!AA29-EnrlST!AP29&lt;=0,"-",(1-EnrlST!AP29/'Enrl-BackSeries'!AA29)*100)</f>
        <v>54.748099471717559</v>
      </c>
      <c r="AB29" s="58">
        <f>IF('Enrl-BackSeries'!AB29-EnrlST!AQ29&lt;=0,"-",(1-EnrlST!AQ29/'Enrl-BackSeries'!AB29)*100)</f>
        <v>62.387240162112704</v>
      </c>
      <c r="AC29" s="58">
        <f>IF('Enrl-BackSeries'!AC29-EnrlST!AR29&lt;=0,"-",(1-EnrlST!AR29/'Enrl-BackSeries'!AC29)*100)</f>
        <v>58.539909149902655</v>
      </c>
    </row>
    <row r="30" spans="1:29" s="47" customFormat="1" ht="18.75" customHeight="1">
      <c r="A30" s="29">
        <v>25</v>
      </c>
      <c r="B30" s="30" t="s">
        <v>35</v>
      </c>
      <c r="C30" s="58">
        <f>IF('Enrl-BackSeries'!C30-EnrlAll!R30&lt;0,"-",(1-EnrlAll!R30/'Enrl-BackSeries'!C30)*100)</f>
        <v>24.639844978478052</v>
      </c>
      <c r="D30" s="58">
        <f>IF('Enrl-BackSeries'!D30-EnrlAll!S30&lt;0,"-",(1-EnrlAll!S30/'Enrl-BackSeries'!D30)*100)</f>
        <v>20.070724389198457</v>
      </c>
      <c r="E30" s="58">
        <f>IF('Enrl-BackSeries'!E30-EnrlAll!T30&lt;0,"-",(1-EnrlAll!T30/'Enrl-BackSeries'!E30)*100)</f>
        <v>22.48909214718665</v>
      </c>
      <c r="F30" s="58">
        <f>IF('Enrl-BackSeries'!F30-EnrlAll!AD30&lt;0,"-",(1-EnrlAll!AD30/'Enrl-BackSeries'!F30)*100)</f>
        <v>49.489222268624111</v>
      </c>
      <c r="G30" s="58">
        <f>IF('Enrl-BackSeries'!G30-EnrlAll!AE30&lt;0,"-",(1-EnrlAll!AE30/'Enrl-BackSeries'!G30)*100)</f>
        <v>45.530208518980572</v>
      </c>
      <c r="H30" s="58">
        <f>IF('Enrl-BackSeries'!H30-EnrlAll!AF30&lt;0,"-",(1-EnrlAll!AF30/'Enrl-BackSeries'!H30)*100)</f>
        <v>47.612530413625308</v>
      </c>
      <c r="I30" s="58">
        <f>IF('Enrl-BackSeries'!I30-EnrlAll!AP30&lt;0,"-",(1-EnrlAll!AP30/'Enrl-BackSeries'!I30)*100)</f>
        <v>71.680828054997676</v>
      </c>
      <c r="J30" s="58">
        <f>IF('Enrl-BackSeries'!J30-EnrlAll!AQ30&lt;0,"-",(1-EnrlAll!AQ30/'Enrl-BackSeries'!J30)*100)</f>
        <v>70.330979324427801</v>
      </c>
      <c r="K30" s="58">
        <f>IF('Enrl-BackSeries'!K30-EnrlAll!AR30&lt;0,"-",(1-EnrlAll!AR30/'Enrl-BackSeries'!K30)*100)</f>
        <v>71.038503583141008</v>
      </c>
      <c r="L30" s="58">
        <f>IF('Enrl-BackSeries'!L30-EnrlSC!R30&lt;=0,"-",(1-EnrlSC!R30/'Enrl-BackSeries'!L30)*100)</f>
        <v>11.672617412798679</v>
      </c>
      <c r="M30" s="58">
        <f>IF('Enrl-BackSeries'!M30-EnrlSC!S30&lt;=0,"-",(1-EnrlSC!S30/'Enrl-BackSeries'!M30)*100)</f>
        <v>6.0181451612903221</v>
      </c>
      <c r="N30" s="58">
        <f>IF('Enrl-BackSeries'!N30-EnrlSC!T30&lt;=0,"-",(1-EnrlSC!T30/'Enrl-BackSeries'!N30)*100)</f>
        <v>8.9814326152665167</v>
      </c>
      <c r="O30" s="58">
        <f>IF('Enrl-BackSeries'!O30-EnrlSC!AD30&lt;=0,"-",(1-EnrlSC!AD30/'Enrl-BackSeries'!O30)*100)</f>
        <v>33.838284477670669</v>
      </c>
      <c r="P30" s="58">
        <f>IF('Enrl-BackSeries'!P30-EnrlSC!AE30&lt;=0,"-",(1-EnrlSC!AE30/'Enrl-BackSeries'!P30)*100)</f>
        <v>28.040717808794202</v>
      </c>
      <c r="Q30" s="58">
        <f>IF('Enrl-BackSeries'!Q30-EnrlSC!AF30&lt;=0,"-",(1-EnrlSC!AF30/'Enrl-BackSeries'!Q30)*100)</f>
        <v>31.033257171871032</v>
      </c>
      <c r="R30" s="58">
        <f>IF('Enrl-BackSeries'!R30-EnrlSC!AP30&lt;=0,"-",(1-EnrlSC!AP30/'Enrl-BackSeries'!R30)*100)</f>
        <v>63.169409302767995</v>
      </c>
      <c r="S30" s="58">
        <f>IF('Enrl-BackSeries'!S30-EnrlSC!AQ30&lt;=0,"-",(1-EnrlSC!AQ30/'Enrl-BackSeries'!S30)*100)</f>
        <v>64.185611958891315</v>
      </c>
      <c r="T30" s="58">
        <f>IF('Enrl-BackSeries'!T30-EnrlSC!AR30&lt;=0,"-",(1-EnrlSC!AR30/'Enrl-BackSeries'!T30)*100)</f>
        <v>63.655316191799862</v>
      </c>
      <c r="U30" s="58">
        <f>IF('Enrl-BackSeries'!U30-EnrlST!R30&lt;=0,"-",(1-EnrlST!R30/'Enrl-BackSeries'!U30)*100)</f>
        <v>33.016385389986311</v>
      </c>
      <c r="V30" s="58">
        <f>IF('Enrl-BackSeries'!V30-EnrlST!S30&lt;=0,"-",(1-EnrlST!S30/'Enrl-BackSeries'!V30)*100)</f>
        <v>31.875759833718963</v>
      </c>
      <c r="W30" s="58">
        <f>IF('Enrl-BackSeries'!W30-EnrlST!T30&lt;=0,"-",(1-EnrlST!T30/'Enrl-BackSeries'!W30)*100)</f>
        <v>32.477777777777781</v>
      </c>
      <c r="X30" s="58">
        <f>IF('Enrl-BackSeries'!X30-EnrlST!AD30&lt;=0,"-",(1-EnrlST!AD30/'Enrl-BackSeries'!X30)*100)</f>
        <v>62.320005847525771</v>
      </c>
      <c r="Y30" s="58">
        <f>IF('Enrl-BackSeries'!Y30-EnrlST!AE30&lt;=0,"-",(1-EnrlST!AE30/'Enrl-BackSeries'!Y30)*100)</f>
        <v>63.292628504198959</v>
      </c>
      <c r="Z30" s="58">
        <f>IF('Enrl-BackSeries'!Z30-EnrlST!AF30&lt;=0,"-",(1-EnrlST!AF30/'Enrl-BackSeries'!Z30)*100)</f>
        <v>62.780950183615005</v>
      </c>
      <c r="AA30" s="58">
        <f>IF('Enrl-BackSeries'!AA30-EnrlST!AP30&lt;=0,"-",(1-EnrlST!AP30/'Enrl-BackSeries'!AA30)*100)</f>
        <v>77.602319105923641</v>
      </c>
      <c r="AB30" s="58">
        <f>IF('Enrl-BackSeries'!AB30-EnrlST!AQ30&lt;=0,"-",(1-EnrlST!AQ30/'Enrl-BackSeries'!AB30)*100)</f>
        <v>79.919592831786488</v>
      </c>
      <c r="AC30" s="58">
        <f>IF('Enrl-BackSeries'!AC30-EnrlST!AR30&lt;=0,"-",(1-EnrlST!AR30/'Enrl-BackSeries'!AC30)*100)</f>
        <v>78.694705431670627</v>
      </c>
    </row>
    <row r="31" spans="1:29" s="184" customFormat="1" ht="18.75" customHeight="1">
      <c r="A31" s="181">
        <v>26</v>
      </c>
      <c r="B31" s="182" t="s">
        <v>36</v>
      </c>
      <c r="C31" s="183">
        <f>IF('Enrl-BackSeries'!C31-EnrlAll!R31&lt;0,"-",(1-EnrlAll!R31/'Enrl-BackSeries'!C31)*100)</f>
        <v>41.178553447488895</v>
      </c>
      <c r="D31" s="183">
        <f>IF('Enrl-BackSeries'!D31-EnrlAll!S31&lt;0,"-",(1-EnrlAll!S31/'Enrl-BackSeries'!D31)*100)</f>
        <v>33.962269958193659</v>
      </c>
      <c r="E31" s="183">
        <f>IF('Enrl-BackSeries'!E31-EnrlAll!T31&lt;0,"-",(1-EnrlAll!T31/'Enrl-BackSeries'!E31)*100)</f>
        <v>37.824852522300986</v>
      </c>
      <c r="F31" s="183">
        <f>IF('Enrl-BackSeries'!F31-EnrlAll!AD31&lt;0,"-",(1-EnrlAll!AD31/'Enrl-BackSeries'!F31)*100)</f>
        <v>30.63653241251021</v>
      </c>
      <c r="G31" s="183">
        <f>IF('Enrl-BackSeries'!G31-EnrlAll!AE31&lt;0,"-",(1-EnrlAll!AE31/'Enrl-BackSeries'!G31)*100)</f>
        <v>9.4756632237011811</v>
      </c>
      <c r="H31" s="183">
        <f>IF('Enrl-BackSeries'!H31-EnrlAll!AF31&lt;0,"-",(1-EnrlAll!AF31/'Enrl-BackSeries'!H31)*100)</f>
        <v>22.666400869623004</v>
      </c>
      <c r="I31" s="183">
        <v>19.70110378034909</v>
      </c>
      <c r="J31" s="183">
        <v>4.7346587890806289</v>
      </c>
      <c r="K31" s="183">
        <v>14.105851304861005</v>
      </c>
      <c r="L31" s="183">
        <f>IF('Enrl-BackSeries'!L31-EnrlSC!R31&lt;=0,"-",(1-EnrlSC!R31/'Enrl-BackSeries'!L31)*100)</f>
        <v>41.638506358905381</v>
      </c>
      <c r="M31" s="183">
        <f>IF('Enrl-BackSeries'!M31-EnrlSC!S31&lt;=0,"-",(1-EnrlSC!S31/'Enrl-BackSeries'!M31)*100)</f>
        <v>23.518299948609922</v>
      </c>
      <c r="N31" s="183">
        <f>IF('Enrl-BackSeries'!N31-EnrlSC!T31&lt;=0,"-",(1-EnrlSC!T31/'Enrl-BackSeries'!N31)*100)</f>
        <v>34.035536678484576</v>
      </c>
      <c r="O31" s="183">
        <f>IF('Enrl-BackSeries'!O31-EnrlSC!AD31&lt;=0,"-",(1-EnrlSC!AD31/'Enrl-BackSeries'!O31)*100)</f>
        <v>65.691663687283992</v>
      </c>
      <c r="P31" s="183">
        <f>IF('Enrl-BackSeries'!P31-EnrlSC!AE31&lt;=0,"-",(1-EnrlSC!AE31/'Enrl-BackSeries'!P31)*100)</f>
        <v>38.879486951100027</v>
      </c>
      <c r="Q31" s="183">
        <f>IF('Enrl-BackSeries'!Q31-EnrlSC!AF31&lt;=0,"-",(1-EnrlSC!AF31/'Enrl-BackSeries'!Q31)*100)</f>
        <v>56.317374241093646</v>
      </c>
      <c r="R31" s="183">
        <v>40.211510081397414</v>
      </c>
      <c r="S31" s="183">
        <v>29.680181125492016</v>
      </c>
      <c r="T31" s="183">
        <v>36.32289998847213</v>
      </c>
      <c r="U31" s="183" t="str">
        <f>IF('Enrl-BackSeries'!U31-EnrlST!R31&lt;=0,"-",(1-EnrlST!R31/'Enrl-BackSeries'!U31)*100)</f>
        <v>-</v>
      </c>
      <c r="V31" s="183" t="str">
        <f>IF('Enrl-BackSeries'!V31-EnrlST!S31&lt;=0,"-",(1-EnrlST!S31/'Enrl-BackSeries'!V31)*100)</f>
        <v>-</v>
      </c>
      <c r="W31" s="183" t="str">
        <f>IF('Enrl-BackSeries'!W31-EnrlST!T31&lt;=0,"-",(1-EnrlST!T31/'Enrl-BackSeries'!W31)*100)</f>
        <v>-</v>
      </c>
      <c r="X31" s="183">
        <f>IF('Enrl-BackSeries'!X31-EnrlST!AD31&lt;=0,"-",(1-EnrlST!AD31/'Enrl-BackSeries'!X31)*100)</f>
        <v>15.110784416675415</v>
      </c>
      <c r="Y31" s="183" t="str">
        <f>IF('Enrl-BackSeries'!Y31-EnrlST!AE31&lt;=0,"-",(1-EnrlST!AE31/'Enrl-BackSeries'!Y31)*100)</f>
        <v>-</v>
      </c>
      <c r="Z31" s="183">
        <f>IF('Enrl-BackSeries'!Z31-EnrlST!AF31&lt;=0,"-",(1-EnrlST!AF31/'Enrl-BackSeries'!Z31)*100)</f>
        <v>5.4350583460172519</v>
      </c>
      <c r="AA31" s="183" t="str">
        <f>IF('Enrl-BackSeries'!AA31-EnrlST!AP31&lt;=0,"-",(1-EnrlST!AP31/'Enrl-BackSeries'!AA31)*100)</f>
        <v>-</v>
      </c>
      <c r="AB31" s="183" t="str">
        <f>IF('Enrl-BackSeries'!AB31-EnrlST!AH31&lt;=0,"-",(1-EnrlST!AH31/'Enrl-BackSeries'!AB31)*100)</f>
        <v>-</v>
      </c>
      <c r="AC31" s="183" t="str">
        <f>IF('Enrl-BackSeries'!AC31-EnrlST!AR31&lt;=0,"-",(1-EnrlST!AR31/'Enrl-BackSeries'!AC31)*100)</f>
        <v>-</v>
      </c>
    </row>
    <row r="32" spans="1:29" s="184" customFormat="1" ht="18.75" customHeight="1">
      <c r="A32" s="181">
        <v>27</v>
      </c>
      <c r="B32" s="182" t="s">
        <v>37</v>
      </c>
      <c r="C32" s="183">
        <f>IF('Enrl-BackSeries'!C32-EnrlAll!R32&lt;0,"-",(1-EnrlAll!R32/'Enrl-BackSeries'!C32)*100)</f>
        <v>35.835810187557648</v>
      </c>
      <c r="D32" s="183">
        <f>IF('Enrl-BackSeries'!D32-EnrlAll!S32&lt;0,"-",(1-EnrlAll!S32/'Enrl-BackSeries'!D32)*100)</f>
        <v>31.815214179191663</v>
      </c>
      <c r="E32" s="183">
        <f>IF('Enrl-BackSeries'!E32-EnrlAll!T32&lt;0,"-",(1-EnrlAll!T32/'Enrl-BackSeries'!E32)*100)</f>
        <v>33.896180968831743</v>
      </c>
      <c r="F32" s="183">
        <f>IF('Enrl-BackSeries'!F32-EnrlAll!AD32&lt;0,"-",(1-EnrlAll!AD32/'Enrl-BackSeries'!F32)*100)</f>
        <v>24.743420384107306</v>
      </c>
      <c r="G32" s="183">
        <f>IF('Enrl-BackSeries'!G32-EnrlAll!AE32&lt;0,"-",(1-EnrlAll!AE32/'Enrl-BackSeries'!G32)*100)</f>
        <v>27.078874298605893</v>
      </c>
      <c r="H32" s="183">
        <f>IF('Enrl-BackSeries'!H32-EnrlAll!AF32&lt;0,"-",(1-EnrlAll!AF32/'Enrl-BackSeries'!H32)*100)</f>
        <v>25.91335530843627</v>
      </c>
      <c r="I32" s="183">
        <v>33.314757475709058</v>
      </c>
      <c r="J32" s="183">
        <v>39.639123065748421</v>
      </c>
      <c r="K32" s="183">
        <v>36.464091846788605</v>
      </c>
      <c r="L32" s="183">
        <f>IF('Enrl-BackSeries'!L32-EnrlSC!R32&lt;=0,"-",(1-EnrlSC!R32/'Enrl-BackSeries'!L32)*100)</f>
        <v>34.975864843121485</v>
      </c>
      <c r="M32" s="183">
        <f>IF('Enrl-BackSeries'!M32-EnrlSC!S32&lt;=0,"-",(1-EnrlSC!S32/'Enrl-BackSeries'!M32)*100)</f>
        <v>33.835180164767195</v>
      </c>
      <c r="N32" s="183">
        <f>IF('Enrl-BackSeries'!N32-EnrlSC!T32&lt;=0,"-",(1-EnrlSC!T32/'Enrl-BackSeries'!N32)*100)</f>
        <v>34.418598670421375</v>
      </c>
      <c r="O32" s="183">
        <f>IF('Enrl-BackSeries'!O32-EnrlSC!AD32&lt;=0,"-",(1-EnrlSC!AD32/'Enrl-BackSeries'!O32)*100)</f>
        <v>41.732117442412097</v>
      </c>
      <c r="P32" s="183">
        <f>IF('Enrl-BackSeries'!P32-EnrlSC!AE32&lt;=0,"-",(1-EnrlSC!AE32/'Enrl-BackSeries'!P32)*100)</f>
        <v>49.962540803767332</v>
      </c>
      <c r="Q32" s="183">
        <f>IF('Enrl-BackSeries'!Q32-EnrlSC!AF32&lt;=0,"-",(1-EnrlSC!AF32/'Enrl-BackSeries'!Q32)*100)</f>
        <v>45.816294014552014</v>
      </c>
      <c r="R32" s="183">
        <v>45.168051756453018</v>
      </c>
      <c r="S32" s="183">
        <v>69.334469226006902</v>
      </c>
      <c r="T32" s="183">
        <v>57.674733556621874</v>
      </c>
      <c r="U32" s="183">
        <f>IF('Enrl-BackSeries'!U32-EnrlST!R32&lt;=0,"-",(1-EnrlST!R32/'Enrl-BackSeries'!U32)*100)</f>
        <v>21.213720316622688</v>
      </c>
      <c r="V32" s="183">
        <f>IF('Enrl-BackSeries'!V32-EnrlST!S32&lt;=0,"-",(1-EnrlST!S32/'Enrl-BackSeries'!V32)*100)</f>
        <v>10.161163522012584</v>
      </c>
      <c r="W32" s="183">
        <f>IF('Enrl-BackSeries'!W32-EnrlST!T32&lt;=0,"-",(1-EnrlST!T32/'Enrl-BackSeries'!W32)*100)</f>
        <v>15.993687923512489</v>
      </c>
      <c r="X32" s="183">
        <f>IF('Enrl-BackSeries'!X32-EnrlST!AD32&lt;=0,"-",(1-EnrlST!AD32/'Enrl-BackSeries'!X32)*100)</f>
        <v>22.855944642482704</v>
      </c>
      <c r="Y32" s="183">
        <f>IF('Enrl-BackSeries'!Y32-EnrlST!AE32&lt;=0,"-",(1-EnrlST!AE32/'Enrl-BackSeries'!Y32)*100)</f>
        <v>35.364186682288612</v>
      </c>
      <c r="Z32" s="183">
        <f>IF('Enrl-BackSeries'!Z32-EnrlST!AF32&lt;=0,"-",(1-EnrlST!AF32/'Enrl-BackSeries'!Z32)*100)</f>
        <v>29.332659251769467</v>
      </c>
      <c r="AA32" s="183">
        <v>19.625339882918709</v>
      </c>
      <c r="AB32" s="183">
        <v>37.090423324597523</v>
      </c>
      <c r="AC32" s="183">
        <v>28.446189374354596</v>
      </c>
    </row>
    <row r="33" spans="1:29" s="47" customFormat="1" ht="18.75" customHeight="1">
      <c r="A33" s="29">
        <v>28</v>
      </c>
      <c r="B33" s="30" t="s">
        <v>38</v>
      </c>
      <c r="C33" s="58">
        <f>IF('Enrl-BackSeries'!C33-EnrlAll!R33&lt;0,"-",(1-EnrlAll!R33/'Enrl-BackSeries'!C33)*100)</f>
        <v>30.747836335070534</v>
      </c>
      <c r="D33" s="58">
        <f>IF('Enrl-BackSeries'!D33-EnrlAll!S33&lt;0,"-",(1-EnrlAll!S33/'Enrl-BackSeries'!D33)*100)</f>
        <v>28.828600938451121</v>
      </c>
      <c r="E33" s="58">
        <f>IF('Enrl-BackSeries'!E33-EnrlAll!T33&lt;0,"-",(1-EnrlAll!T33/'Enrl-BackSeries'!E33)*100)</f>
        <v>29.810626764829507</v>
      </c>
      <c r="F33" s="58">
        <f>IF('Enrl-BackSeries'!F33-EnrlAll!AD33&lt;0,"-",(1-EnrlAll!AD33/'Enrl-BackSeries'!F33)*100)</f>
        <v>60.875761615287452</v>
      </c>
      <c r="G33" s="58">
        <f>IF('Enrl-BackSeries'!G33-EnrlAll!AE33&lt;0,"-",(1-EnrlAll!AE33/'Enrl-BackSeries'!G33)*100)</f>
        <v>57.694207777064022</v>
      </c>
      <c r="H33" s="58">
        <f>IF('Enrl-BackSeries'!H33-EnrlAll!AF33&lt;0,"-",(1-EnrlAll!AF33/'Enrl-BackSeries'!H33)*100)</f>
        <v>59.333431142410006</v>
      </c>
      <c r="I33" s="58">
        <f>IF('Enrl-BackSeries'!I33-EnrlAll!AP33&lt;0,"-",(1-EnrlAll!AP33/'Enrl-BackSeries'!I33)*100)</f>
        <v>70.420123585912634</v>
      </c>
      <c r="J33" s="58">
        <f>IF('Enrl-BackSeries'!J33-EnrlAll!AQ33&lt;0,"-",(1-EnrlAll!AQ33/'Enrl-BackSeries'!J33)*100)</f>
        <v>73.76618837476596</v>
      </c>
      <c r="K33" s="58">
        <f>IF('Enrl-BackSeries'!K33-EnrlAll!AR33&lt;0,"-",(1-EnrlAll!AR33/'Enrl-BackSeries'!K33)*100)</f>
        <v>72.004595990638265</v>
      </c>
      <c r="L33" s="58">
        <f>IF('Enrl-BackSeries'!L33-EnrlSC!R33&lt;=0,"-",(1-EnrlSC!R33/'Enrl-BackSeries'!L33)*100)</f>
        <v>22.804874051249659</v>
      </c>
      <c r="M33" s="58">
        <f>IF('Enrl-BackSeries'!M33-EnrlSC!S33&lt;=0,"-",(1-EnrlSC!S33/'Enrl-BackSeries'!M33)*100)</f>
        <v>22.397764287366595</v>
      </c>
      <c r="N33" s="58">
        <f>IF('Enrl-BackSeries'!N33-EnrlSC!T33&lt;=0,"-",(1-EnrlSC!T33/'Enrl-BackSeries'!N33)*100)</f>
        <v>22.606187001408152</v>
      </c>
      <c r="O33" s="58">
        <f>IF('Enrl-BackSeries'!O33-EnrlSC!AD33&lt;=0,"-",(1-EnrlSC!AD33/'Enrl-BackSeries'!O33)*100)</f>
        <v>60.192005856955888</v>
      </c>
      <c r="P33" s="58">
        <f>IF('Enrl-BackSeries'!P33-EnrlSC!AE33&lt;=0,"-",(1-EnrlSC!AE33/'Enrl-BackSeries'!P33)*100)</f>
        <v>59.332616238161862</v>
      </c>
      <c r="Q33" s="58">
        <f>IF('Enrl-BackSeries'!Q33-EnrlSC!AF33&lt;=0,"-",(1-EnrlSC!AF33/'Enrl-BackSeries'!Q33)*100)</f>
        <v>59.777885456031107</v>
      </c>
      <c r="R33" s="58">
        <f>IF('Enrl-BackSeries'!R33-EnrlSC!AP33&lt;=0,"-",(1-EnrlSC!AP33/'Enrl-BackSeries'!R33)*100)</f>
        <v>77.989669961633297</v>
      </c>
      <c r="S33" s="58">
        <f>IF('Enrl-BackSeries'!S33-EnrlSC!AQ33&lt;=0,"-",(1-EnrlSC!AQ33/'Enrl-BackSeries'!S33)*100)</f>
        <v>77.315387248924111</v>
      </c>
      <c r="T33" s="58">
        <f>IF('Enrl-BackSeries'!T33-EnrlSC!AR33&lt;=0,"-",(1-EnrlSC!AR33/'Enrl-BackSeries'!T33)*100)</f>
        <v>77.683363838275824</v>
      </c>
      <c r="U33" s="58">
        <f>IF('Enrl-BackSeries'!U33-EnrlST!R33&lt;=0,"-",(1-EnrlST!R33/'Enrl-BackSeries'!U33)*100)</f>
        <v>50.538469781397346</v>
      </c>
      <c r="V33" s="58">
        <f>IF('Enrl-BackSeries'!V33-EnrlST!S33&lt;=0,"-",(1-EnrlST!S33/'Enrl-BackSeries'!V33)*100)</f>
        <v>49.213292741800409</v>
      </c>
      <c r="W33" s="58">
        <f>IF('Enrl-BackSeries'!W33-EnrlST!T33&lt;=0,"-",(1-EnrlST!T33/'Enrl-BackSeries'!W33)*100)</f>
        <v>49.908423621552998</v>
      </c>
      <c r="X33" s="58">
        <f>IF('Enrl-BackSeries'!X33-EnrlST!AD33&lt;=0,"-",(1-EnrlST!AD33/'Enrl-BackSeries'!X33)*100)</f>
        <v>77.251710745330129</v>
      </c>
      <c r="Y33" s="58">
        <f>IF('Enrl-BackSeries'!Y33-EnrlST!AE33&lt;=0,"-",(1-EnrlST!AE33/'Enrl-BackSeries'!Y33)*100)</f>
        <v>73.542573470199073</v>
      </c>
      <c r="Z33" s="58">
        <f>IF('Enrl-BackSeries'!Z33-EnrlST!AF33&lt;=0,"-",(1-EnrlST!AF33/'Enrl-BackSeries'!Z33)*100)</f>
        <v>75.691884291568783</v>
      </c>
      <c r="AA33" s="58">
        <f>IF('Enrl-BackSeries'!AA33-EnrlST!AP33&lt;=0,"-",(1-EnrlST!AP33/'Enrl-BackSeries'!AA33)*100)</f>
        <v>88.871123097669042</v>
      </c>
      <c r="AB33" s="58">
        <f>IF('Enrl-BackSeries'!AB33-EnrlST!AQ33&lt;=0,"-",(1-EnrlST!AQ33/'Enrl-BackSeries'!AB33)*100)</f>
        <v>83.549783549783555</v>
      </c>
      <c r="AC33" s="58">
        <f>IF('Enrl-BackSeries'!AC33-EnrlST!AR33&lt;=0,"-",(1-EnrlST!AR33/'Enrl-BackSeries'!AC33)*100)</f>
        <v>87.115247265749375</v>
      </c>
    </row>
    <row r="34" spans="1:29" s="47" customFormat="1" ht="18.75" customHeight="1">
      <c r="A34" s="29">
        <v>29</v>
      </c>
      <c r="B34" s="30" t="s">
        <v>39</v>
      </c>
      <c r="C34" s="58">
        <f>IF('Enrl-BackSeries'!C34-EnrlAll!R34&lt;0,"-",(1-EnrlAll!R34/'Enrl-BackSeries'!C34)*100)</f>
        <v>13.610451306413307</v>
      </c>
      <c r="D34" s="58">
        <f>IF('Enrl-BackSeries'!D34-EnrlAll!S34&lt;0,"-",(1-EnrlAll!S34/'Enrl-BackSeries'!D34)*100)</f>
        <v>10.050761421319798</v>
      </c>
      <c r="E34" s="58">
        <f>IF('Enrl-BackSeries'!E34-EnrlAll!T34&lt;0,"-",(1-EnrlAll!T34/'Enrl-BackSeries'!E34)*100)</f>
        <v>11.889570552147244</v>
      </c>
      <c r="F34" s="58">
        <f>IF('Enrl-BackSeries'!F34-EnrlAll!AD34&lt;0,"-",(1-EnrlAll!AD34/'Enrl-BackSeries'!F34)*100)</f>
        <v>13.662723266063558</v>
      </c>
      <c r="G34" s="58">
        <f>IF('Enrl-BackSeries'!G34-EnrlAll!AE34&lt;0,"-",(1-EnrlAll!AE34/'Enrl-BackSeries'!G34)*100)</f>
        <v>16.908454227113555</v>
      </c>
      <c r="H34" s="58">
        <f>IF('Enrl-BackSeries'!H34-EnrlAll!AF34&lt;0,"-",(1-EnrlAll!AF34/'Enrl-BackSeries'!H34)*100)</f>
        <v>15.224455409796612</v>
      </c>
      <c r="I34" s="58">
        <f>IF('Enrl-BackSeries'!I34-EnrlAll!AP34&lt;0,"-",(1-EnrlAll!AP34/'Enrl-BackSeries'!I34)*100)</f>
        <v>26.7816091954023</v>
      </c>
      <c r="J34" s="58">
        <f>IF('Enrl-BackSeries'!J34-EnrlAll!AQ34&lt;0,"-",(1-EnrlAll!AQ34/'Enrl-BackSeries'!J34)*100)</f>
        <v>26.185721417873186</v>
      </c>
      <c r="K34" s="58">
        <f>IF('Enrl-BackSeries'!K34-EnrlAll!AR34&lt;0,"-",(1-EnrlAll!AR34/'Enrl-BackSeries'!K34)*100)</f>
        <v>26.495931067496414</v>
      </c>
      <c r="L34" s="58" t="str">
        <f>IF('Enrl-BackSeries'!L34-EnrlSC!R34&lt;=0,"-",(1-EnrlSC!R34/'Enrl-BackSeries'!L34)*100)</f>
        <v>-</v>
      </c>
      <c r="M34" s="58" t="str">
        <f>IF('Enrl-BackSeries'!M34-EnrlSC!S34&lt;=0,"-",(1-EnrlSC!S34/'Enrl-BackSeries'!M34)*100)</f>
        <v>-</v>
      </c>
      <c r="N34" s="58" t="str">
        <f>IF('Enrl-BackSeries'!N34-EnrlSC!T34&lt;=0,"-",(1-EnrlSC!T34/'Enrl-BackSeries'!N34)*100)</f>
        <v>-</v>
      </c>
      <c r="O34" s="58" t="str">
        <f>IF('Enrl-BackSeries'!O34-EnrlSC!AD34&lt;=0,"-",(1-EnrlSC!AD34/'Enrl-BackSeries'!O34)*100)</f>
        <v>-</v>
      </c>
      <c r="P34" s="58" t="str">
        <f>IF('Enrl-BackSeries'!P34-EnrlSC!AE34&lt;=0,"-",(1-EnrlSC!AE34/'Enrl-BackSeries'!P34)*100)</f>
        <v>-</v>
      </c>
      <c r="Q34" s="58" t="str">
        <f>IF('Enrl-BackSeries'!Q34-EnrlSC!AF34&lt;=0,"-",(1-EnrlSC!AF34/'Enrl-BackSeries'!Q34)*100)</f>
        <v>-</v>
      </c>
      <c r="R34" s="58" t="str">
        <f>IF('Enrl-BackSeries'!R34-EnrlSC!AP34&lt;=0,"-",(1-EnrlSC!AP34/'Enrl-BackSeries'!R34)*100)</f>
        <v>-</v>
      </c>
      <c r="S34" s="58" t="str">
        <f>IF('Enrl-BackSeries'!S34-EnrlSC!AQ34&lt;=0,"-",(1-EnrlSC!AQ34/'Enrl-BackSeries'!S34)*100)</f>
        <v>-</v>
      </c>
      <c r="T34" s="58" t="str">
        <f>IF('Enrl-BackSeries'!T34-EnrlSC!AR34&lt;=0,"-",(1-EnrlSC!AR34/'Enrl-BackSeries'!T34)*100)</f>
        <v>-</v>
      </c>
      <c r="U34" s="58">
        <f>IF('Enrl-BackSeries'!U34-EnrlST!R34&lt;=0,"-",(1-EnrlST!R34/'Enrl-BackSeries'!U34)*100)</f>
        <v>18.062827225130896</v>
      </c>
      <c r="V34" s="58">
        <f>IF('Enrl-BackSeries'!V34-EnrlST!S34&lt;=0,"-",(1-EnrlST!S34/'Enrl-BackSeries'!V34)*100)</f>
        <v>27.345844504021443</v>
      </c>
      <c r="W34" s="58">
        <f>IF('Enrl-BackSeries'!W34-EnrlST!T34&lt;=0,"-",(1-EnrlST!T34/'Enrl-BackSeries'!W34)*100)</f>
        <v>22.649006622516556</v>
      </c>
      <c r="X34" s="58">
        <f>IF('Enrl-BackSeries'!X34-EnrlST!AD34&lt;=0,"-",(1-EnrlST!AD34/'Enrl-BackSeries'!X34)*100)</f>
        <v>21.80685358255452</v>
      </c>
      <c r="Y34" s="58">
        <f>IF('Enrl-BackSeries'!Y34-EnrlST!AE34&lt;=0,"-",(1-EnrlST!AE34/'Enrl-BackSeries'!Y34)*100)</f>
        <v>29.51289398280802</v>
      </c>
      <c r="Z34" s="58">
        <f>IF('Enrl-BackSeries'!Z34-EnrlST!AF34&lt;=0,"-",(1-EnrlST!AF34/'Enrl-BackSeries'!Z34)*100)</f>
        <v>25.820895522388053</v>
      </c>
      <c r="AA34" s="58">
        <f>IF('Enrl-BackSeries'!AA34-EnrlST!AP34&lt;=0,"-",(1-EnrlST!AP34/'Enrl-BackSeries'!AA34)*100)</f>
        <v>28.779069767441857</v>
      </c>
      <c r="AB34" s="58">
        <f>IF('Enrl-BackSeries'!AB34-EnrlST!AQ34&lt;=0,"-",(1-EnrlST!AQ34/'Enrl-BackSeries'!AB34)*100)</f>
        <v>28.267477203647417</v>
      </c>
      <c r="AC34" s="58">
        <f>IF('Enrl-BackSeries'!AC34-EnrlST!AR34&lt;=0,"-",(1-EnrlST!AR34/'Enrl-BackSeries'!AC34)*100)</f>
        <v>28.52897473997028</v>
      </c>
    </row>
    <row r="35" spans="1:29" s="47" customFormat="1" ht="18.75" customHeight="1">
      <c r="A35" s="29">
        <v>30</v>
      </c>
      <c r="B35" s="30" t="s">
        <v>40</v>
      </c>
      <c r="C35" s="58" t="str">
        <f>IF('Enrl-BackSeries'!C35-EnrlAll!R35&lt;0,"-",(1-EnrlAll!R35/'Enrl-BackSeries'!C35)*100)</f>
        <v>-</v>
      </c>
      <c r="D35" s="58" t="str">
        <f>IF('Enrl-BackSeries'!D35-EnrlAll!S35&lt;0,"-",(1-EnrlAll!S35/'Enrl-BackSeries'!D35)*100)</f>
        <v>-</v>
      </c>
      <c r="E35" s="58" t="str">
        <f>IF('Enrl-BackSeries'!E35-EnrlAll!T35&lt;0,"-",(1-EnrlAll!T35/'Enrl-BackSeries'!E35)*100)</f>
        <v>-</v>
      </c>
      <c r="F35" s="58" t="str">
        <f>IF('Enrl-BackSeries'!F35-EnrlAll!AD35&lt;0,"-",(1-EnrlAll!AD35/'Enrl-BackSeries'!F35)*100)</f>
        <v>-</v>
      </c>
      <c r="G35" s="58" t="str">
        <f>IF('Enrl-BackSeries'!G35-EnrlAll!AE35&lt;0,"-",(1-EnrlAll!AE35/'Enrl-BackSeries'!G35)*100)</f>
        <v>-</v>
      </c>
      <c r="H35" s="58" t="str">
        <f>IF('Enrl-BackSeries'!H35-EnrlAll!AF35&lt;0,"-",(1-EnrlAll!AF35/'Enrl-BackSeries'!H35)*100)</f>
        <v>-</v>
      </c>
      <c r="I35" s="58" t="str">
        <f>IF('Enrl-BackSeries'!I35-EnrlAll!AP35&lt;0,"-",(1-EnrlAll!AP35/'Enrl-BackSeries'!I35)*100)</f>
        <v>-</v>
      </c>
      <c r="J35" s="58">
        <f>IF('Enrl-BackSeries'!J35-EnrlAll!AQ35&lt;0,"-",(1-EnrlAll!AQ35/'Enrl-BackSeries'!J35)*100)</f>
        <v>8.6690885072655206</v>
      </c>
      <c r="K35" s="58">
        <f>IF('Enrl-BackSeries'!K35-EnrlAll!AR35&lt;0,"-",(1-EnrlAll!AR35/'Enrl-BackSeries'!K35)*100)</f>
        <v>3.4509499806126387</v>
      </c>
      <c r="L35" s="58" t="str">
        <f>IF('Enrl-BackSeries'!L35-EnrlSC!R35&lt;=0,"-",(1-EnrlSC!R35/'Enrl-BackSeries'!L35)*100)</f>
        <v>-</v>
      </c>
      <c r="M35" s="58" t="str">
        <f>IF('Enrl-BackSeries'!M35-EnrlSC!S35&lt;=0,"-",(1-EnrlSC!S35/'Enrl-BackSeries'!M35)*100)</f>
        <v>-</v>
      </c>
      <c r="N35" s="58" t="str">
        <f>IF('Enrl-BackSeries'!N35-EnrlSC!T35&lt;=0,"-",(1-EnrlSC!T35/'Enrl-BackSeries'!N35)*100)</f>
        <v>-</v>
      </c>
      <c r="O35" s="58">
        <f>IF('Enrl-BackSeries'!O35-EnrlSC!AD35&lt;=0,"-",(1-EnrlSC!AD35/'Enrl-BackSeries'!O35)*100)</f>
        <v>20.036934441366572</v>
      </c>
      <c r="P35" s="58">
        <f>IF('Enrl-BackSeries'!P35-EnrlSC!AE35&lt;=0,"-",(1-EnrlSC!AE35/'Enrl-BackSeries'!P35)*100)</f>
        <v>10.570824524312894</v>
      </c>
      <c r="Q35" s="58">
        <f>IF('Enrl-BackSeries'!Q35-EnrlSC!AF35&lt;=0,"-",(1-EnrlSC!AF35/'Enrl-BackSeries'!Q35)*100)</f>
        <v>15.623459832429765</v>
      </c>
      <c r="R35" s="58">
        <f>IF('Enrl-BackSeries'!R35-EnrlSC!AP35&lt;=0,"-",(1-EnrlSC!AP35/'Enrl-BackSeries'!R35)*100)</f>
        <v>57.351865398683245</v>
      </c>
      <c r="S35" s="58">
        <f>IF('Enrl-BackSeries'!S35-EnrlSC!AQ35&lt;=0,"-",(1-EnrlSC!AQ35/'Enrl-BackSeries'!S35)*100)</f>
        <v>62.888198757763966</v>
      </c>
      <c r="T35" s="58">
        <f>IF('Enrl-BackSeries'!T35-EnrlSC!AR35&lt;=0,"-",(1-EnrlSC!AR35/'Enrl-BackSeries'!T35)*100)</f>
        <v>60.037664783427488</v>
      </c>
      <c r="U35" s="58" t="str">
        <f>IF('Enrl-BackSeries'!U35-EnrlST!R35&lt;=0,"-",(1-EnrlST!R35/'Enrl-BackSeries'!U35)*100)</f>
        <v>-</v>
      </c>
      <c r="V35" s="58" t="str">
        <f>IF('Enrl-BackSeries'!V35-EnrlST!S35&lt;=0,"-",(1-EnrlST!S35/'Enrl-BackSeries'!V35)*100)</f>
        <v>-</v>
      </c>
      <c r="W35" s="58" t="str">
        <f>IF('Enrl-BackSeries'!W35-EnrlST!T35&lt;=0,"-",(1-EnrlST!T35/'Enrl-BackSeries'!W35)*100)</f>
        <v>-</v>
      </c>
      <c r="X35" s="58" t="str">
        <f>IF('Enrl-BackSeries'!X35-EnrlST!AD35&lt;=0,"-",(1-EnrlST!AD35/'Enrl-BackSeries'!X35)*100)</f>
        <v>-</v>
      </c>
      <c r="Y35" s="58" t="str">
        <f>IF('Enrl-BackSeries'!Y35-EnrlST!AE35&lt;=0,"-",(1-EnrlST!AE35/'Enrl-BackSeries'!Y35)*100)</f>
        <v>-</v>
      </c>
      <c r="Z35" s="58" t="str">
        <f>IF('Enrl-BackSeries'!Z35-EnrlST!AF35&lt;=0,"-",(1-EnrlST!AF35/'Enrl-BackSeries'!Z35)*100)</f>
        <v>-</v>
      </c>
      <c r="AA35" s="58" t="str">
        <f>IF('Enrl-BackSeries'!AA35-EnrlST!AP35&lt;=0,"-",(1-EnrlST!AP35/'Enrl-BackSeries'!AA35)*100)</f>
        <v>-</v>
      </c>
      <c r="AB35" s="58" t="str">
        <f>IF('Enrl-BackSeries'!AB35-EnrlST!AQ35&lt;=0,"-",(1-EnrlST!AQ35/'Enrl-BackSeries'!AB35)*100)</f>
        <v>-</v>
      </c>
      <c r="AC35" s="58" t="str">
        <f>IF('Enrl-BackSeries'!AC35-EnrlST!AR35&lt;=0,"-",(1-EnrlST!AR35/'Enrl-BackSeries'!AC35)*100)</f>
        <v>-</v>
      </c>
    </row>
    <row r="36" spans="1:29" s="47" customFormat="1" ht="18.75" customHeight="1">
      <c r="A36" s="29">
        <v>31</v>
      </c>
      <c r="B36" s="30" t="s">
        <v>41</v>
      </c>
      <c r="C36" s="58">
        <f>IF('Enrl-BackSeries'!C36-EnrlAll!R36&lt;0,"-",(1-EnrlAll!R36/'Enrl-BackSeries'!C36)*100)</f>
        <v>16.70566214319139</v>
      </c>
      <c r="D36" s="58">
        <f>IF('Enrl-BackSeries'!D36-EnrlAll!S36&lt;0,"-",(1-EnrlAll!S36/'Enrl-BackSeries'!D36)*100)</f>
        <v>24.640555280118992</v>
      </c>
      <c r="E36" s="58">
        <f>IF('Enrl-BackSeries'!E36-EnrlAll!T36&lt;0,"-",(1-EnrlAll!T36/'Enrl-BackSeries'!E36)*100)</f>
        <v>20.558497833413579</v>
      </c>
      <c r="F36" s="58">
        <f>IF('Enrl-BackSeries'!F36-EnrlAll!AD36&lt;0,"-",(1-EnrlAll!AD36/'Enrl-BackSeries'!F36)*100)</f>
        <v>53.197598538240662</v>
      </c>
      <c r="G36" s="58">
        <f>IF('Enrl-BackSeries'!G36-EnrlAll!AE36&lt;0,"-",(1-EnrlAll!AE36/'Enrl-BackSeries'!G36)*100)</f>
        <v>64.986498649864984</v>
      </c>
      <c r="H36" s="58">
        <f>IF('Enrl-BackSeries'!H36-EnrlAll!AF36&lt;0,"-",(1-EnrlAll!AF36/'Enrl-BackSeries'!H36)*100)</f>
        <v>58.682300390843103</v>
      </c>
      <c r="I36" s="58">
        <f>IF('Enrl-BackSeries'!I36-EnrlAll!AP36&lt;0,"-",(1-EnrlAll!AP36/'Enrl-BackSeries'!I36)*100)</f>
        <v>65.494791666666671</v>
      </c>
      <c r="J36" s="58">
        <f>IF('Enrl-BackSeries'!J36-EnrlAll!AQ36&lt;0,"-",(1-EnrlAll!AQ36/'Enrl-BackSeries'!J36)*100)</f>
        <v>72.072617246596053</v>
      </c>
      <c r="K36" s="58">
        <f>IF('Enrl-BackSeries'!K36-EnrlAll!AR36&lt;0,"-",(1-EnrlAll!AR36/'Enrl-BackSeries'!K36)*100)</f>
        <v>68.537438768369483</v>
      </c>
      <c r="L36" s="58">
        <f>IF('Enrl-BackSeries'!L36-EnrlSC!R36&lt;=0,"-",(1-EnrlSC!R36/'Enrl-BackSeries'!L36)*100)</f>
        <v>30.000000000000004</v>
      </c>
      <c r="M36" s="58">
        <f>IF('Enrl-BackSeries'!M36-EnrlSC!S36&lt;=0,"-",(1-EnrlSC!S36/'Enrl-BackSeries'!M36)*100)</f>
        <v>13.253012048192769</v>
      </c>
      <c r="N36" s="58">
        <f>IF('Enrl-BackSeries'!N36-EnrlSC!T36&lt;=0,"-",(1-EnrlSC!T36/'Enrl-BackSeries'!N36)*100)</f>
        <v>21.965317919075144</v>
      </c>
      <c r="O36" s="58">
        <f>IF('Enrl-BackSeries'!O36-EnrlSC!AD36&lt;=0,"-",(1-EnrlSC!AD36/'Enrl-BackSeries'!O36)*100)</f>
        <v>5.4054054054054053</v>
      </c>
      <c r="P36" s="58">
        <f>IF('Enrl-BackSeries'!P36-EnrlSC!AE36&lt;=0,"-",(1-EnrlSC!AE36/'Enrl-BackSeries'!P36)*100)</f>
        <v>13.846153846153841</v>
      </c>
      <c r="Q36" s="58">
        <f>IF('Enrl-BackSeries'!Q36-EnrlSC!AF36&lt;=0,"-",(1-EnrlSC!AF36/'Enrl-BackSeries'!Q36)*100)</f>
        <v>9.3525179856115077</v>
      </c>
      <c r="R36" s="58">
        <f>IF('Enrl-BackSeries'!R36-EnrlSC!AP36&lt;=0,"-",(1-EnrlSC!AP36/'Enrl-BackSeries'!R36)*100)</f>
        <v>40.322580645161288</v>
      </c>
      <c r="S36" s="58">
        <f>IF('Enrl-BackSeries'!S36-EnrlSC!AQ36&lt;=0,"-",(1-EnrlSC!AQ36/'Enrl-BackSeries'!S36)*100)</f>
        <v>34.426229508196727</v>
      </c>
      <c r="T36" s="58">
        <f>IF('Enrl-BackSeries'!T36-EnrlSC!AR36&lt;=0,"-",(1-EnrlSC!AR36/'Enrl-BackSeries'!T36)*100)</f>
        <v>37.398373983739845</v>
      </c>
      <c r="U36" s="58">
        <f>IF('Enrl-BackSeries'!U36-EnrlST!R36&lt;=0,"-",(1-EnrlST!R36/'Enrl-BackSeries'!U36)*100)</f>
        <v>24.156761965949247</v>
      </c>
      <c r="V36" s="58">
        <f>IF('Enrl-BackSeries'!V36-EnrlST!S36&lt;=0,"-",(1-EnrlST!S36/'Enrl-BackSeries'!V36)*100)</f>
        <v>24.959056665574842</v>
      </c>
      <c r="W36" s="58">
        <f>IF('Enrl-BackSeries'!W36-EnrlST!T36&lt;=0,"-",(1-EnrlST!T36/'Enrl-BackSeries'!W36)*100)</f>
        <v>24.554005838469028</v>
      </c>
      <c r="X36" s="58">
        <f>IF('Enrl-BackSeries'!X36-EnrlST!AD36&lt;=0,"-",(1-EnrlST!AD36/'Enrl-BackSeries'!X36)*100)</f>
        <v>35.646900269541781</v>
      </c>
      <c r="Y36" s="58">
        <f>IF('Enrl-BackSeries'!Y36-EnrlST!AE36&lt;=0,"-",(1-EnrlST!AE36/'Enrl-BackSeries'!Y36)*100)</f>
        <v>52.172226532195495</v>
      </c>
      <c r="Z36" s="58">
        <f>IF('Enrl-BackSeries'!Z36-EnrlST!AF36&lt;=0,"-",(1-EnrlST!AF36/'Enrl-BackSeries'!Z36)*100)</f>
        <v>43.32852506310855</v>
      </c>
      <c r="AA36" s="58">
        <f>IF('Enrl-BackSeries'!AA36-EnrlST!AP36&lt;=0,"-",(1-EnrlST!AP36/'Enrl-BackSeries'!AA36)*100)</f>
        <v>65.418781725888337</v>
      </c>
      <c r="AB36" s="58">
        <f>IF('Enrl-BackSeries'!AB36-EnrlST!AQ36&lt;=0,"-",(1-EnrlST!AQ36/'Enrl-BackSeries'!AB36)*100)</f>
        <v>72.324046920821118</v>
      </c>
      <c r="AC36" s="58">
        <f>IF('Enrl-BackSeries'!AC36-EnrlST!AR36&lt;=0,"-",(1-EnrlST!AR36/'Enrl-BackSeries'!AC36)*100)</f>
        <v>68.622448979591837</v>
      </c>
    </row>
    <row r="37" spans="1:29" s="47" customFormat="1" ht="18.75" customHeight="1">
      <c r="A37" s="29">
        <v>32</v>
      </c>
      <c r="B37" s="30" t="s">
        <v>42</v>
      </c>
      <c r="C37" s="58" t="str">
        <f>IF('Enrl-BackSeries'!C37-EnrlAll!R37&lt;0,"-",(1-EnrlAll!R37/'Enrl-BackSeries'!C37)*100)</f>
        <v>-</v>
      </c>
      <c r="D37" s="58" t="str">
        <f>IF('Enrl-BackSeries'!D37-EnrlAll!S37&lt;0,"-",(1-EnrlAll!S37/'Enrl-BackSeries'!D37)*100)</f>
        <v>-</v>
      </c>
      <c r="E37" s="58" t="str">
        <f>IF('Enrl-BackSeries'!E37-EnrlAll!T37&lt;0,"-",(1-EnrlAll!T37/'Enrl-BackSeries'!E37)*100)</f>
        <v>-</v>
      </c>
      <c r="F37" s="58">
        <f>IF('Enrl-BackSeries'!F37-EnrlAll!AD37&lt;0,"-",(1-EnrlAll!AD37/'Enrl-BackSeries'!F37)*100)</f>
        <v>4.2873696407879525</v>
      </c>
      <c r="G37" s="58">
        <f>IF('Enrl-BackSeries'!G37-EnrlAll!AE37&lt;0,"-",(1-EnrlAll!AE37/'Enrl-BackSeries'!G37)*100)</f>
        <v>14.890885750962768</v>
      </c>
      <c r="H37" s="58">
        <f>IF('Enrl-BackSeries'!H37-EnrlAll!AF37&lt;0,"-",(1-EnrlAll!AF37/'Enrl-BackSeries'!H37)*100)</f>
        <v>9.317904993909865</v>
      </c>
      <c r="I37" s="58">
        <f>IF('Enrl-BackSeries'!I37-EnrlAll!AP37&lt;0,"-",(1-EnrlAll!AP37/'Enrl-BackSeries'!I37)*100)</f>
        <v>34.51523545706371</v>
      </c>
      <c r="J37" s="58">
        <f>IF('Enrl-BackSeries'!J37-EnrlAll!AQ37&lt;0,"-",(1-EnrlAll!AQ37/'Enrl-BackSeries'!J37)*100)</f>
        <v>30.952380952380953</v>
      </c>
      <c r="K37" s="58">
        <f>IF('Enrl-BackSeries'!K37-EnrlAll!AR37&lt;0,"-",(1-EnrlAll!AR37/'Enrl-BackSeries'!K37)*100)</f>
        <v>32.866924679964271</v>
      </c>
      <c r="L37" s="58" t="str">
        <f>IF('Enrl-BackSeries'!L37-EnrlSC!R37&lt;=0,"-",(1-EnrlSC!R37/'Enrl-BackSeries'!L37)*100)</f>
        <v>-</v>
      </c>
      <c r="M37" s="58" t="str">
        <f>IF('Enrl-BackSeries'!M37-EnrlSC!S37&lt;=0,"-",(1-EnrlSC!S37/'Enrl-BackSeries'!M37)*100)</f>
        <v>-</v>
      </c>
      <c r="N37" s="58" t="str">
        <f>IF('Enrl-BackSeries'!N37-EnrlSC!T37&lt;=0,"-",(1-EnrlSC!T37/'Enrl-BackSeries'!N37)*100)</f>
        <v>-</v>
      </c>
      <c r="O37" s="58" t="str">
        <f>IF('Enrl-BackSeries'!O37-EnrlSC!AD37&lt;=0,"-",(1-EnrlSC!AD37/'Enrl-BackSeries'!O37)*100)</f>
        <v>-</v>
      </c>
      <c r="P37" s="58" t="str">
        <f>IF('Enrl-BackSeries'!P37-EnrlSC!AE37&lt;=0,"-",(1-EnrlSC!AE37/'Enrl-BackSeries'!P37)*100)</f>
        <v>-</v>
      </c>
      <c r="Q37" s="58" t="str">
        <f>IF('Enrl-BackSeries'!Q37-EnrlSC!AF37&lt;=0,"-",(1-EnrlSC!AF37/'Enrl-BackSeries'!Q37)*100)</f>
        <v>-</v>
      </c>
      <c r="R37" s="58" t="str">
        <f>IF('Enrl-BackSeries'!R37-EnrlSC!AP37&lt;=0,"-",(1-EnrlSC!AP37/'Enrl-BackSeries'!R37)*100)</f>
        <v>-</v>
      </c>
      <c r="S37" s="58" t="str">
        <f>IF('Enrl-BackSeries'!S37-EnrlSC!AQ37&lt;=0,"-",(1-EnrlSC!AQ37/'Enrl-BackSeries'!S37)*100)</f>
        <v>-</v>
      </c>
      <c r="T37" s="58" t="str">
        <f>IF('Enrl-BackSeries'!T37-EnrlSC!AR37&lt;=0,"-",(1-EnrlSC!AR37/'Enrl-BackSeries'!T37)*100)</f>
        <v>-</v>
      </c>
      <c r="U37" s="58" t="str">
        <f>IF('Enrl-BackSeries'!U37-EnrlST!R37&lt;=0,"-",(1-EnrlST!R37/'Enrl-BackSeries'!U37)*100)</f>
        <v>-</v>
      </c>
      <c r="V37" s="58" t="str">
        <f>IF('Enrl-BackSeries'!V37-EnrlST!S37&lt;=0,"-",(1-EnrlST!S37/'Enrl-BackSeries'!V37)*100)</f>
        <v>-</v>
      </c>
      <c r="W37" s="58" t="str">
        <f>IF('Enrl-BackSeries'!W37-EnrlST!T37&lt;=0,"-",(1-EnrlST!T37/'Enrl-BackSeries'!W37)*100)</f>
        <v>-</v>
      </c>
      <c r="X37" s="58" t="str">
        <f>IF('Enrl-BackSeries'!X37-EnrlST!AD37&lt;=0,"-",(1-EnrlST!AD37/'Enrl-BackSeries'!X37)*100)</f>
        <v>-</v>
      </c>
      <c r="Y37" s="58" t="str">
        <f>IF('Enrl-BackSeries'!Y37-EnrlST!AE37&lt;=0,"-",(1-EnrlST!AE37/'Enrl-BackSeries'!Y37)*100)</f>
        <v>-</v>
      </c>
      <c r="Z37" s="58" t="str">
        <f>IF('Enrl-BackSeries'!Z37-EnrlST!AF37&lt;=0,"-",(1-EnrlST!AF37/'Enrl-BackSeries'!Z37)*100)</f>
        <v>-</v>
      </c>
      <c r="AA37" s="58">
        <f>IF('Enrl-BackSeries'!AA37-EnrlST!AP37&lt;=0,"-",(1-EnrlST!AP37/'Enrl-BackSeries'!AA37)*100)</f>
        <v>57.751937984496124</v>
      </c>
      <c r="AB37" s="58">
        <f>IF('Enrl-BackSeries'!AB37-EnrlST!AQ37&lt;=0,"-",(1-EnrlST!AQ37/'Enrl-BackSeries'!AB37)*100)</f>
        <v>55.217391304347821</v>
      </c>
      <c r="AC37" s="58">
        <f>IF('Enrl-BackSeries'!AC37-EnrlST!AR37&lt;=0,"-",(1-EnrlST!AR37/'Enrl-BackSeries'!AC37)*100)</f>
        <v>56.557377049180332</v>
      </c>
    </row>
    <row r="38" spans="1:29" s="47" customFormat="1" ht="18.75" customHeight="1">
      <c r="A38" s="29">
        <v>33</v>
      </c>
      <c r="B38" s="30" t="s">
        <v>43</v>
      </c>
      <c r="C38" s="58" t="str">
        <f>IF('Enrl-BackSeries'!C38-EnrlAll!R38&lt;0,"-",(1-EnrlAll!R38/'Enrl-BackSeries'!C38)*100)</f>
        <v>-</v>
      </c>
      <c r="D38" s="58">
        <f>IF('Enrl-BackSeries'!D38-EnrlAll!S38&lt;0,"-",(1-EnrlAll!S38/'Enrl-BackSeries'!D38)*100)</f>
        <v>7.8047201269060178</v>
      </c>
      <c r="E38" s="58">
        <f>IF('Enrl-BackSeries'!E38-EnrlAll!T38&lt;0,"-",(1-EnrlAll!T38/'Enrl-BackSeries'!E38)*100)</f>
        <v>0.49650336227470282</v>
      </c>
      <c r="F38" s="58">
        <f>IF('Enrl-BackSeries'!F38-EnrlAll!AD38&lt;0,"-",(1-EnrlAll!AD38/'Enrl-BackSeries'!F38)*100)</f>
        <v>14.861272106600875</v>
      </c>
      <c r="G38" s="58">
        <f>IF('Enrl-BackSeries'!G38-EnrlAll!AE38&lt;0,"-",(1-EnrlAll!AE38/'Enrl-BackSeries'!G38)*100)</f>
        <v>20.174565283795864</v>
      </c>
      <c r="H38" s="58">
        <f>IF('Enrl-BackSeries'!H38-EnrlAll!AF38&lt;0,"-",(1-EnrlAll!AF38/'Enrl-BackSeries'!H38)*100)</f>
        <v>17.435754067447263</v>
      </c>
      <c r="I38" s="58">
        <f>IF('Enrl-BackSeries'!I38-EnrlAll!AP38&lt;0,"-",(1-EnrlAll!AP38/'Enrl-BackSeries'!I38)*100)</f>
        <v>29.599870241674886</v>
      </c>
      <c r="J38" s="58">
        <f>IF('Enrl-BackSeries'!J38-EnrlAll!AQ38&lt;0,"-",(1-EnrlAll!AQ38/'Enrl-BackSeries'!J38)*100)</f>
        <v>35.234879371980995</v>
      </c>
      <c r="K38" s="58">
        <f>IF('Enrl-BackSeries'!K38-EnrlAll!AR38&lt;0,"-",(1-EnrlAll!AR38/'Enrl-BackSeries'!K38)*100)</f>
        <v>32.336320840994638</v>
      </c>
      <c r="L38" s="58">
        <f>IF('Enrl-BackSeries'!L38-EnrlSC!R38&lt;=0,"-",(1-EnrlSC!R38/'Enrl-BackSeries'!L38)*100)</f>
        <v>7.6570894650782488</v>
      </c>
      <c r="M38" s="58">
        <f>IF('Enrl-BackSeries'!M38-EnrlSC!S38&lt;=0,"-",(1-EnrlSC!S38/'Enrl-BackSeries'!M38)*100)</f>
        <v>10.496193510069652</v>
      </c>
      <c r="N38" s="58">
        <f>IF('Enrl-BackSeries'!N38-EnrlSC!T38&lt;=0,"-",(1-EnrlSC!T38/'Enrl-BackSeries'!N38)*100)</f>
        <v>8.9741020888643988</v>
      </c>
      <c r="O38" s="58" t="str">
        <f>IF('Enrl-BackSeries'!O38-EnrlSC!AD38&lt;=0,"-",(1-EnrlSC!AD38/'Enrl-BackSeries'!O38)*100)</f>
        <v>-</v>
      </c>
      <c r="P38" s="58" t="str">
        <f>IF('Enrl-BackSeries'!P38-EnrlSC!AE38&lt;=0,"-",(1-EnrlSC!AE38/'Enrl-BackSeries'!P38)*100)</f>
        <v>-</v>
      </c>
      <c r="Q38" s="58" t="str">
        <f>IF('Enrl-BackSeries'!Q38-EnrlSC!AF38&lt;=0,"-",(1-EnrlSC!AF38/'Enrl-BackSeries'!Q38)*100)</f>
        <v>-</v>
      </c>
      <c r="R38" s="58">
        <f>IF('Enrl-BackSeries'!R38-EnrlSC!AP38&lt;=0,"-",(1-EnrlSC!AP38/'Enrl-BackSeries'!R38)*100)</f>
        <v>50.266878921247304</v>
      </c>
      <c r="S38" s="58">
        <f>IF('Enrl-BackSeries'!S38-EnrlSC!AQ38&lt;=0,"-",(1-EnrlSC!AQ38/'Enrl-BackSeries'!S38)*100)</f>
        <v>44.731950694580313</v>
      </c>
      <c r="T38" s="58">
        <f>IF('Enrl-BackSeries'!T38-EnrlSC!AR38&lt;=0,"-",(1-EnrlSC!AR38/'Enrl-BackSeries'!T38)*100)</f>
        <v>47.559925362422852</v>
      </c>
      <c r="U38" s="58" t="str">
        <f>IF('Enrl-BackSeries'!U38-EnrlST!R38&lt;=0,"-",(1-EnrlST!R38/'Enrl-BackSeries'!U38)*100)</f>
        <v>-</v>
      </c>
      <c r="V38" s="58" t="str">
        <f>IF('Enrl-BackSeries'!V38-EnrlST!S38&lt;=0,"-",(1-EnrlST!S38/'Enrl-BackSeries'!V38)*100)</f>
        <v>-</v>
      </c>
      <c r="W38" s="58" t="str">
        <f>IF('Enrl-BackSeries'!W38-EnrlST!T38&lt;=0,"-",(1-EnrlST!T38/'Enrl-BackSeries'!W38)*100)</f>
        <v>-</v>
      </c>
      <c r="X38" s="58" t="str">
        <f>IF('Enrl-BackSeries'!X38-EnrlST!AD38&lt;=0,"-",(1-EnrlST!AD38/'Enrl-BackSeries'!X38)*100)</f>
        <v>-</v>
      </c>
      <c r="Y38" s="58" t="str">
        <f>IF('Enrl-BackSeries'!Y38-EnrlST!AE38&lt;=0,"-",(1-EnrlST!AE38/'Enrl-BackSeries'!Y38)*100)</f>
        <v>-</v>
      </c>
      <c r="Z38" s="58" t="str">
        <f>IF('Enrl-BackSeries'!Z38-EnrlST!AF38&lt;=0,"-",(1-EnrlST!AF38/'Enrl-BackSeries'!Z38)*100)</f>
        <v>-</v>
      </c>
      <c r="AA38" s="58">
        <f>IF('Enrl-BackSeries'!AA38-EnrlST!AP38&lt;=0,"-",(1-EnrlST!AP38/'Enrl-BackSeries'!AA38)*100)</f>
        <v>9.1277890466531453</v>
      </c>
      <c r="AB38" s="58" t="str">
        <f>IF('Enrl-BackSeries'!AB38-EnrlST!AQ38&lt;=0,"-",(1-EnrlST!AQ38/'Enrl-BackSeries'!AB38)*100)</f>
        <v>-</v>
      </c>
      <c r="AC38" s="58">
        <f>IF('Enrl-BackSeries'!AC38-EnrlST!AR38&lt;=0,"-",(1-EnrlST!AR38/'Enrl-BackSeries'!AC38)*100)</f>
        <v>0.11376564277588708</v>
      </c>
    </row>
    <row r="39" spans="1:29" s="47" customFormat="1" ht="18.75" customHeight="1">
      <c r="A39" s="29">
        <v>34</v>
      </c>
      <c r="B39" s="30" t="s">
        <v>44</v>
      </c>
      <c r="C39" s="58">
        <f>IF('Enrl-BackSeries'!C39-EnrlAll!R39&lt;0,"-",(1-EnrlAll!R39/'Enrl-BackSeries'!C39)*100)</f>
        <v>7.4179743223965815</v>
      </c>
      <c r="D39" s="58">
        <f>IF('Enrl-BackSeries'!D39-EnrlAll!S39&lt;0,"-",(1-EnrlAll!S39/'Enrl-BackSeries'!D39)*100)</f>
        <v>3.6927621861152171</v>
      </c>
      <c r="E39" s="58">
        <f>IF('Enrl-BackSeries'!E39-EnrlAll!T39&lt;0,"-",(1-EnrlAll!T39/'Enrl-BackSeries'!E39)*100)</f>
        <v>5.5878084179970973</v>
      </c>
      <c r="F39" s="58">
        <f>IF('Enrl-BackSeries'!F39-EnrlAll!AD39&lt;0,"-",(1-EnrlAll!AD39/'Enrl-BackSeries'!F39)*100)</f>
        <v>16.666666666666664</v>
      </c>
      <c r="G39" s="58">
        <f>IF('Enrl-BackSeries'!G39-EnrlAll!AE39&lt;0,"-",(1-EnrlAll!AE39/'Enrl-BackSeries'!G39)*100)</f>
        <v>15.139442231075694</v>
      </c>
      <c r="H39" s="58">
        <f>IF('Enrl-BackSeries'!H39-EnrlAll!AF39&lt;0,"-",(1-EnrlAll!AF39/'Enrl-BackSeries'!H39)*100)</f>
        <v>15.94202898550725</v>
      </c>
      <c r="I39" s="58">
        <f>IF('Enrl-BackSeries'!I39-EnrlAll!AP39&lt;0,"-",(1-EnrlAll!AP39/'Enrl-BackSeries'!I39)*100)</f>
        <v>26.092233009708742</v>
      </c>
      <c r="J39" s="58">
        <f>IF('Enrl-BackSeries'!J39-EnrlAll!AQ39&lt;0,"-",(1-EnrlAll!AQ39/'Enrl-BackSeries'!J39)*100)</f>
        <v>14.16893732970027</v>
      </c>
      <c r="K39" s="58">
        <f>IF('Enrl-BackSeries'!K39-EnrlAll!AR39&lt;0,"-",(1-EnrlAll!AR39/'Enrl-BackSeries'!K39)*100)</f>
        <v>20.474967907573816</v>
      </c>
      <c r="L39" s="58" t="str">
        <f>IF('Enrl-BackSeries'!L39-EnrlSC!R39&lt;=0,"-",(1-EnrlSC!R39/'Enrl-BackSeries'!L39)*100)</f>
        <v>-</v>
      </c>
      <c r="M39" s="58" t="str">
        <f>IF('Enrl-BackSeries'!M39-EnrlSC!S39&lt;=0,"-",(1-EnrlSC!S39/'Enrl-BackSeries'!M39)*100)</f>
        <v>-</v>
      </c>
      <c r="N39" s="58" t="str">
        <f>IF('Enrl-BackSeries'!N39-EnrlSC!T39&lt;=0,"-",(1-EnrlSC!T39/'Enrl-BackSeries'!N39)*100)</f>
        <v>-</v>
      </c>
      <c r="O39" s="58" t="str">
        <f>IF('Enrl-BackSeries'!O39-EnrlSC!AD39&lt;=0,"-",(1-EnrlSC!AD39/'Enrl-BackSeries'!O39)*100)</f>
        <v>-</v>
      </c>
      <c r="P39" s="58">
        <f>IF('Enrl-BackSeries'!P39-EnrlSC!AE39&lt;=0,"-",(1-EnrlSC!AE39/'Enrl-BackSeries'!P39)*100)</f>
        <v>100</v>
      </c>
      <c r="Q39" s="58">
        <f>IF('Enrl-BackSeries'!Q39-EnrlSC!AF39&lt;=0,"-",(1-EnrlSC!AF39/'Enrl-BackSeries'!Q39)*100)</f>
        <v>100</v>
      </c>
      <c r="R39" s="58" t="str">
        <f>IF('Enrl-BackSeries'!R39-EnrlSC!AP39&lt;=0,"-",(1-EnrlSC!AP39/'Enrl-BackSeries'!R39)*100)</f>
        <v>-</v>
      </c>
      <c r="S39" s="58" t="str">
        <f>IF('Enrl-BackSeries'!S39-EnrlSC!AQ39&lt;=0,"-",(1-EnrlSC!AQ39/'Enrl-BackSeries'!S39)*100)</f>
        <v>-</v>
      </c>
      <c r="T39" s="58" t="str">
        <f>IF('Enrl-BackSeries'!T39-EnrlSC!AR39&lt;=0,"-",(1-EnrlSC!AR39/'Enrl-BackSeries'!T39)*100)</f>
        <v>-</v>
      </c>
      <c r="U39" s="58">
        <f>IF('Enrl-BackSeries'!U39-EnrlST!R39&lt;=0,"-",(1-EnrlST!R39/'Enrl-BackSeries'!U39)*100)</f>
        <v>8.4406294706723894</v>
      </c>
      <c r="V39" s="58">
        <f>IF('Enrl-BackSeries'!V39-EnrlST!S39&lt;=0,"-",(1-EnrlST!S39/'Enrl-BackSeries'!V39)*100)</f>
        <v>4.46428571428571</v>
      </c>
      <c r="W39" s="58">
        <f>IF('Enrl-BackSeries'!W39-EnrlST!T39&lt;=0,"-",(1-EnrlST!T39/'Enrl-BackSeries'!W39)*100)</f>
        <v>6.4916119620714756</v>
      </c>
      <c r="X39" s="58">
        <f>IF('Enrl-BackSeries'!X39-EnrlST!AD39&lt;=0,"-",(1-EnrlST!AD39/'Enrl-BackSeries'!X39)*100)</f>
        <v>17.639902676399021</v>
      </c>
      <c r="Y39" s="58">
        <f>IF('Enrl-BackSeries'!Y39-EnrlST!AE39&lt;=0,"-",(1-EnrlST!AE39/'Enrl-BackSeries'!Y39)*100)</f>
        <v>16.353887399463808</v>
      </c>
      <c r="Z39" s="58">
        <f>IF('Enrl-BackSeries'!Z39-EnrlST!AF39&lt;=0,"-",(1-EnrlST!AF39/'Enrl-BackSeries'!Z39)*100)</f>
        <v>17.0280612244898</v>
      </c>
      <c r="AA39" s="58">
        <f>IF('Enrl-BackSeries'!AA39-EnrlST!AP39&lt;=0,"-",(1-EnrlST!AP39/'Enrl-BackSeries'!AA39)*100)</f>
        <v>28.220858895705526</v>
      </c>
      <c r="AB39" s="58">
        <f>IF('Enrl-BackSeries'!AB39-EnrlST!AQ39&lt;=0,"-",(1-EnrlST!AQ39/'Enrl-BackSeries'!AB39)*100)</f>
        <v>13.655172413793103</v>
      </c>
      <c r="AC39" s="58">
        <f>IF('Enrl-BackSeries'!AC39-EnrlST!AR39&lt;=0,"-",(1-EnrlST!AR39/'Enrl-BackSeries'!AC39)*100)</f>
        <v>21.363636363636363</v>
      </c>
    </row>
    <row r="40" spans="1:29" s="47" customFormat="1" ht="18.75" customHeight="1">
      <c r="A40" s="29">
        <v>35</v>
      </c>
      <c r="B40" s="30" t="s">
        <v>45</v>
      </c>
      <c r="C40" s="58" t="str">
        <f>IF('Enrl-BackSeries'!C40-EnrlAll!R40&lt;0,"-",(1-EnrlAll!R40/'Enrl-BackSeries'!C40)*100)</f>
        <v>-</v>
      </c>
      <c r="D40" s="58" t="str">
        <f>IF('Enrl-BackSeries'!D40-EnrlAll!S40&lt;0,"-",(1-EnrlAll!S40/'Enrl-BackSeries'!D40)*100)</f>
        <v>-</v>
      </c>
      <c r="E40" s="58" t="str">
        <f>IF('Enrl-BackSeries'!E40-EnrlAll!T40&lt;0,"-",(1-EnrlAll!T40/'Enrl-BackSeries'!E40)*100)</f>
        <v>-</v>
      </c>
      <c r="F40" s="58" t="str">
        <f>IF('Enrl-BackSeries'!F40-EnrlAll!AD40&lt;0,"-",(1-EnrlAll!AD40/'Enrl-BackSeries'!F40)*100)</f>
        <v>-</v>
      </c>
      <c r="G40" s="58" t="str">
        <f>IF('Enrl-BackSeries'!G40-EnrlAll!AE40&lt;0,"-",(1-EnrlAll!AE40/'Enrl-BackSeries'!G40)*100)</f>
        <v>-</v>
      </c>
      <c r="H40" s="58" t="str">
        <f>IF('Enrl-BackSeries'!H40-EnrlAll!AF40&lt;0,"-",(1-EnrlAll!AF40/'Enrl-BackSeries'!H40)*100)</f>
        <v>-</v>
      </c>
      <c r="I40" s="58">
        <f>IF('Enrl-BackSeries'!I40-EnrlAll!AP40&lt;0,"-",(1-EnrlAll!AP40/'Enrl-BackSeries'!I40)*100)</f>
        <v>8.3645320197044288</v>
      </c>
      <c r="J40" s="58">
        <f>IF('Enrl-BackSeries'!J40-EnrlAll!AQ40&lt;0,"-",(1-EnrlAll!AQ40/'Enrl-BackSeries'!J40)*100)</f>
        <v>3.2767762460233274</v>
      </c>
      <c r="K40" s="58">
        <f>IF('Enrl-BackSeries'!K40-EnrlAll!AR40&lt;0,"-",(1-EnrlAll!AR40/'Enrl-BackSeries'!K40)*100)</f>
        <v>5.914198161389173</v>
      </c>
      <c r="L40" s="58" t="str">
        <f>IF('Enrl-BackSeries'!L40-EnrlSC!R40&lt;=0,"-",(1-EnrlSC!R40/'Enrl-BackSeries'!L40)*100)</f>
        <v>-</v>
      </c>
      <c r="M40" s="58" t="str">
        <f>IF('Enrl-BackSeries'!M40-EnrlSC!S40&lt;=0,"-",(1-EnrlSC!S40/'Enrl-BackSeries'!M40)*100)</f>
        <v>-</v>
      </c>
      <c r="N40" s="58" t="str">
        <f>IF('Enrl-BackSeries'!N40-EnrlSC!T40&lt;=0,"-",(1-EnrlSC!T40/'Enrl-BackSeries'!N40)*100)</f>
        <v>-</v>
      </c>
      <c r="O40" s="58" t="str">
        <f>IF('Enrl-BackSeries'!O40-EnrlSC!AD40&lt;=0,"-",(1-EnrlSC!AD40/'Enrl-BackSeries'!O40)*100)</f>
        <v>-</v>
      </c>
      <c r="P40" s="58" t="str">
        <f>IF('Enrl-BackSeries'!P40-EnrlSC!AE40&lt;=0,"-",(1-EnrlSC!AE40/'Enrl-BackSeries'!P40)*100)</f>
        <v>-</v>
      </c>
      <c r="Q40" s="58" t="str">
        <f>IF('Enrl-BackSeries'!Q40-EnrlSC!AF40&lt;=0,"-",(1-EnrlSC!AF40/'Enrl-BackSeries'!Q40)*100)</f>
        <v>-</v>
      </c>
      <c r="R40" s="58">
        <f>IF('Enrl-BackSeries'!R40-EnrlSC!AP40&lt;=0,"-",(1-EnrlSC!AP40/'Enrl-BackSeries'!R40)*100)</f>
        <v>17.959617428267805</v>
      </c>
      <c r="S40" s="58">
        <f>IF('Enrl-BackSeries'!S40-EnrlSC!AQ40&lt;=0,"-",(1-EnrlSC!AQ40/'Enrl-BackSeries'!S40)*100)</f>
        <v>5.3561253561253519</v>
      </c>
      <c r="T40" s="58">
        <f>IF('Enrl-BackSeries'!T40-EnrlSC!AR40&lt;=0,"-",(1-EnrlSC!AR40/'Enrl-BackSeries'!T40)*100)</f>
        <v>11.877921363761345</v>
      </c>
      <c r="U40" s="58" t="str">
        <f>IF('Enrl-BackSeries'!U40-EnrlST!R40&lt;=0,"-",(1-EnrlST!R40/'Enrl-BackSeries'!U40)*100)</f>
        <v>-</v>
      </c>
      <c r="V40" s="58" t="str">
        <f>IF('Enrl-BackSeries'!V40-EnrlST!S40&lt;=0,"-",(1-EnrlST!S40/'Enrl-BackSeries'!V40)*100)</f>
        <v>-</v>
      </c>
      <c r="W40" s="58" t="str">
        <f>IF('Enrl-BackSeries'!W40-EnrlST!T40&lt;=0,"-",(1-EnrlST!T40/'Enrl-BackSeries'!W40)*100)</f>
        <v>-</v>
      </c>
      <c r="X40" s="58" t="str">
        <f>IF('Enrl-BackSeries'!X40-EnrlST!AD40&lt;=0,"-",(1-EnrlST!AD40/'Enrl-BackSeries'!X40)*100)</f>
        <v>-</v>
      </c>
      <c r="Y40" s="58" t="str">
        <f>IF('Enrl-BackSeries'!Y40-EnrlST!AE40&lt;=0,"-",(1-EnrlST!AE40/'Enrl-BackSeries'!Y40)*100)</f>
        <v>-</v>
      </c>
      <c r="Z40" s="58" t="str">
        <f>IF('Enrl-BackSeries'!Z40-EnrlST!AF40&lt;=0,"-",(1-EnrlST!AF40/'Enrl-BackSeries'!Z40)*100)</f>
        <v>-</v>
      </c>
      <c r="AA40" s="58" t="str">
        <f>IF('Enrl-BackSeries'!AA40-EnrlST!AP40&lt;=0,"-",(1-EnrlST!AP40/'Enrl-BackSeries'!AA40)*100)</f>
        <v>-</v>
      </c>
      <c r="AB40" s="58" t="str">
        <f>IF('Enrl-BackSeries'!AB40-EnrlST!AQ40&lt;=0,"-",(1-EnrlST!AQ40/'Enrl-BackSeries'!AB40)*100)</f>
        <v>-</v>
      </c>
      <c r="AC40" s="58" t="str">
        <f>IF('Enrl-BackSeries'!AC40-EnrlST!AR40&lt;=0,"-",(1-EnrlST!AR40/'Enrl-BackSeries'!AC40)*100)</f>
        <v>-</v>
      </c>
    </row>
    <row r="41" spans="1:29" s="94" customFormat="1" ht="18" customHeight="1">
      <c r="A41" s="192" t="s">
        <v>46</v>
      </c>
      <c r="B41" s="192"/>
      <c r="C41" s="93">
        <f>IF('Enrl-BackSeries'!C41-EnrlAll!R41&lt;0,"-",(1-EnrlAll!R41/'Enrl-BackSeries'!C41)*100)</f>
        <v>29.572057825788445</v>
      </c>
      <c r="D41" s="93">
        <f>IF('Enrl-BackSeries'!D41-EnrlAll!S41&lt;0,"-",(1-EnrlAll!S41/'Enrl-BackSeries'!D41)*100)</f>
        <v>25.847689855810685</v>
      </c>
      <c r="E41" s="93">
        <f>IF('Enrl-BackSeries'!E41-EnrlAll!T41&lt;0,"-",(1-EnrlAll!T41/'Enrl-BackSeries'!E41)*100)</f>
        <v>27.843971322666107</v>
      </c>
      <c r="F41" s="93">
        <f>IF('Enrl-BackSeries'!F41-EnrlAll!AD41&lt;0,"-",(1-EnrlAll!AD41/'Enrl-BackSeries'!F41)*100)</f>
        <v>41.091950370699358</v>
      </c>
      <c r="G41" s="93">
        <f>IF('Enrl-BackSeries'!G41-EnrlAll!AE41&lt;0,"-",(1-EnrlAll!AE41/'Enrl-BackSeries'!G41)*100)</f>
        <v>36.945423141650835</v>
      </c>
      <c r="H41" s="93">
        <f>IF('Enrl-BackSeries'!H41-EnrlAll!AF41&lt;0,"-",(1-EnrlAll!AF41/'Enrl-BackSeries'!H41)*100)</f>
        <v>39.275271092795414</v>
      </c>
      <c r="I41" s="93">
        <f>IF('Enrl-BackSeries'!I41-EnrlAll!AP41&lt;0,"-",(1-EnrlAll!AP41/'Enrl-BackSeries'!I41)*100)</f>
        <v>53.976085534244689</v>
      </c>
      <c r="J41" s="93">
        <f>IF('Enrl-BackSeries'!J41-EnrlAll!AQ41&lt;0,"-",(1-EnrlAll!AQ41/'Enrl-BackSeries'!J41)*100)</f>
        <v>54.427978050907669</v>
      </c>
      <c r="K41" s="93">
        <f>IF('Enrl-BackSeries'!K41-EnrlAll!AR41&lt;0,"-",(1-EnrlAll!AR41/'Enrl-BackSeries'!K41)*100)</f>
        <v>54.174793793826083</v>
      </c>
      <c r="L41" s="93">
        <f>IF('Enrl-BackSeries'!L41-EnrlSC!R41&lt;=0,"-",(1-EnrlSC!R41/'Enrl-BackSeries'!L41)*100)</f>
        <v>29.626187725492159</v>
      </c>
      <c r="M41" s="93">
        <f>IF('Enrl-BackSeries'!M41-EnrlSC!S41&lt;=0,"-",(1-EnrlSC!S41/'Enrl-BackSeries'!M41)*100)</f>
        <v>23.011170545434556</v>
      </c>
      <c r="N41" s="93">
        <f>IF('Enrl-BackSeries'!N41-EnrlSC!T41&lt;=0,"-",(1-EnrlSC!T41/'Enrl-BackSeries'!N41)*100)</f>
        <v>26.626505587003258</v>
      </c>
      <c r="O41" s="93">
        <f>IF('Enrl-BackSeries'!O41-EnrlSC!AD41&lt;=0,"-",(1-EnrlSC!AD41/'Enrl-BackSeries'!O41)*100)</f>
        <v>50.335902209835041</v>
      </c>
      <c r="P41" s="93">
        <f>IF('Enrl-BackSeries'!P41-EnrlSC!AE41&lt;=0,"-",(1-EnrlSC!AE41/'Enrl-BackSeries'!P41)*100)</f>
        <v>43.292186510614904</v>
      </c>
      <c r="Q41" s="93">
        <f>IF('Enrl-BackSeries'!Q41-EnrlSC!AF41&lt;=0,"-",(1-EnrlSC!AF41/'Enrl-BackSeries'!Q41)*100)</f>
        <v>47.32234781370429</v>
      </c>
      <c r="R41" s="93">
        <f>IF('Enrl-BackSeries'!R41-EnrlSC!AP41&lt;=0,"-",(1-EnrlSC!AP41/'Enrl-BackSeries'!R41)*100)</f>
        <v>59.574996505150068</v>
      </c>
      <c r="S41" s="93">
        <f>IF('Enrl-BackSeries'!S41-EnrlSC!AQ41&lt;=0,"-",(1-EnrlSC!AQ41/'Enrl-BackSeries'!S41)*100)</f>
        <v>60.083081556367112</v>
      </c>
      <c r="T41" s="93">
        <f>IF('Enrl-BackSeries'!T41-EnrlSC!AR41&lt;=0,"-",(1-EnrlSC!AR41/'Enrl-BackSeries'!T41)*100)</f>
        <v>59.795666089949393</v>
      </c>
      <c r="U41" s="93">
        <f>IF('Enrl-BackSeries'!U41-EnrlST!R41&lt;=0,"-",(1-EnrlST!R41/'Enrl-BackSeries'!U41)*100)</f>
        <v>36.03827563094859</v>
      </c>
      <c r="V41" s="93">
        <f>IF('Enrl-BackSeries'!V41-EnrlST!S41&lt;=0,"-",(1-EnrlST!S41/'Enrl-BackSeries'!V41)*100)</f>
        <v>35.127669951821794</v>
      </c>
      <c r="W41" s="93">
        <f>IF('Enrl-BackSeries'!W41-EnrlST!T41&lt;=0,"-",(1-EnrlST!T41/'Enrl-BackSeries'!W41)*100)</f>
        <v>35.610756029511329</v>
      </c>
      <c r="X41" s="93">
        <f>IF('Enrl-BackSeries'!X41-EnrlST!AD41&lt;=0,"-",(1-EnrlST!AD41/'Enrl-BackSeries'!X41)*100)</f>
        <v>58.519070670474591</v>
      </c>
      <c r="Y41" s="93">
        <f>IF('Enrl-BackSeries'!Y41-EnrlST!AE41&lt;=0,"-",(1-EnrlST!AE41/'Enrl-BackSeries'!Y41)*100)</f>
        <v>60.041942354073385</v>
      </c>
      <c r="Z41" s="93">
        <f>IF('Enrl-BackSeries'!Z41-EnrlST!AF41&lt;=0,"-",(1-EnrlST!AF41/'Enrl-BackSeries'!Z41)*100)</f>
        <v>59.209640449052316</v>
      </c>
      <c r="AA41" s="93">
        <f>IF('Enrl-BackSeries'!AA41-EnrlST!AP41&lt;=0,"-",(1-EnrlST!AP41/'Enrl-BackSeries'!AA41)*100)</f>
        <v>75.392309363120049</v>
      </c>
      <c r="AB41" s="93">
        <f>IF('Enrl-BackSeries'!AB41-EnrlST!AQ41&lt;=0,"-",(1-EnrlST!AQ41/'Enrl-BackSeries'!AB41)*100)</f>
        <v>76.766398359534136</v>
      </c>
      <c r="AC41" s="93">
        <f>IF('Enrl-BackSeries'!AC41-EnrlST!AR41&lt;=0,"-",(1-EnrlST!AR41/'Enrl-BackSeries'!AC41)*100)</f>
        <v>75.982913506499344</v>
      </c>
    </row>
    <row r="42" spans="1:29" s="47" customFormat="1">
      <c r="A42" s="48"/>
      <c r="B42" s="48"/>
      <c r="C42" s="36"/>
      <c r="D42" s="37"/>
      <c r="E42" s="49"/>
      <c r="F42" s="37"/>
      <c r="G42" s="37"/>
      <c r="H42" s="38"/>
      <c r="I42" s="37"/>
      <c r="J42" s="37"/>
      <c r="K42" s="38"/>
    </row>
    <row r="44" spans="1:29">
      <c r="C44" s="5" t="s">
        <v>157</v>
      </c>
      <c r="D44" s="174" t="s">
        <v>13</v>
      </c>
      <c r="E44" s="174" t="s">
        <v>14</v>
      </c>
      <c r="F44" s="174" t="s">
        <v>15</v>
      </c>
      <c r="G44" s="176" t="s">
        <v>158</v>
      </c>
      <c r="H44" s="176" t="s">
        <v>159</v>
      </c>
    </row>
    <row r="45" spans="1:29" ht="15.75" customHeight="1">
      <c r="C45" s="173" t="s">
        <v>97</v>
      </c>
      <c r="D45" s="177">
        <f>C41</f>
        <v>29.572057825788445</v>
      </c>
      <c r="E45" s="177">
        <f t="shared" ref="E45:F45" si="0">D41</f>
        <v>25.847689855810685</v>
      </c>
      <c r="F45" s="177">
        <f t="shared" si="0"/>
        <v>27.843971322666107</v>
      </c>
      <c r="G45" s="177">
        <f>N41</f>
        <v>26.626505587003258</v>
      </c>
      <c r="H45" s="177">
        <f>W41</f>
        <v>35.610756029511329</v>
      </c>
    </row>
    <row r="46" spans="1:29" ht="15.75" customHeight="1">
      <c r="C46" s="173" t="s">
        <v>98</v>
      </c>
      <c r="D46" s="177">
        <f>F41</f>
        <v>41.091950370699358</v>
      </c>
      <c r="E46" s="177">
        <f t="shared" ref="E46:F46" si="1">G41</f>
        <v>36.945423141650835</v>
      </c>
      <c r="F46" s="177">
        <f t="shared" si="1"/>
        <v>39.275271092795414</v>
      </c>
      <c r="G46" s="177">
        <f>Q41</f>
        <v>47.32234781370429</v>
      </c>
      <c r="H46" s="177">
        <f>Z41</f>
        <v>59.209640449052316</v>
      </c>
    </row>
    <row r="47" spans="1:29" ht="15.75" customHeight="1">
      <c r="C47" s="175" t="s">
        <v>99</v>
      </c>
      <c r="D47" s="177">
        <f>I41</f>
        <v>53.976085534244689</v>
      </c>
      <c r="E47" s="177">
        <f t="shared" ref="E47:F47" si="2">J41</f>
        <v>54.427978050907669</v>
      </c>
      <c r="F47" s="177">
        <f t="shared" si="2"/>
        <v>54.174793793826083</v>
      </c>
      <c r="G47" s="177">
        <f>T41</f>
        <v>59.795666089949393</v>
      </c>
      <c r="H47" s="177">
        <f>AC41</f>
        <v>75.982913506499344</v>
      </c>
    </row>
  </sheetData>
  <mergeCells count="12">
    <mergeCell ref="X3:Z3"/>
    <mergeCell ref="AA3:AC3"/>
    <mergeCell ref="I3:K3"/>
    <mergeCell ref="L3:N3"/>
    <mergeCell ref="O3:Q3"/>
    <mergeCell ref="R3:T3"/>
    <mergeCell ref="A41:B41"/>
    <mergeCell ref="U3:W3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2" firstPageNumber="66" orientation="portrait" useFirstPageNumber="1" r:id="rId1"/>
  <headerFooter alignWithMargins="0">
    <oddFooter>&amp;LStatistics of School Education 2008-09&amp;C&amp;P</oddFooter>
  </headerFooter>
  <colBreaks count="2" manualBreakCount="2">
    <brk id="11" max="40" man="1"/>
    <brk id="20" max="40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46"/>
  <sheetViews>
    <sheetView tabSelected="1" view="pageBreakPreview" topLeftCell="A19" zoomScaleSheetLayoutView="100" workbookViewId="0">
      <selection activeCell="L2" sqref="L2:T2"/>
    </sheetView>
  </sheetViews>
  <sheetFormatPr defaultRowHeight="19.5" customHeight="1"/>
  <cols>
    <col min="1" max="1" width="4.5703125" style="109" customWidth="1"/>
    <col min="2" max="2" width="20" style="109" customWidth="1"/>
    <col min="3" max="4" width="11.85546875" style="109" customWidth="1"/>
    <col min="5" max="5" width="12.7109375" style="109" customWidth="1"/>
    <col min="6" max="14" width="11.85546875" style="109" customWidth="1"/>
    <col min="15" max="256" width="9.140625" style="109"/>
    <col min="257" max="257" width="4.5703125" style="109" customWidth="1"/>
    <col min="258" max="258" width="20" style="109" customWidth="1"/>
    <col min="259" max="260" width="11.85546875" style="109" customWidth="1"/>
    <col min="261" max="261" width="12.7109375" style="109" customWidth="1"/>
    <col min="262" max="270" width="11.85546875" style="109" customWidth="1"/>
    <col min="271" max="512" width="9.140625" style="109"/>
    <col min="513" max="513" width="4.5703125" style="109" customWidth="1"/>
    <col min="514" max="514" width="20" style="109" customWidth="1"/>
    <col min="515" max="516" width="11.85546875" style="109" customWidth="1"/>
    <col min="517" max="517" width="12.7109375" style="109" customWidth="1"/>
    <col min="518" max="526" width="11.85546875" style="109" customWidth="1"/>
    <col min="527" max="768" width="9.140625" style="109"/>
    <col min="769" max="769" width="4.5703125" style="109" customWidth="1"/>
    <col min="770" max="770" width="20" style="109" customWidth="1"/>
    <col min="771" max="772" width="11.85546875" style="109" customWidth="1"/>
    <col min="773" max="773" width="12.7109375" style="109" customWidth="1"/>
    <col min="774" max="782" width="11.85546875" style="109" customWidth="1"/>
    <col min="783" max="1024" width="9.140625" style="109"/>
    <col min="1025" max="1025" width="4.5703125" style="109" customWidth="1"/>
    <col min="1026" max="1026" width="20" style="109" customWidth="1"/>
    <col min="1027" max="1028" width="11.85546875" style="109" customWidth="1"/>
    <col min="1029" max="1029" width="12.7109375" style="109" customWidth="1"/>
    <col min="1030" max="1038" width="11.85546875" style="109" customWidth="1"/>
    <col min="1039" max="1280" width="9.140625" style="109"/>
    <col min="1281" max="1281" width="4.5703125" style="109" customWidth="1"/>
    <col min="1282" max="1282" width="20" style="109" customWidth="1"/>
    <col min="1283" max="1284" width="11.85546875" style="109" customWidth="1"/>
    <col min="1285" max="1285" width="12.7109375" style="109" customWidth="1"/>
    <col min="1286" max="1294" width="11.85546875" style="109" customWidth="1"/>
    <col min="1295" max="1536" width="9.140625" style="109"/>
    <col min="1537" max="1537" width="4.5703125" style="109" customWidth="1"/>
    <col min="1538" max="1538" width="20" style="109" customWidth="1"/>
    <col min="1539" max="1540" width="11.85546875" style="109" customWidth="1"/>
    <col min="1541" max="1541" width="12.7109375" style="109" customWidth="1"/>
    <col min="1542" max="1550" width="11.85546875" style="109" customWidth="1"/>
    <col min="1551" max="1792" width="9.140625" style="109"/>
    <col min="1793" max="1793" width="4.5703125" style="109" customWidth="1"/>
    <col min="1794" max="1794" width="20" style="109" customWidth="1"/>
    <col min="1795" max="1796" width="11.85546875" style="109" customWidth="1"/>
    <col min="1797" max="1797" width="12.7109375" style="109" customWidth="1"/>
    <col min="1798" max="1806" width="11.85546875" style="109" customWidth="1"/>
    <col min="1807" max="2048" width="9.140625" style="109"/>
    <col min="2049" max="2049" width="4.5703125" style="109" customWidth="1"/>
    <col min="2050" max="2050" width="20" style="109" customWidth="1"/>
    <col min="2051" max="2052" width="11.85546875" style="109" customWidth="1"/>
    <col min="2053" max="2053" width="12.7109375" style="109" customWidth="1"/>
    <col min="2054" max="2062" width="11.85546875" style="109" customWidth="1"/>
    <col min="2063" max="2304" width="9.140625" style="109"/>
    <col min="2305" max="2305" width="4.5703125" style="109" customWidth="1"/>
    <col min="2306" max="2306" width="20" style="109" customWidth="1"/>
    <col min="2307" max="2308" width="11.85546875" style="109" customWidth="1"/>
    <col min="2309" max="2309" width="12.7109375" style="109" customWidth="1"/>
    <col min="2310" max="2318" width="11.85546875" style="109" customWidth="1"/>
    <col min="2319" max="2560" width="9.140625" style="109"/>
    <col min="2561" max="2561" width="4.5703125" style="109" customWidth="1"/>
    <col min="2562" max="2562" width="20" style="109" customWidth="1"/>
    <col min="2563" max="2564" width="11.85546875" style="109" customWidth="1"/>
    <col min="2565" max="2565" width="12.7109375" style="109" customWidth="1"/>
    <col min="2566" max="2574" width="11.85546875" style="109" customWidth="1"/>
    <col min="2575" max="2816" width="9.140625" style="109"/>
    <col min="2817" max="2817" width="4.5703125" style="109" customWidth="1"/>
    <col min="2818" max="2818" width="20" style="109" customWidth="1"/>
    <col min="2819" max="2820" width="11.85546875" style="109" customWidth="1"/>
    <col min="2821" max="2821" width="12.7109375" style="109" customWidth="1"/>
    <col min="2822" max="2830" width="11.85546875" style="109" customWidth="1"/>
    <col min="2831" max="3072" width="9.140625" style="109"/>
    <col min="3073" max="3073" width="4.5703125" style="109" customWidth="1"/>
    <col min="3074" max="3074" width="20" style="109" customWidth="1"/>
    <col min="3075" max="3076" width="11.85546875" style="109" customWidth="1"/>
    <col min="3077" max="3077" width="12.7109375" style="109" customWidth="1"/>
    <col min="3078" max="3086" width="11.85546875" style="109" customWidth="1"/>
    <col min="3087" max="3328" width="9.140625" style="109"/>
    <col min="3329" max="3329" width="4.5703125" style="109" customWidth="1"/>
    <col min="3330" max="3330" width="20" style="109" customWidth="1"/>
    <col min="3331" max="3332" width="11.85546875" style="109" customWidth="1"/>
    <col min="3333" max="3333" width="12.7109375" style="109" customWidth="1"/>
    <col min="3334" max="3342" width="11.85546875" style="109" customWidth="1"/>
    <col min="3343" max="3584" width="9.140625" style="109"/>
    <col min="3585" max="3585" width="4.5703125" style="109" customWidth="1"/>
    <col min="3586" max="3586" width="20" style="109" customWidth="1"/>
    <col min="3587" max="3588" width="11.85546875" style="109" customWidth="1"/>
    <col min="3589" max="3589" width="12.7109375" style="109" customWidth="1"/>
    <col min="3590" max="3598" width="11.85546875" style="109" customWidth="1"/>
    <col min="3599" max="3840" width="9.140625" style="109"/>
    <col min="3841" max="3841" width="4.5703125" style="109" customWidth="1"/>
    <col min="3842" max="3842" width="20" style="109" customWidth="1"/>
    <col min="3843" max="3844" width="11.85546875" style="109" customWidth="1"/>
    <col min="3845" max="3845" width="12.7109375" style="109" customWidth="1"/>
    <col min="3846" max="3854" width="11.85546875" style="109" customWidth="1"/>
    <col min="3855" max="4096" width="9.140625" style="109"/>
    <col min="4097" max="4097" width="4.5703125" style="109" customWidth="1"/>
    <col min="4098" max="4098" width="20" style="109" customWidth="1"/>
    <col min="4099" max="4100" width="11.85546875" style="109" customWidth="1"/>
    <col min="4101" max="4101" width="12.7109375" style="109" customWidth="1"/>
    <col min="4102" max="4110" width="11.85546875" style="109" customWidth="1"/>
    <col min="4111" max="4352" width="9.140625" style="109"/>
    <col min="4353" max="4353" width="4.5703125" style="109" customWidth="1"/>
    <col min="4354" max="4354" width="20" style="109" customWidth="1"/>
    <col min="4355" max="4356" width="11.85546875" style="109" customWidth="1"/>
    <col min="4357" max="4357" width="12.7109375" style="109" customWidth="1"/>
    <col min="4358" max="4366" width="11.85546875" style="109" customWidth="1"/>
    <col min="4367" max="4608" width="9.140625" style="109"/>
    <col min="4609" max="4609" width="4.5703125" style="109" customWidth="1"/>
    <col min="4610" max="4610" width="20" style="109" customWidth="1"/>
    <col min="4611" max="4612" width="11.85546875" style="109" customWidth="1"/>
    <col min="4613" max="4613" width="12.7109375" style="109" customWidth="1"/>
    <col min="4614" max="4622" width="11.85546875" style="109" customWidth="1"/>
    <col min="4623" max="4864" width="9.140625" style="109"/>
    <col min="4865" max="4865" width="4.5703125" style="109" customWidth="1"/>
    <col min="4866" max="4866" width="20" style="109" customWidth="1"/>
    <col min="4867" max="4868" width="11.85546875" style="109" customWidth="1"/>
    <col min="4869" max="4869" width="12.7109375" style="109" customWidth="1"/>
    <col min="4870" max="4878" width="11.85546875" style="109" customWidth="1"/>
    <col min="4879" max="5120" width="9.140625" style="109"/>
    <col min="5121" max="5121" width="4.5703125" style="109" customWidth="1"/>
    <col min="5122" max="5122" width="20" style="109" customWidth="1"/>
    <col min="5123" max="5124" width="11.85546875" style="109" customWidth="1"/>
    <col min="5125" max="5125" width="12.7109375" style="109" customWidth="1"/>
    <col min="5126" max="5134" width="11.85546875" style="109" customWidth="1"/>
    <col min="5135" max="5376" width="9.140625" style="109"/>
    <col min="5377" max="5377" width="4.5703125" style="109" customWidth="1"/>
    <col min="5378" max="5378" width="20" style="109" customWidth="1"/>
    <col min="5379" max="5380" width="11.85546875" style="109" customWidth="1"/>
    <col min="5381" max="5381" width="12.7109375" style="109" customWidth="1"/>
    <col min="5382" max="5390" width="11.85546875" style="109" customWidth="1"/>
    <col min="5391" max="5632" width="9.140625" style="109"/>
    <col min="5633" max="5633" width="4.5703125" style="109" customWidth="1"/>
    <col min="5634" max="5634" width="20" style="109" customWidth="1"/>
    <col min="5635" max="5636" width="11.85546875" style="109" customWidth="1"/>
    <col min="5637" max="5637" width="12.7109375" style="109" customWidth="1"/>
    <col min="5638" max="5646" width="11.85546875" style="109" customWidth="1"/>
    <col min="5647" max="5888" width="9.140625" style="109"/>
    <col min="5889" max="5889" width="4.5703125" style="109" customWidth="1"/>
    <col min="5890" max="5890" width="20" style="109" customWidth="1"/>
    <col min="5891" max="5892" width="11.85546875" style="109" customWidth="1"/>
    <col min="5893" max="5893" width="12.7109375" style="109" customWidth="1"/>
    <col min="5894" max="5902" width="11.85546875" style="109" customWidth="1"/>
    <col min="5903" max="6144" width="9.140625" style="109"/>
    <col min="6145" max="6145" width="4.5703125" style="109" customWidth="1"/>
    <col min="6146" max="6146" width="20" style="109" customWidth="1"/>
    <col min="6147" max="6148" width="11.85546875" style="109" customWidth="1"/>
    <col min="6149" max="6149" width="12.7109375" style="109" customWidth="1"/>
    <col min="6150" max="6158" width="11.85546875" style="109" customWidth="1"/>
    <col min="6159" max="6400" width="9.140625" style="109"/>
    <col min="6401" max="6401" width="4.5703125" style="109" customWidth="1"/>
    <col min="6402" max="6402" width="20" style="109" customWidth="1"/>
    <col min="6403" max="6404" width="11.85546875" style="109" customWidth="1"/>
    <col min="6405" max="6405" width="12.7109375" style="109" customWidth="1"/>
    <col min="6406" max="6414" width="11.85546875" style="109" customWidth="1"/>
    <col min="6415" max="6656" width="9.140625" style="109"/>
    <col min="6657" max="6657" width="4.5703125" style="109" customWidth="1"/>
    <col min="6658" max="6658" width="20" style="109" customWidth="1"/>
    <col min="6659" max="6660" width="11.85546875" style="109" customWidth="1"/>
    <col min="6661" max="6661" width="12.7109375" style="109" customWidth="1"/>
    <col min="6662" max="6670" width="11.85546875" style="109" customWidth="1"/>
    <col min="6671" max="6912" width="9.140625" style="109"/>
    <col min="6913" max="6913" width="4.5703125" style="109" customWidth="1"/>
    <col min="6914" max="6914" width="20" style="109" customWidth="1"/>
    <col min="6915" max="6916" width="11.85546875" style="109" customWidth="1"/>
    <col min="6917" max="6917" width="12.7109375" style="109" customWidth="1"/>
    <col min="6918" max="6926" width="11.85546875" style="109" customWidth="1"/>
    <col min="6927" max="7168" width="9.140625" style="109"/>
    <col min="7169" max="7169" width="4.5703125" style="109" customWidth="1"/>
    <col min="7170" max="7170" width="20" style="109" customWidth="1"/>
    <col min="7171" max="7172" width="11.85546875" style="109" customWidth="1"/>
    <col min="7173" max="7173" width="12.7109375" style="109" customWidth="1"/>
    <col min="7174" max="7182" width="11.85546875" style="109" customWidth="1"/>
    <col min="7183" max="7424" width="9.140625" style="109"/>
    <col min="7425" max="7425" width="4.5703125" style="109" customWidth="1"/>
    <col min="7426" max="7426" width="20" style="109" customWidth="1"/>
    <col min="7427" max="7428" width="11.85546875" style="109" customWidth="1"/>
    <col min="7429" max="7429" width="12.7109375" style="109" customWidth="1"/>
    <col min="7430" max="7438" width="11.85546875" style="109" customWidth="1"/>
    <col min="7439" max="7680" width="9.140625" style="109"/>
    <col min="7681" max="7681" width="4.5703125" style="109" customWidth="1"/>
    <col min="7682" max="7682" width="20" style="109" customWidth="1"/>
    <col min="7683" max="7684" width="11.85546875" style="109" customWidth="1"/>
    <col min="7685" max="7685" width="12.7109375" style="109" customWidth="1"/>
    <col min="7686" max="7694" width="11.85546875" style="109" customWidth="1"/>
    <col min="7695" max="7936" width="9.140625" style="109"/>
    <col min="7937" max="7937" width="4.5703125" style="109" customWidth="1"/>
    <col min="7938" max="7938" width="20" style="109" customWidth="1"/>
    <col min="7939" max="7940" width="11.85546875" style="109" customWidth="1"/>
    <col min="7941" max="7941" width="12.7109375" style="109" customWidth="1"/>
    <col min="7942" max="7950" width="11.85546875" style="109" customWidth="1"/>
    <col min="7951" max="8192" width="9.140625" style="109"/>
    <col min="8193" max="8193" width="4.5703125" style="109" customWidth="1"/>
    <col min="8194" max="8194" width="20" style="109" customWidth="1"/>
    <col min="8195" max="8196" width="11.85546875" style="109" customWidth="1"/>
    <col min="8197" max="8197" width="12.7109375" style="109" customWidth="1"/>
    <col min="8198" max="8206" width="11.85546875" style="109" customWidth="1"/>
    <col min="8207" max="8448" width="9.140625" style="109"/>
    <col min="8449" max="8449" width="4.5703125" style="109" customWidth="1"/>
    <col min="8450" max="8450" width="20" style="109" customWidth="1"/>
    <col min="8451" max="8452" width="11.85546875" style="109" customWidth="1"/>
    <col min="8453" max="8453" width="12.7109375" style="109" customWidth="1"/>
    <col min="8454" max="8462" width="11.85546875" style="109" customWidth="1"/>
    <col min="8463" max="8704" width="9.140625" style="109"/>
    <col min="8705" max="8705" width="4.5703125" style="109" customWidth="1"/>
    <col min="8706" max="8706" width="20" style="109" customWidth="1"/>
    <col min="8707" max="8708" width="11.85546875" style="109" customWidth="1"/>
    <col min="8709" max="8709" width="12.7109375" style="109" customWidth="1"/>
    <col min="8710" max="8718" width="11.85546875" style="109" customWidth="1"/>
    <col min="8719" max="8960" width="9.140625" style="109"/>
    <col min="8961" max="8961" width="4.5703125" style="109" customWidth="1"/>
    <col min="8962" max="8962" width="20" style="109" customWidth="1"/>
    <col min="8963" max="8964" width="11.85546875" style="109" customWidth="1"/>
    <col min="8965" max="8965" width="12.7109375" style="109" customWidth="1"/>
    <col min="8966" max="8974" width="11.85546875" style="109" customWidth="1"/>
    <col min="8975" max="9216" width="9.140625" style="109"/>
    <col min="9217" max="9217" width="4.5703125" style="109" customWidth="1"/>
    <col min="9218" max="9218" width="20" style="109" customWidth="1"/>
    <col min="9219" max="9220" width="11.85546875" style="109" customWidth="1"/>
    <col min="9221" max="9221" width="12.7109375" style="109" customWidth="1"/>
    <col min="9222" max="9230" width="11.85546875" style="109" customWidth="1"/>
    <col min="9231" max="9472" width="9.140625" style="109"/>
    <col min="9473" max="9473" width="4.5703125" style="109" customWidth="1"/>
    <col min="9474" max="9474" width="20" style="109" customWidth="1"/>
    <col min="9475" max="9476" width="11.85546875" style="109" customWidth="1"/>
    <col min="9477" max="9477" width="12.7109375" style="109" customWidth="1"/>
    <col min="9478" max="9486" width="11.85546875" style="109" customWidth="1"/>
    <col min="9487" max="9728" width="9.140625" style="109"/>
    <col min="9729" max="9729" width="4.5703125" style="109" customWidth="1"/>
    <col min="9730" max="9730" width="20" style="109" customWidth="1"/>
    <col min="9731" max="9732" width="11.85546875" style="109" customWidth="1"/>
    <col min="9733" max="9733" width="12.7109375" style="109" customWidth="1"/>
    <col min="9734" max="9742" width="11.85546875" style="109" customWidth="1"/>
    <col min="9743" max="9984" width="9.140625" style="109"/>
    <col min="9985" max="9985" width="4.5703125" style="109" customWidth="1"/>
    <col min="9986" max="9986" width="20" style="109" customWidth="1"/>
    <col min="9987" max="9988" width="11.85546875" style="109" customWidth="1"/>
    <col min="9989" max="9989" width="12.7109375" style="109" customWidth="1"/>
    <col min="9990" max="9998" width="11.85546875" style="109" customWidth="1"/>
    <col min="9999" max="10240" width="9.140625" style="109"/>
    <col min="10241" max="10241" width="4.5703125" style="109" customWidth="1"/>
    <col min="10242" max="10242" width="20" style="109" customWidth="1"/>
    <col min="10243" max="10244" width="11.85546875" style="109" customWidth="1"/>
    <col min="10245" max="10245" width="12.7109375" style="109" customWidth="1"/>
    <col min="10246" max="10254" width="11.85546875" style="109" customWidth="1"/>
    <col min="10255" max="10496" width="9.140625" style="109"/>
    <col min="10497" max="10497" width="4.5703125" style="109" customWidth="1"/>
    <col min="10498" max="10498" width="20" style="109" customWidth="1"/>
    <col min="10499" max="10500" width="11.85546875" style="109" customWidth="1"/>
    <col min="10501" max="10501" width="12.7109375" style="109" customWidth="1"/>
    <col min="10502" max="10510" width="11.85546875" style="109" customWidth="1"/>
    <col min="10511" max="10752" width="9.140625" style="109"/>
    <col min="10753" max="10753" width="4.5703125" style="109" customWidth="1"/>
    <col min="10754" max="10754" width="20" style="109" customWidth="1"/>
    <col min="10755" max="10756" width="11.85546875" style="109" customWidth="1"/>
    <col min="10757" max="10757" width="12.7109375" style="109" customWidth="1"/>
    <col min="10758" max="10766" width="11.85546875" style="109" customWidth="1"/>
    <col min="10767" max="11008" width="9.140625" style="109"/>
    <col min="11009" max="11009" width="4.5703125" style="109" customWidth="1"/>
    <col min="11010" max="11010" width="20" style="109" customWidth="1"/>
    <col min="11011" max="11012" width="11.85546875" style="109" customWidth="1"/>
    <col min="11013" max="11013" width="12.7109375" style="109" customWidth="1"/>
    <col min="11014" max="11022" width="11.85546875" style="109" customWidth="1"/>
    <col min="11023" max="11264" width="9.140625" style="109"/>
    <col min="11265" max="11265" width="4.5703125" style="109" customWidth="1"/>
    <col min="11266" max="11266" width="20" style="109" customWidth="1"/>
    <col min="11267" max="11268" width="11.85546875" style="109" customWidth="1"/>
    <col min="11269" max="11269" width="12.7109375" style="109" customWidth="1"/>
    <col min="11270" max="11278" width="11.85546875" style="109" customWidth="1"/>
    <col min="11279" max="11520" width="9.140625" style="109"/>
    <col min="11521" max="11521" width="4.5703125" style="109" customWidth="1"/>
    <col min="11522" max="11522" width="20" style="109" customWidth="1"/>
    <col min="11523" max="11524" width="11.85546875" style="109" customWidth="1"/>
    <col min="11525" max="11525" width="12.7109375" style="109" customWidth="1"/>
    <col min="11526" max="11534" width="11.85546875" style="109" customWidth="1"/>
    <col min="11535" max="11776" width="9.140625" style="109"/>
    <col min="11777" max="11777" width="4.5703125" style="109" customWidth="1"/>
    <col min="11778" max="11778" width="20" style="109" customWidth="1"/>
    <col min="11779" max="11780" width="11.85546875" style="109" customWidth="1"/>
    <col min="11781" max="11781" width="12.7109375" style="109" customWidth="1"/>
    <col min="11782" max="11790" width="11.85546875" style="109" customWidth="1"/>
    <col min="11791" max="12032" width="9.140625" style="109"/>
    <col min="12033" max="12033" width="4.5703125" style="109" customWidth="1"/>
    <col min="12034" max="12034" width="20" style="109" customWidth="1"/>
    <col min="12035" max="12036" width="11.85546875" style="109" customWidth="1"/>
    <col min="12037" max="12037" width="12.7109375" style="109" customWidth="1"/>
    <col min="12038" max="12046" width="11.85546875" style="109" customWidth="1"/>
    <col min="12047" max="12288" width="9.140625" style="109"/>
    <col min="12289" max="12289" width="4.5703125" style="109" customWidth="1"/>
    <col min="12290" max="12290" width="20" style="109" customWidth="1"/>
    <col min="12291" max="12292" width="11.85546875" style="109" customWidth="1"/>
    <col min="12293" max="12293" width="12.7109375" style="109" customWidth="1"/>
    <col min="12294" max="12302" width="11.85546875" style="109" customWidth="1"/>
    <col min="12303" max="12544" width="9.140625" style="109"/>
    <col min="12545" max="12545" width="4.5703125" style="109" customWidth="1"/>
    <col min="12546" max="12546" width="20" style="109" customWidth="1"/>
    <col min="12547" max="12548" width="11.85546875" style="109" customWidth="1"/>
    <col min="12549" max="12549" width="12.7109375" style="109" customWidth="1"/>
    <col min="12550" max="12558" width="11.85546875" style="109" customWidth="1"/>
    <col min="12559" max="12800" width="9.140625" style="109"/>
    <col min="12801" max="12801" width="4.5703125" style="109" customWidth="1"/>
    <col min="12802" max="12802" width="20" style="109" customWidth="1"/>
    <col min="12803" max="12804" width="11.85546875" style="109" customWidth="1"/>
    <col min="12805" max="12805" width="12.7109375" style="109" customWidth="1"/>
    <col min="12806" max="12814" width="11.85546875" style="109" customWidth="1"/>
    <col min="12815" max="13056" width="9.140625" style="109"/>
    <col min="13057" max="13057" width="4.5703125" style="109" customWidth="1"/>
    <col min="13058" max="13058" width="20" style="109" customWidth="1"/>
    <col min="13059" max="13060" width="11.85546875" style="109" customWidth="1"/>
    <col min="13061" max="13061" width="12.7109375" style="109" customWidth="1"/>
    <col min="13062" max="13070" width="11.85546875" style="109" customWidth="1"/>
    <col min="13071" max="13312" width="9.140625" style="109"/>
    <col min="13313" max="13313" width="4.5703125" style="109" customWidth="1"/>
    <col min="13314" max="13314" width="20" style="109" customWidth="1"/>
    <col min="13315" max="13316" width="11.85546875" style="109" customWidth="1"/>
    <col min="13317" max="13317" width="12.7109375" style="109" customWidth="1"/>
    <col min="13318" max="13326" width="11.85546875" style="109" customWidth="1"/>
    <col min="13327" max="13568" width="9.140625" style="109"/>
    <col min="13569" max="13569" width="4.5703125" style="109" customWidth="1"/>
    <col min="13570" max="13570" width="20" style="109" customWidth="1"/>
    <col min="13571" max="13572" width="11.85546875" style="109" customWidth="1"/>
    <col min="13573" max="13573" width="12.7109375" style="109" customWidth="1"/>
    <col min="13574" max="13582" width="11.85546875" style="109" customWidth="1"/>
    <col min="13583" max="13824" width="9.140625" style="109"/>
    <col min="13825" max="13825" width="4.5703125" style="109" customWidth="1"/>
    <col min="13826" max="13826" width="20" style="109" customWidth="1"/>
    <col min="13827" max="13828" width="11.85546875" style="109" customWidth="1"/>
    <col min="13829" max="13829" width="12.7109375" style="109" customWidth="1"/>
    <col min="13830" max="13838" width="11.85546875" style="109" customWidth="1"/>
    <col min="13839" max="14080" width="9.140625" style="109"/>
    <col min="14081" max="14081" width="4.5703125" style="109" customWidth="1"/>
    <col min="14082" max="14082" width="20" style="109" customWidth="1"/>
    <col min="14083" max="14084" width="11.85546875" style="109" customWidth="1"/>
    <col min="14085" max="14085" width="12.7109375" style="109" customWidth="1"/>
    <col min="14086" max="14094" width="11.85546875" style="109" customWidth="1"/>
    <col min="14095" max="14336" width="9.140625" style="109"/>
    <col min="14337" max="14337" width="4.5703125" style="109" customWidth="1"/>
    <col min="14338" max="14338" width="20" style="109" customWidth="1"/>
    <col min="14339" max="14340" width="11.85546875" style="109" customWidth="1"/>
    <col min="14341" max="14341" width="12.7109375" style="109" customWidth="1"/>
    <col min="14342" max="14350" width="11.85546875" style="109" customWidth="1"/>
    <col min="14351" max="14592" width="9.140625" style="109"/>
    <col min="14593" max="14593" width="4.5703125" style="109" customWidth="1"/>
    <col min="14594" max="14594" width="20" style="109" customWidth="1"/>
    <col min="14595" max="14596" width="11.85546875" style="109" customWidth="1"/>
    <col min="14597" max="14597" width="12.7109375" style="109" customWidth="1"/>
    <col min="14598" max="14606" width="11.85546875" style="109" customWidth="1"/>
    <col min="14607" max="14848" width="9.140625" style="109"/>
    <col min="14849" max="14849" width="4.5703125" style="109" customWidth="1"/>
    <col min="14850" max="14850" width="20" style="109" customWidth="1"/>
    <col min="14851" max="14852" width="11.85546875" style="109" customWidth="1"/>
    <col min="14853" max="14853" width="12.7109375" style="109" customWidth="1"/>
    <col min="14854" max="14862" width="11.85546875" style="109" customWidth="1"/>
    <col min="14863" max="15104" width="9.140625" style="109"/>
    <col min="15105" max="15105" width="4.5703125" style="109" customWidth="1"/>
    <col min="15106" max="15106" width="20" style="109" customWidth="1"/>
    <col min="15107" max="15108" width="11.85546875" style="109" customWidth="1"/>
    <col min="15109" max="15109" width="12.7109375" style="109" customWidth="1"/>
    <col min="15110" max="15118" width="11.85546875" style="109" customWidth="1"/>
    <col min="15119" max="15360" width="9.140625" style="109"/>
    <col min="15361" max="15361" width="4.5703125" style="109" customWidth="1"/>
    <col min="15362" max="15362" width="20" style="109" customWidth="1"/>
    <col min="15363" max="15364" width="11.85546875" style="109" customWidth="1"/>
    <col min="15365" max="15365" width="12.7109375" style="109" customWidth="1"/>
    <col min="15366" max="15374" width="11.85546875" style="109" customWidth="1"/>
    <col min="15375" max="15616" width="9.140625" style="109"/>
    <col min="15617" max="15617" width="4.5703125" style="109" customWidth="1"/>
    <col min="15618" max="15618" width="20" style="109" customWidth="1"/>
    <col min="15619" max="15620" width="11.85546875" style="109" customWidth="1"/>
    <col min="15621" max="15621" width="12.7109375" style="109" customWidth="1"/>
    <col min="15622" max="15630" width="11.85546875" style="109" customWidth="1"/>
    <col min="15631" max="15872" width="9.140625" style="109"/>
    <col min="15873" max="15873" width="4.5703125" style="109" customWidth="1"/>
    <col min="15874" max="15874" width="20" style="109" customWidth="1"/>
    <col min="15875" max="15876" width="11.85546875" style="109" customWidth="1"/>
    <col min="15877" max="15877" width="12.7109375" style="109" customWidth="1"/>
    <col min="15878" max="15886" width="11.85546875" style="109" customWidth="1"/>
    <col min="15887" max="16128" width="9.140625" style="109"/>
    <col min="16129" max="16129" width="4.5703125" style="109" customWidth="1"/>
    <col min="16130" max="16130" width="20" style="109" customWidth="1"/>
    <col min="16131" max="16132" width="11.85546875" style="109" customWidth="1"/>
    <col min="16133" max="16133" width="12.7109375" style="109" customWidth="1"/>
    <col min="16134" max="16142" width="11.85546875" style="109" customWidth="1"/>
    <col min="16143" max="16384" width="9.140625" style="109"/>
  </cols>
  <sheetData>
    <row r="1" spans="1:16" ht="19.5" customHeight="1">
      <c r="B1" s="110"/>
      <c r="C1" s="111" t="s">
        <v>161</v>
      </c>
      <c r="I1" s="111" t="str">
        <f>C1</f>
        <v>Table H1: Projected Population 2008</v>
      </c>
    </row>
    <row r="2" spans="1:16" ht="18.75" customHeight="1">
      <c r="C2" s="155" t="s">
        <v>81</v>
      </c>
      <c r="D2" s="112"/>
      <c r="E2" s="112"/>
      <c r="F2" s="112"/>
      <c r="G2" s="112"/>
      <c r="H2" s="112"/>
      <c r="I2" s="155" t="str">
        <f>C2</f>
        <v>All Categories</v>
      </c>
      <c r="J2" s="112"/>
      <c r="K2" s="112"/>
      <c r="L2" s="112"/>
      <c r="M2" s="112"/>
      <c r="N2" s="112"/>
    </row>
    <row r="3" spans="1:16" s="114" customFormat="1" ht="18.75" customHeight="1">
      <c r="A3" s="207" t="s">
        <v>67</v>
      </c>
      <c r="B3" s="207" t="s">
        <v>65</v>
      </c>
      <c r="C3" s="203" t="s">
        <v>119</v>
      </c>
      <c r="D3" s="204"/>
      <c r="E3" s="205"/>
      <c r="F3" s="203" t="s">
        <v>120</v>
      </c>
      <c r="G3" s="204"/>
      <c r="H3" s="205"/>
      <c r="I3" s="203" t="s">
        <v>121</v>
      </c>
      <c r="J3" s="204"/>
      <c r="K3" s="205"/>
      <c r="L3" s="203" t="s">
        <v>122</v>
      </c>
      <c r="M3" s="204"/>
      <c r="N3" s="205"/>
      <c r="O3" s="113"/>
      <c r="P3" s="113"/>
    </row>
    <row r="4" spans="1:16" s="113" customFormat="1" ht="18.75" customHeight="1">
      <c r="A4" s="206"/>
      <c r="B4" s="206"/>
      <c r="C4" s="115" t="s">
        <v>123</v>
      </c>
      <c r="D4" s="115" t="s">
        <v>124</v>
      </c>
      <c r="E4" s="115" t="s">
        <v>15</v>
      </c>
      <c r="F4" s="115" t="s">
        <v>123</v>
      </c>
      <c r="G4" s="115" t="s">
        <v>124</v>
      </c>
      <c r="H4" s="115" t="s">
        <v>15</v>
      </c>
      <c r="I4" s="115" t="s">
        <v>123</v>
      </c>
      <c r="J4" s="115" t="s">
        <v>124</v>
      </c>
      <c r="K4" s="115" t="s">
        <v>15</v>
      </c>
      <c r="L4" s="115" t="s">
        <v>123</v>
      </c>
      <c r="M4" s="115" t="s">
        <v>124</v>
      </c>
      <c r="N4" s="115" t="s">
        <v>15</v>
      </c>
    </row>
    <row r="5" spans="1:16" s="117" customFormat="1" ht="10.5" customHeight="1">
      <c r="A5" s="116">
        <v>1</v>
      </c>
      <c r="B5" s="116">
        <v>2</v>
      </c>
      <c r="C5" s="116">
        <v>3</v>
      </c>
      <c r="D5" s="116">
        <v>4</v>
      </c>
      <c r="E5" s="116">
        <v>5</v>
      </c>
      <c r="F5" s="116">
        <v>6</v>
      </c>
      <c r="G5" s="116">
        <v>7</v>
      </c>
      <c r="H5" s="116">
        <v>8</v>
      </c>
      <c r="I5" s="116">
        <v>9</v>
      </c>
      <c r="J5" s="116">
        <v>10</v>
      </c>
      <c r="K5" s="116">
        <v>11</v>
      </c>
      <c r="L5" s="116">
        <v>12</v>
      </c>
      <c r="M5" s="116">
        <v>13</v>
      </c>
      <c r="N5" s="116">
        <v>14</v>
      </c>
    </row>
    <row r="6" spans="1:16" ht="18.75" customHeight="1">
      <c r="A6" s="118">
        <v>1</v>
      </c>
      <c r="B6" s="119" t="s">
        <v>16</v>
      </c>
      <c r="C6" s="120">
        <v>3759171</v>
      </c>
      <c r="D6" s="120">
        <v>3633299</v>
      </c>
      <c r="E6" s="121">
        <f>C6+D6</f>
        <v>7392470</v>
      </c>
      <c r="F6" s="122">
        <v>2429715</v>
      </c>
      <c r="G6" s="122">
        <v>2348573</v>
      </c>
      <c r="H6" s="121">
        <f>F6+G6</f>
        <v>4778288</v>
      </c>
      <c r="I6" s="122">
        <v>1675646</v>
      </c>
      <c r="J6" s="122">
        <v>1603632</v>
      </c>
      <c r="K6" s="121">
        <f>I6+J6</f>
        <v>3279278</v>
      </c>
      <c r="L6" s="122">
        <v>1732171</v>
      </c>
      <c r="M6" s="122">
        <v>1645257</v>
      </c>
      <c r="N6" s="121">
        <f>L6+M6</f>
        <v>3377428</v>
      </c>
    </row>
    <row r="7" spans="1:16" ht="18.75" customHeight="1">
      <c r="A7" s="118">
        <v>2</v>
      </c>
      <c r="B7" s="119" t="s">
        <v>17</v>
      </c>
      <c r="C7" s="120">
        <v>68958</v>
      </c>
      <c r="D7" s="120">
        <v>66418</v>
      </c>
      <c r="E7" s="121">
        <f t="shared" ref="E7:E40" si="0">C7+D7</f>
        <v>135376</v>
      </c>
      <c r="F7" s="122">
        <v>46362</v>
      </c>
      <c r="G7" s="122">
        <v>44613</v>
      </c>
      <c r="H7" s="121">
        <f t="shared" ref="H7:H40" si="1">F7+G7</f>
        <v>90975</v>
      </c>
      <c r="I7" s="122">
        <v>31643</v>
      </c>
      <c r="J7" s="122">
        <v>30212</v>
      </c>
      <c r="K7" s="121">
        <f t="shared" ref="K7:K40" si="2">I7+J7</f>
        <v>61855</v>
      </c>
      <c r="L7" s="122">
        <v>32329</v>
      </c>
      <c r="M7" s="122">
        <v>30806</v>
      </c>
      <c r="N7" s="121">
        <f t="shared" ref="N7:N40" si="3">L7+M7</f>
        <v>63135</v>
      </c>
    </row>
    <row r="8" spans="1:16" ht="18.75" customHeight="1">
      <c r="A8" s="118">
        <v>3</v>
      </c>
      <c r="B8" s="119" t="s">
        <v>48</v>
      </c>
      <c r="C8" s="120">
        <v>1621890</v>
      </c>
      <c r="D8" s="120">
        <v>1575345</v>
      </c>
      <c r="E8" s="121">
        <f t="shared" si="0"/>
        <v>3197235</v>
      </c>
      <c r="F8" s="122">
        <v>1020513</v>
      </c>
      <c r="G8" s="122">
        <v>986035</v>
      </c>
      <c r="H8" s="121">
        <f t="shared" si="1"/>
        <v>2006548</v>
      </c>
      <c r="I8" s="122">
        <v>678235</v>
      </c>
      <c r="J8" s="122">
        <v>646012</v>
      </c>
      <c r="K8" s="121">
        <f t="shared" si="2"/>
        <v>1324247</v>
      </c>
      <c r="L8" s="122">
        <v>680426</v>
      </c>
      <c r="M8" s="122">
        <v>641460</v>
      </c>
      <c r="N8" s="121">
        <f t="shared" si="3"/>
        <v>1321886</v>
      </c>
    </row>
    <row r="9" spans="1:16" ht="18.75" customHeight="1">
      <c r="A9" s="118">
        <v>4</v>
      </c>
      <c r="B9" s="123" t="s">
        <v>49</v>
      </c>
      <c r="C9" s="120">
        <v>6196055</v>
      </c>
      <c r="D9" s="120">
        <v>5725927</v>
      </c>
      <c r="E9" s="121">
        <f t="shared" si="0"/>
        <v>11921982</v>
      </c>
      <c r="F9" s="122">
        <v>3806151</v>
      </c>
      <c r="G9" s="122">
        <v>3523961</v>
      </c>
      <c r="H9" s="121">
        <f t="shared" si="1"/>
        <v>7330112</v>
      </c>
      <c r="I9" s="122">
        <v>2453949</v>
      </c>
      <c r="J9" s="122">
        <v>2213903</v>
      </c>
      <c r="K9" s="121">
        <f t="shared" si="2"/>
        <v>4667852</v>
      </c>
      <c r="L9" s="122">
        <v>2405634</v>
      </c>
      <c r="M9" s="122">
        <v>2116934</v>
      </c>
      <c r="N9" s="121">
        <f t="shared" si="3"/>
        <v>4522568</v>
      </c>
    </row>
    <row r="10" spans="1:16" ht="18.75" customHeight="1">
      <c r="A10" s="118">
        <v>5</v>
      </c>
      <c r="B10" s="123" t="s">
        <v>19</v>
      </c>
      <c r="C10" s="120">
        <v>1322174</v>
      </c>
      <c r="D10" s="120">
        <v>1289117</v>
      </c>
      <c r="E10" s="121">
        <f t="shared" si="0"/>
        <v>2611291</v>
      </c>
      <c r="F10" s="122">
        <v>795083</v>
      </c>
      <c r="G10" s="122">
        <v>776430</v>
      </c>
      <c r="H10" s="121">
        <f t="shared" si="1"/>
        <v>1571513</v>
      </c>
      <c r="I10" s="122">
        <v>523001</v>
      </c>
      <c r="J10" s="122">
        <v>505854</v>
      </c>
      <c r="K10" s="121">
        <f t="shared" si="2"/>
        <v>1028855</v>
      </c>
      <c r="L10" s="122">
        <v>520033</v>
      </c>
      <c r="M10" s="122">
        <v>498211</v>
      </c>
      <c r="N10" s="121">
        <f t="shared" si="3"/>
        <v>1018244</v>
      </c>
    </row>
    <row r="11" spans="1:16" ht="18.75" customHeight="1">
      <c r="A11" s="118">
        <v>6</v>
      </c>
      <c r="B11" s="119" t="s">
        <v>20</v>
      </c>
      <c r="C11" s="120">
        <v>63179</v>
      </c>
      <c r="D11" s="120">
        <v>59635</v>
      </c>
      <c r="E11" s="121">
        <f t="shared" si="0"/>
        <v>122814</v>
      </c>
      <c r="F11" s="122">
        <v>39156</v>
      </c>
      <c r="G11" s="122">
        <v>36610</v>
      </c>
      <c r="H11" s="121">
        <f t="shared" si="1"/>
        <v>75766</v>
      </c>
      <c r="I11" s="122">
        <v>26923</v>
      </c>
      <c r="J11" s="122">
        <v>25396</v>
      </c>
      <c r="K11" s="121">
        <f t="shared" si="2"/>
        <v>52319</v>
      </c>
      <c r="L11" s="122">
        <v>26014</v>
      </c>
      <c r="M11" s="122">
        <v>24640</v>
      </c>
      <c r="N11" s="121">
        <f t="shared" si="3"/>
        <v>50654</v>
      </c>
    </row>
    <row r="12" spans="1:16" ht="18.75" customHeight="1">
      <c r="A12" s="118">
        <v>7</v>
      </c>
      <c r="B12" s="119" t="s">
        <v>21</v>
      </c>
      <c r="C12" s="120">
        <v>2919879</v>
      </c>
      <c r="D12" s="120">
        <v>2546413</v>
      </c>
      <c r="E12" s="121">
        <f t="shared" si="0"/>
        <v>5466292</v>
      </c>
      <c r="F12" s="122">
        <v>1772939</v>
      </c>
      <c r="G12" s="122">
        <v>1574271</v>
      </c>
      <c r="H12" s="121">
        <f t="shared" si="1"/>
        <v>3347210</v>
      </c>
      <c r="I12" s="122">
        <v>1192731</v>
      </c>
      <c r="J12" s="122">
        <v>1057667</v>
      </c>
      <c r="K12" s="121">
        <f t="shared" si="2"/>
        <v>2250398</v>
      </c>
      <c r="L12" s="122">
        <v>1205713</v>
      </c>
      <c r="M12" s="122">
        <v>1067972</v>
      </c>
      <c r="N12" s="121">
        <f t="shared" si="3"/>
        <v>2273685</v>
      </c>
    </row>
    <row r="13" spans="1:16" ht="18.75" customHeight="1">
      <c r="A13" s="118">
        <v>8</v>
      </c>
      <c r="B13" s="119" t="s">
        <v>22</v>
      </c>
      <c r="C13" s="120">
        <v>1342833</v>
      </c>
      <c r="D13" s="120">
        <v>1105748</v>
      </c>
      <c r="E13" s="121">
        <f t="shared" si="0"/>
        <v>2448581</v>
      </c>
      <c r="F13" s="122">
        <v>825230</v>
      </c>
      <c r="G13" s="122">
        <v>697316</v>
      </c>
      <c r="H13" s="121">
        <f t="shared" si="1"/>
        <v>1522546</v>
      </c>
      <c r="I13" s="122">
        <v>560244</v>
      </c>
      <c r="J13" s="122">
        <v>475697</v>
      </c>
      <c r="K13" s="121">
        <f t="shared" si="2"/>
        <v>1035941</v>
      </c>
      <c r="L13" s="122">
        <v>570908</v>
      </c>
      <c r="M13" s="122">
        <v>486132</v>
      </c>
      <c r="N13" s="121">
        <f t="shared" si="3"/>
        <v>1057040</v>
      </c>
    </row>
    <row r="14" spans="1:16" ht="18.75" customHeight="1">
      <c r="A14" s="118">
        <v>9</v>
      </c>
      <c r="B14" s="119" t="s">
        <v>50</v>
      </c>
      <c r="C14" s="120">
        <v>307561</v>
      </c>
      <c r="D14" s="120">
        <v>277687</v>
      </c>
      <c r="E14" s="121">
        <f t="shared" si="0"/>
        <v>585248</v>
      </c>
      <c r="F14" s="122">
        <v>192140</v>
      </c>
      <c r="G14" s="122">
        <v>175946</v>
      </c>
      <c r="H14" s="121">
        <f t="shared" si="1"/>
        <v>368086</v>
      </c>
      <c r="I14" s="122">
        <v>132052</v>
      </c>
      <c r="J14" s="122">
        <v>121216</v>
      </c>
      <c r="K14" s="121">
        <f t="shared" si="2"/>
        <v>253268</v>
      </c>
      <c r="L14" s="122">
        <v>134716</v>
      </c>
      <c r="M14" s="122">
        <v>125453</v>
      </c>
      <c r="N14" s="121">
        <f t="shared" si="3"/>
        <v>260169</v>
      </c>
    </row>
    <row r="15" spans="1:16" ht="18.75" customHeight="1">
      <c r="A15" s="118">
        <v>10</v>
      </c>
      <c r="B15" s="119" t="s">
        <v>51</v>
      </c>
      <c r="C15" s="120">
        <v>590077</v>
      </c>
      <c r="D15" s="120">
        <v>539587</v>
      </c>
      <c r="E15" s="121">
        <f t="shared" si="0"/>
        <v>1129664</v>
      </c>
      <c r="F15" s="122">
        <v>370777</v>
      </c>
      <c r="G15" s="122">
        <v>344323</v>
      </c>
      <c r="H15" s="121">
        <f t="shared" si="1"/>
        <v>715100</v>
      </c>
      <c r="I15" s="122">
        <v>259832</v>
      </c>
      <c r="J15" s="122">
        <v>240787</v>
      </c>
      <c r="K15" s="121">
        <f t="shared" si="2"/>
        <v>500619</v>
      </c>
      <c r="L15" s="122">
        <v>271034</v>
      </c>
      <c r="M15" s="122">
        <v>251645</v>
      </c>
      <c r="N15" s="121">
        <f t="shared" si="3"/>
        <v>522679</v>
      </c>
    </row>
    <row r="16" spans="1:16" ht="18.75" customHeight="1">
      <c r="A16" s="118">
        <v>11</v>
      </c>
      <c r="B16" s="119" t="s">
        <v>52</v>
      </c>
      <c r="C16" s="120">
        <v>1794623</v>
      </c>
      <c r="D16" s="120">
        <v>1724416</v>
      </c>
      <c r="E16" s="121">
        <f t="shared" si="0"/>
        <v>3519039</v>
      </c>
      <c r="F16" s="122">
        <v>1128555</v>
      </c>
      <c r="G16" s="122">
        <v>1083018</v>
      </c>
      <c r="H16" s="121">
        <f t="shared" si="1"/>
        <v>2211573</v>
      </c>
      <c r="I16" s="122">
        <v>742014</v>
      </c>
      <c r="J16" s="122">
        <v>699445</v>
      </c>
      <c r="K16" s="121">
        <f t="shared" si="2"/>
        <v>1441459</v>
      </c>
      <c r="L16" s="122">
        <v>738884</v>
      </c>
      <c r="M16" s="122">
        <v>685254</v>
      </c>
      <c r="N16" s="121">
        <f t="shared" si="3"/>
        <v>1424138</v>
      </c>
    </row>
    <row r="17" spans="1:14" ht="18.75" customHeight="1">
      <c r="A17" s="118">
        <v>12</v>
      </c>
      <c r="B17" s="119" t="s">
        <v>25</v>
      </c>
      <c r="C17" s="120">
        <v>2692859</v>
      </c>
      <c r="D17" s="120">
        <v>2568372</v>
      </c>
      <c r="E17" s="121">
        <f t="shared" si="0"/>
        <v>5261231</v>
      </c>
      <c r="F17" s="122">
        <v>1696648</v>
      </c>
      <c r="G17" s="122">
        <v>1626789</v>
      </c>
      <c r="H17" s="121">
        <f t="shared" si="1"/>
        <v>3323437</v>
      </c>
      <c r="I17" s="122">
        <v>1167467</v>
      </c>
      <c r="J17" s="122">
        <v>1110486</v>
      </c>
      <c r="K17" s="121">
        <f t="shared" si="2"/>
        <v>2277953</v>
      </c>
      <c r="L17" s="122">
        <v>1203491</v>
      </c>
      <c r="M17" s="122">
        <v>1137755</v>
      </c>
      <c r="N17" s="121">
        <f t="shared" si="3"/>
        <v>2341246</v>
      </c>
    </row>
    <row r="18" spans="1:14" ht="18.75" customHeight="1">
      <c r="A18" s="118">
        <v>13</v>
      </c>
      <c r="B18" s="119" t="s">
        <v>53</v>
      </c>
      <c r="C18" s="120">
        <v>1342726</v>
      </c>
      <c r="D18" s="120">
        <v>1284687</v>
      </c>
      <c r="E18" s="121">
        <f t="shared" si="0"/>
        <v>2627413</v>
      </c>
      <c r="F18" s="122">
        <v>805634</v>
      </c>
      <c r="G18" s="122">
        <v>783718</v>
      </c>
      <c r="H18" s="121">
        <f t="shared" si="1"/>
        <v>1589352</v>
      </c>
      <c r="I18" s="122">
        <v>544708</v>
      </c>
      <c r="J18" s="122">
        <v>532491</v>
      </c>
      <c r="K18" s="121">
        <f t="shared" si="2"/>
        <v>1077199</v>
      </c>
      <c r="L18" s="122">
        <v>551663</v>
      </c>
      <c r="M18" s="122">
        <v>539183</v>
      </c>
      <c r="N18" s="121">
        <f t="shared" si="3"/>
        <v>1090846</v>
      </c>
    </row>
    <row r="19" spans="1:14" ht="18.75" customHeight="1">
      <c r="A19" s="118">
        <v>14</v>
      </c>
      <c r="B19" s="119" t="s">
        <v>27</v>
      </c>
      <c r="C19" s="120">
        <v>4084584</v>
      </c>
      <c r="D19" s="120">
        <v>3783058</v>
      </c>
      <c r="E19" s="121">
        <f t="shared" si="0"/>
        <v>7867642</v>
      </c>
      <c r="F19" s="122">
        <v>2422946</v>
      </c>
      <c r="G19" s="122">
        <v>2272239</v>
      </c>
      <c r="H19" s="121">
        <f t="shared" si="1"/>
        <v>4695185</v>
      </c>
      <c r="I19" s="122">
        <v>1599387</v>
      </c>
      <c r="J19" s="122">
        <v>1470060</v>
      </c>
      <c r="K19" s="121">
        <f t="shared" si="2"/>
        <v>3069447</v>
      </c>
      <c r="L19" s="122">
        <v>1594838</v>
      </c>
      <c r="M19" s="122">
        <v>1441275</v>
      </c>
      <c r="N19" s="121">
        <f t="shared" si="3"/>
        <v>3036113</v>
      </c>
    </row>
    <row r="20" spans="1:14" ht="18.75" customHeight="1">
      <c r="A20" s="118">
        <v>15</v>
      </c>
      <c r="B20" s="119" t="s">
        <v>28</v>
      </c>
      <c r="C20" s="120">
        <v>5257439</v>
      </c>
      <c r="D20" s="120">
        <v>4828802</v>
      </c>
      <c r="E20" s="121">
        <f t="shared" si="0"/>
        <v>10086241</v>
      </c>
      <c r="F20" s="122">
        <v>3221473</v>
      </c>
      <c r="G20" s="122">
        <v>2974629</v>
      </c>
      <c r="H20" s="121">
        <f t="shared" si="1"/>
        <v>6196102</v>
      </c>
      <c r="I20" s="122">
        <v>2203264</v>
      </c>
      <c r="J20" s="122">
        <v>2009291</v>
      </c>
      <c r="K20" s="121">
        <f t="shared" si="2"/>
        <v>4212555</v>
      </c>
      <c r="L20" s="122">
        <v>2255831</v>
      </c>
      <c r="M20" s="122">
        <v>2038302</v>
      </c>
      <c r="N20" s="121">
        <f t="shared" si="3"/>
        <v>4294133</v>
      </c>
    </row>
    <row r="21" spans="1:14" ht="18.75" customHeight="1">
      <c r="A21" s="118">
        <v>16</v>
      </c>
      <c r="B21" s="119" t="s">
        <v>29</v>
      </c>
      <c r="C21" s="120">
        <v>105594</v>
      </c>
      <c r="D21" s="120">
        <v>102422</v>
      </c>
      <c r="E21" s="121">
        <f t="shared" si="0"/>
        <v>208016</v>
      </c>
      <c r="F21" s="122">
        <v>70993</v>
      </c>
      <c r="G21" s="122">
        <v>68797</v>
      </c>
      <c r="H21" s="121">
        <f t="shared" si="1"/>
        <v>139790</v>
      </c>
      <c r="I21" s="122">
        <v>48454</v>
      </c>
      <c r="J21" s="122">
        <v>46589</v>
      </c>
      <c r="K21" s="121">
        <f t="shared" si="2"/>
        <v>95043</v>
      </c>
      <c r="L21" s="122">
        <v>49505</v>
      </c>
      <c r="M21" s="122">
        <v>47505</v>
      </c>
      <c r="N21" s="121">
        <f t="shared" si="3"/>
        <v>97010</v>
      </c>
    </row>
    <row r="22" spans="1:14" ht="18.75" customHeight="1">
      <c r="A22" s="118">
        <v>17</v>
      </c>
      <c r="B22" s="119" t="s">
        <v>30</v>
      </c>
      <c r="C22" s="120">
        <v>144140</v>
      </c>
      <c r="D22" s="120">
        <v>141939</v>
      </c>
      <c r="E22" s="121">
        <f t="shared" si="0"/>
        <v>286079</v>
      </c>
      <c r="F22" s="122">
        <v>96908</v>
      </c>
      <c r="G22" s="122">
        <v>95340</v>
      </c>
      <c r="H22" s="121">
        <f t="shared" si="1"/>
        <v>192248</v>
      </c>
      <c r="I22" s="122">
        <v>66141</v>
      </c>
      <c r="J22" s="122">
        <v>64564</v>
      </c>
      <c r="K22" s="121">
        <f t="shared" si="2"/>
        <v>130705</v>
      </c>
      <c r="L22" s="122">
        <v>67576</v>
      </c>
      <c r="M22" s="122">
        <v>65835</v>
      </c>
      <c r="N22" s="121">
        <f t="shared" si="3"/>
        <v>133411</v>
      </c>
    </row>
    <row r="23" spans="1:14" ht="18.75" customHeight="1">
      <c r="A23" s="118">
        <v>18</v>
      </c>
      <c r="B23" s="119" t="s">
        <v>31</v>
      </c>
      <c r="C23" s="120">
        <v>44452</v>
      </c>
      <c r="D23" s="120">
        <v>43258</v>
      </c>
      <c r="E23" s="121">
        <f t="shared" si="0"/>
        <v>87710</v>
      </c>
      <c r="F23" s="122">
        <v>29886</v>
      </c>
      <c r="G23" s="122">
        <v>29057</v>
      </c>
      <c r="H23" s="121">
        <f t="shared" si="1"/>
        <v>58943</v>
      </c>
      <c r="I23" s="122">
        <v>20397</v>
      </c>
      <c r="J23" s="122">
        <v>19677</v>
      </c>
      <c r="K23" s="121">
        <f t="shared" si="2"/>
        <v>40074</v>
      </c>
      <c r="L23" s="122">
        <v>20840</v>
      </c>
      <c r="M23" s="122">
        <v>20065</v>
      </c>
      <c r="N23" s="121">
        <f t="shared" si="3"/>
        <v>40905</v>
      </c>
    </row>
    <row r="24" spans="1:14" ht="18.75" customHeight="1">
      <c r="A24" s="118">
        <v>19</v>
      </c>
      <c r="B24" s="119" t="s">
        <v>54</v>
      </c>
      <c r="C24" s="120">
        <v>119045</v>
      </c>
      <c r="D24" s="120">
        <v>111480</v>
      </c>
      <c r="E24" s="121">
        <f t="shared" si="0"/>
        <v>230525</v>
      </c>
      <c r="F24" s="122">
        <v>80035</v>
      </c>
      <c r="G24" s="122">
        <v>74881</v>
      </c>
      <c r="H24" s="121">
        <f t="shared" si="1"/>
        <v>154916</v>
      </c>
      <c r="I24" s="122">
        <v>54625</v>
      </c>
      <c r="J24" s="122">
        <v>50709</v>
      </c>
      <c r="K24" s="121">
        <f t="shared" si="2"/>
        <v>105334</v>
      </c>
      <c r="L24" s="122">
        <v>55811</v>
      </c>
      <c r="M24" s="122">
        <v>51708</v>
      </c>
      <c r="N24" s="121">
        <f t="shared" si="3"/>
        <v>107519</v>
      </c>
    </row>
    <row r="25" spans="1:14" ht="18.75" customHeight="1">
      <c r="A25" s="118">
        <v>20</v>
      </c>
      <c r="B25" s="119" t="s">
        <v>55</v>
      </c>
      <c r="C25" s="120">
        <v>1972242</v>
      </c>
      <c r="D25" s="120">
        <v>1859695</v>
      </c>
      <c r="E25" s="121">
        <f t="shared" si="0"/>
        <v>3831937</v>
      </c>
      <c r="F25" s="122">
        <v>1244998</v>
      </c>
      <c r="G25" s="122">
        <v>1190391</v>
      </c>
      <c r="H25" s="121">
        <f t="shared" si="1"/>
        <v>2435389</v>
      </c>
      <c r="I25" s="122">
        <v>835712</v>
      </c>
      <c r="J25" s="122">
        <v>802532</v>
      </c>
      <c r="K25" s="121">
        <f t="shared" si="2"/>
        <v>1638244</v>
      </c>
      <c r="L25" s="122">
        <v>845806</v>
      </c>
      <c r="M25" s="122">
        <v>814676</v>
      </c>
      <c r="N25" s="121">
        <f t="shared" si="3"/>
        <v>1660482</v>
      </c>
    </row>
    <row r="26" spans="1:14" ht="18.75" customHeight="1">
      <c r="A26" s="118">
        <v>21</v>
      </c>
      <c r="B26" s="119" t="s">
        <v>56</v>
      </c>
      <c r="C26" s="120">
        <v>1292790</v>
      </c>
      <c r="D26" s="120">
        <v>1040158</v>
      </c>
      <c r="E26" s="121">
        <f t="shared" si="0"/>
        <v>2332948</v>
      </c>
      <c r="F26" s="122">
        <v>814476</v>
      </c>
      <c r="G26" s="122">
        <v>671395</v>
      </c>
      <c r="H26" s="121">
        <f t="shared" si="1"/>
        <v>1485871</v>
      </c>
      <c r="I26" s="122">
        <v>564174</v>
      </c>
      <c r="J26" s="122">
        <v>471751</v>
      </c>
      <c r="K26" s="121">
        <f t="shared" si="2"/>
        <v>1035925</v>
      </c>
      <c r="L26" s="122">
        <v>585096</v>
      </c>
      <c r="M26" s="122">
        <v>493663</v>
      </c>
      <c r="N26" s="121">
        <f t="shared" si="3"/>
        <v>1078759</v>
      </c>
    </row>
    <row r="27" spans="1:14" ht="18.75" customHeight="1">
      <c r="A27" s="118">
        <v>22</v>
      </c>
      <c r="B27" s="119" t="s">
        <v>32</v>
      </c>
      <c r="C27" s="120">
        <v>3999619</v>
      </c>
      <c r="D27" s="120">
        <v>3594357</v>
      </c>
      <c r="E27" s="121">
        <f t="shared" si="0"/>
        <v>7593976</v>
      </c>
      <c r="F27" s="122">
        <v>2427934</v>
      </c>
      <c r="G27" s="122">
        <v>2212498</v>
      </c>
      <c r="H27" s="121">
        <f t="shared" si="1"/>
        <v>4640432</v>
      </c>
      <c r="I27" s="122">
        <v>1580864</v>
      </c>
      <c r="J27" s="122">
        <v>1424387</v>
      </c>
      <c r="K27" s="121">
        <f t="shared" si="2"/>
        <v>3005251</v>
      </c>
      <c r="L27" s="122">
        <v>1558683</v>
      </c>
      <c r="M27" s="122">
        <v>1391320</v>
      </c>
      <c r="N27" s="121">
        <f t="shared" si="3"/>
        <v>2950003</v>
      </c>
    </row>
    <row r="28" spans="1:14" ht="18.75" customHeight="1">
      <c r="A28" s="118">
        <v>23</v>
      </c>
      <c r="B28" s="119" t="s">
        <v>33</v>
      </c>
      <c r="C28" s="120">
        <v>27300</v>
      </c>
      <c r="D28" s="120">
        <v>27102</v>
      </c>
      <c r="E28" s="121">
        <f t="shared" si="0"/>
        <v>54402</v>
      </c>
      <c r="F28" s="122">
        <v>18354</v>
      </c>
      <c r="G28" s="122">
        <v>18205</v>
      </c>
      <c r="H28" s="121">
        <f t="shared" si="1"/>
        <v>36559</v>
      </c>
      <c r="I28" s="122">
        <v>12527</v>
      </c>
      <c r="J28" s="122">
        <v>12327</v>
      </c>
      <c r="K28" s="121">
        <f t="shared" si="2"/>
        <v>24854</v>
      </c>
      <c r="L28" s="122">
        <v>12799</v>
      </c>
      <c r="M28" s="122">
        <v>12571</v>
      </c>
      <c r="N28" s="121">
        <f t="shared" si="3"/>
        <v>25370</v>
      </c>
    </row>
    <row r="29" spans="1:14" ht="18.75" customHeight="1">
      <c r="A29" s="118">
        <v>24</v>
      </c>
      <c r="B29" s="119" t="s">
        <v>34</v>
      </c>
      <c r="C29" s="120">
        <v>2755254</v>
      </c>
      <c r="D29" s="120">
        <v>2585847</v>
      </c>
      <c r="E29" s="121">
        <f t="shared" si="0"/>
        <v>5341101</v>
      </c>
      <c r="F29" s="122">
        <v>1702573</v>
      </c>
      <c r="G29" s="122">
        <v>1614821</v>
      </c>
      <c r="H29" s="121">
        <f t="shared" si="1"/>
        <v>3317394</v>
      </c>
      <c r="I29" s="122">
        <v>1175032</v>
      </c>
      <c r="J29" s="122">
        <v>1116732</v>
      </c>
      <c r="K29" s="121">
        <f t="shared" si="2"/>
        <v>2291764</v>
      </c>
      <c r="L29" s="122">
        <v>1211064</v>
      </c>
      <c r="M29" s="122">
        <v>1150144</v>
      </c>
      <c r="N29" s="121">
        <f t="shared" si="3"/>
        <v>2361208</v>
      </c>
    </row>
    <row r="30" spans="1:14" ht="18.75" customHeight="1">
      <c r="A30" s="118">
        <v>25</v>
      </c>
      <c r="B30" s="119" t="s">
        <v>35</v>
      </c>
      <c r="C30" s="120">
        <v>161949</v>
      </c>
      <c r="D30" s="120">
        <v>156578</v>
      </c>
      <c r="E30" s="121">
        <f t="shared" si="0"/>
        <v>318527</v>
      </c>
      <c r="F30" s="122">
        <v>108880</v>
      </c>
      <c r="G30" s="122">
        <v>105173</v>
      </c>
      <c r="H30" s="121">
        <f t="shared" si="1"/>
        <v>214053</v>
      </c>
      <c r="I30" s="122">
        <v>74313</v>
      </c>
      <c r="J30" s="122">
        <v>71223</v>
      </c>
      <c r="K30" s="121">
        <f t="shared" si="2"/>
        <v>145536</v>
      </c>
      <c r="L30" s="122">
        <v>75926</v>
      </c>
      <c r="M30" s="122">
        <v>72625</v>
      </c>
      <c r="N30" s="121">
        <f t="shared" si="3"/>
        <v>148551</v>
      </c>
    </row>
    <row r="31" spans="1:14" ht="18.75" customHeight="1">
      <c r="A31" s="118">
        <v>26</v>
      </c>
      <c r="B31" s="119" t="s">
        <v>36</v>
      </c>
      <c r="C31" s="120">
        <v>11929523</v>
      </c>
      <c r="D31" s="120">
        <v>10780752</v>
      </c>
      <c r="E31" s="121">
        <f t="shared" si="0"/>
        <v>22710275</v>
      </c>
      <c r="F31" s="122">
        <v>7129580</v>
      </c>
      <c r="G31" s="122">
        <v>6519546</v>
      </c>
      <c r="H31" s="121">
        <f t="shared" si="1"/>
        <v>13649126</v>
      </c>
      <c r="I31" s="122">
        <v>4702389</v>
      </c>
      <c r="J31" s="122">
        <v>4205322</v>
      </c>
      <c r="K31" s="121">
        <f t="shared" si="2"/>
        <v>8907711</v>
      </c>
      <c r="L31" s="122">
        <v>4698993</v>
      </c>
      <c r="M31" s="122">
        <v>4120157</v>
      </c>
      <c r="N31" s="121">
        <f t="shared" si="3"/>
        <v>8819150</v>
      </c>
    </row>
    <row r="32" spans="1:14" ht="18.75" customHeight="1">
      <c r="A32" s="118">
        <v>27</v>
      </c>
      <c r="B32" s="119" t="s">
        <v>37</v>
      </c>
      <c r="C32" s="120">
        <v>520268</v>
      </c>
      <c r="D32" s="120">
        <v>474368</v>
      </c>
      <c r="E32" s="121">
        <f t="shared" si="0"/>
        <v>994636</v>
      </c>
      <c r="F32" s="122">
        <v>316427</v>
      </c>
      <c r="G32" s="122">
        <v>290728</v>
      </c>
      <c r="H32" s="121">
        <f t="shared" si="1"/>
        <v>607155</v>
      </c>
      <c r="I32" s="122">
        <v>214492</v>
      </c>
      <c r="J32" s="122">
        <v>197443</v>
      </c>
      <c r="K32" s="121">
        <f t="shared" si="2"/>
        <v>411935</v>
      </c>
      <c r="L32" s="122">
        <v>218868</v>
      </c>
      <c r="M32" s="122">
        <v>201775</v>
      </c>
      <c r="N32" s="121">
        <f t="shared" si="3"/>
        <v>420643</v>
      </c>
    </row>
    <row r="33" spans="1:14" ht="18.75" customHeight="1">
      <c r="A33" s="118">
        <v>28</v>
      </c>
      <c r="B33" s="119" t="s">
        <v>57</v>
      </c>
      <c r="C33" s="120">
        <v>4172614</v>
      </c>
      <c r="D33" s="120">
        <v>4042767</v>
      </c>
      <c r="E33" s="121">
        <f t="shared" si="0"/>
        <v>8215381</v>
      </c>
      <c r="F33" s="122">
        <v>2706178</v>
      </c>
      <c r="G33" s="122">
        <v>2616057</v>
      </c>
      <c r="H33" s="121">
        <f t="shared" si="1"/>
        <v>5322235</v>
      </c>
      <c r="I33" s="122">
        <v>1840532</v>
      </c>
      <c r="J33" s="122">
        <v>1754387</v>
      </c>
      <c r="K33" s="121">
        <f t="shared" si="2"/>
        <v>3594919</v>
      </c>
      <c r="L33" s="122">
        <v>1881978</v>
      </c>
      <c r="M33" s="122">
        <v>1772855</v>
      </c>
      <c r="N33" s="121">
        <f t="shared" si="3"/>
        <v>3654833</v>
      </c>
    </row>
    <row r="34" spans="1:14" ht="18.75" customHeight="1">
      <c r="A34" s="118">
        <v>29</v>
      </c>
      <c r="B34" s="119" t="s">
        <v>39</v>
      </c>
      <c r="C34" s="120">
        <v>20591</v>
      </c>
      <c r="D34" s="120">
        <v>19660</v>
      </c>
      <c r="E34" s="121">
        <f t="shared" si="0"/>
        <v>40251</v>
      </c>
      <c r="F34" s="122">
        <v>13225</v>
      </c>
      <c r="G34" s="122">
        <v>12417</v>
      </c>
      <c r="H34" s="121">
        <f t="shared" si="1"/>
        <v>25642</v>
      </c>
      <c r="I34" s="122">
        <v>8873</v>
      </c>
      <c r="J34" s="122">
        <v>8243</v>
      </c>
      <c r="K34" s="121">
        <f t="shared" si="2"/>
        <v>17116</v>
      </c>
      <c r="L34" s="122">
        <v>8777</v>
      </c>
      <c r="M34" s="122">
        <v>7520</v>
      </c>
      <c r="N34" s="121">
        <f t="shared" si="3"/>
        <v>16297</v>
      </c>
    </row>
    <row r="35" spans="1:14" ht="18.75" customHeight="1">
      <c r="A35" s="118">
        <v>30</v>
      </c>
      <c r="B35" s="119" t="s">
        <v>40</v>
      </c>
      <c r="C35" s="120">
        <v>60741</v>
      </c>
      <c r="D35" s="120">
        <v>50867</v>
      </c>
      <c r="E35" s="121">
        <f t="shared" si="0"/>
        <v>111608</v>
      </c>
      <c r="F35" s="122">
        <v>34242</v>
      </c>
      <c r="G35" s="122">
        <v>29067</v>
      </c>
      <c r="H35" s="121">
        <f t="shared" si="1"/>
        <v>63309</v>
      </c>
      <c r="I35" s="122">
        <v>23840</v>
      </c>
      <c r="J35" s="122">
        <v>18629</v>
      </c>
      <c r="K35" s="121">
        <f t="shared" si="2"/>
        <v>42469</v>
      </c>
      <c r="L35" s="122">
        <v>23674</v>
      </c>
      <c r="M35" s="122">
        <v>17393</v>
      </c>
      <c r="N35" s="121">
        <f t="shared" si="3"/>
        <v>41067</v>
      </c>
    </row>
    <row r="36" spans="1:14" ht="18.75" customHeight="1">
      <c r="A36" s="118">
        <v>31</v>
      </c>
      <c r="B36" s="119" t="s">
        <v>41</v>
      </c>
      <c r="C36" s="120">
        <v>18405</v>
      </c>
      <c r="D36" s="120">
        <v>15775</v>
      </c>
      <c r="E36" s="121">
        <f t="shared" si="0"/>
        <v>34180</v>
      </c>
      <c r="F36" s="122">
        <v>9443</v>
      </c>
      <c r="G36" s="122">
        <v>7609</v>
      </c>
      <c r="H36" s="121">
        <f t="shared" si="1"/>
        <v>17052</v>
      </c>
      <c r="I36" s="122">
        <v>6058</v>
      </c>
      <c r="J36" s="122">
        <v>4686</v>
      </c>
      <c r="K36" s="121">
        <f t="shared" si="2"/>
        <v>10744</v>
      </c>
      <c r="L36" s="122">
        <v>4990</v>
      </c>
      <c r="M36" s="122">
        <v>3938</v>
      </c>
      <c r="N36" s="121">
        <f t="shared" si="3"/>
        <v>8928</v>
      </c>
    </row>
    <row r="37" spans="1:14" ht="18.75" customHeight="1">
      <c r="A37" s="118">
        <v>32</v>
      </c>
      <c r="B37" s="119" t="s">
        <v>42</v>
      </c>
      <c r="C37" s="120">
        <v>11307</v>
      </c>
      <c r="D37" s="120">
        <v>9349</v>
      </c>
      <c r="E37" s="121">
        <f t="shared" si="0"/>
        <v>20656</v>
      </c>
      <c r="F37" s="122">
        <v>6348</v>
      </c>
      <c r="G37" s="122">
        <v>5094</v>
      </c>
      <c r="H37" s="121">
        <f t="shared" si="1"/>
        <v>11442</v>
      </c>
      <c r="I37" s="122">
        <v>4228</v>
      </c>
      <c r="J37" s="122">
        <v>3485</v>
      </c>
      <c r="K37" s="121">
        <f t="shared" si="2"/>
        <v>7713</v>
      </c>
      <c r="L37" s="122">
        <v>4877</v>
      </c>
      <c r="M37" s="122">
        <v>3352</v>
      </c>
      <c r="N37" s="121">
        <f t="shared" si="3"/>
        <v>8229</v>
      </c>
    </row>
    <row r="38" spans="1:14" ht="18.75" customHeight="1">
      <c r="A38" s="118">
        <v>33</v>
      </c>
      <c r="B38" s="119" t="s">
        <v>43</v>
      </c>
      <c r="C38" s="120">
        <v>780748</v>
      </c>
      <c r="D38" s="120">
        <v>673757</v>
      </c>
      <c r="E38" s="121">
        <f t="shared" si="0"/>
        <v>1454505</v>
      </c>
      <c r="F38" s="122">
        <v>498162</v>
      </c>
      <c r="G38" s="122">
        <v>428990</v>
      </c>
      <c r="H38" s="121">
        <f t="shared" si="1"/>
        <v>927152</v>
      </c>
      <c r="I38" s="122">
        <v>346523</v>
      </c>
      <c r="J38" s="122">
        <v>300455</v>
      </c>
      <c r="K38" s="121">
        <f t="shared" si="2"/>
        <v>646978</v>
      </c>
      <c r="L38" s="122">
        <v>357907</v>
      </c>
      <c r="M38" s="122">
        <v>312292</v>
      </c>
      <c r="N38" s="121">
        <f t="shared" si="3"/>
        <v>670199</v>
      </c>
    </row>
    <row r="39" spans="1:14" ht="18.75" customHeight="1">
      <c r="A39" s="118">
        <v>34</v>
      </c>
      <c r="B39" s="119" t="s">
        <v>58</v>
      </c>
      <c r="C39" s="120">
        <v>3863</v>
      </c>
      <c r="D39" s="120">
        <v>3783</v>
      </c>
      <c r="E39" s="121">
        <f t="shared" si="0"/>
        <v>7646</v>
      </c>
      <c r="F39" s="122">
        <v>2659</v>
      </c>
      <c r="G39" s="122">
        <v>2476</v>
      </c>
      <c r="H39" s="121">
        <f t="shared" si="1"/>
        <v>5135</v>
      </c>
      <c r="I39" s="122">
        <v>1655</v>
      </c>
      <c r="J39" s="122">
        <v>1607</v>
      </c>
      <c r="K39" s="121">
        <f t="shared" si="2"/>
        <v>3262</v>
      </c>
      <c r="L39" s="122">
        <v>1400</v>
      </c>
      <c r="M39" s="122">
        <v>1371</v>
      </c>
      <c r="N39" s="121">
        <f t="shared" si="3"/>
        <v>2771</v>
      </c>
    </row>
    <row r="40" spans="1:14" ht="18.75" customHeight="1">
      <c r="A40" s="118">
        <v>35</v>
      </c>
      <c r="B40" s="119" t="s">
        <v>45</v>
      </c>
      <c r="C40" s="120">
        <v>52401</v>
      </c>
      <c r="D40" s="120">
        <v>50495</v>
      </c>
      <c r="E40" s="121">
        <f t="shared" si="0"/>
        <v>102896</v>
      </c>
      <c r="F40" s="122">
        <v>33754</v>
      </c>
      <c r="G40" s="122">
        <v>33015</v>
      </c>
      <c r="H40" s="121">
        <f t="shared" si="1"/>
        <v>66769</v>
      </c>
      <c r="I40" s="122">
        <v>21636</v>
      </c>
      <c r="J40" s="122">
        <v>21039</v>
      </c>
      <c r="K40" s="121">
        <f t="shared" si="2"/>
        <v>42675</v>
      </c>
      <c r="L40" s="122">
        <v>21990</v>
      </c>
      <c r="M40" s="122">
        <v>21451</v>
      </c>
      <c r="N40" s="121">
        <f t="shared" si="3"/>
        <v>43441</v>
      </c>
    </row>
    <row r="41" spans="1:14" ht="19.5" customHeight="1">
      <c r="A41" s="206" t="s">
        <v>46</v>
      </c>
      <c r="B41" s="206"/>
      <c r="C41" s="124">
        <f>SUM(C6:C40)</f>
        <v>61556854</v>
      </c>
      <c r="D41" s="124">
        <f t="shared" ref="D41:N41" si="4">SUM(D6:D40)</f>
        <v>56792920</v>
      </c>
      <c r="E41" s="124">
        <f t="shared" si="4"/>
        <v>118349774</v>
      </c>
      <c r="F41" s="124">
        <f t="shared" si="4"/>
        <v>37918377</v>
      </c>
      <c r="G41" s="124">
        <f t="shared" si="4"/>
        <v>35274028</v>
      </c>
      <c r="H41" s="124">
        <f t="shared" si="4"/>
        <v>73192405</v>
      </c>
      <c r="I41" s="124">
        <f t="shared" si="4"/>
        <v>25393561</v>
      </c>
      <c r="J41" s="124">
        <f t="shared" si="4"/>
        <v>23337936</v>
      </c>
      <c r="K41" s="124">
        <f t="shared" si="4"/>
        <v>48731497</v>
      </c>
      <c r="L41" s="124">
        <f t="shared" si="4"/>
        <v>25630245</v>
      </c>
      <c r="M41" s="124">
        <f t="shared" si="4"/>
        <v>23312495</v>
      </c>
      <c r="N41" s="124">
        <f t="shared" si="4"/>
        <v>48942740</v>
      </c>
    </row>
    <row r="42" spans="1:14" ht="19.5" customHeight="1">
      <c r="E42" s="125"/>
      <c r="H42" s="125"/>
      <c r="K42" s="125"/>
      <c r="N42" s="125"/>
    </row>
    <row r="43" spans="1:14" ht="19.5" customHeight="1">
      <c r="E43" s="126"/>
      <c r="H43" s="126"/>
      <c r="K43" s="126"/>
    </row>
    <row r="46" spans="1:14" ht="19.5" customHeight="1">
      <c r="C46" s="125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69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P45"/>
  <sheetViews>
    <sheetView showZeros="0" tabSelected="1" view="pageBreakPreview" zoomScaleSheetLayoutView="100" workbookViewId="0">
      <selection activeCell="L2" sqref="L2:T2"/>
    </sheetView>
  </sheetViews>
  <sheetFormatPr defaultRowHeight="19.5" customHeight="1"/>
  <cols>
    <col min="1" max="1" width="4.5703125" style="109" customWidth="1"/>
    <col min="2" max="2" width="20" style="109" customWidth="1"/>
    <col min="3" max="4" width="11.85546875" style="109" customWidth="1"/>
    <col min="5" max="5" width="12.7109375" style="109" customWidth="1"/>
    <col min="6" max="14" width="11.85546875" style="109" customWidth="1"/>
    <col min="15" max="256" width="9.140625" style="109"/>
    <col min="257" max="257" width="4.5703125" style="109" customWidth="1"/>
    <col min="258" max="258" width="20" style="109" customWidth="1"/>
    <col min="259" max="260" width="11.85546875" style="109" customWidth="1"/>
    <col min="261" max="261" width="12.7109375" style="109" customWidth="1"/>
    <col min="262" max="270" width="11.85546875" style="109" customWidth="1"/>
    <col min="271" max="512" width="9.140625" style="109"/>
    <col min="513" max="513" width="4.5703125" style="109" customWidth="1"/>
    <col min="514" max="514" width="20" style="109" customWidth="1"/>
    <col min="515" max="516" width="11.85546875" style="109" customWidth="1"/>
    <col min="517" max="517" width="12.7109375" style="109" customWidth="1"/>
    <col min="518" max="526" width="11.85546875" style="109" customWidth="1"/>
    <col min="527" max="768" width="9.140625" style="109"/>
    <col min="769" max="769" width="4.5703125" style="109" customWidth="1"/>
    <col min="770" max="770" width="20" style="109" customWidth="1"/>
    <col min="771" max="772" width="11.85546875" style="109" customWidth="1"/>
    <col min="773" max="773" width="12.7109375" style="109" customWidth="1"/>
    <col min="774" max="782" width="11.85546875" style="109" customWidth="1"/>
    <col min="783" max="1024" width="9.140625" style="109"/>
    <col min="1025" max="1025" width="4.5703125" style="109" customWidth="1"/>
    <col min="1026" max="1026" width="20" style="109" customWidth="1"/>
    <col min="1027" max="1028" width="11.85546875" style="109" customWidth="1"/>
    <col min="1029" max="1029" width="12.7109375" style="109" customWidth="1"/>
    <col min="1030" max="1038" width="11.85546875" style="109" customWidth="1"/>
    <col min="1039" max="1280" width="9.140625" style="109"/>
    <col min="1281" max="1281" width="4.5703125" style="109" customWidth="1"/>
    <col min="1282" max="1282" width="20" style="109" customWidth="1"/>
    <col min="1283" max="1284" width="11.85546875" style="109" customWidth="1"/>
    <col min="1285" max="1285" width="12.7109375" style="109" customWidth="1"/>
    <col min="1286" max="1294" width="11.85546875" style="109" customWidth="1"/>
    <col min="1295" max="1536" width="9.140625" style="109"/>
    <col min="1537" max="1537" width="4.5703125" style="109" customWidth="1"/>
    <col min="1538" max="1538" width="20" style="109" customWidth="1"/>
    <col min="1539" max="1540" width="11.85546875" style="109" customWidth="1"/>
    <col min="1541" max="1541" width="12.7109375" style="109" customWidth="1"/>
    <col min="1542" max="1550" width="11.85546875" style="109" customWidth="1"/>
    <col min="1551" max="1792" width="9.140625" style="109"/>
    <col min="1793" max="1793" width="4.5703125" style="109" customWidth="1"/>
    <col min="1794" max="1794" width="20" style="109" customWidth="1"/>
    <col min="1795" max="1796" width="11.85546875" style="109" customWidth="1"/>
    <col min="1797" max="1797" width="12.7109375" style="109" customWidth="1"/>
    <col min="1798" max="1806" width="11.85546875" style="109" customWidth="1"/>
    <col min="1807" max="2048" width="9.140625" style="109"/>
    <col min="2049" max="2049" width="4.5703125" style="109" customWidth="1"/>
    <col min="2050" max="2050" width="20" style="109" customWidth="1"/>
    <col min="2051" max="2052" width="11.85546875" style="109" customWidth="1"/>
    <col min="2053" max="2053" width="12.7109375" style="109" customWidth="1"/>
    <col min="2054" max="2062" width="11.85546875" style="109" customWidth="1"/>
    <col min="2063" max="2304" width="9.140625" style="109"/>
    <col min="2305" max="2305" width="4.5703125" style="109" customWidth="1"/>
    <col min="2306" max="2306" width="20" style="109" customWidth="1"/>
    <col min="2307" max="2308" width="11.85546875" style="109" customWidth="1"/>
    <col min="2309" max="2309" width="12.7109375" style="109" customWidth="1"/>
    <col min="2310" max="2318" width="11.85546875" style="109" customWidth="1"/>
    <col min="2319" max="2560" width="9.140625" style="109"/>
    <col min="2561" max="2561" width="4.5703125" style="109" customWidth="1"/>
    <col min="2562" max="2562" width="20" style="109" customWidth="1"/>
    <col min="2563" max="2564" width="11.85546875" style="109" customWidth="1"/>
    <col min="2565" max="2565" width="12.7109375" style="109" customWidth="1"/>
    <col min="2566" max="2574" width="11.85546875" style="109" customWidth="1"/>
    <col min="2575" max="2816" width="9.140625" style="109"/>
    <col min="2817" max="2817" width="4.5703125" style="109" customWidth="1"/>
    <col min="2818" max="2818" width="20" style="109" customWidth="1"/>
    <col min="2819" max="2820" width="11.85546875" style="109" customWidth="1"/>
    <col min="2821" max="2821" width="12.7109375" style="109" customWidth="1"/>
    <col min="2822" max="2830" width="11.85546875" style="109" customWidth="1"/>
    <col min="2831" max="3072" width="9.140625" style="109"/>
    <col min="3073" max="3073" width="4.5703125" style="109" customWidth="1"/>
    <col min="3074" max="3074" width="20" style="109" customWidth="1"/>
    <col min="3075" max="3076" width="11.85546875" style="109" customWidth="1"/>
    <col min="3077" max="3077" width="12.7109375" style="109" customWidth="1"/>
    <col min="3078" max="3086" width="11.85546875" style="109" customWidth="1"/>
    <col min="3087" max="3328" width="9.140625" style="109"/>
    <col min="3329" max="3329" width="4.5703125" style="109" customWidth="1"/>
    <col min="3330" max="3330" width="20" style="109" customWidth="1"/>
    <col min="3331" max="3332" width="11.85546875" style="109" customWidth="1"/>
    <col min="3333" max="3333" width="12.7109375" style="109" customWidth="1"/>
    <col min="3334" max="3342" width="11.85546875" style="109" customWidth="1"/>
    <col min="3343" max="3584" width="9.140625" style="109"/>
    <col min="3585" max="3585" width="4.5703125" style="109" customWidth="1"/>
    <col min="3586" max="3586" width="20" style="109" customWidth="1"/>
    <col min="3587" max="3588" width="11.85546875" style="109" customWidth="1"/>
    <col min="3589" max="3589" width="12.7109375" style="109" customWidth="1"/>
    <col min="3590" max="3598" width="11.85546875" style="109" customWidth="1"/>
    <col min="3599" max="3840" width="9.140625" style="109"/>
    <col min="3841" max="3841" width="4.5703125" style="109" customWidth="1"/>
    <col min="3842" max="3842" width="20" style="109" customWidth="1"/>
    <col min="3843" max="3844" width="11.85546875" style="109" customWidth="1"/>
    <col min="3845" max="3845" width="12.7109375" style="109" customWidth="1"/>
    <col min="3846" max="3854" width="11.85546875" style="109" customWidth="1"/>
    <col min="3855" max="4096" width="9.140625" style="109"/>
    <col min="4097" max="4097" width="4.5703125" style="109" customWidth="1"/>
    <col min="4098" max="4098" width="20" style="109" customWidth="1"/>
    <col min="4099" max="4100" width="11.85546875" style="109" customWidth="1"/>
    <col min="4101" max="4101" width="12.7109375" style="109" customWidth="1"/>
    <col min="4102" max="4110" width="11.85546875" style="109" customWidth="1"/>
    <col min="4111" max="4352" width="9.140625" style="109"/>
    <col min="4353" max="4353" width="4.5703125" style="109" customWidth="1"/>
    <col min="4354" max="4354" width="20" style="109" customWidth="1"/>
    <col min="4355" max="4356" width="11.85546875" style="109" customWidth="1"/>
    <col min="4357" max="4357" width="12.7109375" style="109" customWidth="1"/>
    <col min="4358" max="4366" width="11.85546875" style="109" customWidth="1"/>
    <col min="4367" max="4608" width="9.140625" style="109"/>
    <col min="4609" max="4609" width="4.5703125" style="109" customWidth="1"/>
    <col min="4610" max="4610" width="20" style="109" customWidth="1"/>
    <col min="4611" max="4612" width="11.85546875" style="109" customWidth="1"/>
    <col min="4613" max="4613" width="12.7109375" style="109" customWidth="1"/>
    <col min="4614" max="4622" width="11.85546875" style="109" customWidth="1"/>
    <col min="4623" max="4864" width="9.140625" style="109"/>
    <col min="4865" max="4865" width="4.5703125" style="109" customWidth="1"/>
    <col min="4866" max="4866" width="20" style="109" customWidth="1"/>
    <col min="4867" max="4868" width="11.85546875" style="109" customWidth="1"/>
    <col min="4869" max="4869" width="12.7109375" style="109" customWidth="1"/>
    <col min="4870" max="4878" width="11.85546875" style="109" customWidth="1"/>
    <col min="4879" max="5120" width="9.140625" style="109"/>
    <col min="5121" max="5121" width="4.5703125" style="109" customWidth="1"/>
    <col min="5122" max="5122" width="20" style="109" customWidth="1"/>
    <col min="5123" max="5124" width="11.85546875" style="109" customWidth="1"/>
    <col min="5125" max="5125" width="12.7109375" style="109" customWidth="1"/>
    <col min="5126" max="5134" width="11.85546875" style="109" customWidth="1"/>
    <col min="5135" max="5376" width="9.140625" style="109"/>
    <col min="5377" max="5377" width="4.5703125" style="109" customWidth="1"/>
    <col min="5378" max="5378" width="20" style="109" customWidth="1"/>
    <col min="5379" max="5380" width="11.85546875" style="109" customWidth="1"/>
    <col min="5381" max="5381" width="12.7109375" style="109" customWidth="1"/>
    <col min="5382" max="5390" width="11.85546875" style="109" customWidth="1"/>
    <col min="5391" max="5632" width="9.140625" style="109"/>
    <col min="5633" max="5633" width="4.5703125" style="109" customWidth="1"/>
    <col min="5634" max="5634" width="20" style="109" customWidth="1"/>
    <col min="5635" max="5636" width="11.85546875" style="109" customWidth="1"/>
    <col min="5637" max="5637" width="12.7109375" style="109" customWidth="1"/>
    <col min="5638" max="5646" width="11.85546875" style="109" customWidth="1"/>
    <col min="5647" max="5888" width="9.140625" style="109"/>
    <col min="5889" max="5889" width="4.5703125" style="109" customWidth="1"/>
    <col min="5890" max="5890" width="20" style="109" customWidth="1"/>
    <col min="5891" max="5892" width="11.85546875" style="109" customWidth="1"/>
    <col min="5893" max="5893" width="12.7109375" style="109" customWidth="1"/>
    <col min="5894" max="5902" width="11.85546875" style="109" customWidth="1"/>
    <col min="5903" max="6144" width="9.140625" style="109"/>
    <col min="6145" max="6145" width="4.5703125" style="109" customWidth="1"/>
    <col min="6146" max="6146" width="20" style="109" customWidth="1"/>
    <col min="6147" max="6148" width="11.85546875" style="109" customWidth="1"/>
    <col min="6149" max="6149" width="12.7109375" style="109" customWidth="1"/>
    <col min="6150" max="6158" width="11.85546875" style="109" customWidth="1"/>
    <col min="6159" max="6400" width="9.140625" style="109"/>
    <col min="6401" max="6401" width="4.5703125" style="109" customWidth="1"/>
    <col min="6402" max="6402" width="20" style="109" customWidth="1"/>
    <col min="6403" max="6404" width="11.85546875" style="109" customWidth="1"/>
    <col min="6405" max="6405" width="12.7109375" style="109" customWidth="1"/>
    <col min="6406" max="6414" width="11.85546875" style="109" customWidth="1"/>
    <col min="6415" max="6656" width="9.140625" style="109"/>
    <col min="6657" max="6657" width="4.5703125" style="109" customWidth="1"/>
    <col min="6658" max="6658" width="20" style="109" customWidth="1"/>
    <col min="6659" max="6660" width="11.85546875" style="109" customWidth="1"/>
    <col min="6661" max="6661" width="12.7109375" style="109" customWidth="1"/>
    <col min="6662" max="6670" width="11.85546875" style="109" customWidth="1"/>
    <col min="6671" max="6912" width="9.140625" style="109"/>
    <col min="6913" max="6913" width="4.5703125" style="109" customWidth="1"/>
    <col min="6914" max="6914" width="20" style="109" customWidth="1"/>
    <col min="6915" max="6916" width="11.85546875" style="109" customWidth="1"/>
    <col min="6917" max="6917" width="12.7109375" style="109" customWidth="1"/>
    <col min="6918" max="6926" width="11.85546875" style="109" customWidth="1"/>
    <col min="6927" max="7168" width="9.140625" style="109"/>
    <col min="7169" max="7169" width="4.5703125" style="109" customWidth="1"/>
    <col min="7170" max="7170" width="20" style="109" customWidth="1"/>
    <col min="7171" max="7172" width="11.85546875" style="109" customWidth="1"/>
    <col min="7173" max="7173" width="12.7109375" style="109" customWidth="1"/>
    <col min="7174" max="7182" width="11.85546875" style="109" customWidth="1"/>
    <col min="7183" max="7424" width="9.140625" style="109"/>
    <col min="7425" max="7425" width="4.5703125" style="109" customWidth="1"/>
    <col min="7426" max="7426" width="20" style="109" customWidth="1"/>
    <col min="7427" max="7428" width="11.85546875" style="109" customWidth="1"/>
    <col min="7429" max="7429" width="12.7109375" style="109" customWidth="1"/>
    <col min="7430" max="7438" width="11.85546875" style="109" customWidth="1"/>
    <col min="7439" max="7680" width="9.140625" style="109"/>
    <col min="7681" max="7681" width="4.5703125" style="109" customWidth="1"/>
    <col min="7682" max="7682" width="20" style="109" customWidth="1"/>
    <col min="7683" max="7684" width="11.85546875" style="109" customWidth="1"/>
    <col min="7685" max="7685" width="12.7109375" style="109" customWidth="1"/>
    <col min="7686" max="7694" width="11.85546875" style="109" customWidth="1"/>
    <col min="7695" max="7936" width="9.140625" style="109"/>
    <col min="7937" max="7937" width="4.5703125" style="109" customWidth="1"/>
    <col min="7938" max="7938" width="20" style="109" customWidth="1"/>
    <col min="7939" max="7940" width="11.85546875" style="109" customWidth="1"/>
    <col min="7941" max="7941" width="12.7109375" style="109" customWidth="1"/>
    <col min="7942" max="7950" width="11.85546875" style="109" customWidth="1"/>
    <col min="7951" max="8192" width="9.140625" style="109"/>
    <col min="8193" max="8193" width="4.5703125" style="109" customWidth="1"/>
    <col min="8194" max="8194" width="20" style="109" customWidth="1"/>
    <col min="8195" max="8196" width="11.85546875" style="109" customWidth="1"/>
    <col min="8197" max="8197" width="12.7109375" style="109" customWidth="1"/>
    <col min="8198" max="8206" width="11.85546875" style="109" customWidth="1"/>
    <col min="8207" max="8448" width="9.140625" style="109"/>
    <col min="8449" max="8449" width="4.5703125" style="109" customWidth="1"/>
    <col min="8450" max="8450" width="20" style="109" customWidth="1"/>
    <col min="8451" max="8452" width="11.85546875" style="109" customWidth="1"/>
    <col min="8453" max="8453" width="12.7109375" style="109" customWidth="1"/>
    <col min="8454" max="8462" width="11.85546875" style="109" customWidth="1"/>
    <col min="8463" max="8704" width="9.140625" style="109"/>
    <col min="8705" max="8705" width="4.5703125" style="109" customWidth="1"/>
    <col min="8706" max="8706" width="20" style="109" customWidth="1"/>
    <col min="8707" max="8708" width="11.85546875" style="109" customWidth="1"/>
    <col min="8709" max="8709" width="12.7109375" style="109" customWidth="1"/>
    <col min="8710" max="8718" width="11.85546875" style="109" customWidth="1"/>
    <col min="8719" max="8960" width="9.140625" style="109"/>
    <col min="8961" max="8961" width="4.5703125" style="109" customWidth="1"/>
    <col min="8962" max="8962" width="20" style="109" customWidth="1"/>
    <col min="8963" max="8964" width="11.85546875" style="109" customWidth="1"/>
    <col min="8965" max="8965" width="12.7109375" style="109" customWidth="1"/>
    <col min="8966" max="8974" width="11.85546875" style="109" customWidth="1"/>
    <col min="8975" max="9216" width="9.140625" style="109"/>
    <col min="9217" max="9217" width="4.5703125" style="109" customWidth="1"/>
    <col min="9218" max="9218" width="20" style="109" customWidth="1"/>
    <col min="9219" max="9220" width="11.85546875" style="109" customWidth="1"/>
    <col min="9221" max="9221" width="12.7109375" style="109" customWidth="1"/>
    <col min="9222" max="9230" width="11.85546875" style="109" customWidth="1"/>
    <col min="9231" max="9472" width="9.140625" style="109"/>
    <col min="9473" max="9473" width="4.5703125" style="109" customWidth="1"/>
    <col min="9474" max="9474" width="20" style="109" customWidth="1"/>
    <col min="9475" max="9476" width="11.85546875" style="109" customWidth="1"/>
    <col min="9477" max="9477" width="12.7109375" style="109" customWidth="1"/>
    <col min="9478" max="9486" width="11.85546875" style="109" customWidth="1"/>
    <col min="9487" max="9728" width="9.140625" style="109"/>
    <col min="9729" max="9729" width="4.5703125" style="109" customWidth="1"/>
    <col min="9730" max="9730" width="20" style="109" customWidth="1"/>
    <col min="9731" max="9732" width="11.85546875" style="109" customWidth="1"/>
    <col min="9733" max="9733" width="12.7109375" style="109" customWidth="1"/>
    <col min="9734" max="9742" width="11.85546875" style="109" customWidth="1"/>
    <col min="9743" max="9984" width="9.140625" style="109"/>
    <col min="9985" max="9985" width="4.5703125" style="109" customWidth="1"/>
    <col min="9986" max="9986" width="20" style="109" customWidth="1"/>
    <col min="9987" max="9988" width="11.85546875" style="109" customWidth="1"/>
    <col min="9989" max="9989" width="12.7109375" style="109" customWidth="1"/>
    <col min="9990" max="9998" width="11.85546875" style="109" customWidth="1"/>
    <col min="9999" max="10240" width="9.140625" style="109"/>
    <col min="10241" max="10241" width="4.5703125" style="109" customWidth="1"/>
    <col min="10242" max="10242" width="20" style="109" customWidth="1"/>
    <col min="10243" max="10244" width="11.85546875" style="109" customWidth="1"/>
    <col min="10245" max="10245" width="12.7109375" style="109" customWidth="1"/>
    <col min="10246" max="10254" width="11.85546875" style="109" customWidth="1"/>
    <col min="10255" max="10496" width="9.140625" style="109"/>
    <col min="10497" max="10497" width="4.5703125" style="109" customWidth="1"/>
    <col min="10498" max="10498" width="20" style="109" customWidth="1"/>
    <col min="10499" max="10500" width="11.85546875" style="109" customWidth="1"/>
    <col min="10501" max="10501" width="12.7109375" style="109" customWidth="1"/>
    <col min="10502" max="10510" width="11.85546875" style="109" customWidth="1"/>
    <col min="10511" max="10752" width="9.140625" style="109"/>
    <col min="10753" max="10753" width="4.5703125" style="109" customWidth="1"/>
    <col min="10754" max="10754" width="20" style="109" customWidth="1"/>
    <col min="10755" max="10756" width="11.85546875" style="109" customWidth="1"/>
    <col min="10757" max="10757" width="12.7109375" style="109" customWidth="1"/>
    <col min="10758" max="10766" width="11.85546875" style="109" customWidth="1"/>
    <col min="10767" max="11008" width="9.140625" style="109"/>
    <col min="11009" max="11009" width="4.5703125" style="109" customWidth="1"/>
    <col min="11010" max="11010" width="20" style="109" customWidth="1"/>
    <col min="11011" max="11012" width="11.85546875" style="109" customWidth="1"/>
    <col min="11013" max="11013" width="12.7109375" style="109" customWidth="1"/>
    <col min="11014" max="11022" width="11.85546875" style="109" customWidth="1"/>
    <col min="11023" max="11264" width="9.140625" style="109"/>
    <col min="11265" max="11265" width="4.5703125" style="109" customWidth="1"/>
    <col min="11266" max="11266" width="20" style="109" customWidth="1"/>
    <col min="11267" max="11268" width="11.85546875" style="109" customWidth="1"/>
    <col min="11269" max="11269" width="12.7109375" style="109" customWidth="1"/>
    <col min="11270" max="11278" width="11.85546875" style="109" customWidth="1"/>
    <col min="11279" max="11520" width="9.140625" style="109"/>
    <col min="11521" max="11521" width="4.5703125" style="109" customWidth="1"/>
    <col min="11522" max="11522" width="20" style="109" customWidth="1"/>
    <col min="11523" max="11524" width="11.85546875" style="109" customWidth="1"/>
    <col min="11525" max="11525" width="12.7109375" style="109" customWidth="1"/>
    <col min="11526" max="11534" width="11.85546875" style="109" customWidth="1"/>
    <col min="11535" max="11776" width="9.140625" style="109"/>
    <col min="11777" max="11777" width="4.5703125" style="109" customWidth="1"/>
    <col min="11778" max="11778" width="20" style="109" customWidth="1"/>
    <col min="11779" max="11780" width="11.85546875" style="109" customWidth="1"/>
    <col min="11781" max="11781" width="12.7109375" style="109" customWidth="1"/>
    <col min="11782" max="11790" width="11.85546875" style="109" customWidth="1"/>
    <col min="11791" max="12032" width="9.140625" style="109"/>
    <col min="12033" max="12033" width="4.5703125" style="109" customWidth="1"/>
    <col min="12034" max="12034" width="20" style="109" customWidth="1"/>
    <col min="12035" max="12036" width="11.85546875" style="109" customWidth="1"/>
    <col min="12037" max="12037" width="12.7109375" style="109" customWidth="1"/>
    <col min="12038" max="12046" width="11.85546875" style="109" customWidth="1"/>
    <col min="12047" max="12288" width="9.140625" style="109"/>
    <col min="12289" max="12289" width="4.5703125" style="109" customWidth="1"/>
    <col min="12290" max="12290" width="20" style="109" customWidth="1"/>
    <col min="12291" max="12292" width="11.85546875" style="109" customWidth="1"/>
    <col min="12293" max="12293" width="12.7109375" style="109" customWidth="1"/>
    <col min="12294" max="12302" width="11.85546875" style="109" customWidth="1"/>
    <col min="12303" max="12544" width="9.140625" style="109"/>
    <col min="12545" max="12545" width="4.5703125" style="109" customWidth="1"/>
    <col min="12546" max="12546" width="20" style="109" customWidth="1"/>
    <col min="12547" max="12548" width="11.85546875" style="109" customWidth="1"/>
    <col min="12549" max="12549" width="12.7109375" style="109" customWidth="1"/>
    <col min="12550" max="12558" width="11.85546875" style="109" customWidth="1"/>
    <col min="12559" max="12800" width="9.140625" style="109"/>
    <col min="12801" max="12801" width="4.5703125" style="109" customWidth="1"/>
    <col min="12802" max="12802" width="20" style="109" customWidth="1"/>
    <col min="12803" max="12804" width="11.85546875" style="109" customWidth="1"/>
    <col min="12805" max="12805" width="12.7109375" style="109" customWidth="1"/>
    <col min="12806" max="12814" width="11.85546875" style="109" customWidth="1"/>
    <col min="12815" max="13056" width="9.140625" style="109"/>
    <col min="13057" max="13057" width="4.5703125" style="109" customWidth="1"/>
    <col min="13058" max="13058" width="20" style="109" customWidth="1"/>
    <col min="13059" max="13060" width="11.85546875" style="109" customWidth="1"/>
    <col min="13061" max="13061" width="12.7109375" style="109" customWidth="1"/>
    <col min="13062" max="13070" width="11.85546875" style="109" customWidth="1"/>
    <col min="13071" max="13312" width="9.140625" style="109"/>
    <col min="13313" max="13313" width="4.5703125" style="109" customWidth="1"/>
    <col min="13314" max="13314" width="20" style="109" customWidth="1"/>
    <col min="13315" max="13316" width="11.85546875" style="109" customWidth="1"/>
    <col min="13317" max="13317" width="12.7109375" style="109" customWidth="1"/>
    <col min="13318" max="13326" width="11.85546875" style="109" customWidth="1"/>
    <col min="13327" max="13568" width="9.140625" style="109"/>
    <col min="13569" max="13569" width="4.5703125" style="109" customWidth="1"/>
    <col min="13570" max="13570" width="20" style="109" customWidth="1"/>
    <col min="13571" max="13572" width="11.85546875" style="109" customWidth="1"/>
    <col min="13573" max="13573" width="12.7109375" style="109" customWidth="1"/>
    <col min="13574" max="13582" width="11.85546875" style="109" customWidth="1"/>
    <col min="13583" max="13824" width="9.140625" style="109"/>
    <col min="13825" max="13825" width="4.5703125" style="109" customWidth="1"/>
    <col min="13826" max="13826" width="20" style="109" customWidth="1"/>
    <col min="13827" max="13828" width="11.85546875" style="109" customWidth="1"/>
    <col min="13829" max="13829" width="12.7109375" style="109" customWidth="1"/>
    <col min="13830" max="13838" width="11.85546875" style="109" customWidth="1"/>
    <col min="13839" max="14080" width="9.140625" style="109"/>
    <col min="14081" max="14081" width="4.5703125" style="109" customWidth="1"/>
    <col min="14082" max="14082" width="20" style="109" customWidth="1"/>
    <col min="14083" max="14084" width="11.85546875" style="109" customWidth="1"/>
    <col min="14085" max="14085" width="12.7109375" style="109" customWidth="1"/>
    <col min="14086" max="14094" width="11.85546875" style="109" customWidth="1"/>
    <col min="14095" max="14336" width="9.140625" style="109"/>
    <col min="14337" max="14337" width="4.5703125" style="109" customWidth="1"/>
    <col min="14338" max="14338" width="20" style="109" customWidth="1"/>
    <col min="14339" max="14340" width="11.85546875" style="109" customWidth="1"/>
    <col min="14341" max="14341" width="12.7109375" style="109" customWidth="1"/>
    <col min="14342" max="14350" width="11.85546875" style="109" customWidth="1"/>
    <col min="14351" max="14592" width="9.140625" style="109"/>
    <col min="14593" max="14593" width="4.5703125" style="109" customWidth="1"/>
    <col min="14594" max="14594" width="20" style="109" customWidth="1"/>
    <col min="14595" max="14596" width="11.85546875" style="109" customWidth="1"/>
    <col min="14597" max="14597" width="12.7109375" style="109" customWidth="1"/>
    <col min="14598" max="14606" width="11.85546875" style="109" customWidth="1"/>
    <col min="14607" max="14848" width="9.140625" style="109"/>
    <col min="14849" max="14849" width="4.5703125" style="109" customWidth="1"/>
    <col min="14850" max="14850" width="20" style="109" customWidth="1"/>
    <col min="14851" max="14852" width="11.85546875" style="109" customWidth="1"/>
    <col min="14853" max="14853" width="12.7109375" style="109" customWidth="1"/>
    <col min="14854" max="14862" width="11.85546875" style="109" customWidth="1"/>
    <col min="14863" max="15104" width="9.140625" style="109"/>
    <col min="15105" max="15105" width="4.5703125" style="109" customWidth="1"/>
    <col min="15106" max="15106" width="20" style="109" customWidth="1"/>
    <col min="15107" max="15108" width="11.85546875" style="109" customWidth="1"/>
    <col min="15109" max="15109" width="12.7109375" style="109" customWidth="1"/>
    <col min="15110" max="15118" width="11.85546875" style="109" customWidth="1"/>
    <col min="15119" max="15360" width="9.140625" style="109"/>
    <col min="15361" max="15361" width="4.5703125" style="109" customWidth="1"/>
    <col min="15362" max="15362" width="20" style="109" customWidth="1"/>
    <col min="15363" max="15364" width="11.85546875" style="109" customWidth="1"/>
    <col min="15365" max="15365" width="12.7109375" style="109" customWidth="1"/>
    <col min="15366" max="15374" width="11.85546875" style="109" customWidth="1"/>
    <col min="15375" max="15616" width="9.140625" style="109"/>
    <col min="15617" max="15617" width="4.5703125" style="109" customWidth="1"/>
    <col min="15618" max="15618" width="20" style="109" customWidth="1"/>
    <col min="15619" max="15620" width="11.85546875" style="109" customWidth="1"/>
    <col min="15621" max="15621" width="12.7109375" style="109" customWidth="1"/>
    <col min="15622" max="15630" width="11.85546875" style="109" customWidth="1"/>
    <col min="15631" max="15872" width="9.140625" style="109"/>
    <col min="15873" max="15873" width="4.5703125" style="109" customWidth="1"/>
    <col min="15874" max="15874" width="20" style="109" customWidth="1"/>
    <col min="15875" max="15876" width="11.85546875" style="109" customWidth="1"/>
    <col min="15877" max="15877" width="12.7109375" style="109" customWidth="1"/>
    <col min="15878" max="15886" width="11.85546875" style="109" customWidth="1"/>
    <col min="15887" max="16128" width="9.140625" style="109"/>
    <col min="16129" max="16129" width="4.5703125" style="109" customWidth="1"/>
    <col min="16130" max="16130" width="20" style="109" customWidth="1"/>
    <col min="16131" max="16132" width="11.85546875" style="109" customWidth="1"/>
    <col min="16133" max="16133" width="12.7109375" style="109" customWidth="1"/>
    <col min="16134" max="16142" width="11.85546875" style="109" customWidth="1"/>
    <col min="16143" max="16384" width="9.140625" style="109"/>
  </cols>
  <sheetData>
    <row r="1" spans="1:16" ht="19.5" customHeight="1">
      <c r="B1" s="110"/>
      <c r="C1" s="111" t="s">
        <v>162</v>
      </c>
      <c r="I1" s="111" t="str">
        <f>C1</f>
        <v>Table H2: Projected Population 2008</v>
      </c>
    </row>
    <row r="2" spans="1:16" ht="15.75" customHeight="1">
      <c r="C2" s="155" t="s">
        <v>79</v>
      </c>
      <c r="D2" s="112"/>
      <c r="E2" s="112"/>
      <c r="F2" s="112"/>
      <c r="G2" s="112"/>
      <c r="H2" s="112"/>
      <c r="I2" s="155" t="str">
        <f>C2</f>
        <v>Scheduled Caste</v>
      </c>
      <c r="J2" s="112"/>
      <c r="K2" s="112"/>
      <c r="L2" s="112"/>
      <c r="M2" s="112"/>
      <c r="N2" s="112"/>
    </row>
    <row r="3" spans="1:16" ht="18.75" customHeight="1">
      <c r="A3" s="207" t="s">
        <v>67</v>
      </c>
      <c r="B3" s="208" t="s">
        <v>65</v>
      </c>
      <c r="C3" s="203" t="s">
        <v>119</v>
      </c>
      <c r="D3" s="204"/>
      <c r="E3" s="205"/>
      <c r="F3" s="203" t="s">
        <v>120</v>
      </c>
      <c r="G3" s="204"/>
      <c r="H3" s="205"/>
      <c r="I3" s="203" t="s">
        <v>121</v>
      </c>
      <c r="J3" s="204"/>
      <c r="K3" s="205"/>
      <c r="L3" s="203" t="s">
        <v>122</v>
      </c>
      <c r="M3" s="204"/>
      <c r="N3" s="205"/>
      <c r="O3" s="127"/>
      <c r="P3" s="127"/>
    </row>
    <row r="4" spans="1:16" s="127" customFormat="1" ht="18.75" customHeight="1">
      <c r="A4" s="206"/>
      <c r="B4" s="209"/>
      <c r="C4" s="115" t="s">
        <v>123</v>
      </c>
      <c r="D4" s="115" t="s">
        <v>124</v>
      </c>
      <c r="E4" s="115" t="s">
        <v>15</v>
      </c>
      <c r="F4" s="115" t="s">
        <v>123</v>
      </c>
      <c r="G4" s="115" t="s">
        <v>124</v>
      </c>
      <c r="H4" s="115" t="s">
        <v>15</v>
      </c>
      <c r="I4" s="115" t="s">
        <v>123</v>
      </c>
      <c r="J4" s="115" t="s">
        <v>124</v>
      </c>
      <c r="K4" s="115" t="s">
        <v>15</v>
      </c>
      <c r="L4" s="115" t="s">
        <v>123</v>
      </c>
      <c r="M4" s="115" t="s">
        <v>124</v>
      </c>
      <c r="N4" s="115" t="s">
        <v>15</v>
      </c>
    </row>
    <row r="5" spans="1:16" s="129" customFormat="1" ht="10.5" customHeight="1">
      <c r="A5" s="116">
        <v>1</v>
      </c>
      <c r="B5" s="128">
        <v>2</v>
      </c>
      <c r="C5" s="116">
        <v>3</v>
      </c>
      <c r="D5" s="128">
        <v>4</v>
      </c>
      <c r="E5" s="116">
        <v>5</v>
      </c>
      <c r="F5" s="128">
        <v>6</v>
      </c>
      <c r="G5" s="116">
        <v>7</v>
      </c>
      <c r="H5" s="128">
        <v>8</v>
      </c>
      <c r="I5" s="116">
        <v>9</v>
      </c>
      <c r="J5" s="128">
        <v>10</v>
      </c>
      <c r="K5" s="116">
        <v>11</v>
      </c>
      <c r="L5" s="128">
        <v>12</v>
      </c>
      <c r="M5" s="116">
        <v>13</v>
      </c>
      <c r="N5" s="128">
        <v>14</v>
      </c>
    </row>
    <row r="6" spans="1:16" ht="18.75" customHeight="1">
      <c r="A6" s="118">
        <v>1</v>
      </c>
      <c r="B6" s="119" t="s">
        <v>16</v>
      </c>
      <c r="C6" s="120">
        <v>667818</v>
      </c>
      <c r="D6" s="120">
        <v>645434</v>
      </c>
      <c r="E6" s="121">
        <f>C6+D6</f>
        <v>1313252</v>
      </c>
      <c r="F6" s="120">
        <v>439157</v>
      </c>
      <c r="G6" s="120">
        <v>414800</v>
      </c>
      <c r="H6" s="121">
        <f>F6+G6</f>
        <v>853957</v>
      </c>
      <c r="I6" s="120">
        <v>288232</v>
      </c>
      <c r="J6" s="120">
        <v>263081</v>
      </c>
      <c r="K6" s="121">
        <f>I6+J6</f>
        <v>551313</v>
      </c>
      <c r="L6" s="120">
        <v>279888</v>
      </c>
      <c r="M6" s="120">
        <v>250393</v>
      </c>
      <c r="N6" s="121">
        <f>L6+M6</f>
        <v>530281</v>
      </c>
    </row>
    <row r="7" spans="1:16" ht="18.75" customHeight="1">
      <c r="A7" s="118">
        <v>2</v>
      </c>
      <c r="B7" s="119" t="s">
        <v>17</v>
      </c>
      <c r="C7" s="120">
        <v>371</v>
      </c>
      <c r="D7" s="120">
        <v>349</v>
      </c>
      <c r="E7" s="121">
        <f t="shared" ref="E7:E40" si="0">C7+D7</f>
        <v>720</v>
      </c>
      <c r="F7" s="120">
        <v>252</v>
      </c>
      <c r="G7" s="120">
        <v>250</v>
      </c>
      <c r="H7" s="121">
        <f t="shared" ref="H7:H40" si="1">F7+G7</f>
        <v>502</v>
      </c>
      <c r="I7" s="120">
        <v>173</v>
      </c>
      <c r="J7" s="120">
        <v>144</v>
      </c>
      <c r="K7" s="121">
        <f t="shared" ref="K7:K40" si="2">I7+J7</f>
        <v>317</v>
      </c>
      <c r="L7" s="120">
        <v>182</v>
      </c>
      <c r="M7" s="120">
        <v>160</v>
      </c>
      <c r="N7" s="121">
        <f t="shared" ref="N7:N40" si="3">L7+M7</f>
        <v>342</v>
      </c>
    </row>
    <row r="8" spans="1:16" ht="18.75" customHeight="1">
      <c r="A8" s="118">
        <v>3</v>
      </c>
      <c r="B8" s="119" t="s">
        <v>48</v>
      </c>
      <c r="C8" s="120">
        <v>110335</v>
      </c>
      <c r="D8" s="120">
        <v>106816</v>
      </c>
      <c r="E8" s="121">
        <f t="shared" si="0"/>
        <v>217151</v>
      </c>
      <c r="F8" s="120">
        <v>73327</v>
      </c>
      <c r="G8" s="120">
        <v>72134</v>
      </c>
      <c r="H8" s="121">
        <f t="shared" si="1"/>
        <v>145461</v>
      </c>
      <c r="I8" s="120">
        <v>47688</v>
      </c>
      <c r="J8" s="120">
        <v>47079</v>
      </c>
      <c r="K8" s="121">
        <f t="shared" si="2"/>
        <v>94767</v>
      </c>
      <c r="L8" s="120">
        <v>49146</v>
      </c>
      <c r="M8" s="120">
        <v>45404</v>
      </c>
      <c r="N8" s="121">
        <f t="shared" si="3"/>
        <v>94550</v>
      </c>
    </row>
    <row r="9" spans="1:16" ht="18.75" customHeight="1">
      <c r="A9" s="118">
        <v>4</v>
      </c>
      <c r="B9" s="123" t="s">
        <v>49</v>
      </c>
      <c r="C9" s="120">
        <v>1060280</v>
      </c>
      <c r="D9" s="120">
        <v>964590</v>
      </c>
      <c r="E9" s="121">
        <f t="shared" si="0"/>
        <v>2024870</v>
      </c>
      <c r="F9" s="120">
        <v>578219</v>
      </c>
      <c r="G9" s="120">
        <v>505835</v>
      </c>
      <c r="H9" s="121">
        <f t="shared" si="1"/>
        <v>1084054</v>
      </c>
      <c r="I9" s="120">
        <v>363345</v>
      </c>
      <c r="J9" s="120">
        <v>294762</v>
      </c>
      <c r="K9" s="121">
        <f t="shared" si="2"/>
        <v>658107</v>
      </c>
      <c r="L9" s="120">
        <v>329013</v>
      </c>
      <c r="M9" s="120">
        <v>277343</v>
      </c>
      <c r="N9" s="121">
        <f t="shared" si="3"/>
        <v>606356</v>
      </c>
    </row>
    <row r="10" spans="1:16" ht="18.75" customHeight="1">
      <c r="A10" s="118">
        <v>5</v>
      </c>
      <c r="B10" s="123" t="s">
        <v>19</v>
      </c>
      <c r="C10" s="120">
        <v>165521</v>
      </c>
      <c r="D10" s="120">
        <v>158992</v>
      </c>
      <c r="E10" s="121">
        <f t="shared" si="0"/>
        <v>324513</v>
      </c>
      <c r="F10" s="120">
        <v>99818</v>
      </c>
      <c r="G10" s="120">
        <v>96311</v>
      </c>
      <c r="H10" s="121">
        <f t="shared" si="1"/>
        <v>196129</v>
      </c>
      <c r="I10" s="120">
        <v>63555</v>
      </c>
      <c r="J10" s="120">
        <v>59210</v>
      </c>
      <c r="K10" s="121">
        <f t="shared" si="2"/>
        <v>122765</v>
      </c>
      <c r="L10" s="120">
        <v>63155</v>
      </c>
      <c r="M10" s="120">
        <v>55543</v>
      </c>
      <c r="N10" s="121">
        <f t="shared" si="3"/>
        <v>118698</v>
      </c>
    </row>
    <row r="11" spans="1:16" ht="18.75" customHeight="1">
      <c r="A11" s="118">
        <v>6</v>
      </c>
      <c r="B11" s="119" t="s">
        <v>20</v>
      </c>
      <c r="C11" s="120">
        <v>1323</v>
      </c>
      <c r="D11" s="120">
        <v>1305</v>
      </c>
      <c r="E11" s="121">
        <f t="shared" si="0"/>
        <v>2628</v>
      </c>
      <c r="F11" s="120">
        <v>858</v>
      </c>
      <c r="G11" s="120">
        <v>790</v>
      </c>
      <c r="H11" s="121">
        <f t="shared" si="1"/>
        <v>1648</v>
      </c>
      <c r="I11" s="120">
        <v>561</v>
      </c>
      <c r="J11" s="120">
        <v>533</v>
      </c>
      <c r="K11" s="121">
        <f t="shared" si="2"/>
        <v>1094</v>
      </c>
      <c r="L11" s="120">
        <v>518</v>
      </c>
      <c r="M11" s="120">
        <v>438</v>
      </c>
      <c r="N11" s="121">
        <f t="shared" si="3"/>
        <v>956</v>
      </c>
    </row>
    <row r="12" spans="1:16" ht="18.75" customHeight="1">
      <c r="A12" s="118">
        <v>7</v>
      </c>
      <c r="B12" s="119" t="s">
        <v>21</v>
      </c>
      <c r="C12" s="120">
        <v>209489</v>
      </c>
      <c r="D12" s="120">
        <v>183422</v>
      </c>
      <c r="E12" s="121">
        <f t="shared" si="0"/>
        <v>392911</v>
      </c>
      <c r="F12" s="120">
        <v>134451</v>
      </c>
      <c r="G12" s="120">
        <v>119012</v>
      </c>
      <c r="H12" s="121">
        <f t="shared" si="1"/>
        <v>253463</v>
      </c>
      <c r="I12" s="120">
        <v>90970</v>
      </c>
      <c r="J12" s="120">
        <v>81083</v>
      </c>
      <c r="K12" s="121">
        <f t="shared" si="2"/>
        <v>172053</v>
      </c>
      <c r="L12" s="120">
        <v>95025</v>
      </c>
      <c r="M12" s="120">
        <v>83484</v>
      </c>
      <c r="N12" s="121">
        <f t="shared" si="3"/>
        <v>178509</v>
      </c>
    </row>
    <row r="13" spans="1:16" ht="18.75" customHeight="1">
      <c r="A13" s="118">
        <v>8</v>
      </c>
      <c r="B13" s="119" t="s">
        <v>22</v>
      </c>
      <c r="C13" s="120">
        <v>287235</v>
      </c>
      <c r="D13" s="120">
        <v>242732</v>
      </c>
      <c r="E13" s="121">
        <f t="shared" si="0"/>
        <v>529967</v>
      </c>
      <c r="F13" s="120">
        <v>172502</v>
      </c>
      <c r="G13" s="120">
        <v>146471</v>
      </c>
      <c r="H13" s="121">
        <f t="shared" si="1"/>
        <v>318973</v>
      </c>
      <c r="I13" s="120">
        <v>116422</v>
      </c>
      <c r="J13" s="120">
        <v>97937</v>
      </c>
      <c r="K13" s="121">
        <f t="shared" si="2"/>
        <v>214359</v>
      </c>
      <c r="L13" s="120">
        <v>115222</v>
      </c>
      <c r="M13" s="120">
        <v>95697</v>
      </c>
      <c r="N13" s="121">
        <f t="shared" si="3"/>
        <v>210919</v>
      </c>
    </row>
    <row r="14" spans="1:16" ht="18.75" customHeight="1">
      <c r="A14" s="118">
        <v>9</v>
      </c>
      <c r="B14" s="119" t="s">
        <v>50</v>
      </c>
      <c r="C14" s="120">
        <v>80982</v>
      </c>
      <c r="D14" s="120">
        <v>75725</v>
      </c>
      <c r="E14" s="121">
        <f t="shared" si="0"/>
        <v>156707</v>
      </c>
      <c r="F14" s="120">
        <v>49973</v>
      </c>
      <c r="G14" s="120">
        <v>46586</v>
      </c>
      <c r="H14" s="121">
        <f t="shared" si="1"/>
        <v>96559</v>
      </c>
      <c r="I14" s="120">
        <v>33752</v>
      </c>
      <c r="J14" s="120">
        <v>30963</v>
      </c>
      <c r="K14" s="121">
        <f t="shared" si="2"/>
        <v>64715</v>
      </c>
      <c r="L14" s="120">
        <v>33598</v>
      </c>
      <c r="M14" s="120">
        <v>30599</v>
      </c>
      <c r="N14" s="121">
        <f t="shared" si="3"/>
        <v>64197</v>
      </c>
    </row>
    <row r="15" spans="1:16" ht="18.75" customHeight="1">
      <c r="A15" s="118">
        <v>10</v>
      </c>
      <c r="B15" s="119" t="s">
        <v>51</v>
      </c>
      <c r="C15" s="120">
        <v>41181</v>
      </c>
      <c r="D15" s="120">
        <v>36607</v>
      </c>
      <c r="E15" s="121">
        <f t="shared" si="0"/>
        <v>77788</v>
      </c>
      <c r="F15" s="120">
        <v>29425</v>
      </c>
      <c r="G15" s="120">
        <v>27189</v>
      </c>
      <c r="H15" s="121">
        <f t="shared" si="1"/>
        <v>56614</v>
      </c>
      <c r="I15" s="120">
        <v>19063</v>
      </c>
      <c r="J15" s="120">
        <v>18570</v>
      </c>
      <c r="K15" s="121">
        <f t="shared" si="2"/>
        <v>37633</v>
      </c>
      <c r="L15" s="120">
        <v>21729</v>
      </c>
      <c r="M15" s="120">
        <v>20187</v>
      </c>
      <c r="N15" s="121">
        <f t="shared" si="3"/>
        <v>41916</v>
      </c>
    </row>
    <row r="16" spans="1:16" ht="18.75" customHeight="1">
      <c r="A16" s="118">
        <v>11</v>
      </c>
      <c r="B16" s="119" t="s">
        <v>52</v>
      </c>
      <c r="C16" s="120">
        <v>236227</v>
      </c>
      <c r="D16" s="120">
        <v>226779</v>
      </c>
      <c r="E16" s="121">
        <f t="shared" si="0"/>
        <v>463006</v>
      </c>
      <c r="F16" s="120">
        <v>136618</v>
      </c>
      <c r="G16" s="120">
        <v>126496</v>
      </c>
      <c r="H16" s="121">
        <f t="shared" si="1"/>
        <v>263114</v>
      </c>
      <c r="I16" s="120">
        <v>89166</v>
      </c>
      <c r="J16" s="120">
        <v>76826</v>
      </c>
      <c r="K16" s="121">
        <f t="shared" si="2"/>
        <v>165992</v>
      </c>
      <c r="L16" s="120">
        <v>83632</v>
      </c>
      <c r="M16" s="120">
        <v>71756</v>
      </c>
      <c r="N16" s="121">
        <f t="shared" si="3"/>
        <v>155388</v>
      </c>
    </row>
    <row r="17" spans="1:14" ht="18.75" customHeight="1">
      <c r="A17" s="118">
        <v>12</v>
      </c>
      <c r="B17" s="119" t="s">
        <v>25</v>
      </c>
      <c r="C17" s="120">
        <v>499189</v>
      </c>
      <c r="D17" s="120">
        <v>479898</v>
      </c>
      <c r="E17" s="121">
        <f t="shared" si="0"/>
        <v>979087</v>
      </c>
      <c r="F17" s="120">
        <v>307543</v>
      </c>
      <c r="G17" s="120">
        <v>289551</v>
      </c>
      <c r="H17" s="121">
        <f t="shared" si="1"/>
        <v>597094</v>
      </c>
      <c r="I17" s="120">
        <v>212562</v>
      </c>
      <c r="J17" s="120">
        <v>189964</v>
      </c>
      <c r="K17" s="121">
        <f t="shared" si="2"/>
        <v>402526</v>
      </c>
      <c r="L17" s="120">
        <v>201650</v>
      </c>
      <c r="M17" s="120">
        <v>173778</v>
      </c>
      <c r="N17" s="121">
        <f t="shared" si="3"/>
        <v>375428</v>
      </c>
    </row>
    <row r="18" spans="1:14" ht="18.75" customHeight="1">
      <c r="A18" s="118">
        <v>13</v>
      </c>
      <c r="B18" s="119" t="s">
        <v>53</v>
      </c>
      <c r="C18" s="120">
        <v>120113</v>
      </c>
      <c r="D18" s="120">
        <v>116051</v>
      </c>
      <c r="E18" s="121">
        <f t="shared" si="0"/>
        <v>236164</v>
      </c>
      <c r="F18" s="120">
        <v>74958</v>
      </c>
      <c r="G18" s="120">
        <v>72968</v>
      </c>
      <c r="H18" s="121">
        <f t="shared" si="1"/>
        <v>147926</v>
      </c>
      <c r="I18" s="120">
        <v>52830</v>
      </c>
      <c r="J18" s="120">
        <v>52144</v>
      </c>
      <c r="K18" s="121">
        <f t="shared" si="2"/>
        <v>104974</v>
      </c>
      <c r="L18" s="120">
        <v>54210</v>
      </c>
      <c r="M18" s="120">
        <v>53084</v>
      </c>
      <c r="N18" s="121">
        <f t="shared" si="3"/>
        <v>107294</v>
      </c>
    </row>
    <row r="19" spans="1:14" ht="18.75" customHeight="1">
      <c r="A19" s="118">
        <v>14</v>
      </c>
      <c r="B19" s="119" t="s">
        <v>27</v>
      </c>
      <c r="C19" s="120">
        <v>662577</v>
      </c>
      <c r="D19" s="120">
        <v>601101</v>
      </c>
      <c r="E19" s="121">
        <f t="shared" si="0"/>
        <v>1263678</v>
      </c>
      <c r="F19" s="120">
        <v>390978</v>
      </c>
      <c r="G19" s="120">
        <v>349005</v>
      </c>
      <c r="H19" s="121">
        <f t="shared" si="1"/>
        <v>739983</v>
      </c>
      <c r="I19" s="120">
        <v>253557</v>
      </c>
      <c r="J19" s="120">
        <v>211614</v>
      </c>
      <c r="K19" s="121">
        <f t="shared" si="2"/>
        <v>465171</v>
      </c>
      <c r="L19" s="120">
        <v>244437</v>
      </c>
      <c r="M19" s="120">
        <v>192409</v>
      </c>
      <c r="N19" s="121">
        <f t="shared" si="3"/>
        <v>436846</v>
      </c>
    </row>
    <row r="20" spans="1:14" ht="18.75" customHeight="1">
      <c r="A20" s="118">
        <v>15</v>
      </c>
      <c r="B20" s="119" t="s">
        <v>28</v>
      </c>
      <c r="C20" s="120">
        <v>568515</v>
      </c>
      <c r="D20" s="120">
        <v>533137</v>
      </c>
      <c r="E20" s="121">
        <f t="shared" si="0"/>
        <v>1101652</v>
      </c>
      <c r="F20" s="120">
        <v>355872</v>
      </c>
      <c r="G20" s="120">
        <v>329639</v>
      </c>
      <c r="H20" s="121">
        <f t="shared" si="1"/>
        <v>685511</v>
      </c>
      <c r="I20" s="120">
        <v>240833</v>
      </c>
      <c r="J20" s="120">
        <v>213723</v>
      </c>
      <c r="K20" s="121">
        <f t="shared" si="2"/>
        <v>454556</v>
      </c>
      <c r="L20" s="120">
        <v>243292</v>
      </c>
      <c r="M20" s="120">
        <v>206318</v>
      </c>
      <c r="N20" s="121">
        <f t="shared" si="3"/>
        <v>449610</v>
      </c>
    </row>
    <row r="21" spans="1:14" ht="18.75" customHeight="1">
      <c r="A21" s="118">
        <v>16</v>
      </c>
      <c r="B21" s="119" t="s">
        <v>29</v>
      </c>
      <c r="C21" s="120">
        <v>2690</v>
      </c>
      <c r="D21" s="120">
        <v>2579</v>
      </c>
      <c r="E21" s="121">
        <f t="shared" si="0"/>
        <v>5269</v>
      </c>
      <c r="F21" s="120">
        <v>1822</v>
      </c>
      <c r="G21" s="120">
        <v>1794</v>
      </c>
      <c r="H21" s="121">
        <f t="shared" si="1"/>
        <v>3616</v>
      </c>
      <c r="I21" s="120">
        <v>1248</v>
      </c>
      <c r="J21" s="120">
        <v>1248</v>
      </c>
      <c r="K21" s="121">
        <f t="shared" si="2"/>
        <v>2496</v>
      </c>
      <c r="L21" s="120">
        <v>1235</v>
      </c>
      <c r="M21" s="120">
        <v>1166</v>
      </c>
      <c r="N21" s="121">
        <f t="shared" si="3"/>
        <v>2401</v>
      </c>
    </row>
    <row r="22" spans="1:14" ht="18.75" customHeight="1">
      <c r="A22" s="118">
        <v>17</v>
      </c>
      <c r="B22" s="119" t="s">
        <v>30</v>
      </c>
      <c r="C22" s="120">
        <v>704</v>
      </c>
      <c r="D22" s="120">
        <v>627</v>
      </c>
      <c r="E22" s="121">
        <f t="shared" si="0"/>
        <v>1331</v>
      </c>
      <c r="F22" s="120">
        <v>422</v>
      </c>
      <c r="G22" s="120">
        <v>447</v>
      </c>
      <c r="H22" s="121">
        <f t="shared" si="1"/>
        <v>869</v>
      </c>
      <c r="I22" s="120">
        <v>320</v>
      </c>
      <c r="J22" s="120">
        <v>306</v>
      </c>
      <c r="K22" s="121">
        <f t="shared" si="2"/>
        <v>626</v>
      </c>
      <c r="L22" s="120">
        <v>320</v>
      </c>
      <c r="M22" s="120">
        <v>249</v>
      </c>
      <c r="N22" s="121">
        <f t="shared" si="3"/>
        <v>569</v>
      </c>
    </row>
    <row r="23" spans="1:14" ht="18.75" customHeight="1">
      <c r="A23" s="118">
        <v>18</v>
      </c>
      <c r="B23" s="119" t="s">
        <v>31</v>
      </c>
      <c r="C23" s="120">
        <v>4</v>
      </c>
      <c r="D23" s="120">
        <v>12</v>
      </c>
      <c r="E23" s="121">
        <f t="shared" si="0"/>
        <v>16</v>
      </c>
      <c r="F23" s="120">
        <v>3</v>
      </c>
      <c r="G23" s="120">
        <v>4</v>
      </c>
      <c r="H23" s="121">
        <f t="shared" si="1"/>
        <v>7</v>
      </c>
      <c r="I23" s="120">
        <v>2</v>
      </c>
      <c r="J23" s="120">
        <v>3</v>
      </c>
      <c r="K23" s="121">
        <f t="shared" si="2"/>
        <v>5</v>
      </c>
      <c r="L23" s="120">
        <v>6</v>
      </c>
      <c r="M23" s="120">
        <v>2</v>
      </c>
      <c r="N23" s="121">
        <f t="shared" si="3"/>
        <v>8</v>
      </c>
    </row>
    <row r="24" spans="1:14" ht="18.75" customHeight="1">
      <c r="A24" s="118">
        <v>19</v>
      </c>
      <c r="B24" s="119" t="s">
        <v>54</v>
      </c>
      <c r="C24" s="120">
        <v>0</v>
      </c>
      <c r="D24" s="120">
        <v>0</v>
      </c>
      <c r="E24" s="121">
        <f t="shared" si="0"/>
        <v>0</v>
      </c>
      <c r="F24" s="120">
        <v>0</v>
      </c>
      <c r="G24" s="120">
        <v>0</v>
      </c>
      <c r="H24" s="121">
        <f t="shared" si="1"/>
        <v>0</v>
      </c>
      <c r="I24" s="120">
        <v>0</v>
      </c>
      <c r="J24" s="120">
        <v>0</v>
      </c>
      <c r="K24" s="121">
        <f t="shared" si="2"/>
        <v>0</v>
      </c>
      <c r="L24" s="120">
        <v>0</v>
      </c>
      <c r="M24" s="120">
        <v>0</v>
      </c>
      <c r="N24" s="121">
        <f t="shared" si="3"/>
        <v>0</v>
      </c>
    </row>
    <row r="25" spans="1:14" ht="18.75" customHeight="1">
      <c r="A25" s="118">
        <v>20</v>
      </c>
      <c r="B25" s="119" t="s">
        <v>55</v>
      </c>
      <c r="C25" s="120">
        <v>342787</v>
      </c>
      <c r="D25" s="120">
        <v>326591</v>
      </c>
      <c r="E25" s="121">
        <f t="shared" si="0"/>
        <v>669378</v>
      </c>
      <c r="F25" s="120">
        <v>211220</v>
      </c>
      <c r="G25" s="120">
        <v>201712</v>
      </c>
      <c r="H25" s="121">
        <f t="shared" si="1"/>
        <v>412932</v>
      </c>
      <c r="I25" s="120">
        <v>139604</v>
      </c>
      <c r="J25" s="120">
        <v>136265</v>
      </c>
      <c r="K25" s="121">
        <f t="shared" si="2"/>
        <v>275869</v>
      </c>
      <c r="L25" s="120">
        <v>139207</v>
      </c>
      <c r="M25" s="120">
        <v>133020</v>
      </c>
      <c r="N25" s="121">
        <f t="shared" si="3"/>
        <v>272227</v>
      </c>
    </row>
    <row r="26" spans="1:14" ht="18.75" customHeight="1">
      <c r="A26" s="118">
        <v>21</v>
      </c>
      <c r="B26" s="119" t="s">
        <v>56</v>
      </c>
      <c r="C26" s="120">
        <v>423071</v>
      </c>
      <c r="D26" s="120">
        <v>358709</v>
      </c>
      <c r="E26" s="121">
        <f t="shared" si="0"/>
        <v>781780</v>
      </c>
      <c r="F26" s="120">
        <v>253262</v>
      </c>
      <c r="G26" s="120">
        <v>214907</v>
      </c>
      <c r="H26" s="121">
        <f t="shared" si="1"/>
        <v>468169</v>
      </c>
      <c r="I26" s="120">
        <v>176398</v>
      </c>
      <c r="J26" s="120">
        <v>150432</v>
      </c>
      <c r="K26" s="121">
        <f t="shared" si="2"/>
        <v>326830</v>
      </c>
      <c r="L26" s="120">
        <v>178000</v>
      </c>
      <c r="M26" s="120">
        <v>149089</v>
      </c>
      <c r="N26" s="121">
        <f t="shared" si="3"/>
        <v>327089</v>
      </c>
    </row>
    <row r="27" spans="1:14" ht="18.75" customHeight="1">
      <c r="A27" s="118">
        <v>22</v>
      </c>
      <c r="B27" s="119" t="s">
        <v>32</v>
      </c>
      <c r="C27" s="120">
        <v>745984</v>
      </c>
      <c r="D27" s="120">
        <v>660823</v>
      </c>
      <c r="E27" s="121">
        <f t="shared" si="0"/>
        <v>1406807</v>
      </c>
      <c r="F27" s="120">
        <v>434631</v>
      </c>
      <c r="G27" s="120">
        <v>384293</v>
      </c>
      <c r="H27" s="121">
        <f t="shared" si="1"/>
        <v>818924</v>
      </c>
      <c r="I27" s="120">
        <v>285336</v>
      </c>
      <c r="J27" s="120">
        <v>241692</v>
      </c>
      <c r="K27" s="121">
        <f t="shared" si="2"/>
        <v>527028</v>
      </c>
      <c r="L27" s="120">
        <v>273155</v>
      </c>
      <c r="M27" s="120">
        <v>222062</v>
      </c>
      <c r="N27" s="121">
        <f t="shared" si="3"/>
        <v>495217</v>
      </c>
    </row>
    <row r="28" spans="1:14" ht="18.75" customHeight="1">
      <c r="A28" s="118">
        <v>23</v>
      </c>
      <c r="B28" s="119" t="s">
        <v>33</v>
      </c>
      <c r="C28" s="120">
        <v>1482</v>
      </c>
      <c r="D28" s="120">
        <v>1472</v>
      </c>
      <c r="E28" s="121">
        <f t="shared" si="0"/>
        <v>2954</v>
      </c>
      <c r="F28" s="120">
        <v>969</v>
      </c>
      <c r="G28" s="120">
        <v>1012</v>
      </c>
      <c r="H28" s="121">
        <f t="shared" si="1"/>
        <v>1981</v>
      </c>
      <c r="I28" s="120">
        <v>650</v>
      </c>
      <c r="J28" s="120">
        <v>660</v>
      </c>
      <c r="K28" s="121">
        <f t="shared" si="2"/>
        <v>1310</v>
      </c>
      <c r="L28" s="120">
        <v>679</v>
      </c>
      <c r="M28" s="120">
        <v>722</v>
      </c>
      <c r="N28" s="121">
        <f t="shared" si="3"/>
        <v>1401</v>
      </c>
    </row>
    <row r="29" spans="1:14" ht="18.75" customHeight="1">
      <c r="A29" s="118">
        <v>24</v>
      </c>
      <c r="B29" s="119" t="s">
        <v>34</v>
      </c>
      <c r="C29" s="120">
        <v>588850</v>
      </c>
      <c r="D29" s="120">
        <v>559765</v>
      </c>
      <c r="E29" s="121">
        <f t="shared" si="0"/>
        <v>1148615</v>
      </c>
      <c r="F29" s="120">
        <v>361273</v>
      </c>
      <c r="G29" s="120">
        <v>347355</v>
      </c>
      <c r="H29" s="121">
        <f t="shared" si="1"/>
        <v>708628</v>
      </c>
      <c r="I29" s="120">
        <v>245620</v>
      </c>
      <c r="J29" s="120">
        <v>236342</v>
      </c>
      <c r="K29" s="121">
        <f t="shared" si="2"/>
        <v>481962</v>
      </c>
      <c r="L29" s="120">
        <v>242439</v>
      </c>
      <c r="M29" s="120">
        <v>228802</v>
      </c>
      <c r="N29" s="121">
        <f t="shared" si="3"/>
        <v>471241</v>
      </c>
    </row>
    <row r="30" spans="1:14" ht="18.75" customHeight="1">
      <c r="A30" s="118">
        <v>25</v>
      </c>
      <c r="B30" s="119" t="s">
        <v>35</v>
      </c>
      <c r="C30" s="120">
        <v>27615</v>
      </c>
      <c r="D30" s="120">
        <v>26934</v>
      </c>
      <c r="E30" s="121">
        <f t="shared" si="0"/>
        <v>54549</v>
      </c>
      <c r="F30" s="120">
        <v>20049</v>
      </c>
      <c r="G30" s="120">
        <v>19581</v>
      </c>
      <c r="H30" s="121">
        <f t="shared" si="1"/>
        <v>39630</v>
      </c>
      <c r="I30" s="120">
        <v>13639</v>
      </c>
      <c r="J30" s="120">
        <v>13289</v>
      </c>
      <c r="K30" s="121">
        <f t="shared" si="2"/>
        <v>26928</v>
      </c>
      <c r="L30" s="120">
        <v>14350</v>
      </c>
      <c r="M30" s="120">
        <v>13384</v>
      </c>
      <c r="N30" s="121">
        <f t="shared" si="3"/>
        <v>27734</v>
      </c>
    </row>
    <row r="31" spans="1:14" ht="18.75" customHeight="1">
      <c r="A31" s="118">
        <v>26</v>
      </c>
      <c r="B31" s="119" t="s">
        <v>36</v>
      </c>
      <c r="C31" s="120">
        <v>2680548</v>
      </c>
      <c r="D31" s="120">
        <v>2415566</v>
      </c>
      <c r="E31" s="121">
        <f t="shared" si="0"/>
        <v>5096114</v>
      </c>
      <c r="F31" s="120">
        <v>1518654</v>
      </c>
      <c r="G31" s="120">
        <v>1343710</v>
      </c>
      <c r="H31" s="121">
        <f t="shared" si="1"/>
        <v>2862364</v>
      </c>
      <c r="I31" s="120">
        <v>983798</v>
      </c>
      <c r="J31" s="120">
        <v>819059</v>
      </c>
      <c r="K31" s="121">
        <f t="shared" si="2"/>
        <v>1802857</v>
      </c>
      <c r="L31" s="120">
        <v>927386</v>
      </c>
      <c r="M31" s="120">
        <v>752809</v>
      </c>
      <c r="N31" s="121">
        <f t="shared" si="3"/>
        <v>1680195</v>
      </c>
    </row>
    <row r="32" spans="1:14" ht="18.75" customHeight="1">
      <c r="A32" s="118">
        <v>27</v>
      </c>
      <c r="B32" s="119" t="s">
        <v>37</v>
      </c>
      <c r="C32" s="120">
        <v>103731</v>
      </c>
      <c r="D32" s="120">
        <v>95815</v>
      </c>
      <c r="E32" s="121">
        <f t="shared" si="0"/>
        <v>199546</v>
      </c>
      <c r="F32" s="120">
        <v>59483</v>
      </c>
      <c r="G32" s="120">
        <v>54294</v>
      </c>
      <c r="H32" s="121">
        <f t="shared" si="1"/>
        <v>113777</v>
      </c>
      <c r="I32" s="120">
        <v>39247</v>
      </c>
      <c r="J32" s="120">
        <v>35880</v>
      </c>
      <c r="K32" s="121">
        <f t="shared" si="2"/>
        <v>75127</v>
      </c>
      <c r="L32" s="120">
        <v>38441</v>
      </c>
      <c r="M32" s="120">
        <v>33890</v>
      </c>
      <c r="N32" s="121">
        <f t="shared" si="3"/>
        <v>72331</v>
      </c>
    </row>
    <row r="33" spans="1:14" ht="18.75" customHeight="1">
      <c r="A33" s="118">
        <v>28</v>
      </c>
      <c r="B33" s="119" t="s">
        <v>57</v>
      </c>
      <c r="C33" s="120">
        <v>1021266</v>
      </c>
      <c r="D33" s="120">
        <v>992962</v>
      </c>
      <c r="E33" s="121">
        <f t="shared" si="0"/>
        <v>2014228</v>
      </c>
      <c r="F33" s="120">
        <v>660270</v>
      </c>
      <c r="G33" s="120">
        <v>630804</v>
      </c>
      <c r="H33" s="121">
        <f t="shared" si="1"/>
        <v>1291074</v>
      </c>
      <c r="I33" s="120">
        <v>446958</v>
      </c>
      <c r="J33" s="120">
        <v>414998</v>
      </c>
      <c r="K33" s="121">
        <f t="shared" si="2"/>
        <v>861956</v>
      </c>
      <c r="L33" s="120">
        <v>451637</v>
      </c>
      <c r="M33" s="120">
        <v>398970</v>
      </c>
      <c r="N33" s="121">
        <f t="shared" si="3"/>
        <v>850607</v>
      </c>
    </row>
    <row r="34" spans="1:14" ht="18.75" customHeight="1">
      <c r="A34" s="118">
        <v>29</v>
      </c>
      <c r="B34" s="119" t="s">
        <v>39</v>
      </c>
      <c r="C34" s="120">
        <v>0</v>
      </c>
      <c r="D34" s="120">
        <v>0</v>
      </c>
      <c r="E34" s="121">
        <f t="shared" si="0"/>
        <v>0</v>
      </c>
      <c r="F34" s="120">
        <v>0</v>
      </c>
      <c r="G34" s="120">
        <v>0</v>
      </c>
      <c r="H34" s="121">
        <f t="shared" si="1"/>
        <v>0</v>
      </c>
      <c r="I34" s="120">
        <v>0</v>
      </c>
      <c r="J34" s="120">
        <v>0</v>
      </c>
      <c r="K34" s="121">
        <f t="shared" si="2"/>
        <v>0</v>
      </c>
      <c r="L34" s="120">
        <v>0</v>
      </c>
      <c r="M34" s="120">
        <v>0</v>
      </c>
      <c r="N34" s="121">
        <f t="shared" si="3"/>
        <v>0</v>
      </c>
    </row>
    <row r="35" spans="1:14" ht="18.75" customHeight="1">
      <c r="A35" s="118">
        <v>30</v>
      </c>
      <c r="B35" s="119" t="s">
        <v>40</v>
      </c>
      <c r="C35" s="120">
        <v>13071</v>
      </c>
      <c r="D35" s="120">
        <v>11471</v>
      </c>
      <c r="E35" s="121">
        <f t="shared" si="0"/>
        <v>24542</v>
      </c>
      <c r="F35" s="120">
        <v>6965</v>
      </c>
      <c r="G35" s="120">
        <v>6161</v>
      </c>
      <c r="H35" s="121">
        <f t="shared" si="1"/>
        <v>13126</v>
      </c>
      <c r="I35" s="120">
        <v>4742</v>
      </c>
      <c r="J35" s="120">
        <v>4120</v>
      </c>
      <c r="K35" s="121">
        <f t="shared" si="2"/>
        <v>8862</v>
      </c>
      <c r="L35" s="120">
        <v>4263</v>
      </c>
      <c r="M35" s="120">
        <v>3479</v>
      </c>
      <c r="N35" s="121">
        <f t="shared" si="3"/>
        <v>7742</v>
      </c>
    </row>
    <row r="36" spans="1:14" ht="18.75" customHeight="1">
      <c r="A36" s="118">
        <v>31</v>
      </c>
      <c r="B36" s="119" t="s">
        <v>41</v>
      </c>
      <c r="C36" s="120">
        <v>275</v>
      </c>
      <c r="D36" s="120">
        <v>276</v>
      </c>
      <c r="E36" s="121">
        <f t="shared" si="0"/>
        <v>551</v>
      </c>
      <c r="F36" s="120">
        <v>167</v>
      </c>
      <c r="G36" s="120">
        <v>118</v>
      </c>
      <c r="H36" s="121">
        <f t="shared" si="1"/>
        <v>285</v>
      </c>
      <c r="I36" s="120">
        <v>127</v>
      </c>
      <c r="J36" s="120">
        <v>85</v>
      </c>
      <c r="K36" s="121">
        <f t="shared" si="2"/>
        <v>212</v>
      </c>
      <c r="L36" s="120">
        <v>118</v>
      </c>
      <c r="M36" s="120">
        <v>93</v>
      </c>
      <c r="N36" s="121">
        <f t="shared" si="3"/>
        <v>211</v>
      </c>
    </row>
    <row r="37" spans="1:14" ht="18.75" customHeight="1">
      <c r="A37" s="118">
        <v>32</v>
      </c>
      <c r="B37" s="119" t="s">
        <v>42</v>
      </c>
      <c r="C37" s="120">
        <v>399</v>
      </c>
      <c r="D37" s="120">
        <v>324</v>
      </c>
      <c r="E37" s="121">
        <f t="shared" si="0"/>
        <v>723</v>
      </c>
      <c r="F37" s="120">
        <v>281</v>
      </c>
      <c r="G37" s="120">
        <v>233</v>
      </c>
      <c r="H37" s="121">
        <f t="shared" si="1"/>
        <v>514</v>
      </c>
      <c r="I37" s="120">
        <v>155</v>
      </c>
      <c r="J37" s="120">
        <v>157</v>
      </c>
      <c r="K37" s="121">
        <f t="shared" si="2"/>
        <v>312</v>
      </c>
      <c r="L37" s="120">
        <v>143</v>
      </c>
      <c r="M37" s="120">
        <v>139</v>
      </c>
      <c r="N37" s="121">
        <f t="shared" si="3"/>
        <v>282</v>
      </c>
    </row>
    <row r="38" spans="1:14" ht="18.75" customHeight="1">
      <c r="A38" s="118">
        <v>33</v>
      </c>
      <c r="B38" s="119" t="s">
        <v>43</v>
      </c>
      <c r="C38" s="120">
        <v>148924</v>
      </c>
      <c r="D38" s="120">
        <v>132385</v>
      </c>
      <c r="E38" s="121">
        <f t="shared" si="0"/>
        <v>281309</v>
      </c>
      <c r="F38" s="120">
        <v>96677</v>
      </c>
      <c r="G38" s="120">
        <v>85706</v>
      </c>
      <c r="H38" s="121">
        <f t="shared" si="1"/>
        <v>182383</v>
      </c>
      <c r="I38" s="120">
        <v>67519</v>
      </c>
      <c r="J38" s="120">
        <v>60966</v>
      </c>
      <c r="K38" s="121">
        <f t="shared" si="2"/>
        <v>128485</v>
      </c>
      <c r="L38" s="120">
        <v>67946</v>
      </c>
      <c r="M38" s="120">
        <v>62990</v>
      </c>
      <c r="N38" s="121">
        <f t="shared" si="3"/>
        <v>130936</v>
      </c>
    </row>
    <row r="39" spans="1:14" ht="18.75" customHeight="1">
      <c r="A39" s="118">
        <v>34</v>
      </c>
      <c r="B39" s="119" t="s">
        <v>58</v>
      </c>
      <c r="C39" s="120">
        <v>0</v>
      </c>
      <c r="D39" s="120">
        <v>0</v>
      </c>
      <c r="E39" s="121">
        <f t="shared" si="0"/>
        <v>0</v>
      </c>
      <c r="F39" s="120">
        <v>0</v>
      </c>
      <c r="G39" s="120">
        <v>0</v>
      </c>
      <c r="H39" s="121">
        <f t="shared" si="1"/>
        <v>0</v>
      </c>
      <c r="I39" s="120">
        <v>0</v>
      </c>
      <c r="J39" s="120">
        <v>0</v>
      </c>
      <c r="K39" s="121">
        <f t="shared" si="2"/>
        <v>0</v>
      </c>
      <c r="L39" s="120">
        <v>0</v>
      </c>
      <c r="M39" s="120">
        <v>0</v>
      </c>
      <c r="N39" s="121">
        <f t="shared" si="3"/>
        <v>0</v>
      </c>
    </row>
    <row r="40" spans="1:14" ht="18.75" customHeight="1">
      <c r="A40" s="118">
        <v>35</v>
      </c>
      <c r="B40" s="119" t="s">
        <v>45</v>
      </c>
      <c r="C40" s="120">
        <v>9462</v>
      </c>
      <c r="D40" s="120">
        <v>9279</v>
      </c>
      <c r="E40" s="121">
        <f t="shared" si="0"/>
        <v>18741</v>
      </c>
      <c r="F40" s="120">
        <v>6243</v>
      </c>
      <c r="G40" s="120">
        <v>6160</v>
      </c>
      <c r="H40" s="121">
        <f t="shared" si="1"/>
        <v>12403</v>
      </c>
      <c r="I40" s="120">
        <v>4021</v>
      </c>
      <c r="J40" s="120">
        <v>4137</v>
      </c>
      <c r="K40" s="121">
        <f t="shared" si="2"/>
        <v>8158</v>
      </c>
      <c r="L40" s="120">
        <v>4243</v>
      </c>
      <c r="M40" s="120">
        <v>4062</v>
      </c>
      <c r="N40" s="121">
        <f t="shared" si="3"/>
        <v>8305</v>
      </c>
    </row>
    <row r="41" spans="1:14" ht="19.5" customHeight="1">
      <c r="A41" s="206" t="s">
        <v>46</v>
      </c>
      <c r="B41" s="206"/>
      <c r="C41" s="124">
        <f>SUM(C6:C40)</f>
        <v>10822019</v>
      </c>
      <c r="D41" s="124">
        <f>SUM(D6:D40)</f>
        <v>9968528</v>
      </c>
      <c r="E41" s="124">
        <f t="shared" ref="E41:N41" si="4">SUM(E6:E40)</f>
        <v>20790547</v>
      </c>
      <c r="F41" s="124">
        <f t="shared" si="4"/>
        <v>6476342</v>
      </c>
      <c r="G41" s="124">
        <f>SUM(G6:G40)</f>
        <v>5895328</v>
      </c>
      <c r="H41" s="124">
        <f t="shared" si="4"/>
        <v>12371670</v>
      </c>
      <c r="I41" s="124">
        <f t="shared" si="4"/>
        <v>4282093</v>
      </c>
      <c r="J41" s="124">
        <f>SUM(J6:J40)</f>
        <v>3757272</v>
      </c>
      <c r="K41" s="124">
        <f t="shared" si="4"/>
        <v>8039365</v>
      </c>
      <c r="L41" s="124">
        <f t="shared" si="4"/>
        <v>4158265</v>
      </c>
      <c r="M41" s="124">
        <f>SUM(M6:M40)</f>
        <v>3561521</v>
      </c>
      <c r="N41" s="124">
        <f t="shared" si="4"/>
        <v>7719786</v>
      </c>
    </row>
    <row r="42" spans="1:14" ht="19.5" customHeight="1">
      <c r="E42" s="126"/>
      <c r="H42" s="126"/>
      <c r="K42" s="126"/>
    </row>
    <row r="45" spans="1:14" ht="19.5" customHeight="1">
      <c r="C45" s="125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1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P44"/>
  <sheetViews>
    <sheetView showZeros="0" tabSelected="1" view="pageBreakPreview" zoomScaleSheetLayoutView="100" workbookViewId="0">
      <selection activeCell="L2" sqref="L2:T2"/>
    </sheetView>
  </sheetViews>
  <sheetFormatPr defaultRowHeight="19.5" customHeight="1"/>
  <cols>
    <col min="1" max="1" width="4.5703125" style="109" customWidth="1"/>
    <col min="2" max="2" width="20" style="109" customWidth="1"/>
    <col min="3" max="4" width="11.85546875" style="109" customWidth="1"/>
    <col min="5" max="5" width="12.7109375" style="109" customWidth="1"/>
    <col min="6" max="14" width="11.85546875" style="109" customWidth="1"/>
    <col min="15" max="256" width="9.140625" style="109"/>
    <col min="257" max="257" width="4.5703125" style="109" customWidth="1"/>
    <col min="258" max="258" width="20" style="109" customWidth="1"/>
    <col min="259" max="260" width="11.85546875" style="109" customWidth="1"/>
    <col min="261" max="261" width="12.7109375" style="109" customWidth="1"/>
    <col min="262" max="270" width="11.85546875" style="109" customWidth="1"/>
    <col min="271" max="512" width="9.140625" style="109"/>
    <col min="513" max="513" width="4.5703125" style="109" customWidth="1"/>
    <col min="514" max="514" width="20" style="109" customWidth="1"/>
    <col min="515" max="516" width="11.85546875" style="109" customWidth="1"/>
    <col min="517" max="517" width="12.7109375" style="109" customWidth="1"/>
    <col min="518" max="526" width="11.85546875" style="109" customWidth="1"/>
    <col min="527" max="768" width="9.140625" style="109"/>
    <col min="769" max="769" width="4.5703125" style="109" customWidth="1"/>
    <col min="770" max="770" width="20" style="109" customWidth="1"/>
    <col min="771" max="772" width="11.85546875" style="109" customWidth="1"/>
    <col min="773" max="773" width="12.7109375" style="109" customWidth="1"/>
    <col min="774" max="782" width="11.85546875" style="109" customWidth="1"/>
    <col min="783" max="1024" width="9.140625" style="109"/>
    <col min="1025" max="1025" width="4.5703125" style="109" customWidth="1"/>
    <col min="1026" max="1026" width="20" style="109" customWidth="1"/>
    <col min="1027" max="1028" width="11.85546875" style="109" customWidth="1"/>
    <col min="1029" max="1029" width="12.7109375" style="109" customWidth="1"/>
    <col min="1030" max="1038" width="11.85546875" style="109" customWidth="1"/>
    <col min="1039" max="1280" width="9.140625" style="109"/>
    <col min="1281" max="1281" width="4.5703125" style="109" customWidth="1"/>
    <col min="1282" max="1282" width="20" style="109" customWidth="1"/>
    <col min="1283" max="1284" width="11.85546875" style="109" customWidth="1"/>
    <col min="1285" max="1285" width="12.7109375" style="109" customWidth="1"/>
    <col min="1286" max="1294" width="11.85546875" style="109" customWidth="1"/>
    <col min="1295" max="1536" width="9.140625" style="109"/>
    <col min="1537" max="1537" width="4.5703125" style="109" customWidth="1"/>
    <col min="1538" max="1538" width="20" style="109" customWidth="1"/>
    <col min="1539" max="1540" width="11.85546875" style="109" customWidth="1"/>
    <col min="1541" max="1541" width="12.7109375" style="109" customWidth="1"/>
    <col min="1542" max="1550" width="11.85546875" style="109" customWidth="1"/>
    <col min="1551" max="1792" width="9.140625" style="109"/>
    <col min="1793" max="1793" width="4.5703125" style="109" customWidth="1"/>
    <col min="1794" max="1794" width="20" style="109" customWidth="1"/>
    <col min="1795" max="1796" width="11.85546875" style="109" customWidth="1"/>
    <col min="1797" max="1797" width="12.7109375" style="109" customWidth="1"/>
    <col min="1798" max="1806" width="11.85546875" style="109" customWidth="1"/>
    <col min="1807" max="2048" width="9.140625" style="109"/>
    <col min="2049" max="2049" width="4.5703125" style="109" customWidth="1"/>
    <col min="2050" max="2050" width="20" style="109" customWidth="1"/>
    <col min="2051" max="2052" width="11.85546875" style="109" customWidth="1"/>
    <col min="2053" max="2053" width="12.7109375" style="109" customWidth="1"/>
    <col min="2054" max="2062" width="11.85546875" style="109" customWidth="1"/>
    <col min="2063" max="2304" width="9.140625" style="109"/>
    <col min="2305" max="2305" width="4.5703125" style="109" customWidth="1"/>
    <col min="2306" max="2306" width="20" style="109" customWidth="1"/>
    <col min="2307" max="2308" width="11.85546875" style="109" customWidth="1"/>
    <col min="2309" max="2309" width="12.7109375" style="109" customWidth="1"/>
    <col min="2310" max="2318" width="11.85546875" style="109" customWidth="1"/>
    <col min="2319" max="2560" width="9.140625" style="109"/>
    <col min="2561" max="2561" width="4.5703125" style="109" customWidth="1"/>
    <col min="2562" max="2562" width="20" style="109" customWidth="1"/>
    <col min="2563" max="2564" width="11.85546875" style="109" customWidth="1"/>
    <col min="2565" max="2565" width="12.7109375" style="109" customWidth="1"/>
    <col min="2566" max="2574" width="11.85546875" style="109" customWidth="1"/>
    <col min="2575" max="2816" width="9.140625" style="109"/>
    <col min="2817" max="2817" width="4.5703125" style="109" customWidth="1"/>
    <col min="2818" max="2818" width="20" style="109" customWidth="1"/>
    <col min="2819" max="2820" width="11.85546875" style="109" customWidth="1"/>
    <col min="2821" max="2821" width="12.7109375" style="109" customWidth="1"/>
    <col min="2822" max="2830" width="11.85546875" style="109" customWidth="1"/>
    <col min="2831" max="3072" width="9.140625" style="109"/>
    <col min="3073" max="3073" width="4.5703125" style="109" customWidth="1"/>
    <col min="3074" max="3074" width="20" style="109" customWidth="1"/>
    <col min="3075" max="3076" width="11.85546875" style="109" customWidth="1"/>
    <col min="3077" max="3077" width="12.7109375" style="109" customWidth="1"/>
    <col min="3078" max="3086" width="11.85546875" style="109" customWidth="1"/>
    <col min="3087" max="3328" width="9.140625" style="109"/>
    <col min="3329" max="3329" width="4.5703125" style="109" customWidth="1"/>
    <col min="3330" max="3330" width="20" style="109" customWidth="1"/>
    <col min="3331" max="3332" width="11.85546875" style="109" customWidth="1"/>
    <col min="3333" max="3333" width="12.7109375" style="109" customWidth="1"/>
    <col min="3334" max="3342" width="11.85546875" style="109" customWidth="1"/>
    <col min="3343" max="3584" width="9.140625" style="109"/>
    <col min="3585" max="3585" width="4.5703125" style="109" customWidth="1"/>
    <col min="3586" max="3586" width="20" style="109" customWidth="1"/>
    <col min="3587" max="3588" width="11.85546875" style="109" customWidth="1"/>
    <col min="3589" max="3589" width="12.7109375" style="109" customWidth="1"/>
    <col min="3590" max="3598" width="11.85546875" style="109" customWidth="1"/>
    <col min="3599" max="3840" width="9.140625" style="109"/>
    <col min="3841" max="3841" width="4.5703125" style="109" customWidth="1"/>
    <col min="3842" max="3842" width="20" style="109" customWidth="1"/>
    <col min="3843" max="3844" width="11.85546875" style="109" customWidth="1"/>
    <col min="3845" max="3845" width="12.7109375" style="109" customWidth="1"/>
    <col min="3846" max="3854" width="11.85546875" style="109" customWidth="1"/>
    <col min="3855" max="4096" width="9.140625" style="109"/>
    <col min="4097" max="4097" width="4.5703125" style="109" customWidth="1"/>
    <col min="4098" max="4098" width="20" style="109" customWidth="1"/>
    <col min="4099" max="4100" width="11.85546875" style="109" customWidth="1"/>
    <col min="4101" max="4101" width="12.7109375" style="109" customWidth="1"/>
    <col min="4102" max="4110" width="11.85546875" style="109" customWidth="1"/>
    <col min="4111" max="4352" width="9.140625" style="109"/>
    <col min="4353" max="4353" width="4.5703125" style="109" customWidth="1"/>
    <col min="4354" max="4354" width="20" style="109" customWidth="1"/>
    <col min="4355" max="4356" width="11.85546875" style="109" customWidth="1"/>
    <col min="4357" max="4357" width="12.7109375" style="109" customWidth="1"/>
    <col min="4358" max="4366" width="11.85546875" style="109" customWidth="1"/>
    <col min="4367" max="4608" width="9.140625" style="109"/>
    <col min="4609" max="4609" width="4.5703125" style="109" customWidth="1"/>
    <col min="4610" max="4610" width="20" style="109" customWidth="1"/>
    <col min="4611" max="4612" width="11.85546875" style="109" customWidth="1"/>
    <col min="4613" max="4613" width="12.7109375" style="109" customWidth="1"/>
    <col min="4614" max="4622" width="11.85546875" style="109" customWidth="1"/>
    <col min="4623" max="4864" width="9.140625" style="109"/>
    <col min="4865" max="4865" width="4.5703125" style="109" customWidth="1"/>
    <col min="4866" max="4866" width="20" style="109" customWidth="1"/>
    <col min="4867" max="4868" width="11.85546875" style="109" customWidth="1"/>
    <col min="4869" max="4869" width="12.7109375" style="109" customWidth="1"/>
    <col min="4870" max="4878" width="11.85546875" style="109" customWidth="1"/>
    <col min="4879" max="5120" width="9.140625" style="109"/>
    <col min="5121" max="5121" width="4.5703125" style="109" customWidth="1"/>
    <col min="5122" max="5122" width="20" style="109" customWidth="1"/>
    <col min="5123" max="5124" width="11.85546875" style="109" customWidth="1"/>
    <col min="5125" max="5125" width="12.7109375" style="109" customWidth="1"/>
    <col min="5126" max="5134" width="11.85546875" style="109" customWidth="1"/>
    <col min="5135" max="5376" width="9.140625" style="109"/>
    <col min="5377" max="5377" width="4.5703125" style="109" customWidth="1"/>
    <col min="5378" max="5378" width="20" style="109" customWidth="1"/>
    <col min="5379" max="5380" width="11.85546875" style="109" customWidth="1"/>
    <col min="5381" max="5381" width="12.7109375" style="109" customWidth="1"/>
    <col min="5382" max="5390" width="11.85546875" style="109" customWidth="1"/>
    <col min="5391" max="5632" width="9.140625" style="109"/>
    <col min="5633" max="5633" width="4.5703125" style="109" customWidth="1"/>
    <col min="5634" max="5634" width="20" style="109" customWidth="1"/>
    <col min="5635" max="5636" width="11.85546875" style="109" customWidth="1"/>
    <col min="5637" max="5637" width="12.7109375" style="109" customWidth="1"/>
    <col min="5638" max="5646" width="11.85546875" style="109" customWidth="1"/>
    <col min="5647" max="5888" width="9.140625" style="109"/>
    <col min="5889" max="5889" width="4.5703125" style="109" customWidth="1"/>
    <col min="5890" max="5890" width="20" style="109" customWidth="1"/>
    <col min="5891" max="5892" width="11.85546875" style="109" customWidth="1"/>
    <col min="5893" max="5893" width="12.7109375" style="109" customWidth="1"/>
    <col min="5894" max="5902" width="11.85546875" style="109" customWidth="1"/>
    <col min="5903" max="6144" width="9.140625" style="109"/>
    <col min="6145" max="6145" width="4.5703125" style="109" customWidth="1"/>
    <col min="6146" max="6146" width="20" style="109" customWidth="1"/>
    <col min="6147" max="6148" width="11.85546875" style="109" customWidth="1"/>
    <col min="6149" max="6149" width="12.7109375" style="109" customWidth="1"/>
    <col min="6150" max="6158" width="11.85546875" style="109" customWidth="1"/>
    <col min="6159" max="6400" width="9.140625" style="109"/>
    <col min="6401" max="6401" width="4.5703125" style="109" customWidth="1"/>
    <col min="6402" max="6402" width="20" style="109" customWidth="1"/>
    <col min="6403" max="6404" width="11.85546875" style="109" customWidth="1"/>
    <col min="6405" max="6405" width="12.7109375" style="109" customWidth="1"/>
    <col min="6406" max="6414" width="11.85546875" style="109" customWidth="1"/>
    <col min="6415" max="6656" width="9.140625" style="109"/>
    <col min="6657" max="6657" width="4.5703125" style="109" customWidth="1"/>
    <col min="6658" max="6658" width="20" style="109" customWidth="1"/>
    <col min="6659" max="6660" width="11.85546875" style="109" customWidth="1"/>
    <col min="6661" max="6661" width="12.7109375" style="109" customWidth="1"/>
    <col min="6662" max="6670" width="11.85546875" style="109" customWidth="1"/>
    <col min="6671" max="6912" width="9.140625" style="109"/>
    <col min="6913" max="6913" width="4.5703125" style="109" customWidth="1"/>
    <col min="6914" max="6914" width="20" style="109" customWidth="1"/>
    <col min="6915" max="6916" width="11.85546875" style="109" customWidth="1"/>
    <col min="6917" max="6917" width="12.7109375" style="109" customWidth="1"/>
    <col min="6918" max="6926" width="11.85546875" style="109" customWidth="1"/>
    <col min="6927" max="7168" width="9.140625" style="109"/>
    <col min="7169" max="7169" width="4.5703125" style="109" customWidth="1"/>
    <col min="7170" max="7170" width="20" style="109" customWidth="1"/>
    <col min="7171" max="7172" width="11.85546875" style="109" customWidth="1"/>
    <col min="7173" max="7173" width="12.7109375" style="109" customWidth="1"/>
    <col min="7174" max="7182" width="11.85546875" style="109" customWidth="1"/>
    <col min="7183" max="7424" width="9.140625" style="109"/>
    <col min="7425" max="7425" width="4.5703125" style="109" customWidth="1"/>
    <col min="7426" max="7426" width="20" style="109" customWidth="1"/>
    <col min="7427" max="7428" width="11.85546875" style="109" customWidth="1"/>
    <col min="7429" max="7429" width="12.7109375" style="109" customWidth="1"/>
    <col min="7430" max="7438" width="11.85546875" style="109" customWidth="1"/>
    <col min="7439" max="7680" width="9.140625" style="109"/>
    <col min="7681" max="7681" width="4.5703125" style="109" customWidth="1"/>
    <col min="7682" max="7682" width="20" style="109" customWidth="1"/>
    <col min="7683" max="7684" width="11.85546875" style="109" customWidth="1"/>
    <col min="7685" max="7685" width="12.7109375" style="109" customWidth="1"/>
    <col min="7686" max="7694" width="11.85546875" style="109" customWidth="1"/>
    <col min="7695" max="7936" width="9.140625" style="109"/>
    <col min="7937" max="7937" width="4.5703125" style="109" customWidth="1"/>
    <col min="7938" max="7938" width="20" style="109" customWidth="1"/>
    <col min="7939" max="7940" width="11.85546875" style="109" customWidth="1"/>
    <col min="7941" max="7941" width="12.7109375" style="109" customWidth="1"/>
    <col min="7942" max="7950" width="11.85546875" style="109" customWidth="1"/>
    <col min="7951" max="8192" width="9.140625" style="109"/>
    <col min="8193" max="8193" width="4.5703125" style="109" customWidth="1"/>
    <col min="8194" max="8194" width="20" style="109" customWidth="1"/>
    <col min="8195" max="8196" width="11.85546875" style="109" customWidth="1"/>
    <col min="8197" max="8197" width="12.7109375" style="109" customWidth="1"/>
    <col min="8198" max="8206" width="11.85546875" style="109" customWidth="1"/>
    <col min="8207" max="8448" width="9.140625" style="109"/>
    <col min="8449" max="8449" width="4.5703125" style="109" customWidth="1"/>
    <col min="8450" max="8450" width="20" style="109" customWidth="1"/>
    <col min="8451" max="8452" width="11.85546875" style="109" customWidth="1"/>
    <col min="8453" max="8453" width="12.7109375" style="109" customWidth="1"/>
    <col min="8454" max="8462" width="11.85546875" style="109" customWidth="1"/>
    <col min="8463" max="8704" width="9.140625" style="109"/>
    <col min="8705" max="8705" width="4.5703125" style="109" customWidth="1"/>
    <col min="8706" max="8706" width="20" style="109" customWidth="1"/>
    <col min="8707" max="8708" width="11.85546875" style="109" customWidth="1"/>
    <col min="8709" max="8709" width="12.7109375" style="109" customWidth="1"/>
    <col min="8710" max="8718" width="11.85546875" style="109" customWidth="1"/>
    <col min="8719" max="8960" width="9.140625" style="109"/>
    <col min="8961" max="8961" width="4.5703125" style="109" customWidth="1"/>
    <col min="8962" max="8962" width="20" style="109" customWidth="1"/>
    <col min="8963" max="8964" width="11.85546875" style="109" customWidth="1"/>
    <col min="8965" max="8965" width="12.7109375" style="109" customWidth="1"/>
    <col min="8966" max="8974" width="11.85546875" style="109" customWidth="1"/>
    <col min="8975" max="9216" width="9.140625" style="109"/>
    <col min="9217" max="9217" width="4.5703125" style="109" customWidth="1"/>
    <col min="9218" max="9218" width="20" style="109" customWidth="1"/>
    <col min="9219" max="9220" width="11.85546875" style="109" customWidth="1"/>
    <col min="9221" max="9221" width="12.7109375" style="109" customWidth="1"/>
    <col min="9222" max="9230" width="11.85546875" style="109" customWidth="1"/>
    <col min="9231" max="9472" width="9.140625" style="109"/>
    <col min="9473" max="9473" width="4.5703125" style="109" customWidth="1"/>
    <col min="9474" max="9474" width="20" style="109" customWidth="1"/>
    <col min="9475" max="9476" width="11.85546875" style="109" customWidth="1"/>
    <col min="9477" max="9477" width="12.7109375" style="109" customWidth="1"/>
    <col min="9478" max="9486" width="11.85546875" style="109" customWidth="1"/>
    <col min="9487" max="9728" width="9.140625" style="109"/>
    <col min="9729" max="9729" width="4.5703125" style="109" customWidth="1"/>
    <col min="9730" max="9730" width="20" style="109" customWidth="1"/>
    <col min="9731" max="9732" width="11.85546875" style="109" customWidth="1"/>
    <col min="9733" max="9733" width="12.7109375" style="109" customWidth="1"/>
    <col min="9734" max="9742" width="11.85546875" style="109" customWidth="1"/>
    <col min="9743" max="9984" width="9.140625" style="109"/>
    <col min="9985" max="9985" width="4.5703125" style="109" customWidth="1"/>
    <col min="9986" max="9986" width="20" style="109" customWidth="1"/>
    <col min="9987" max="9988" width="11.85546875" style="109" customWidth="1"/>
    <col min="9989" max="9989" width="12.7109375" style="109" customWidth="1"/>
    <col min="9990" max="9998" width="11.85546875" style="109" customWidth="1"/>
    <col min="9999" max="10240" width="9.140625" style="109"/>
    <col min="10241" max="10241" width="4.5703125" style="109" customWidth="1"/>
    <col min="10242" max="10242" width="20" style="109" customWidth="1"/>
    <col min="10243" max="10244" width="11.85546875" style="109" customWidth="1"/>
    <col min="10245" max="10245" width="12.7109375" style="109" customWidth="1"/>
    <col min="10246" max="10254" width="11.85546875" style="109" customWidth="1"/>
    <col min="10255" max="10496" width="9.140625" style="109"/>
    <col min="10497" max="10497" width="4.5703125" style="109" customWidth="1"/>
    <col min="10498" max="10498" width="20" style="109" customWidth="1"/>
    <col min="10499" max="10500" width="11.85546875" style="109" customWidth="1"/>
    <col min="10501" max="10501" width="12.7109375" style="109" customWidth="1"/>
    <col min="10502" max="10510" width="11.85546875" style="109" customWidth="1"/>
    <col min="10511" max="10752" width="9.140625" style="109"/>
    <col min="10753" max="10753" width="4.5703125" style="109" customWidth="1"/>
    <col min="10754" max="10754" width="20" style="109" customWidth="1"/>
    <col min="10755" max="10756" width="11.85546875" style="109" customWidth="1"/>
    <col min="10757" max="10757" width="12.7109375" style="109" customWidth="1"/>
    <col min="10758" max="10766" width="11.85546875" style="109" customWidth="1"/>
    <col min="10767" max="11008" width="9.140625" style="109"/>
    <col min="11009" max="11009" width="4.5703125" style="109" customWidth="1"/>
    <col min="11010" max="11010" width="20" style="109" customWidth="1"/>
    <col min="11011" max="11012" width="11.85546875" style="109" customWidth="1"/>
    <col min="11013" max="11013" width="12.7109375" style="109" customWidth="1"/>
    <col min="11014" max="11022" width="11.85546875" style="109" customWidth="1"/>
    <col min="11023" max="11264" width="9.140625" style="109"/>
    <col min="11265" max="11265" width="4.5703125" style="109" customWidth="1"/>
    <col min="11266" max="11266" width="20" style="109" customWidth="1"/>
    <col min="11267" max="11268" width="11.85546875" style="109" customWidth="1"/>
    <col min="11269" max="11269" width="12.7109375" style="109" customWidth="1"/>
    <col min="11270" max="11278" width="11.85546875" style="109" customWidth="1"/>
    <col min="11279" max="11520" width="9.140625" style="109"/>
    <col min="11521" max="11521" width="4.5703125" style="109" customWidth="1"/>
    <col min="11522" max="11522" width="20" style="109" customWidth="1"/>
    <col min="11523" max="11524" width="11.85546875" style="109" customWidth="1"/>
    <col min="11525" max="11525" width="12.7109375" style="109" customWidth="1"/>
    <col min="11526" max="11534" width="11.85546875" style="109" customWidth="1"/>
    <col min="11535" max="11776" width="9.140625" style="109"/>
    <col min="11777" max="11777" width="4.5703125" style="109" customWidth="1"/>
    <col min="11778" max="11778" width="20" style="109" customWidth="1"/>
    <col min="11779" max="11780" width="11.85546875" style="109" customWidth="1"/>
    <col min="11781" max="11781" width="12.7109375" style="109" customWidth="1"/>
    <col min="11782" max="11790" width="11.85546875" style="109" customWidth="1"/>
    <col min="11791" max="12032" width="9.140625" style="109"/>
    <col min="12033" max="12033" width="4.5703125" style="109" customWidth="1"/>
    <col min="12034" max="12034" width="20" style="109" customWidth="1"/>
    <col min="12035" max="12036" width="11.85546875" style="109" customWidth="1"/>
    <col min="12037" max="12037" width="12.7109375" style="109" customWidth="1"/>
    <col min="12038" max="12046" width="11.85546875" style="109" customWidth="1"/>
    <col min="12047" max="12288" width="9.140625" style="109"/>
    <col min="12289" max="12289" width="4.5703125" style="109" customWidth="1"/>
    <col min="12290" max="12290" width="20" style="109" customWidth="1"/>
    <col min="12291" max="12292" width="11.85546875" style="109" customWidth="1"/>
    <col min="12293" max="12293" width="12.7109375" style="109" customWidth="1"/>
    <col min="12294" max="12302" width="11.85546875" style="109" customWidth="1"/>
    <col min="12303" max="12544" width="9.140625" style="109"/>
    <col min="12545" max="12545" width="4.5703125" style="109" customWidth="1"/>
    <col min="12546" max="12546" width="20" style="109" customWidth="1"/>
    <col min="12547" max="12548" width="11.85546875" style="109" customWidth="1"/>
    <col min="12549" max="12549" width="12.7109375" style="109" customWidth="1"/>
    <col min="12550" max="12558" width="11.85546875" style="109" customWidth="1"/>
    <col min="12559" max="12800" width="9.140625" style="109"/>
    <col min="12801" max="12801" width="4.5703125" style="109" customWidth="1"/>
    <col min="12802" max="12802" width="20" style="109" customWidth="1"/>
    <col min="12803" max="12804" width="11.85546875" style="109" customWidth="1"/>
    <col min="12805" max="12805" width="12.7109375" style="109" customWidth="1"/>
    <col min="12806" max="12814" width="11.85546875" style="109" customWidth="1"/>
    <col min="12815" max="13056" width="9.140625" style="109"/>
    <col min="13057" max="13057" width="4.5703125" style="109" customWidth="1"/>
    <col min="13058" max="13058" width="20" style="109" customWidth="1"/>
    <col min="13059" max="13060" width="11.85546875" style="109" customWidth="1"/>
    <col min="13061" max="13061" width="12.7109375" style="109" customWidth="1"/>
    <col min="13062" max="13070" width="11.85546875" style="109" customWidth="1"/>
    <col min="13071" max="13312" width="9.140625" style="109"/>
    <col min="13313" max="13313" width="4.5703125" style="109" customWidth="1"/>
    <col min="13314" max="13314" width="20" style="109" customWidth="1"/>
    <col min="13315" max="13316" width="11.85546875" style="109" customWidth="1"/>
    <col min="13317" max="13317" width="12.7109375" style="109" customWidth="1"/>
    <col min="13318" max="13326" width="11.85546875" style="109" customWidth="1"/>
    <col min="13327" max="13568" width="9.140625" style="109"/>
    <col min="13569" max="13569" width="4.5703125" style="109" customWidth="1"/>
    <col min="13570" max="13570" width="20" style="109" customWidth="1"/>
    <col min="13571" max="13572" width="11.85546875" style="109" customWidth="1"/>
    <col min="13573" max="13573" width="12.7109375" style="109" customWidth="1"/>
    <col min="13574" max="13582" width="11.85546875" style="109" customWidth="1"/>
    <col min="13583" max="13824" width="9.140625" style="109"/>
    <col min="13825" max="13825" width="4.5703125" style="109" customWidth="1"/>
    <col min="13826" max="13826" width="20" style="109" customWidth="1"/>
    <col min="13827" max="13828" width="11.85546875" style="109" customWidth="1"/>
    <col min="13829" max="13829" width="12.7109375" style="109" customWidth="1"/>
    <col min="13830" max="13838" width="11.85546875" style="109" customWidth="1"/>
    <col min="13839" max="14080" width="9.140625" style="109"/>
    <col min="14081" max="14081" width="4.5703125" style="109" customWidth="1"/>
    <col min="14082" max="14082" width="20" style="109" customWidth="1"/>
    <col min="14083" max="14084" width="11.85546875" style="109" customWidth="1"/>
    <col min="14085" max="14085" width="12.7109375" style="109" customWidth="1"/>
    <col min="14086" max="14094" width="11.85546875" style="109" customWidth="1"/>
    <col min="14095" max="14336" width="9.140625" style="109"/>
    <col min="14337" max="14337" width="4.5703125" style="109" customWidth="1"/>
    <col min="14338" max="14338" width="20" style="109" customWidth="1"/>
    <col min="14339" max="14340" width="11.85546875" style="109" customWidth="1"/>
    <col min="14341" max="14341" width="12.7109375" style="109" customWidth="1"/>
    <col min="14342" max="14350" width="11.85546875" style="109" customWidth="1"/>
    <col min="14351" max="14592" width="9.140625" style="109"/>
    <col min="14593" max="14593" width="4.5703125" style="109" customWidth="1"/>
    <col min="14594" max="14594" width="20" style="109" customWidth="1"/>
    <col min="14595" max="14596" width="11.85546875" style="109" customWidth="1"/>
    <col min="14597" max="14597" width="12.7109375" style="109" customWidth="1"/>
    <col min="14598" max="14606" width="11.85546875" style="109" customWidth="1"/>
    <col min="14607" max="14848" width="9.140625" style="109"/>
    <col min="14849" max="14849" width="4.5703125" style="109" customWidth="1"/>
    <col min="14850" max="14850" width="20" style="109" customWidth="1"/>
    <col min="14851" max="14852" width="11.85546875" style="109" customWidth="1"/>
    <col min="14853" max="14853" width="12.7109375" style="109" customWidth="1"/>
    <col min="14854" max="14862" width="11.85546875" style="109" customWidth="1"/>
    <col min="14863" max="15104" width="9.140625" style="109"/>
    <col min="15105" max="15105" width="4.5703125" style="109" customWidth="1"/>
    <col min="15106" max="15106" width="20" style="109" customWidth="1"/>
    <col min="15107" max="15108" width="11.85546875" style="109" customWidth="1"/>
    <col min="15109" max="15109" width="12.7109375" style="109" customWidth="1"/>
    <col min="15110" max="15118" width="11.85546875" style="109" customWidth="1"/>
    <col min="15119" max="15360" width="9.140625" style="109"/>
    <col min="15361" max="15361" width="4.5703125" style="109" customWidth="1"/>
    <col min="15362" max="15362" width="20" style="109" customWidth="1"/>
    <col min="15363" max="15364" width="11.85546875" style="109" customWidth="1"/>
    <col min="15365" max="15365" width="12.7109375" style="109" customWidth="1"/>
    <col min="15366" max="15374" width="11.85546875" style="109" customWidth="1"/>
    <col min="15375" max="15616" width="9.140625" style="109"/>
    <col min="15617" max="15617" width="4.5703125" style="109" customWidth="1"/>
    <col min="15618" max="15618" width="20" style="109" customWidth="1"/>
    <col min="15619" max="15620" width="11.85546875" style="109" customWidth="1"/>
    <col min="15621" max="15621" width="12.7109375" style="109" customWidth="1"/>
    <col min="15622" max="15630" width="11.85546875" style="109" customWidth="1"/>
    <col min="15631" max="15872" width="9.140625" style="109"/>
    <col min="15873" max="15873" width="4.5703125" style="109" customWidth="1"/>
    <col min="15874" max="15874" width="20" style="109" customWidth="1"/>
    <col min="15875" max="15876" width="11.85546875" style="109" customWidth="1"/>
    <col min="15877" max="15877" width="12.7109375" style="109" customWidth="1"/>
    <col min="15878" max="15886" width="11.85546875" style="109" customWidth="1"/>
    <col min="15887" max="16128" width="9.140625" style="109"/>
    <col min="16129" max="16129" width="4.5703125" style="109" customWidth="1"/>
    <col min="16130" max="16130" width="20" style="109" customWidth="1"/>
    <col min="16131" max="16132" width="11.85546875" style="109" customWidth="1"/>
    <col min="16133" max="16133" width="12.7109375" style="109" customWidth="1"/>
    <col min="16134" max="16142" width="11.85546875" style="109" customWidth="1"/>
    <col min="16143" max="16384" width="9.140625" style="109"/>
  </cols>
  <sheetData>
    <row r="1" spans="1:16" ht="19.5" customHeight="1">
      <c r="B1" s="110"/>
      <c r="C1" s="111" t="s">
        <v>163</v>
      </c>
      <c r="I1" s="111" t="str">
        <f>C1</f>
        <v>Table H3: Projected Population 2008</v>
      </c>
    </row>
    <row r="2" spans="1:16" ht="18" customHeight="1">
      <c r="C2" s="155" t="s">
        <v>80</v>
      </c>
      <c r="D2" s="112"/>
      <c r="E2" s="112"/>
      <c r="F2" s="112"/>
      <c r="G2" s="112"/>
      <c r="H2" s="112"/>
      <c r="I2" s="155" t="str">
        <f>C2</f>
        <v>Scheduled Tribe</v>
      </c>
      <c r="J2" s="112"/>
      <c r="K2" s="112"/>
      <c r="L2" s="112"/>
      <c r="M2" s="112"/>
      <c r="N2" s="112"/>
    </row>
    <row r="3" spans="1:16" ht="18.75" customHeight="1">
      <c r="A3" s="207" t="s">
        <v>67</v>
      </c>
      <c r="B3" s="208" t="s">
        <v>65</v>
      </c>
      <c r="C3" s="203" t="s">
        <v>119</v>
      </c>
      <c r="D3" s="204"/>
      <c r="E3" s="205"/>
      <c r="F3" s="203" t="s">
        <v>120</v>
      </c>
      <c r="G3" s="204"/>
      <c r="H3" s="205"/>
      <c r="I3" s="203" t="s">
        <v>121</v>
      </c>
      <c r="J3" s="204"/>
      <c r="K3" s="205"/>
      <c r="L3" s="203" t="s">
        <v>122</v>
      </c>
      <c r="M3" s="204"/>
      <c r="N3" s="205"/>
      <c r="O3" s="127"/>
      <c r="P3" s="127"/>
    </row>
    <row r="4" spans="1:16" s="127" customFormat="1" ht="18.75" customHeight="1">
      <c r="A4" s="206"/>
      <c r="B4" s="209"/>
      <c r="C4" s="115" t="s">
        <v>123</v>
      </c>
      <c r="D4" s="115" t="s">
        <v>124</v>
      </c>
      <c r="E4" s="115" t="s">
        <v>15</v>
      </c>
      <c r="F4" s="115" t="s">
        <v>123</v>
      </c>
      <c r="G4" s="115" t="s">
        <v>124</v>
      </c>
      <c r="H4" s="115" t="s">
        <v>15</v>
      </c>
      <c r="I4" s="115" t="s">
        <v>123</v>
      </c>
      <c r="J4" s="115" t="s">
        <v>124</v>
      </c>
      <c r="K4" s="115" t="s">
        <v>15</v>
      </c>
      <c r="L4" s="115" t="s">
        <v>123</v>
      </c>
      <c r="M4" s="115" t="s">
        <v>124</v>
      </c>
      <c r="N4" s="115" t="s">
        <v>15</v>
      </c>
    </row>
    <row r="5" spans="1:16" s="129" customFormat="1" ht="10.5" customHeight="1">
      <c r="A5" s="116">
        <v>1</v>
      </c>
      <c r="B5" s="128">
        <v>2</v>
      </c>
      <c r="C5" s="116">
        <v>3</v>
      </c>
      <c r="D5" s="128">
        <v>4</v>
      </c>
      <c r="E5" s="116">
        <v>5</v>
      </c>
      <c r="F5" s="128">
        <v>6</v>
      </c>
      <c r="G5" s="116">
        <v>7</v>
      </c>
      <c r="H5" s="128">
        <v>8</v>
      </c>
      <c r="I5" s="116">
        <v>9</v>
      </c>
      <c r="J5" s="128">
        <v>10</v>
      </c>
      <c r="K5" s="116">
        <v>11</v>
      </c>
      <c r="L5" s="128">
        <v>12</v>
      </c>
      <c r="M5" s="116">
        <v>13</v>
      </c>
      <c r="N5" s="128">
        <v>14</v>
      </c>
    </row>
    <row r="6" spans="1:16" ht="18.75" customHeight="1">
      <c r="A6" s="118">
        <v>1</v>
      </c>
      <c r="B6" s="119" t="s">
        <v>16</v>
      </c>
      <c r="C6" s="120">
        <v>334133</v>
      </c>
      <c r="D6" s="120">
        <v>312979</v>
      </c>
      <c r="E6" s="121">
        <f>C6+D6</f>
        <v>647112</v>
      </c>
      <c r="F6" s="120">
        <v>177551</v>
      </c>
      <c r="G6" s="120">
        <v>153046</v>
      </c>
      <c r="H6" s="121">
        <f>F6+G6</f>
        <v>330597</v>
      </c>
      <c r="I6" s="120">
        <v>116670</v>
      </c>
      <c r="J6" s="120">
        <v>97755</v>
      </c>
      <c r="K6" s="121">
        <f>I6+J6</f>
        <v>214425</v>
      </c>
      <c r="L6" s="120">
        <v>98334</v>
      </c>
      <c r="M6" s="120">
        <v>90573</v>
      </c>
      <c r="N6" s="121">
        <f>L6+M6</f>
        <v>188907</v>
      </c>
    </row>
    <row r="7" spans="1:16" ht="18.75" customHeight="1">
      <c r="A7" s="118">
        <v>2</v>
      </c>
      <c r="B7" s="119" t="s">
        <v>17</v>
      </c>
      <c r="C7" s="120">
        <v>46619</v>
      </c>
      <c r="D7" s="120">
        <v>45771</v>
      </c>
      <c r="E7" s="121">
        <f t="shared" ref="E7:E40" si="0">C7+D7</f>
        <v>92390</v>
      </c>
      <c r="F7" s="120">
        <v>30458</v>
      </c>
      <c r="G7" s="120">
        <v>30200</v>
      </c>
      <c r="H7" s="121">
        <f t="shared" ref="H7:H40" si="1">F7+G7</f>
        <v>60658</v>
      </c>
      <c r="I7" s="120">
        <v>21710</v>
      </c>
      <c r="J7" s="120">
        <v>21607</v>
      </c>
      <c r="K7" s="121">
        <f t="shared" ref="K7:K40" si="2">I7+J7</f>
        <v>43317</v>
      </c>
      <c r="L7" s="120">
        <v>21238</v>
      </c>
      <c r="M7" s="120">
        <v>21388</v>
      </c>
      <c r="N7" s="121">
        <f t="shared" ref="N7:N40" si="3">L7+M7</f>
        <v>42626</v>
      </c>
    </row>
    <row r="8" spans="1:16" ht="18.75" customHeight="1">
      <c r="A8" s="118">
        <v>3</v>
      </c>
      <c r="B8" s="119" t="s">
        <v>48</v>
      </c>
      <c r="C8" s="120">
        <v>205378</v>
      </c>
      <c r="D8" s="120">
        <v>200130</v>
      </c>
      <c r="E8" s="121">
        <f t="shared" si="0"/>
        <v>405508</v>
      </c>
      <c r="F8" s="120">
        <v>129545</v>
      </c>
      <c r="G8" s="120">
        <v>127061</v>
      </c>
      <c r="H8" s="121">
        <f t="shared" si="1"/>
        <v>256606</v>
      </c>
      <c r="I8" s="120">
        <v>91031</v>
      </c>
      <c r="J8" s="120">
        <v>92047</v>
      </c>
      <c r="K8" s="121">
        <f t="shared" si="2"/>
        <v>183078</v>
      </c>
      <c r="L8" s="120">
        <v>91890</v>
      </c>
      <c r="M8" s="120">
        <v>94900</v>
      </c>
      <c r="N8" s="121">
        <f t="shared" si="3"/>
        <v>186790</v>
      </c>
    </row>
    <row r="9" spans="1:16" ht="18.75" customHeight="1">
      <c r="A9" s="118">
        <v>4</v>
      </c>
      <c r="B9" s="123" t="s">
        <v>49</v>
      </c>
      <c r="C9" s="120">
        <v>58459</v>
      </c>
      <c r="D9" s="120">
        <v>54447</v>
      </c>
      <c r="E9" s="121">
        <f t="shared" si="0"/>
        <v>112906</v>
      </c>
      <c r="F9" s="120">
        <v>33160</v>
      </c>
      <c r="G9" s="120">
        <v>30842</v>
      </c>
      <c r="H9" s="121">
        <f t="shared" si="1"/>
        <v>64002</v>
      </c>
      <c r="I9" s="120">
        <v>22109</v>
      </c>
      <c r="J9" s="120">
        <v>19662</v>
      </c>
      <c r="K9" s="121">
        <f t="shared" si="2"/>
        <v>41771</v>
      </c>
      <c r="L9" s="120">
        <v>19641</v>
      </c>
      <c r="M9" s="120">
        <v>17504</v>
      </c>
      <c r="N9" s="121">
        <f t="shared" si="3"/>
        <v>37145</v>
      </c>
    </row>
    <row r="10" spans="1:16" ht="18.75" customHeight="1">
      <c r="A10" s="118">
        <v>5</v>
      </c>
      <c r="B10" s="123" t="s">
        <v>19</v>
      </c>
      <c r="C10" s="120">
        <v>436857</v>
      </c>
      <c r="D10" s="120">
        <v>429690</v>
      </c>
      <c r="E10" s="121">
        <f t="shared" si="0"/>
        <v>866547</v>
      </c>
      <c r="F10" s="120">
        <v>244810</v>
      </c>
      <c r="G10" s="120">
        <v>239369</v>
      </c>
      <c r="H10" s="121">
        <f t="shared" si="1"/>
        <v>484179</v>
      </c>
      <c r="I10" s="120">
        <v>166107</v>
      </c>
      <c r="J10" s="120">
        <v>158452</v>
      </c>
      <c r="K10" s="121">
        <f t="shared" si="2"/>
        <v>324559</v>
      </c>
      <c r="L10" s="120">
        <v>151811</v>
      </c>
      <c r="M10" s="120">
        <v>150823</v>
      </c>
      <c r="N10" s="121">
        <f t="shared" si="3"/>
        <v>302634</v>
      </c>
    </row>
    <row r="11" spans="1:16" ht="18.75" customHeight="1">
      <c r="A11" s="118">
        <v>6</v>
      </c>
      <c r="B11" s="119" t="s">
        <v>20</v>
      </c>
      <c r="C11" s="120">
        <v>30</v>
      </c>
      <c r="D11" s="120">
        <v>42</v>
      </c>
      <c r="E11" s="121">
        <f t="shared" si="0"/>
        <v>72</v>
      </c>
      <c r="F11" s="120">
        <v>24</v>
      </c>
      <c r="G11" s="120">
        <v>21</v>
      </c>
      <c r="H11" s="121">
        <f t="shared" si="1"/>
        <v>45</v>
      </c>
      <c r="I11" s="120">
        <v>10</v>
      </c>
      <c r="J11" s="120">
        <v>14</v>
      </c>
      <c r="K11" s="121">
        <f t="shared" si="2"/>
        <v>24</v>
      </c>
      <c r="L11" s="120">
        <v>18</v>
      </c>
      <c r="M11" s="120">
        <v>12</v>
      </c>
      <c r="N11" s="121">
        <f t="shared" si="3"/>
        <v>30</v>
      </c>
    </row>
    <row r="12" spans="1:16" ht="18.75" customHeight="1">
      <c r="A12" s="118">
        <v>7</v>
      </c>
      <c r="B12" s="119" t="s">
        <v>21</v>
      </c>
      <c r="C12" s="120">
        <v>488798</v>
      </c>
      <c r="D12" s="120">
        <v>451071</v>
      </c>
      <c r="E12" s="121">
        <f t="shared" si="0"/>
        <v>939869</v>
      </c>
      <c r="F12" s="120">
        <v>264883</v>
      </c>
      <c r="G12" s="120">
        <v>244820</v>
      </c>
      <c r="H12" s="121">
        <f t="shared" si="1"/>
        <v>509703</v>
      </c>
      <c r="I12" s="120">
        <v>177049</v>
      </c>
      <c r="J12" s="120">
        <v>159876</v>
      </c>
      <c r="K12" s="121">
        <f t="shared" si="2"/>
        <v>336925</v>
      </c>
      <c r="L12" s="120">
        <v>155952</v>
      </c>
      <c r="M12" s="120">
        <v>140713</v>
      </c>
      <c r="N12" s="121">
        <f t="shared" si="3"/>
        <v>296665</v>
      </c>
    </row>
    <row r="13" spans="1:16" ht="18.75" customHeight="1">
      <c r="A13" s="118">
        <v>8</v>
      </c>
      <c r="B13" s="119" t="s">
        <v>22</v>
      </c>
      <c r="C13" s="120">
        <v>0</v>
      </c>
      <c r="D13" s="120">
        <v>0</v>
      </c>
      <c r="E13" s="121">
        <f t="shared" si="0"/>
        <v>0</v>
      </c>
      <c r="F13" s="120">
        <v>0</v>
      </c>
      <c r="G13" s="120">
        <v>0</v>
      </c>
      <c r="H13" s="121">
        <f t="shared" si="1"/>
        <v>0</v>
      </c>
      <c r="I13" s="120">
        <v>0</v>
      </c>
      <c r="J13" s="120">
        <v>0</v>
      </c>
      <c r="K13" s="121">
        <f t="shared" si="2"/>
        <v>0</v>
      </c>
      <c r="L13" s="120">
        <v>0</v>
      </c>
      <c r="M13" s="120">
        <v>0</v>
      </c>
      <c r="N13" s="121">
        <f t="shared" si="3"/>
        <v>0</v>
      </c>
    </row>
    <row r="14" spans="1:16" ht="18.75" customHeight="1">
      <c r="A14" s="118">
        <v>9</v>
      </c>
      <c r="B14" s="119" t="s">
        <v>50</v>
      </c>
      <c r="C14" s="120">
        <v>12974</v>
      </c>
      <c r="D14" s="120">
        <v>12459</v>
      </c>
      <c r="E14" s="121">
        <f t="shared" si="0"/>
        <v>25433</v>
      </c>
      <c r="F14" s="120">
        <v>8208</v>
      </c>
      <c r="G14" s="120">
        <v>7691</v>
      </c>
      <c r="H14" s="121">
        <f t="shared" si="1"/>
        <v>15899</v>
      </c>
      <c r="I14" s="120">
        <v>5420</v>
      </c>
      <c r="J14" s="120">
        <v>5196</v>
      </c>
      <c r="K14" s="121">
        <f t="shared" si="2"/>
        <v>10616</v>
      </c>
      <c r="L14" s="120">
        <v>5397</v>
      </c>
      <c r="M14" s="120">
        <v>5483</v>
      </c>
      <c r="N14" s="121">
        <f t="shared" si="3"/>
        <v>10880</v>
      </c>
    </row>
    <row r="15" spans="1:16" ht="18.75" customHeight="1">
      <c r="A15" s="118">
        <v>10</v>
      </c>
      <c r="B15" s="119" t="s">
        <v>51</v>
      </c>
      <c r="C15" s="120">
        <v>74919</v>
      </c>
      <c r="D15" s="120">
        <v>68891</v>
      </c>
      <c r="E15" s="121">
        <f t="shared" si="0"/>
        <v>143810</v>
      </c>
      <c r="F15" s="120">
        <v>43324</v>
      </c>
      <c r="G15" s="120">
        <v>38522</v>
      </c>
      <c r="H15" s="121">
        <f t="shared" si="1"/>
        <v>81846</v>
      </c>
      <c r="I15" s="120">
        <v>28899</v>
      </c>
      <c r="J15" s="120">
        <v>25300</v>
      </c>
      <c r="K15" s="121">
        <f t="shared" si="2"/>
        <v>54199</v>
      </c>
      <c r="L15" s="120">
        <v>26550</v>
      </c>
      <c r="M15" s="120">
        <v>23182</v>
      </c>
      <c r="N15" s="121">
        <f t="shared" si="3"/>
        <v>49732</v>
      </c>
    </row>
    <row r="16" spans="1:16" ht="18.75" customHeight="1">
      <c r="A16" s="118">
        <v>11</v>
      </c>
      <c r="B16" s="119" t="s">
        <v>52</v>
      </c>
      <c r="C16" s="120">
        <v>484122</v>
      </c>
      <c r="D16" s="120">
        <v>468119</v>
      </c>
      <c r="E16" s="121">
        <f t="shared" si="0"/>
        <v>952241</v>
      </c>
      <c r="F16" s="120">
        <v>288353</v>
      </c>
      <c r="G16" s="120">
        <v>284018</v>
      </c>
      <c r="H16" s="121">
        <f t="shared" si="1"/>
        <v>572371</v>
      </c>
      <c r="I16" s="120">
        <v>190611</v>
      </c>
      <c r="J16" s="120">
        <v>186830</v>
      </c>
      <c r="K16" s="121">
        <f t="shared" si="2"/>
        <v>377441</v>
      </c>
      <c r="L16" s="120">
        <v>173684</v>
      </c>
      <c r="M16" s="120">
        <v>174153</v>
      </c>
      <c r="N16" s="121">
        <f t="shared" si="3"/>
        <v>347837</v>
      </c>
    </row>
    <row r="17" spans="1:14" ht="18.75" customHeight="1">
      <c r="A17" s="118">
        <v>12</v>
      </c>
      <c r="B17" s="119" t="s">
        <v>25</v>
      </c>
      <c r="C17" s="120">
        <v>205841</v>
      </c>
      <c r="D17" s="120">
        <v>200206</v>
      </c>
      <c r="E17" s="121">
        <f t="shared" si="0"/>
        <v>406047</v>
      </c>
      <c r="F17" s="120">
        <v>122156</v>
      </c>
      <c r="G17" s="120">
        <v>116728</v>
      </c>
      <c r="H17" s="121">
        <f t="shared" si="1"/>
        <v>238884</v>
      </c>
      <c r="I17" s="120">
        <v>83884</v>
      </c>
      <c r="J17" s="120">
        <v>75093</v>
      </c>
      <c r="K17" s="121">
        <f t="shared" si="2"/>
        <v>158977</v>
      </c>
      <c r="L17" s="120">
        <v>79394</v>
      </c>
      <c r="M17" s="120">
        <v>66558</v>
      </c>
      <c r="N17" s="121">
        <f t="shared" si="3"/>
        <v>145952</v>
      </c>
    </row>
    <row r="18" spans="1:14" ht="18.75" customHeight="1">
      <c r="A18" s="118">
        <v>13</v>
      </c>
      <c r="B18" s="119" t="s">
        <v>53</v>
      </c>
      <c r="C18" s="120">
        <v>16781</v>
      </c>
      <c r="D18" s="120">
        <v>16045</v>
      </c>
      <c r="E18" s="121">
        <f t="shared" si="0"/>
        <v>32826</v>
      </c>
      <c r="F18" s="120">
        <v>9283</v>
      </c>
      <c r="G18" s="120">
        <v>8699</v>
      </c>
      <c r="H18" s="121">
        <f t="shared" si="1"/>
        <v>17982</v>
      </c>
      <c r="I18" s="120">
        <v>6652</v>
      </c>
      <c r="J18" s="120">
        <v>6244</v>
      </c>
      <c r="K18" s="121">
        <f t="shared" si="2"/>
        <v>12896</v>
      </c>
      <c r="L18" s="120">
        <v>6284</v>
      </c>
      <c r="M18" s="120">
        <v>6255</v>
      </c>
      <c r="N18" s="121">
        <f t="shared" si="3"/>
        <v>12539</v>
      </c>
    </row>
    <row r="19" spans="1:14" ht="18.75" customHeight="1">
      <c r="A19" s="118">
        <v>14</v>
      </c>
      <c r="B19" s="119" t="s">
        <v>27</v>
      </c>
      <c r="C19" s="120">
        <v>936644</v>
      </c>
      <c r="D19" s="120">
        <v>894804</v>
      </c>
      <c r="E19" s="121">
        <f t="shared" si="0"/>
        <v>1831448</v>
      </c>
      <c r="F19" s="120">
        <v>479466</v>
      </c>
      <c r="G19" s="120">
        <v>461474</v>
      </c>
      <c r="H19" s="121">
        <f t="shared" si="1"/>
        <v>940940</v>
      </c>
      <c r="I19" s="120">
        <v>308431</v>
      </c>
      <c r="J19" s="120">
        <v>293019</v>
      </c>
      <c r="K19" s="121">
        <f t="shared" si="2"/>
        <v>601450</v>
      </c>
      <c r="L19" s="120">
        <v>272095</v>
      </c>
      <c r="M19" s="120">
        <v>278586</v>
      </c>
      <c r="N19" s="121">
        <f t="shared" si="3"/>
        <v>550681</v>
      </c>
    </row>
    <row r="20" spans="1:14" ht="18.75" customHeight="1">
      <c r="A20" s="118">
        <v>15</v>
      </c>
      <c r="B20" s="119" t="s">
        <v>28</v>
      </c>
      <c r="C20" s="120">
        <v>570044</v>
      </c>
      <c r="D20" s="120">
        <v>526956</v>
      </c>
      <c r="E20" s="121">
        <f t="shared" si="0"/>
        <v>1097000</v>
      </c>
      <c r="F20" s="120">
        <v>308062</v>
      </c>
      <c r="G20" s="120">
        <v>279722</v>
      </c>
      <c r="H20" s="121">
        <f t="shared" si="1"/>
        <v>587784</v>
      </c>
      <c r="I20" s="120">
        <v>207301</v>
      </c>
      <c r="J20" s="120">
        <v>190481</v>
      </c>
      <c r="K20" s="121">
        <f t="shared" si="2"/>
        <v>397782</v>
      </c>
      <c r="L20" s="120">
        <v>189180</v>
      </c>
      <c r="M20" s="120">
        <v>177426</v>
      </c>
      <c r="N20" s="121">
        <f t="shared" si="3"/>
        <v>366606</v>
      </c>
    </row>
    <row r="21" spans="1:14" ht="18.75" customHeight="1">
      <c r="A21" s="118">
        <v>16</v>
      </c>
      <c r="B21" s="119" t="s">
        <v>29</v>
      </c>
      <c r="C21" s="120">
        <v>39810</v>
      </c>
      <c r="D21" s="120">
        <v>38355</v>
      </c>
      <c r="E21" s="121">
        <f t="shared" si="0"/>
        <v>78165</v>
      </c>
      <c r="F21" s="120">
        <v>25522</v>
      </c>
      <c r="G21" s="120">
        <v>24168</v>
      </c>
      <c r="H21" s="121">
        <f t="shared" si="1"/>
        <v>49690</v>
      </c>
      <c r="I21" s="120">
        <v>18212</v>
      </c>
      <c r="J21" s="120">
        <v>16923</v>
      </c>
      <c r="K21" s="121">
        <f t="shared" si="2"/>
        <v>35135</v>
      </c>
      <c r="L21" s="120">
        <v>18591</v>
      </c>
      <c r="M21" s="120">
        <v>17433</v>
      </c>
      <c r="N21" s="121">
        <f t="shared" si="3"/>
        <v>36024</v>
      </c>
    </row>
    <row r="22" spans="1:14" ht="18.75" customHeight="1">
      <c r="A22" s="118">
        <v>17</v>
      </c>
      <c r="B22" s="119" t="s">
        <v>30</v>
      </c>
      <c r="C22" s="120">
        <v>126947</v>
      </c>
      <c r="D22" s="120">
        <v>125432</v>
      </c>
      <c r="E22" s="121">
        <f t="shared" si="0"/>
        <v>252379</v>
      </c>
      <c r="F22" s="120">
        <v>84654</v>
      </c>
      <c r="G22" s="120">
        <v>83931</v>
      </c>
      <c r="H22" s="121">
        <f t="shared" si="1"/>
        <v>168585</v>
      </c>
      <c r="I22" s="120">
        <v>57337</v>
      </c>
      <c r="J22" s="120">
        <v>56929</v>
      </c>
      <c r="K22" s="121">
        <f t="shared" si="2"/>
        <v>114266</v>
      </c>
      <c r="L22" s="120">
        <v>58124</v>
      </c>
      <c r="M22" s="120">
        <v>58221</v>
      </c>
      <c r="N22" s="121">
        <f t="shared" si="3"/>
        <v>116345</v>
      </c>
    </row>
    <row r="23" spans="1:14" ht="18.75" customHeight="1">
      <c r="A23" s="118">
        <v>18</v>
      </c>
      <c r="B23" s="119" t="s">
        <v>31</v>
      </c>
      <c r="C23" s="120">
        <v>42766</v>
      </c>
      <c r="D23" s="120">
        <v>41782</v>
      </c>
      <c r="E23" s="121">
        <f t="shared" si="0"/>
        <v>84548</v>
      </c>
      <c r="F23" s="120">
        <v>28912</v>
      </c>
      <c r="G23" s="120">
        <v>28186</v>
      </c>
      <c r="H23" s="121">
        <f t="shared" si="1"/>
        <v>57098</v>
      </c>
      <c r="I23" s="120">
        <v>19712</v>
      </c>
      <c r="J23" s="120">
        <v>19099</v>
      </c>
      <c r="K23" s="121">
        <f t="shared" si="2"/>
        <v>38811</v>
      </c>
      <c r="L23" s="120">
        <v>20065</v>
      </c>
      <c r="M23" s="120">
        <v>19551</v>
      </c>
      <c r="N23" s="121">
        <f t="shared" si="3"/>
        <v>39616</v>
      </c>
    </row>
    <row r="24" spans="1:14" ht="18.75" customHeight="1">
      <c r="A24" s="118">
        <v>19</v>
      </c>
      <c r="B24" s="119" t="s">
        <v>54</v>
      </c>
      <c r="C24" s="120">
        <v>108179</v>
      </c>
      <c r="D24" s="120">
        <v>101769</v>
      </c>
      <c r="E24" s="121">
        <f t="shared" si="0"/>
        <v>209948</v>
      </c>
      <c r="F24" s="120">
        <v>72901</v>
      </c>
      <c r="G24" s="120">
        <v>68694</v>
      </c>
      <c r="H24" s="121">
        <f t="shared" si="1"/>
        <v>141595</v>
      </c>
      <c r="I24" s="120">
        <v>50228</v>
      </c>
      <c r="J24" s="120">
        <v>47118</v>
      </c>
      <c r="K24" s="121">
        <f t="shared" si="2"/>
        <v>97346</v>
      </c>
      <c r="L24" s="120">
        <v>51183</v>
      </c>
      <c r="M24" s="120">
        <v>48184</v>
      </c>
      <c r="N24" s="121">
        <f t="shared" si="3"/>
        <v>99367</v>
      </c>
    </row>
    <row r="25" spans="1:14" ht="18.75" customHeight="1">
      <c r="A25" s="118">
        <v>20</v>
      </c>
      <c r="B25" s="119" t="s">
        <v>55</v>
      </c>
      <c r="C25" s="120">
        <v>527186</v>
      </c>
      <c r="D25" s="120">
        <v>490618</v>
      </c>
      <c r="E25" s="121">
        <f t="shared" si="0"/>
        <v>1017804</v>
      </c>
      <c r="F25" s="120">
        <v>276881</v>
      </c>
      <c r="G25" s="120">
        <v>259702</v>
      </c>
      <c r="H25" s="121">
        <f t="shared" si="1"/>
        <v>536583</v>
      </c>
      <c r="I25" s="120">
        <v>183501</v>
      </c>
      <c r="J25" s="120">
        <v>168183</v>
      </c>
      <c r="K25" s="121">
        <f t="shared" si="2"/>
        <v>351684</v>
      </c>
      <c r="L25" s="120">
        <v>155771</v>
      </c>
      <c r="M25" s="120">
        <v>150218</v>
      </c>
      <c r="N25" s="121">
        <f t="shared" si="3"/>
        <v>305989</v>
      </c>
    </row>
    <row r="26" spans="1:14" ht="18.75" customHeight="1">
      <c r="A26" s="118">
        <v>21</v>
      </c>
      <c r="B26" s="119" t="s">
        <v>56</v>
      </c>
      <c r="C26" s="120">
        <v>0</v>
      </c>
      <c r="D26" s="120">
        <v>0</v>
      </c>
      <c r="E26" s="121">
        <f t="shared" si="0"/>
        <v>0</v>
      </c>
      <c r="F26" s="120">
        <v>0</v>
      </c>
      <c r="G26" s="120">
        <v>0</v>
      </c>
      <c r="H26" s="121">
        <f t="shared" si="1"/>
        <v>0</v>
      </c>
      <c r="I26" s="120">
        <v>0</v>
      </c>
      <c r="J26" s="120">
        <v>0</v>
      </c>
      <c r="K26" s="121">
        <f t="shared" si="2"/>
        <v>0</v>
      </c>
      <c r="L26" s="120">
        <v>0</v>
      </c>
      <c r="M26" s="120">
        <v>0</v>
      </c>
      <c r="N26" s="121">
        <f t="shared" si="3"/>
        <v>0</v>
      </c>
    </row>
    <row r="27" spans="1:14" ht="18.75" customHeight="1">
      <c r="A27" s="118">
        <v>22</v>
      </c>
      <c r="B27" s="119" t="s">
        <v>32</v>
      </c>
      <c r="C27" s="120">
        <v>541553</v>
      </c>
      <c r="D27" s="120">
        <v>498614</v>
      </c>
      <c r="E27" s="121">
        <f t="shared" si="0"/>
        <v>1040167</v>
      </c>
      <c r="F27" s="120">
        <v>290591</v>
      </c>
      <c r="G27" s="120">
        <v>262528</v>
      </c>
      <c r="H27" s="121">
        <f t="shared" si="1"/>
        <v>553119</v>
      </c>
      <c r="I27" s="120">
        <v>188134</v>
      </c>
      <c r="J27" s="120">
        <v>169041</v>
      </c>
      <c r="K27" s="121">
        <f t="shared" si="2"/>
        <v>357175</v>
      </c>
      <c r="L27" s="120">
        <v>170817</v>
      </c>
      <c r="M27" s="120">
        <v>161377</v>
      </c>
      <c r="N27" s="121">
        <f t="shared" si="3"/>
        <v>332194</v>
      </c>
    </row>
    <row r="28" spans="1:14" ht="18.75" customHeight="1">
      <c r="A28" s="118">
        <v>23</v>
      </c>
      <c r="B28" s="119" t="s">
        <v>33</v>
      </c>
      <c r="C28" s="120">
        <v>5748</v>
      </c>
      <c r="D28" s="120">
        <v>5867</v>
      </c>
      <c r="E28" s="121">
        <f t="shared" si="0"/>
        <v>11615</v>
      </c>
      <c r="F28" s="120">
        <v>3874</v>
      </c>
      <c r="G28" s="120">
        <v>3926</v>
      </c>
      <c r="H28" s="121">
        <f t="shared" si="1"/>
        <v>7800</v>
      </c>
      <c r="I28" s="120">
        <v>2625</v>
      </c>
      <c r="J28" s="120">
        <v>2661</v>
      </c>
      <c r="K28" s="121">
        <f t="shared" si="2"/>
        <v>5286</v>
      </c>
      <c r="L28" s="120">
        <v>2544</v>
      </c>
      <c r="M28" s="120">
        <v>2697</v>
      </c>
      <c r="N28" s="121">
        <f t="shared" si="3"/>
        <v>5241</v>
      </c>
    </row>
    <row r="29" spans="1:14" ht="18.75" customHeight="1">
      <c r="A29" s="118">
        <v>24</v>
      </c>
      <c r="B29" s="119" t="s">
        <v>34</v>
      </c>
      <c r="C29" s="120">
        <v>38197</v>
      </c>
      <c r="D29" s="120">
        <v>34950</v>
      </c>
      <c r="E29" s="121">
        <f t="shared" si="0"/>
        <v>73147</v>
      </c>
      <c r="F29" s="120">
        <v>18930</v>
      </c>
      <c r="G29" s="120">
        <v>17370</v>
      </c>
      <c r="H29" s="121">
        <f t="shared" si="1"/>
        <v>36300</v>
      </c>
      <c r="I29" s="120">
        <v>12739</v>
      </c>
      <c r="J29" s="120">
        <v>10893</v>
      </c>
      <c r="K29" s="121">
        <f t="shared" si="2"/>
        <v>23632</v>
      </c>
      <c r="L29" s="120">
        <v>11400</v>
      </c>
      <c r="M29" s="120">
        <v>10074</v>
      </c>
      <c r="N29" s="121">
        <f t="shared" si="3"/>
        <v>21474</v>
      </c>
    </row>
    <row r="30" spans="1:14" ht="18.75" customHeight="1">
      <c r="A30" s="118">
        <v>25</v>
      </c>
      <c r="B30" s="119" t="s">
        <v>35</v>
      </c>
      <c r="C30" s="120">
        <v>63136</v>
      </c>
      <c r="D30" s="120">
        <v>60941</v>
      </c>
      <c r="E30" s="121">
        <f t="shared" si="0"/>
        <v>124077</v>
      </c>
      <c r="F30" s="120">
        <v>37060</v>
      </c>
      <c r="G30" s="120">
        <v>34877</v>
      </c>
      <c r="H30" s="121">
        <f t="shared" si="1"/>
        <v>71937</v>
      </c>
      <c r="I30" s="120">
        <v>24407</v>
      </c>
      <c r="J30" s="120">
        <v>22645</v>
      </c>
      <c r="K30" s="121">
        <f t="shared" si="2"/>
        <v>47052</v>
      </c>
      <c r="L30" s="120">
        <v>22782</v>
      </c>
      <c r="M30" s="120">
        <v>22213</v>
      </c>
      <c r="N30" s="121">
        <f t="shared" si="3"/>
        <v>44995</v>
      </c>
    </row>
    <row r="31" spans="1:14" ht="18.75" customHeight="1">
      <c r="A31" s="118">
        <v>26</v>
      </c>
      <c r="B31" s="119" t="s">
        <v>36</v>
      </c>
      <c r="C31" s="120">
        <v>8247</v>
      </c>
      <c r="D31" s="120">
        <v>7910</v>
      </c>
      <c r="E31" s="121">
        <f t="shared" si="0"/>
        <v>16157</v>
      </c>
      <c r="F31" s="120">
        <v>4329</v>
      </c>
      <c r="G31" s="120">
        <v>4062</v>
      </c>
      <c r="H31" s="121">
        <f t="shared" si="1"/>
        <v>8391</v>
      </c>
      <c r="I31" s="120">
        <v>2667</v>
      </c>
      <c r="J31" s="120">
        <v>2632</v>
      </c>
      <c r="K31" s="121">
        <f t="shared" si="2"/>
        <v>5299</v>
      </c>
      <c r="L31" s="120">
        <v>2522</v>
      </c>
      <c r="M31" s="120">
        <v>2509</v>
      </c>
      <c r="N31" s="121">
        <f t="shared" si="3"/>
        <v>5031</v>
      </c>
    </row>
    <row r="32" spans="1:14" ht="18.75" customHeight="1">
      <c r="A32" s="118">
        <v>27</v>
      </c>
      <c r="B32" s="119" t="s">
        <v>37</v>
      </c>
      <c r="C32" s="120">
        <v>16812</v>
      </c>
      <c r="D32" s="120">
        <v>16022</v>
      </c>
      <c r="E32" s="121">
        <f t="shared" si="0"/>
        <v>32834</v>
      </c>
      <c r="F32" s="120">
        <v>9370</v>
      </c>
      <c r="G32" s="120">
        <v>8895</v>
      </c>
      <c r="H32" s="121">
        <f t="shared" si="1"/>
        <v>18265</v>
      </c>
      <c r="I32" s="120">
        <v>6691</v>
      </c>
      <c r="J32" s="120">
        <v>6281</v>
      </c>
      <c r="K32" s="121">
        <f t="shared" si="2"/>
        <v>12972</v>
      </c>
      <c r="L32" s="120">
        <v>6531</v>
      </c>
      <c r="M32" s="120">
        <v>6563</v>
      </c>
      <c r="N32" s="121">
        <f t="shared" si="3"/>
        <v>13094</v>
      </c>
    </row>
    <row r="33" spans="1:14" ht="18.75" customHeight="1">
      <c r="A33" s="118">
        <v>28</v>
      </c>
      <c r="B33" s="119" t="s">
        <v>57</v>
      </c>
      <c r="C33" s="120">
        <v>264569</v>
      </c>
      <c r="D33" s="120">
        <v>257492</v>
      </c>
      <c r="E33" s="121">
        <f t="shared" si="0"/>
        <v>522061</v>
      </c>
      <c r="F33" s="120">
        <v>156880</v>
      </c>
      <c r="G33" s="120">
        <v>146077</v>
      </c>
      <c r="H33" s="121">
        <f t="shared" si="1"/>
        <v>302957</v>
      </c>
      <c r="I33" s="120">
        <v>108112</v>
      </c>
      <c r="J33" s="120">
        <v>97178</v>
      </c>
      <c r="K33" s="121">
        <f t="shared" si="2"/>
        <v>205290</v>
      </c>
      <c r="L33" s="120">
        <v>100012</v>
      </c>
      <c r="M33" s="120">
        <v>94123</v>
      </c>
      <c r="N33" s="121">
        <f t="shared" si="3"/>
        <v>194135</v>
      </c>
    </row>
    <row r="34" spans="1:14" ht="18.75" customHeight="1">
      <c r="A34" s="118">
        <v>29</v>
      </c>
      <c r="B34" s="119" t="s">
        <v>39</v>
      </c>
      <c r="C34" s="120">
        <v>1805</v>
      </c>
      <c r="D34" s="120">
        <v>1575</v>
      </c>
      <c r="E34" s="121">
        <f t="shared" si="0"/>
        <v>3380</v>
      </c>
      <c r="F34" s="120">
        <v>1072</v>
      </c>
      <c r="G34" s="120">
        <v>1010</v>
      </c>
      <c r="H34" s="121">
        <f t="shared" si="1"/>
        <v>2082</v>
      </c>
      <c r="I34" s="120">
        <v>743</v>
      </c>
      <c r="J34" s="120">
        <v>663</v>
      </c>
      <c r="K34" s="121">
        <f t="shared" si="2"/>
        <v>1406</v>
      </c>
      <c r="L34" s="120">
        <v>631</v>
      </c>
      <c r="M34" s="120">
        <v>588</v>
      </c>
      <c r="N34" s="121">
        <f t="shared" si="3"/>
        <v>1219</v>
      </c>
    </row>
    <row r="35" spans="1:14" ht="18.75" customHeight="1">
      <c r="A35" s="118">
        <v>30</v>
      </c>
      <c r="B35" s="119" t="s">
        <v>40</v>
      </c>
      <c r="C35" s="120">
        <v>0</v>
      </c>
      <c r="D35" s="120">
        <v>0</v>
      </c>
      <c r="E35" s="121">
        <f t="shared" si="0"/>
        <v>0</v>
      </c>
      <c r="F35" s="120">
        <v>0</v>
      </c>
      <c r="G35" s="120">
        <v>0</v>
      </c>
      <c r="H35" s="121">
        <f t="shared" si="1"/>
        <v>0</v>
      </c>
      <c r="I35" s="120">
        <v>0</v>
      </c>
      <c r="J35" s="120">
        <v>0</v>
      </c>
      <c r="K35" s="121">
        <f t="shared" si="2"/>
        <v>0</v>
      </c>
      <c r="L35" s="120">
        <v>0</v>
      </c>
      <c r="M35" s="120">
        <v>0</v>
      </c>
      <c r="N35" s="121">
        <f t="shared" si="3"/>
        <v>0</v>
      </c>
    </row>
    <row r="36" spans="1:14" ht="18.75" customHeight="1">
      <c r="A36" s="118">
        <v>31</v>
      </c>
      <c r="B36" s="119" t="s">
        <v>41</v>
      </c>
      <c r="C36" s="120">
        <v>13496</v>
      </c>
      <c r="D36" s="120">
        <v>11867</v>
      </c>
      <c r="E36" s="121">
        <f t="shared" si="0"/>
        <v>25363</v>
      </c>
      <c r="F36" s="120">
        <v>7059</v>
      </c>
      <c r="G36" s="120">
        <v>5622</v>
      </c>
      <c r="H36" s="121">
        <f t="shared" si="1"/>
        <v>12681</v>
      </c>
      <c r="I36" s="120">
        <v>4532</v>
      </c>
      <c r="J36" s="120">
        <v>3588</v>
      </c>
      <c r="K36" s="121">
        <f t="shared" si="2"/>
        <v>8120</v>
      </c>
      <c r="L36" s="120">
        <v>3202</v>
      </c>
      <c r="M36" s="120">
        <v>2913</v>
      </c>
      <c r="N36" s="121">
        <f t="shared" si="3"/>
        <v>6115</v>
      </c>
    </row>
    <row r="37" spans="1:14" ht="18.75" customHeight="1">
      <c r="A37" s="118">
        <v>32</v>
      </c>
      <c r="B37" s="119" t="s">
        <v>42</v>
      </c>
      <c r="C37" s="120">
        <v>1332</v>
      </c>
      <c r="D37" s="120">
        <v>1123</v>
      </c>
      <c r="E37" s="121">
        <f t="shared" si="0"/>
        <v>2455</v>
      </c>
      <c r="F37" s="120">
        <v>753</v>
      </c>
      <c r="G37" s="120">
        <v>590</v>
      </c>
      <c r="H37" s="121">
        <f t="shared" si="1"/>
        <v>1343</v>
      </c>
      <c r="I37" s="120">
        <v>514</v>
      </c>
      <c r="J37" s="120">
        <v>402</v>
      </c>
      <c r="K37" s="121">
        <f t="shared" si="2"/>
        <v>916</v>
      </c>
      <c r="L37" s="120">
        <v>478</v>
      </c>
      <c r="M37" s="120">
        <v>374</v>
      </c>
      <c r="N37" s="121">
        <f t="shared" si="3"/>
        <v>852</v>
      </c>
    </row>
    <row r="38" spans="1:14" ht="18.75" customHeight="1">
      <c r="A38" s="118">
        <v>33</v>
      </c>
      <c r="B38" s="119" t="s">
        <v>43</v>
      </c>
      <c r="C38" s="120">
        <v>0</v>
      </c>
      <c r="D38" s="120">
        <v>0</v>
      </c>
      <c r="E38" s="121">
        <f t="shared" si="0"/>
        <v>0</v>
      </c>
      <c r="F38" s="120">
        <v>0</v>
      </c>
      <c r="G38" s="120">
        <v>0</v>
      </c>
      <c r="H38" s="121">
        <f t="shared" si="1"/>
        <v>0</v>
      </c>
      <c r="I38" s="120">
        <v>0</v>
      </c>
      <c r="J38" s="120">
        <v>0</v>
      </c>
      <c r="K38" s="121">
        <f t="shared" si="2"/>
        <v>0</v>
      </c>
      <c r="L38" s="120">
        <v>0</v>
      </c>
      <c r="M38" s="120">
        <v>0</v>
      </c>
      <c r="N38" s="121">
        <f t="shared" si="3"/>
        <v>0</v>
      </c>
    </row>
    <row r="39" spans="1:14" ht="18.75" customHeight="1">
      <c r="A39" s="118">
        <v>34</v>
      </c>
      <c r="B39" s="119" t="s">
        <v>58</v>
      </c>
      <c r="C39" s="120">
        <v>3798</v>
      </c>
      <c r="D39" s="120">
        <v>3707</v>
      </c>
      <c r="E39" s="121">
        <f t="shared" si="0"/>
        <v>7505</v>
      </c>
      <c r="F39" s="120">
        <v>2584</v>
      </c>
      <c r="G39" s="120">
        <v>2416</v>
      </c>
      <c r="H39" s="121">
        <f t="shared" si="1"/>
        <v>5000</v>
      </c>
      <c r="I39" s="120">
        <v>1600</v>
      </c>
      <c r="J39" s="120">
        <v>1567</v>
      </c>
      <c r="K39" s="121">
        <f t="shared" si="2"/>
        <v>3167</v>
      </c>
      <c r="L39" s="120">
        <v>1335</v>
      </c>
      <c r="M39" s="120">
        <v>1324</v>
      </c>
      <c r="N39" s="121">
        <f t="shared" si="3"/>
        <v>2659</v>
      </c>
    </row>
    <row r="40" spans="1:14" ht="18.75" customHeight="1">
      <c r="A40" s="118">
        <v>35</v>
      </c>
      <c r="B40" s="119" t="s">
        <v>45</v>
      </c>
      <c r="C40" s="120">
        <v>0</v>
      </c>
      <c r="D40" s="120">
        <v>0</v>
      </c>
      <c r="E40" s="121">
        <f t="shared" si="0"/>
        <v>0</v>
      </c>
      <c r="F40" s="120">
        <v>0</v>
      </c>
      <c r="G40" s="120">
        <v>0</v>
      </c>
      <c r="H40" s="121">
        <f t="shared" si="1"/>
        <v>0</v>
      </c>
      <c r="I40" s="120">
        <v>0</v>
      </c>
      <c r="J40" s="120">
        <v>0</v>
      </c>
      <c r="K40" s="121">
        <f t="shared" si="2"/>
        <v>0</v>
      </c>
      <c r="L40" s="120">
        <v>0</v>
      </c>
      <c r="M40" s="120">
        <v>0</v>
      </c>
      <c r="N40" s="121">
        <f t="shared" si="3"/>
        <v>0</v>
      </c>
    </row>
    <row r="41" spans="1:14" ht="19.5" customHeight="1">
      <c r="A41" s="206" t="s">
        <v>46</v>
      </c>
      <c r="B41" s="206"/>
      <c r="C41" s="124">
        <f>SUM(C6:C40)</f>
        <v>5675180</v>
      </c>
      <c r="D41" s="124">
        <f>SUM(D6:D40)</f>
        <v>5379634</v>
      </c>
      <c r="E41" s="124">
        <f t="shared" ref="E41:N41" si="4">SUM(E6:E40)</f>
        <v>11054814</v>
      </c>
      <c r="F41" s="124">
        <f t="shared" si="4"/>
        <v>3160655</v>
      </c>
      <c r="G41" s="124">
        <f>SUM(G6:G40)</f>
        <v>2974267</v>
      </c>
      <c r="H41" s="124">
        <f t="shared" si="4"/>
        <v>6134922</v>
      </c>
      <c r="I41" s="124">
        <f t="shared" si="4"/>
        <v>2107638</v>
      </c>
      <c r="J41" s="124">
        <f>SUM(J6:J40)</f>
        <v>1957379</v>
      </c>
      <c r="K41" s="124">
        <f t="shared" si="4"/>
        <v>4065017</v>
      </c>
      <c r="L41" s="124">
        <f t="shared" si="4"/>
        <v>1917456</v>
      </c>
      <c r="M41" s="124">
        <f>SUM(M6:M40)</f>
        <v>1845918</v>
      </c>
      <c r="N41" s="124">
        <f t="shared" si="4"/>
        <v>3763374</v>
      </c>
    </row>
    <row r="44" spans="1:14" ht="19.5" customHeight="1">
      <c r="C44" s="125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3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AC50"/>
  <sheetViews>
    <sheetView showZeros="0" tabSelected="1" view="pageBreakPreview" zoomScaleSheetLayoutView="100" workbookViewId="0">
      <pane xSplit="2" ySplit="5" topLeftCell="C27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/>
  <cols>
    <col min="1" max="1" width="4.85546875" style="61" customWidth="1"/>
    <col min="2" max="2" width="22.140625" style="61" customWidth="1"/>
    <col min="3" max="29" width="12.7109375" style="61" customWidth="1"/>
    <col min="30" max="237" width="9.140625" style="61"/>
    <col min="238" max="238" width="4.85546875" style="61" customWidth="1"/>
    <col min="239" max="239" width="22.140625" style="61" customWidth="1"/>
    <col min="240" max="240" width="11.42578125" style="61" customWidth="1"/>
    <col min="241" max="241" width="11.140625" style="61" customWidth="1"/>
    <col min="242" max="242" width="11.42578125" style="61" customWidth="1"/>
    <col min="243" max="243" width="11" style="61" customWidth="1"/>
    <col min="244" max="244" width="10.140625" style="61" customWidth="1"/>
    <col min="245" max="245" width="11.5703125" style="61" customWidth="1"/>
    <col min="246" max="246" width="9.5703125" style="61" bestFit="1" customWidth="1"/>
    <col min="247" max="248" width="9.140625" style="61"/>
    <col min="249" max="249" width="10.7109375" style="61" customWidth="1"/>
    <col min="250" max="250" width="10.85546875" style="61" customWidth="1"/>
    <col min="251" max="251" width="10.42578125" style="61" customWidth="1"/>
    <col min="252" max="252" width="12.85546875" style="61" customWidth="1"/>
    <col min="253" max="253" width="12.7109375" style="61" customWidth="1"/>
    <col min="254" max="16384" width="9.140625" style="61"/>
  </cols>
  <sheetData>
    <row r="1" spans="1:29" s="60" customFormat="1" ht="21" customHeight="1">
      <c r="B1" s="42"/>
      <c r="C1" s="156" t="s">
        <v>147</v>
      </c>
      <c r="D1" s="65"/>
      <c r="E1" s="65"/>
      <c r="F1" s="65"/>
      <c r="G1" s="65"/>
      <c r="H1" s="65"/>
      <c r="I1" s="65"/>
      <c r="J1" s="65"/>
      <c r="K1" s="73" t="s">
        <v>117</v>
      </c>
      <c r="L1" s="156" t="str">
        <f>C1</f>
        <v>Table I: BACK SERIES OF ENROLMENT IN CLASS I</v>
      </c>
      <c r="T1" s="73" t="str">
        <f>K1</f>
        <v>Appendix-1</v>
      </c>
      <c r="U1" s="156" t="str">
        <f>L1</f>
        <v>Table I: BACK SERIES OF ENROLMENT IN CLASS I</v>
      </c>
      <c r="AC1" s="73" t="str">
        <f>T1</f>
        <v>Appendix-1</v>
      </c>
    </row>
    <row r="2" spans="1:29" s="72" customFormat="1" ht="16.5" customHeight="1">
      <c r="A2" s="210" t="s">
        <v>67</v>
      </c>
      <c r="B2" s="210" t="s">
        <v>65</v>
      </c>
      <c r="C2" s="213" t="s">
        <v>81</v>
      </c>
      <c r="D2" s="213"/>
      <c r="E2" s="213"/>
      <c r="F2" s="213"/>
      <c r="G2" s="213"/>
      <c r="H2" s="213"/>
      <c r="I2" s="213"/>
      <c r="J2" s="213"/>
      <c r="K2" s="213"/>
      <c r="L2" s="213" t="s">
        <v>79</v>
      </c>
      <c r="M2" s="213"/>
      <c r="N2" s="213"/>
      <c r="O2" s="213"/>
      <c r="P2" s="213"/>
      <c r="Q2" s="213"/>
      <c r="R2" s="213"/>
      <c r="S2" s="213"/>
      <c r="T2" s="213"/>
      <c r="U2" s="213" t="s">
        <v>80</v>
      </c>
      <c r="V2" s="213"/>
      <c r="W2" s="213"/>
      <c r="X2" s="213"/>
      <c r="Y2" s="213"/>
      <c r="Z2" s="213"/>
      <c r="AA2" s="213"/>
      <c r="AB2" s="213"/>
      <c r="AC2" s="213"/>
    </row>
    <row r="3" spans="1:29" s="72" customFormat="1" ht="16.5" customHeight="1">
      <c r="A3" s="210"/>
      <c r="B3" s="210"/>
      <c r="C3" s="210" t="s">
        <v>151</v>
      </c>
      <c r="D3" s="213"/>
      <c r="E3" s="213"/>
      <c r="F3" s="210" t="s">
        <v>101</v>
      </c>
      <c r="G3" s="213"/>
      <c r="H3" s="213"/>
      <c r="I3" s="210" t="s">
        <v>152</v>
      </c>
      <c r="J3" s="213"/>
      <c r="K3" s="213"/>
      <c r="L3" s="210" t="str">
        <f>C3</f>
        <v>2004-2005</v>
      </c>
      <c r="M3" s="213"/>
      <c r="N3" s="213"/>
      <c r="O3" s="210" t="str">
        <f>F3</f>
        <v>2001-2002</v>
      </c>
      <c r="P3" s="213"/>
      <c r="Q3" s="213"/>
      <c r="R3" s="210" t="str">
        <f>I3</f>
        <v>1999-2000</v>
      </c>
      <c r="S3" s="213"/>
      <c r="T3" s="213"/>
      <c r="U3" s="210" t="str">
        <f>C3</f>
        <v>2004-2005</v>
      </c>
      <c r="V3" s="213"/>
      <c r="W3" s="213"/>
      <c r="X3" s="210" t="str">
        <f>F3</f>
        <v>2001-2002</v>
      </c>
      <c r="Y3" s="213"/>
      <c r="Z3" s="213"/>
      <c r="AA3" s="210" t="str">
        <f>I3</f>
        <v>1999-2000</v>
      </c>
      <c r="AB3" s="213"/>
      <c r="AC3" s="213"/>
    </row>
    <row r="4" spans="1:29" s="72" customFormat="1" ht="16.5" customHeight="1">
      <c r="A4" s="210"/>
      <c r="B4" s="210"/>
      <c r="C4" s="159" t="s">
        <v>13</v>
      </c>
      <c r="D4" s="159" t="s">
        <v>14</v>
      </c>
      <c r="E4" s="160" t="s">
        <v>15</v>
      </c>
      <c r="F4" s="159" t="s">
        <v>13</v>
      </c>
      <c r="G4" s="159" t="s">
        <v>14</v>
      </c>
      <c r="H4" s="160" t="s">
        <v>15</v>
      </c>
      <c r="I4" s="159" t="s">
        <v>13</v>
      </c>
      <c r="J4" s="159" t="s">
        <v>14</v>
      </c>
      <c r="K4" s="160" t="s">
        <v>15</v>
      </c>
      <c r="L4" s="159" t="s">
        <v>13</v>
      </c>
      <c r="M4" s="159" t="s">
        <v>14</v>
      </c>
      <c r="N4" s="160" t="s">
        <v>15</v>
      </c>
      <c r="O4" s="159" t="s">
        <v>13</v>
      </c>
      <c r="P4" s="159" t="s">
        <v>14</v>
      </c>
      <c r="Q4" s="160" t="s">
        <v>15</v>
      </c>
      <c r="R4" s="159" t="s">
        <v>13</v>
      </c>
      <c r="S4" s="159" t="s">
        <v>14</v>
      </c>
      <c r="T4" s="160" t="s">
        <v>15</v>
      </c>
      <c r="U4" s="159" t="s">
        <v>13</v>
      </c>
      <c r="V4" s="159" t="s">
        <v>14</v>
      </c>
      <c r="W4" s="160" t="s">
        <v>15</v>
      </c>
      <c r="X4" s="159" t="s">
        <v>13</v>
      </c>
      <c r="Y4" s="159" t="s">
        <v>14</v>
      </c>
      <c r="Z4" s="160" t="s">
        <v>15</v>
      </c>
      <c r="AA4" s="159" t="s">
        <v>13</v>
      </c>
      <c r="AB4" s="159" t="s">
        <v>14</v>
      </c>
      <c r="AC4" s="160" t="s">
        <v>15</v>
      </c>
    </row>
    <row r="5" spans="1:29" s="63" customFormat="1" ht="12">
      <c r="A5" s="64">
        <v>1</v>
      </c>
      <c r="B5" s="64">
        <v>2</v>
      </c>
      <c r="C5" s="64">
        <v>3</v>
      </c>
      <c r="D5" s="64">
        <v>4</v>
      </c>
      <c r="E5" s="64">
        <v>5</v>
      </c>
      <c r="F5" s="64">
        <v>6</v>
      </c>
      <c r="G5" s="64">
        <v>7</v>
      </c>
      <c r="H5" s="64">
        <v>8</v>
      </c>
      <c r="I5" s="64">
        <v>9</v>
      </c>
      <c r="J5" s="64">
        <v>10</v>
      </c>
      <c r="K5" s="64">
        <v>11</v>
      </c>
      <c r="L5" s="64">
        <v>12</v>
      </c>
      <c r="M5" s="64">
        <v>13</v>
      </c>
      <c r="N5" s="64">
        <v>14</v>
      </c>
      <c r="O5" s="64">
        <v>15</v>
      </c>
      <c r="P5" s="64">
        <v>16</v>
      </c>
      <c r="Q5" s="64">
        <v>17</v>
      </c>
      <c r="R5" s="64">
        <v>18</v>
      </c>
      <c r="S5" s="64">
        <v>19</v>
      </c>
      <c r="T5" s="64">
        <v>20</v>
      </c>
      <c r="U5" s="64">
        <v>21</v>
      </c>
      <c r="V5" s="64">
        <v>22</v>
      </c>
      <c r="W5" s="64">
        <v>23</v>
      </c>
      <c r="X5" s="64">
        <v>24</v>
      </c>
      <c r="Y5" s="64">
        <v>25</v>
      </c>
      <c r="Z5" s="64">
        <v>26</v>
      </c>
      <c r="AA5" s="64">
        <v>27</v>
      </c>
      <c r="AB5" s="64">
        <v>28</v>
      </c>
      <c r="AC5" s="64">
        <v>29</v>
      </c>
    </row>
    <row r="6" spans="1:29" ht="17.25" customHeight="1">
      <c r="A6" s="71">
        <v>1</v>
      </c>
      <c r="B6" s="68" t="s">
        <v>16</v>
      </c>
      <c r="C6" s="78">
        <v>800716</v>
      </c>
      <c r="D6" s="78">
        <v>769705</v>
      </c>
      <c r="E6" s="66">
        <f>C6+D6</f>
        <v>1570421</v>
      </c>
      <c r="F6" s="67">
        <v>988101</v>
      </c>
      <c r="G6" s="67">
        <v>965480</v>
      </c>
      <c r="H6" s="67">
        <f t="shared" ref="H6:H40" si="0">F6+G6</f>
        <v>1953581</v>
      </c>
      <c r="I6" s="67">
        <v>1323393</v>
      </c>
      <c r="J6" s="67">
        <v>1271362</v>
      </c>
      <c r="K6" s="67">
        <f>I6+J6</f>
        <v>2594755</v>
      </c>
      <c r="L6" s="67">
        <v>157208</v>
      </c>
      <c r="M6" s="67">
        <v>151945</v>
      </c>
      <c r="N6" s="67">
        <f>L6+M6</f>
        <v>309153</v>
      </c>
      <c r="O6" s="67">
        <v>195175</v>
      </c>
      <c r="P6" s="67">
        <v>191255</v>
      </c>
      <c r="Q6" s="67">
        <f>O6+P6</f>
        <v>386430</v>
      </c>
      <c r="R6" s="67">
        <v>276215</v>
      </c>
      <c r="S6" s="67">
        <v>267519</v>
      </c>
      <c r="T6" s="67">
        <f>R6+S6</f>
        <v>543734</v>
      </c>
      <c r="U6" s="67">
        <v>98629</v>
      </c>
      <c r="V6" s="67">
        <v>94286</v>
      </c>
      <c r="W6" s="67">
        <f>U6+V6</f>
        <v>192915</v>
      </c>
      <c r="X6" s="67">
        <v>137159</v>
      </c>
      <c r="Y6" s="67">
        <v>130199</v>
      </c>
      <c r="Z6" s="67">
        <f>X6+Y6</f>
        <v>267358</v>
      </c>
      <c r="AA6" s="67">
        <v>186707</v>
      </c>
      <c r="AB6" s="67">
        <v>170776</v>
      </c>
      <c r="AC6" s="67">
        <f>AA6+AB6</f>
        <v>357483</v>
      </c>
    </row>
    <row r="7" spans="1:29" ht="17.25" customHeight="1">
      <c r="A7" s="71">
        <v>2</v>
      </c>
      <c r="B7" s="68" t="s">
        <v>17</v>
      </c>
      <c r="C7" s="78">
        <v>28756</v>
      </c>
      <c r="D7" s="78">
        <v>24621</v>
      </c>
      <c r="E7" s="66">
        <f t="shared" ref="E7:E40" si="1">C7+D7</f>
        <v>53377</v>
      </c>
      <c r="F7" s="67">
        <v>23829</v>
      </c>
      <c r="G7" s="67">
        <v>19864</v>
      </c>
      <c r="H7" s="67">
        <f t="shared" si="0"/>
        <v>43693</v>
      </c>
      <c r="I7" s="67">
        <v>23083</v>
      </c>
      <c r="J7" s="67">
        <v>19414</v>
      </c>
      <c r="K7" s="67">
        <f t="shared" ref="K7:K40" si="2">I7+J7</f>
        <v>42497</v>
      </c>
      <c r="L7" s="67">
        <v>35</v>
      </c>
      <c r="M7" s="67">
        <v>25</v>
      </c>
      <c r="N7" s="67">
        <f t="shared" ref="N7:N40" si="3">L7+M7</f>
        <v>60</v>
      </c>
      <c r="O7" s="67">
        <v>40</v>
      </c>
      <c r="P7" s="67">
        <v>26</v>
      </c>
      <c r="Q7" s="67">
        <f t="shared" ref="Q7:Q40" si="4">O7+P7</f>
        <v>66</v>
      </c>
      <c r="R7" s="67">
        <v>32</v>
      </c>
      <c r="S7" s="67">
        <v>31</v>
      </c>
      <c r="T7" s="67">
        <f t="shared" ref="T7:T40" si="5">R7+S7</f>
        <v>63</v>
      </c>
      <c r="U7" s="67">
        <v>21175</v>
      </c>
      <c r="V7" s="67">
        <v>17921</v>
      </c>
      <c r="W7" s="67">
        <f t="shared" ref="W7:W40" si="6">U7+V7</f>
        <v>39096</v>
      </c>
      <c r="X7" s="67">
        <v>18238</v>
      </c>
      <c r="Y7" s="67">
        <v>15504</v>
      </c>
      <c r="Z7" s="67">
        <f t="shared" ref="Z7:Z40" si="7">X7+Y7</f>
        <v>33742</v>
      </c>
      <c r="AA7" s="67">
        <v>17649</v>
      </c>
      <c r="AB7" s="67">
        <v>14950</v>
      </c>
      <c r="AC7" s="67">
        <f t="shared" ref="AC7:AC40" si="8">AA7+AB7</f>
        <v>32599</v>
      </c>
    </row>
    <row r="8" spans="1:29" ht="17.25" customHeight="1">
      <c r="A8" s="71">
        <v>3</v>
      </c>
      <c r="B8" s="68" t="s">
        <v>48</v>
      </c>
      <c r="C8" s="79">
        <v>415089</v>
      </c>
      <c r="D8" s="78">
        <v>400912</v>
      </c>
      <c r="E8" s="66">
        <f t="shared" si="1"/>
        <v>816001</v>
      </c>
      <c r="F8" s="67">
        <v>705318</v>
      </c>
      <c r="G8" s="67">
        <v>611946</v>
      </c>
      <c r="H8" s="67">
        <f t="shared" si="0"/>
        <v>1317264</v>
      </c>
      <c r="I8" s="67">
        <v>694320</v>
      </c>
      <c r="J8" s="67">
        <v>602540</v>
      </c>
      <c r="K8" s="67">
        <f t="shared" si="2"/>
        <v>1296860</v>
      </c>
      <c r="L8" s="67">
        <v>39489</v>
      </c>
      <c r="M8" s="67">
        <v>38417</v>
      </c>
      <c r="N8" s="67">
        <f t="shared" si="3"/>
        <v>77906</v>
      </c>
      <c r="O8" s="67">
        <v>0</v>
      </c>
      <c r="P8" s="67">
        <v>0</v>
      </c>
      <c r="Q8" s="67">
        <f t="shared" si="4"/>
        <v>0</v>
      </c>
      <c r="R8" s="67">
        <v>94153</v>
      </c>
      <c r="S8" s="67">
        <v>76067</v>
      </c>
      <c r="T8" s="67">
        <f t="shared" si="5"/>
        <v>170220</v>
      </c>
      <c r="U8" s="67">
        <v>58681</v>
      </c>
      <c r="V8" s="67">
        <v>57421</v>
      </c>
      <c r="W8" s="67">
        <f t="shared" si="6"/>
        <v>116102</v>
      </c>
      <c r="X8" s="67">
        <v>0</v>
      </c>
      <c r="Y8" s="67">
        <v>0</v>
      </c>
      <c r="Z8" s="67">
        <f t="shared" si="7"/>
        <v>0</v>
      </c>
      <c r="AA8" s="67">
        <v>158309</v>
      </c>
      <c r="AB8" s="67">
        <v>113414</v>
      </c>
      <c r="AC8" s="67">
        <f t="shared" si="8"/>
        <v>271723</v>
      </c>
    </row>
    <row r="9" spans="1:29" ht="17.25" customHeight="1">
      <c r="A9" s="71">
        <v>4</v>
      </c>
      <c r="B9" s="68" t="s">
        <v>18</v>
      </c>
      <c r="C9" s="78">
        <v>1959462</v>
      </c>
      <c r="D9" s="78">
        <v>1394652</v>
      </c>
      <c r="E9" s="66">
        <f t="shared" si="1"/>
        <v>3354114</v>
      </c>
      <c r="F9" s="67">
        <v>1531464</v>
      </c>
      <c r="G9" s="67">
        <v>963179</v>
      </c>
      <c r="H9" s="67">
        <f t="shared" si="0"/>
        <v>2494643</v>
      </c>
      <c r="I9" s="67">
        <v>2238257</v>
      </c>
      <c r="J9" s="67">
        <v>1468016</v>
      </c>
      <c r="K9" s="67">
        <f t="shared" si="2"/>
        <v>3706273</v>
      </c>
      <c r="L9" s="67">
        <v>350460</v>
      </c>
      <c r="M9" s="67">
        <v>226371</v>
      </c>
      <c r="N9" s="67">
        <f t="shared" si="3"/>
        <v>576831</v>
      </c>
      <c r="O9" s="67">
        <v>298012</v>
      </c>
      <c r="P9" s="67">
        <v>183131</v>
      </c>
      <c r="Q9" s="67">
        <f t="shared" si="4"/>
        <v>481143</v>
      </c>
      <c r="R9" s="67">
        <v>401296</v>
      </c>
      <c r="S9" s="67">
        <v>213488</v>
      </c>
      <c r="T9" s="67">
        <f t="shared" si="5"/>
        <v>614784</v>
      </c>
      <c r="U9" s="67">
        <v>16695</v>
      </c>
      <c r="V9" s="67">
        <v>10030</v>
      </c>
      <c r="W9" s="67">
        <f t="shared" si="6"/>
        <v>26725</v>
      </c>
      <c r="X9" s="67">
        <v>14979</v>
      </c>
      <c r="Y9" s="67">
        <v>7928</v>
      </c>
      <c r="Z9" s="67">
        <f t="shared" si="7"/>
        <v>22907</v>
      </c>
      <c r="AA9" s="67">
        <v>198401</v>
      </c>
      <c r="AB9" s="67">
        <v>123568</v>
      </c>
      <c r="AC9" s="67">
        <f t="shared" si="8"/>
        <v>321969</v>
      </c>
    </row>
    <row r="10" spans="1:29" ht="17.25" customHeight="1">
      <c r="A10" s="71">
        <v>5</v>
      </c>
      <c r="B10" s="69" t="s">
        <v>19</v>
      </c>
      <c r="C10" s="78">
        <v>422758</v>
      </c>
      <c r="D10" s="78">
        <v>396260</v>
      </c>
      <c r="E10" s="66">
        <f t="shared" si="1"/>
        <v>819018</v>
      </c>
      <c r="F10" s="80">
        <v>372957</v>
      </c>
      <c r="G10" s="80">
        <v>332392</v>
      </c>
      <c r="H10" s="67">
        <f t="shared" si="0"/>
        <v>705349</v>
      </c>
      <c r="I10" s="80"/>
      <c r="J10" s="80"/>
      <c r="K10" s="67">
        <f t="shared" si="2"/>
        <v>0</v>
      </c>
      <c r="L10" s="80">
        <v>61550</v>
      </c>
      <c r="M10" s="80">
        <v>55617</v>
      </c>
      <c r="N10" s="67">
        <f t="shared" si="3"/>
        <v>117167</v>
      </c>
      <c r="O10" s="80">
        <v>54181</v>
      </c>
      <c r="P10" s="80">
        <v>48384</v>
      </c>
      <c r="Q10" s="67">
        <f t="shared" si="4"/>
        <v>102565</v>
      </c>
      <c r="R10" s="80">
        <v>0</v>
      </c>
      <c r="S10" s="80">
        <v>0</v>
      </c>
      <c r="T10" s="67">
        <f t="shared" si="5"/>
        <v>0</v>
      </c>
      <c r="U10" s="80">
        <v>139187</v>
      </c>
      <c r="V10" s="80">
        <v>129893</v>
      </c>
      <c r="W10" s="67">
        <f t="shared" si="6"/>
        <v>269080</v>
      </c>
      <c r="X10" s="80">
        <v>124821</v>
      </c>
      <c r="Y10" s="80">
        <v>110864</v>
      </c>
      <c r="Z10" s="67">
        <f t="shared" si="7"/>
        <v>235685</v>
      </c>
      <c r="AA10" s="80"/>
      <c r="AB10" s="80"/>
      <c r="AC10" s="67">
        <f t="shared" si="8"/>
        <v>0</v>
      </c>
    </row>
    <row r="11" spans="1:29" ht="17.25" customHeight="1">
      <c r="A11" s="71">
        <v>6</v>
      </c>
      <c r="B11" s="68" t="s">
        <v>20</v>
      </c>
      <c r="C11" s="78">
        <v>12394</v>
      </c>
      <c r="D11" s="78">
        <v>11398</v>
      </c>
      <c r="E11" s="66">
        <f t="shared" si="1"/>
        <v>23792</v>
      </c>
      <c r="F11" s="67">
        <v>11569</v>
      </c>
      <c r="G11" s="67">
        <v>10844</v>
      </c>
      <c r="H11" s="67">
        <f t="shared" si="0"/>
        <v>22413</v>
      </c>
      <c r="I11" s="67">
        <v>12602</v>
      </c>
      <c r="J11" s="67">
        <v>12003</v>
      </c>
      <c r="K11" s="67">
        <f t="shared" si="2"/>
        <v>24605</v>
      </c>
      <c r="L11" s="67">
        <v>190</v>
      </c>
      <c r="M11" s="67">
        <v>224</v>
      </c>
      <c r="N11" s="67">
        <f t="shared" si="3"/>
        <v>414</v>
      </c>
      <c r="O11" s="67">
        <v>249</v>
      </c>
      <c r="P11" s="67">
        <v>235</v>
      </c>
      <c r="Q11" s="67">
        <f t="shared" si="4"/>
        <v>484</v>
      </c>
      <c r="R11" s="67">
        <v>301</v>
      </c>
      <c r="S11" s="67">
        <v>282</v>
      </c>
      <c r="T11" s="67">
        <f t="shared" si="5"/>
        <v>583</v>
      </c>
      <c r="U11" s="67">
        <v>489</v>
      </c>
      <c r="V11" s="67">
        <v>364</v>
      </c>
      <c r="W11" s="67">
        <f t="shared" si="6"/>
        <v>853</v>
      </c>
      <c r="X11" s="67">
        <v>5</v>
      </c>
      <c r="Y11" s="67">
        <v>3</v>
      </c>
      <c r="Z11" s="67">
        <f t="shared" si="7"/>
        <v>8</v>
      </c>
      <c r="AA11" s="67">
        <v>16</v>
      </c>
      <c r="AB11" s="67">
        <v>13</v>
      </c>
      <c r="AC11" s="67">
        <f t="shared" si="8"/>
        <v>29</v>
      </c>
    </row>
    <row r="12" spans="1:29" ht="17.25" customHeight="1">
      <c r="A12" s="71">
        <v>7</v>
      </c>
      <c r="B12" s="68" t="s">
        <v>21</v>
      </c>
      <c r="C12" s="78">
        <v>996810</v>
      </c>
      <c r="D12" s="78">
        <v>584956</v>
      </c>
      <c r="E12" s="66">
        <f t="shared" si="1"/>
        <v>1581766</v>
      </c>
      <c r="F12" s="67">
        <v>990690</v>
      </c>
      <c r="G12" s="67">
        <v>578703</v>
      </c>
      <c r="H12" s="67">
        <f t="shared" si="0"/>
        <v>1569393</v>
      </c>
      <c r="I12" s="67">
        <v>823561</v>
      </c>
      <c r="J12" s="67">
        <v>626692</v>
      </c>
      <c r="K12" s="67">
        <f t="shared" si="2"/>
        <v>1450253</v>
      </c>
      <c r="L12" s="67">
        <v>76488</v>
      </c>
      <c r="M12" s="67">
        <v>67414</v>
      </c>
      <c r="N12" s="67">
        <f t="shared" si="3"/>
        <v>143902</v>
      </c>
      <c r="O12" s="67">
        <v>76343</v>
      </c>
      <c r="P12" s="67">
        <v>67289</v>
      </c>
      <c r="Q12" s="67">
        <f t="shared" si="4"/>
        <v>143632</v>
      </c>
      <c r="R12" s="67">
        <v>74072</v>
      </c>
      <c r="S12" s="67">
        <v>64505</v>
      </c>
      <c r="T12" s="67">
        <f t="shared" si="5"/>
        <v>138577</v>
      </c>
      <c r="U12" s="67">
        <v>181733</v>
      </c>
      <c r="V12" s="67">
        <v>150859</v>
      </c>
      <c r="W12" s="67">
        <f t="shared" si="6"/>
        <v>332592</v>
      </c>
      <c r="X12" s="67">
        <v>181411</v>
      </c>
      <c r="Y12" s="67">
        <v>150601</v>
      </c>
      <c r="Z12" s="67">
        <f t="shared" si="7"/>
        <v>332012</v>
      </c>
      <c r="AA12" s="67">
        <v>154460</v>
      </c>
      <c r="AB12" s="67">
        <v>130375</v>
      </c>
      <c r="AC12" s="67">
        <f t="shared" si="8"/>
        <v>284835</v>
      </c>
    </row>
    <row r="13" spans="1:29" ht="17.25" customHeight="1">
      <c r="A13" s="71">
        <v>8</v>
      </c>
      <c r="B13" s="68" t="s">
        <v>22</v>
      </c>
      <c r="C13" s="78">
        <v>229178</v>
      </c>
      <c r="D13" s="78">
        <v>196022</v>
      </c>
      <c r="E13" s="66">
        <f t="shared" si="1"/>
        <v>425200</v>
      </c>
      <c r="F13" s="67">
        <v>219226</v>
      </c>
      <c r="G13" s="67">
        <v>182210</v>
      </c>
      <c r="H13" s="67">
        <f t="shared" si="0"/>
        <v>401436</v>
      </c>
      <c r="I13" s="67">
        <v>229672</v>
      </c>
      <c r="J13" s="67">
        <v>198382</v>
      </c>
      <c r="K13" s="67">
        <f t="shared" si="2"/>
        <v>428054</v>
      </c>
      <c r="L13" s="67">
        <v>60573</v>
      </c>
      <c r="M13" s="67">
        <v>53153</v>
      </c>
      <c r="N13" s="67">
        <f t="shared" si="3"/>
        <v>113726</v>
      </c>
      <c r="O13" s="67">
        <v>58340</v>
      </c>
      <c r="P13" s="67">
        <v>52857</v>
      </c>
      <c r="Q13" s="67">
        <f t="shared" si="4"/>
        <v>111197</v>
      </c>
      <c r="R13" s="67">
        <v>62323</v>
      </c>
      <c r="S13" s="67">
        <v>55713</v>
      </c>
      <c r="T13" s="67">
        <f t="shared" si="5"/>
        <v>118036</v>
      </c>
      <c r="U13" s="67">
        <v>0</v>
      </c>
      <c r="V13" s="67">
        <v>0</v>
      </c>
      <c r="W13" s="67">
        <f t="shared" si="6"/>
        <v>0</v>
      </c>
      <c r="X13" s="67">
        <v>0</v>
      </c>
      <c r="Y13" s="67">
        <v>0</v>
      </c>
      <c r="Z13" s="67">
        <f t="shared" si="7"/>
        <v>0</v>
      </c>
      <c r="AA13" s="67">
        <v>0</v>
      </c>
      <c r="AB13" s="67">
        <v>0</v>
      </c>
      <c r="AC13" s="67">
        <f t="shared" si="8"/>
        <v>0</v>
      </c>
    </row>
    <row r="14" spans="1:29" ht="17.25" customHeight="1">
      <c r="A14" s="71">
        <v>9</v>
      </c>
      <c r="B14" s="68" t="s">
        <v>23</v>
      </c>
      <c r="C14" s="78">
        <v>71919</v>
      </c>
      <c r="D14" s="78">
        <v>65344</v>
      </c>
      <c r="E14" s="66">
        <f t="shared" si="1"/>
        <v>137263</v>
      </c>
      <c r="F14" s="67">
        <v>75403</v>
      </c>
      <c r="G14" s="67">
        <v>69717</v>
      </c>
      <c r="H14" s="67">
        <f t="shared" si="0"/>
        <v>145120</v>
      </c>
      <c r="I14" s="67">
        <v>79505</v>
      </c>
      <c r="J14" s="67">
        <v>75594</v>
      </c>
      <c r="K14" s="67">
        <f t="shared" si="2"/>
        <v>155099</v>
      </c>
      <c r="L14" s="67">
        <v>21498</v>
      </c>
      <c r="M14" s="67">
        <v>20382</v>
      </c>
      <c r="N14" s="67">
        <f t="shared" si="3"/>
        <v>41880</v>
      </c>
      <c r="O14" s="67">
        <v>22765</v>
      </c>
      <c r="P14" s="67">
        <v>22033</v>
      </c>
      <c r="Q14" s="67">
        <f t="shared" si="4"/>
        <v>44798</v>
      </c>
      <c r="R14" s="67">
        <v>23247</v>
      </c>
      <c r="S14" s="67">
        <v>22125</v>
      </c>
      <c r="T14" s="67">
        <f t="shared" si="5"/>
        <v>45372</v>
      </c>
      <c r="U14" s="67">
        <v>4071</v>
      </c>
      <c r="V14" s="67">
        <v>3771</v>
      </c>
      <c r="W14" s="67">
        <f t="shared" si="6"/>
        <v>7842</v>
      </c>
      <c r="X14" s="67">
        <v>3476</v>
      </c>
      <c r="Y14" s="67">
        <v>3424</v>
      </c>
      <c r="Z14" s="67">
        <f t="shared" si="7"/>
        <v>6900</v>
      </c>
      <c r="AA14" s="67">
        <v>3618</v>
      </c>
      <c r="AB14" s="67">
        <v>3507</v>
      </c>
      <c r="AC14" s="67">
        <f t="shared" si="8"/>
        <v>7125</v>
      </c>
    </row>
    <row r="15" spans="1:29" ht="17.25" customHeight="1">
      <c r="A15" s="71">
        <v>10</v>
      </c>
      <c r="B15" s="68" t="s">
        <v>24</v>
      </c>
      <c r="C15" s="78">
        <v>124932</v>
      </c>
      <c r="D15" s="78">
        <v>114888</v>
      </c>
      <c r="E15" s="66">
        <f t="shared" si="1"/>
        <v>239820</v>
      </c>
      <c r="F15" s="67">
        <v>152875</v>
      </c>
      <c r="G15" s="67">
        <v>116030</v>
      </c>
      <c r="H15" s="67">
        <f t="shared" si="0"/>
        <v>268905</v>
      </c>
      <c r="I15" s="67">
        <v>146781</v>
      </c>
      <c r="J15" s="67">
        <v>113661</v>
      </c>
      <c r="K15" s="67">
        <f t="shared" si="2"/>
        <v>260442</v>
      </c>
      <c r="L15" s="67">
        <v>9310</v>
      </c>
      <c r="M15" s="67">
        <v>8236</v>
      </c>
      <c r="N15" s="67">
        <f t="shared" si="3"/>
        <v>17546</v>
      </c>
      <c r="O15" s="67">
        <v>0</v>
      </c>
      <c r="P15" s="67">
        <v>0</v>
      </c>
      <c r="Q15" s="67">
        <f t="shared" si="4"/>
        <v>0</v>
      </c>
      <c r="R15" s="67">
        <v>10674</v>
      </c>
      <c r="S15" s="67">
        <v>9616</v>
      </c>
      <c r="T15" s="67">
        <f t="shared" si="5"/>
        <v>20290</v>
      </c>
      <c r="U15" s="67">
        <v>21008</v>
      </c>
      <c r="V15" s="67">
        <v>16580</v>
      </c>
      <c r="W15" s="67">
        <f t="shared" si="6"/>
        <v>37588</v>
      </c>
      <c r="X15" s="67">
        <v>0</v>
      </c>
      <c r="Y15" s="67">
        <v>0</v>
      </c>
      <c r="Z15" s="67">
        <f t="shared" si="7"/>
        <v>0</v>
      </c>
      <c r="AA15" s="67">
        <v>15420</v>
      </c>
      <c r="AB15" s="67">
        <v>9393</v>
      </c>
      <c r="AC15" s="67">
        <f t="shared" si="8"/>
        <v>24813</v>
      </c>
    </row>
    <row r="16" spans="1:29" ht="17.25" customHeight="1">
      <c r="A16" s="71">
        <v>11</v>
      </c>
      <c r="B16" s="68" t="s">
        <v>52</v>
      </c>
      <c r="C16" s="78">
        <v>609592</v>
      </c>
      <c r="D16" s="78">
        <v>525338</v>
      </c>
      <c r="E16" s="66">
        <f t="shared" si="1"/>
        <v>1134930</v>
      </c>
      <c r="F16" s="80">
        <v>530339</v>
      </c>
      <c r="G16" s="80">
        <v>421906</v>
      </c>
      <c r="H16" s="67">
        <f t="shared" si="0"/>
        <v>952245</v>
      </c>
      <c r="I16" s="80"/>
      <c r="J16" s="80"/>
      <c r="K16" s="67">
        <f t="shared" si="2"/>
        <v>0</v>
      </c>
      <c r="L16" s="80">
        <v>83050</v>
      </c>
      <c r="M16" s="80">
        <v>63820</v>
      </c>
      <c r="N16" s="67">
        <f t="shared" si="3"/>
        <v>146870</v>
      </c>
      <c r="O16" s="80">
        <v>69875</v>
      </c>
      <c r="P16" s="80">
        <v>49687</v>
      </c>
      <c r="Q16" s="67">
        <f t="shared" si="4"/>
        <v>119562</v>
      </c>
      <c r="R16" s="80">
        <v>0</v>
      </c>
      <c r="S16" s="80">
        <v>0</v>
      </c>
      <c r="T16" s="67">
        <f t="shared" si="5"/>
        <v>0</v>
      </c>
      <c r="U16" s="80">
        <v>197759</v>
      </c>
      <c r="V16" s="80">
        <v>162448</v>
      </c>
      <c r="W16" s="67">
        <f t="shared" si="6"/>
        <v>360207</v>
      </c>
      <c r="X16" s="80">
        <v>181321</v>
      </c>
      <c r="Y16" s="80">
        <v>146913</v>
      </c>
      <c r="Z16" s="67">
        <f t="shared" si="7"/>
        <v>328234</v>
      </c>
      <c r="AA16" s="80"/>
      <c r="AB16" s="80"/>
      <c r="AC16" s="67">
        <f t="shared" si="8"/>
        <v>0</v>
      </c>
    </row>
    <row r="17" spans="1:29" ht="17.25" customHeight="1">
      <c r="A17" s="71">
        <v>12</v>
      </c>
      <c r="B17" s="68" t="s">
        <v>25</v>
      </c>
      <c r="C17" s="78">
        <v>572994</v>
      </c>
      <c r="D17" s="78">
        <v>528801</v>
      </c>
      <c r="E17" s="66">
        <f t="shared" si="1"/>
        <v>1101795</v>
      </c>
      <c r="F17" s="67">
        <v>721810</v>
      </c>
      <c r="G17" s="67">
        <v>659793</v>
      </c>
      <c r="H17" s="67">
        <f t="shared" si="0"/>
        <v>1381603</v>
      </c>
      <c r="I17" s="67">
        <v>756900</v>
      </c>
      <c r="J17" s="67">
        <v>689097</v>
      </c>
      <c r="K17" s="67">
        <f t="shared" si="2"/>
        <v>1445997</v>
      </c>
      <c r="L17" s="67">
        <v>114214</v>
      </c>
      <c r="M17" s="67">
        <v>104024</v>
      </c>
      <c r="N17" s="67">
        <f t="shared" si="3"/>
        <v>218238</v>
      </c>
      <c r="O17" s="67">
        <v>148792</v>
      </c>
      <c r="P17" s="67">
        <v>145386</v>
      </c>
      <c r="Q17" s="67">
        <f t="shared" si="4"/>
        <v>294178</v>
      </c>
      <c r="R17" s="67">
        <v>140478</v>
      </c>
      <c r="S17" s="67">
        <v>133087</v>
      </c>
      <c r="T17" s="67">
        <f t="shared" si="5"/>
        <v>273565</v>
      </c>
      <c r="U17" s="67">
        <v>45321</v>
      </c>
      <c r="V17" s="67">
        <v>42253</v>
      </c>
      <c r="W17" s="67">
        <f t="shared" si="6"/>
        <v>87574</v>
      </c>
      <c r="X17" s="67">
        <v>53304</v>
      </c>
      <c r="Y17" s="67">
        <v>49682</v>
      </c>
      <c r="Z17" s="67">
        <f t="shared" si="7"/>
        <v>102986</v>
      </c>
      <c r="AA17" s="67">
        <v>47950</v>
      </c>
      <c r="AB17" s="67">
        <v>45704</v>
      </c>
      <c r="AC17" s="67">
        <f t="shared" si="8"/>
        <v>93654</v>
      </c>
    </row>
    <row r="18" spans="1:29" ht="17.25" customHeight="1">
      <c r="A18" s="71">
        <v>13</v>
      </c>
      <c r="B18" s="68" t="s">
        <v>26</v>
      </c>
      <c r="C18" s="78">
        <v>242849</v>
      </c>
      <c r="D18" s="78">
        <v>236260</v>
      </c>
      <c r="E18" s="66">
        <f t="shared" si="1"/>
        <v>479109</v>
      </c>
      <c r="F18" s="67">
        <v>243145</v>
      </c>
      <c r="G18" s="67">
        <v>237198</v>
      </c>
      <c r="H18" s="67">
        <f t="shared" si="0"/>
        <v>480343</v>
      </c>
      <c r="I18" s="67">
        <v>231884</v>
      </c>
      <c r="J18" s="67">
        <v>225888</v>
      </c>
      <c r="K18" s="67">
        <f t="shared" si="2"/>
        <v>457772</v>
      </c>
      <c r="L18" s="67">
        <v>24830</v>
      </c>
      <c r="M18" s="67">
        <v>23500</v>
      </c>
      <c r="N18" s="67">
        <f t="shared" si="3"/>
        <v>48330</v>
      </c>
      <c r="O18" s="67">
        <v>26127</v>
      </c>
      <c r="P18" s="67">
        <v>24869</v>
      </c>
      <c r="Q18" s="67">
        <f t="shared" si="4"/>
        <v>50996</v>
      </c>
      <c r="R18" s="67">
        <v>24713</v>
      </c>
      <c r="S18" s="67">
        <v>23521</v>
      </c>
      <c r="T18" s="67">
        <f t="shared" si="5"/>
        <v>48234</v>
      </c>
      <c r="U18" s="67">
        <v>4044</v>
      </c>
      <c r="V18" s="67">
        <v>3783</v>
      </c>
      <c r="W18" s="67">
        <f t="shared" si="6"/>
        <v>7827</v>
      </c>
      <c r="X18" s="67">
        <v>3584</v>
      </c>
      <c r="Y18" s="67">
        <v>3514</v>
      </c>
      <c r="Z18" s="67">
        <f t="shared" si="7"/>
        <v>7098</v>
      </c>
      <c r="AA18" s="67">
        <v>3398</v>
      </c>
      <c r="AB18" s="67">
        <v>3236</v>
      </c>
      <c r="AC18" s="67">
        <f t="shared" si="8"/>
        <v>6634</v>
      </c>
    </row>
    <row r="19" spans="1:29" ht="17.25" customHeight="1">
      <c r="A19" s="71">
        <v>14</v>
      </c>
      <c r="B19" s="68" t="s">
        <v>27</v>
      </c>
      <c r="C19" s="78">
        <v>1375778</v>
      </c>
      <c r="D19" s="78">
        <v>1230467</v>
      </c>
      <c r="E19" s="66">
        <f t="shared" si="1"/>
        <v>2606245</v>
      </c>
      <c r="F19" s="67">
        <v>1060105</v>
      </c>
      <c r="G19" s="67">
        <v>889640</v>
      </c>
      <c r="H19" s="67">
        <f t="shared" si="0"/>
        <v>1949745</v>
      </c>
      <c r="I19" s="67">
        <v>1578967</v>
      </c>
      <c r="J19" s="67">
        <v>1253070</v>
      </c>
      <c r="K19" s="67">
        <f t="shared" si="2"/>
        <v>2832037</v>
      </c>
      <c r="L19" s="67">
        <v>246326</v>
      </c>
      <c r="M19" s="67">
        <v>218996</v>
      </c>
      <c r="N19" s="67">
        <f t="shared" si="3"/>
        <v>465322</v>
      </c>
      <c r="O19" s="67">
        <v>188169</v>
      </c>
      <c r="P19" s="67">
        <v>148421</v>
      </c>
      <c r="Q19" s="67">
        <f t="shared" si="4"/>
        <v>336590</v>
      </c>
      <c r="R19" s="67">
        <v>258168</v>
      </c>
      <c r="S19" s="67">
        <v>203340</v>
      </c>
      <c r="T19" s="67">
        <f t="shared" si="5"/>
        <v>461508</v>
      </c>
      <c r="U19" s="67">
        <v>336775</v>
      </c>
      <c r="V19" s="67">
        <v>292657</v>
      </c>
      <c r="W19" s="67">
        <f t="shared" si="6"/>
        <v>629432</v>
      </c>
      <c r="X19" s="67">
        <v>202508</v>
      </c>
      <c r="Y19" s="67">
        <v>166781</v>
      </c>
      <c r="Z19" s="67">
        <f t="shared" si="7"/>
        <v>369289</v>
      </c>
      <c r="AA19" s="67">
        <v>367439</v>
      </c>
      <c r="AB19" s="67">
        <v>279404</v>
      </c>
      <c r="AC19" s="67">
        <f t="shared" si="8"/>
        <v>646843</v>
      </c>
    </row>
    <row r="20" spans="1:29" ht="17.25" customHeight="1">
      <c r="A20" s="71">
        <v>15</v>
      </c>
      <c r="B20" s="68" t="s">
        <v>28</v>
      </c>
      <c r="C20" s="78">
        <v>1295369</v>
      </c>
      <c r="D20" s="78">
        <v>1188895</v>
      </c>
      <c r="E20" s="66">
        <f t="shared" si="1"/>
        <v>2484264</v>
      </c>
      <c r="F20" s="67">
        <v>1238507</v>
      </c>
      <c r="G20" s="67">
        <v>1132321</v>
      </c>
      <c r="H20" s="67">
        <f t="shared" si="0"/>
        <v>2370828</v>
      </c>
      <c r="I20" s="67">
        <v>1330793</v>
      </c>
      <c r="J20" s="67">
        <v>1228015</v>
      </c>
      <c r="K20" s="67">
        <f t="shared" si="2"/>
        <v>2558808</v>
      </c>
      <c r="L20" s="67">
        <v>190810</v>
      </c>
      <c r="M20" s="67">
        <v>178415</v>
      </c>
      <c r="N20" s="67">
        <f t="shared" si="3"/>
        <v>369225</v>
      </c>
      <c r="O20" s="67">
        <v>180688</v>
      </c>
      <c r="P20" s="67">
        <v>169364</v>
      </c>
      <c r="Q20" s="67">
        <f t="shared" si="4"/>
        <v>350052</v>
      </c>
      <c r="R20" s="67">
        <v>188282</v>
      </c>
      <c r="S20" s="67">
        <v>176088</v>
      </c>
      <c r="T20" s="67">
        <f t="shared" si="5"/>
        <v>364370</v>
      </c>
      <c r="U20" s="67">
        <v>168759</v>
      </c>
      <c r="V20" s="67">
        <v>153318</v>
      </c>
      <c r="W20" s="67">
        <f t="shared" si="6"/>
        <v>322077</v>
      </c>
      <c r="X20" s="67">
        <v>160347</v>
      </c>
      <c r="Y20" s="67">
        <v>144510</v>
      </c>
      <c r="Z20" s="67">
        <f t="shared" si="7"/>
        <v>304857</v>
      </c>
      <c r="AA20" s="67">
        <v>159834</v>
      </c>
      <c r="AB20" s="67">
        <v>143154</v>
      </c>
      <c r="AC20" s="67">
        <f t="shared" si="8"/>
        <v>302988</v>
      </c>
    </row>
    <row r="21" spans="1:29" ht="17.25" customHeight="1">
      <c r="A21" s="71">
        <v>16</v>
      </c>
      <c r="B21" s="68" t="s">
        <v>29</v>
      </c>
      <c r="C21" s="81">
        <v>49896</v>
      </c>
      <c r="D21" s="78">
        <v>47813</v>
      </c>
      <c r="E21" s="66">
        <f t="shared" si="1"/>
        <v>97709</v>
      </c>
      <c r="F21" s="67">
        <v>43065</v>
      </c>
      <c r="G21" s="67">
        <v>40458</v>
      </c>
      <c r="H21" s="67">
        <f t="shared" si="0"/>
        <v>83523</v>
      </c>
      <c r="I21" s="67">
        <v>38583</v>
      </c>
      <c r="J21" s="67">
        <v>35141</v>
      </c>
      <c r="K21" s="67">
        <f t="shared" si="2"/>
        <v>73724</v>
      </c>
      <c r="L21" s="67">
        <v>1310</v>
      </c>
      <c r="M21" s="67">
        <v>1182</v>
      </c>
      <c r="N21" s="67">
        <f t="shared" si="3"/>
        <v>2492</v>
      </c>
      <c r="O21" s="67">
        <v>0</v>
      </c>
      <c r="P21" s="67">
        <v>0</v>
      </c>
      <c r="Q21" s="67">
        <f t="shared" si="4"/>
        <v>0</v>
      </c>
      <c r="R21" s="67">
        <v>790</v>
      </c>
      <c r="S21" s="67">
        <v>805</v>
      </c>
      <c r="T21" s="67">
        <f t="shared" si="5"/>
        <v>1595</v>
      </c>
      <c r="U21" s="67">
        <v>20073</v>
      </c>
      <c r="V21" s="67">
        <v>18559</v>
      </c>
      <c r="W21" s="67">
        <f t="shared" si="6"/>
        <v>38632</v>
      </c>
      <c r="X21" s="67">
        <v>0</v>
      </c>
      <c r="Y21" s="67">
        <v>0</v>
      </c>
      <c r="Z21" s="67">
        <f t="shared" si="7"/>
        <v>0</v>
      </c>
      <c r="AA21" s="67">
        <v>16757</v>
      </c>
      <c r="AB21" s="67">
        <v>15674</v>
      </c>
      <c r="AC21" s="67">
        <f t="shared" si="8"/>
        <v>32431</v>
      </c>
    </row>
    <row r="22" spans="1:29" ht="17.25" customHeight="1">
      <c r="A22" s="71">
        <v>17</v>
      </c>
      <c r="B22" s="68" t="s">
        <v>30</v>
      </c>
      <c r="C22" s="81">
        <v>79913</v>
      </c>
      <c r="D22" s="78">
        <v>79400</v>
      </c>
      <c r="E22" s="66">
        <f t="shared" si="1"/>
        <v>159313</v>
      </c>
      <c r="F22" s="67">
        <v>55603</v>
      </c>
      <c r="G22" s="67">
        <v>54996</v>
      </c>
      <c r="H22" s="67">
        <f t="shared" si="0"/>
        <v>110599</v>
      </c>
      <c r="I22" s="67">
        <v>55099</v>
      </c>
      <c r="J22" s="67">
        <v>54589</v>
      </c>
      <c r="K22" s="67">
        <f t="shared" si="2"/>
        <v>109688</v>
      </c>
      <c r="L22" s="67">
        <v>528</v>
      </c>
      <c r="M22" s="67">
        <v>441</v>
      </c>
      <c r="N22" s="67">
        <f t="shared" si="3"/>
        <v>969</v>
      </c>
      <c r="O22" s="67">
        <v>924</v>
      </c>
      <c r="P22" s="67">
        <v>907</v>
      </c>
      <c r="Q22" s="67">
        <f t="shared" si="4"/>
        <v>1831</v>
      </c>
      <c r="R22" s="67">
        <v>900</v>
      </c>
      <c r="S22" s="67">
        <v>884</v>
      </c>
      <c r="T22" s="67">
        <f t="shared" si="5"/>
        <v>1784</v>
      </c>
      <c r="U22" s="67">
        <v>64023</v>
      </c>
      <c r="V22" s="67">
        <v>63428</v>
      </c>
      <c r="W22" s="67">
        <f t="shared" si="6"/>
        <v>127451</v>
      </c>
      <c r="X22" s="67">
        <v>54968</v>
      </c>
      <c r="Y22" s="67">
        <v>52628</v>
      </c>
      <c r="Z22" s="67">
        <f t="shared" si="7"/>
        <v>107596</v>
      </c>
      <c r="AA22" s="67">
        <v>49382</v>
      </c>
      <c r="AB22" s="67">
        <v>48625</v>
      </c>
      <c r="AC22" s="67">
        <f t="shared" si="8"/>
        <v>98007</v>
      </c>
    </row>
    <row r="23" spans="1:29" s="172" customFormat="1" ht="17.25" customHeight="1">
      <c r="A23" s="167">
        <v>18</v>
      </c>
      <c r="B23" s="168" t="s">
        <v>31</v>
      </c>
      <c r="C23" s="169">
        <v>17418</v>
      </c>
      <c r="D23" s="79">
        <v>16404</v>
      </c>
      <c r="E23" s="170">
        <f t="shared" si="1"/>
        <v>33822</v>
      </c>
      <c r="F23" s="171">
        <v>15639</v>
      </c>
      <c r="G23" s="171">
        <v>15026</v>
      </c>
      <c r="H23" s="171">
        <f t="shared" si="0"/>
        <v>30665</v>
      </c>
      <c r="I23" s="171">
        <v>23254</v>
      </c>
      <c r="J23" s="171">
        <v>20642</v>
      </c>
      <c r="K23" s="171">
        <f t="shared" si="2"/>
        <v>43896</v>
      </c>
      <c r="L23" s="171">
        <v>62</v>
      </c>
      <c r="M23" s="171">
        <v>49</v>
      </c>
      <c r="N23" s="171">
        <f t="shared" si="3"/>
        <v>111</v>
      </c>
      <c r="O23" s="171">
        <v>1</v>
      </c>
      <c r="P23" s="171">
        <v>0</v>
      </c>
      <c r="Q23" s="171">
        <f t="shared" si="4"/>
        <v>1</v>
      </c>
      <c r="R23" s="171">
        <v>74</v>
      </c>
      <c r="S23" s="171">
        <v>63</v>
      </c>
      <c r="T23" s="171">
        <f t="shared" si="5"/>
        <v>137</v>
      </c>
      <c r="U23" s="171">
        <v>17356</v>
      </c>
      <c r="V23" s="171">
        <v>16355</v>
      </c>
      <c r="W23" s="171">
        <f t="shared" si="6"/>
        <v>33711</v>
      </c>
      <c r="X23" s="171">
        <v>7789</v>
      </c>
      <c r="Y23" s="171">
        <v>9134</v>
      </c>
      <c r="Z23" s="171">
        <f t="shared" si="7"/>
        <v>16923</v>
      </c>
      <c r="AA23" s="171">
        <v>23180</v>
      </c>
      <c r="AB23" s="171">
        <v>20579</v>
      </c>
      <c r="AC23" s="171">
        <f t="shared" si="8"/>
        <v>43759</v>
      </c>
    </row>
    <row r="24" spans="1:29" ht="17.25" customHeight="1">
      <c r="A24" s="71">
        <v>19</v>
      </c>
      <c r="B24" s="68" t="s">
        <v>54</v>
      </c>
      <c r="C24" s="81">
        <v>29406</v>
      </c>
      <c r="D24" s="78">
        <v>26648</v>
      </c>
      <c r="E24" s="66">
        <f t="shared" si="1"/>
        <v>56054</v>
      </c>
      <c r="F24" s="67">
        <v>28595</v>
      </c>
      <c r="G24" s="67">
        <v>26958</v>
      </c>
      <c r="H24" s="67">
        <f t="shared" si="0"/>
        <v>55553</v>
      </c>
      <c r="I24" s="67">
        <v>21832</v>
      </c>
      <c r="J24" s="67">
        <v>20824</v>
      </c>
      <c r="K24" s="67">
        <f t="shared" si="2"/>
        <v>42656</v>
      </c>
      <c r="L24" s="67">
        <v>0</v>
      </c>
      <c r="M24" s="67">
        <v>0</v>
      </c>
      <c r="N24" s="67">
        <f t="shared" si="3"/>
        <v>0</v>
      </c>
      <c r="O24" s="67">
        <v>0</v>
      </c>
      <c r="P24" s="67">
        <v>0</v>
      </c>
      <c r="Q24" s="67">
        <f t="shared" si="4"/>
        <v>0</v>
      </c>
      <c r="R24" s="67">
        <v>0</v>
      </c>
      <c r="S24" s="67">
        <v>0</v>
      </c>
      <c r="T24" s="67">
        <f t="shared" si="5"/>
        <v>0</v>
      </c>
      <c r="U24" s="67">
        <v>25415</v>
      </c>
      <c r="V24" s="67">
        <v>22882</v>
      </c>
      <c r="W24" s="67">
        <f t="shared" si="6"/>
        <v>48297</v>
      </c>
      <c r="X24" s="67">
        <v>23554</v>
      </c>
      <c r="Y24" s="67">
        <v>20588</v>
      </c>
      <c r="Z24" s="67">
        <f t="shared" si="7"/>
        <v>44142</v>
      </c>
      <c r="AA24" s="67">
        <v>22700</v>
      </c>
      <c r="AB24" s="67">
        <v>19732</v>
      </c>
      <c r="AC24" s="67">
        <f t="shared" si="8"/>
        <v>42432</v>
      </c>
    </row>
    <row r="25" spans="1:29" ht="17.25" customHeight="1">
      <c r="A25" s="71">
        <v>20</v>
      </c>
      <c r="B25" s="70" t="s">
        <v>55</v>
      </c>
      <c r="C25" s="81">
        <v>646445</v>
      </c>
      <c r="D25" s="78">
        <v>606470</v>
      </c>
      <c r="E25" s="66">
        <f t="shared" si="1"/>
        <v>1252915</v>
      </c>
      <c r="F25" s="67">
        <v>698000</v>
      </c>
      <c r="G25" s="67">
        <v>509000</v>
      </c>
      <c r="H25" s="67">
        <f t="shared" si="0"/>
        <v>1207000</v>
      </c>
      <c r="I25" s="67">
        <v>703000</v>
      </c>
      <c r="J25" s="67">
        <v>549000</v>
      </c>
      <c r="K25" s="67">
        <f t="shared" si="2"/>
        <v>1252000</v>
      </c>
      <c r="L25" s="67">
        <v>116174</v>
      </c>
      <c r="M25" s="67">
        <v>109911</v>
      </c>
      <c r="N25" s="67">
        <f t="shared" si="3"/>
        <v>226085</v>
      </c>
      <c r="O25" s="67">
        <v>170000</v>
      </c>
      <c r="P25" s="67">
        <v>116000</v>
      </c>
      <c r="Q25" s="67">
        <f t="shared" si="4"/>
        <v>286000</v>
      </c>
      <c r="R25" s="67">
        <v>150386</v>
      </c>
      <c r="S25" s="67">
        <v>117232</v>
      </c>
      <c r="T25" s="67">
        <f t="shared" si="5"/>
        <v>267618</v>
      </c>
      <c r="U25" s="67">
        <v>172626</v>
      </c>
      <c r="V25" s="67">
        <v>155285</v>
      </c>
      <c r="W25" s="67">
        <f t="shared" si="6"/>
        <v>327911</v>
      </c>
      <c r="X25" s="67">
        <v>247000</v>
      </c>
      <c r="Y25" s="67">
        <v>185000</v>
      </c>
      <c r="Z25" s="67">
        <f t="shared" si="7"/>
        <v>432000</v>
      </c>
      <c r="AA25" s="67">
        <v>223310</v>
      </c>
      <c r="AB25" s="67">
        <v>150921</v>
      </c>
      <c r="AC25" s="67">
        <f t="shared" si="8"/>
        <v>374231</v>
      </c>
    </row>
    <row r="26" spans="1:29" ht="17.25" customHeight="1">
      <c r="A26" s="71">
        <v>21</v>
      </c>
      <c r="B26" s="68" t="s">
        <v>102</v>
      </c>
      <c r="C26" s="81">
        <v>217166</v>
      </c>
      <c r="D26" s="78">
        <v>193213</v>
      </c>
      <c r="E26" s="66">
        <f t="shared" si="1"/>
        <v>410379</v>
      </c>
      <c r="F26" s="67">
        <v>233403</v>
      </c>
      <c r="G26" s="67">
        <v>204886</v>
      </c>
      <c r="H26" s="67">
        <f t="shared" si="0"/>
        <v>438289</v>
      </c>
      <c r="I26" s="67">
        <v>248914</v>
      </c>
      <c r="J26" s="67">
        <v>214907</v>
      </c>
      <c r="K26" s="67">
        <f t="shared" si="2"/>
        <v>463821</v>
      </c>
      <c r="L26" s="67">
        <v>108535</v>
      </c>
      <c r="M26" s="67">
        <v>98950</v>
      </c>
      <c r="N26" s="67">
        <f t="shared" si="3"/>
        <v>207485</v>
      </c>
      <c r="O26" s="67">
        <v>110418</v>
      </c>
      <c r="P26" s="67">
        <v>101177</v>
      </c>
      <c r="Q26" s="67">
        <f t="shared" si="4"/>
        <v>211595</v>
      </c>
      <c r="R26" s="67">
        <v>115920</v>
      </c>
      <c r="S26" s="67">
        <v>101995</v>
      </c>
      <c r="T26" s="67">
        <f t="shared" si="5"/>
        <v>217915</v>
      </c>
      <c r="U26" s="67">
        <v>0</v>
      </c>
      <c r="V26" s="67">
        <v>0</v>
      </c>
      <c r="W26" s="67">
        <f t="shared" si="6"/>
        <v>0</v>
      </c>
      <c r="X26" s="67">
        <v>0</v>
      </c>
      <c r="Y26" s="67">
        <v>0</v>
      </c>
      <c r="Z26" s="67">
        <f t="shared" si="7"/>
        <v>0</v>
      </c>
      <c r="AA26" s="67">
        <v>0</v>
      </c>
      <c r="AB26" s="67">
        <v>0</v>
      </c>
      <c r="AC26" s="67">
        <f t="shared" si="8"/>
        <v>0</v>
      </c>
    </row>
    <row r="27" spans="1:29" ht="17.25" customHeight="1">
      <c r="A27" s="71">
        <v>22</v>
      </c>
      <c r="B27" s="68" t="s">
        <v>32</v>
      </c>
      <c r="C27" s="81">
        <v>1470337</v>
      </c>
      <c r="D27" s="78">
        <v>1269185</v>
      </c>
      <c r="E27" s="66">
        <f t="shared" si="1"/>
        <v>2739522</v>
      </c>
      <c r="F27" s="67">
        <v>1835196</v>
      </c>
      <c r="G27" s="67">
        <v>1161094</v>
      </c>
      <c r="H27" s="67">
        <f t="shared" si="0"/>
        <v>2996290</v>
      </c>
      <c r="I27" s="67">
        <v>1840541</v>
      </c>
      <c r="J27" s="67">
        <v>1169810</v>
      </c>
      <c r="K27" s="67">
        <f t="shared" si="2"/>
        <v>3010351</v>
      </c>
      <c r="L27" s="67">
        <v>291992</v>
      </c>
      <c r="M27" s="67">
        <v>244860</v>
      </c>
      <c r="N27" s="67">
        <f t="shared" si="3"/>
        <v>536852</v>
      </c>
      <c r="O27" s="67">
        <v>319592</v>
      </c>
      <c r="P27" s="67">
        <v>245738</v>
      </c>
      <c r="Q27" s="67">
        <f t="shared" si="4"/>
        <v>565330</v>
      </c>
      <c r="R27" s="67">
        <v>286164</v>
      </c>
      <c r="S27" s="67">
        <v>204471</v>
      </c>
      <c r="T27" s="67">
        <f t="shared" si="5"/>
        <v>490635</v>
      </c>
      <c r="U27" s="67">
        <v>210874</v>
      </c>
      <c r="V27" s="67">
        <v>184201</v>
      </c>
      <c r="W27" s="67">
        <f t="shared" si="6"/>
        <v>395075</v>
      </c>
      <c r="X27" s="67">
        <v>242057</v>
      </c>
      <c r="Y27" s="67">
        <v>188892</v>
      </c>
      <c r="Z27" s="67">
        <f t="shared" si="7"/>
        <v>430949</v>
      </c>
      <c r="AA27" s="67">
        <v>198409</v>
      </c>
      <c r="AB27" s="67">
        <v>133494</v>
      </c>
      <c r="AC27" s="67">
        <f t="shared" si="8"/>
        <v>331903</v>
      </c>
    </row>
    <row r="28" spans="1:29" ht="17.25" customHeight="1">
      <c r="A28" s="71">
        <v>23</v>
      </c>
      <c r="B28" s="68" t="s">
        <v>33</v>
      </c>
      <c r="C28" s="81">
        <v>11388</v>
      </c>
      <c r="D28" s="78">
        <v>10590</v>
      </c>
      <c r="E28" s="66">
        <f t="shared" si="1"/>
        <v>21978</v>
      </c>
      <c r="F28" s="67">
        <v>8916</v>
      </c>
      <c r="G28" s="67">
        <v>8384</v>
      </c>
      <c r="H28" s="67">
        <f t="shared" si="0"/>
        <v>17300</v>
      </c>
      <c r="I28" s="67">
        <v>13365</v>
      </c>
      <c r="J28" s="67">
        <v>13083</v>
      </c>
      <c r="K28" s="67">
        <f t="shared" si="2"/>
        <v>26448</v>
      </c>
      <c r="L28" s="67">
        <v>936</v>
      </c>
      <c r="M28" s="67">
        <v>818</v>
      </c>
      <c r="N28" s="67">
        <f t="shared" si="3"/>
        <v>1754</v>
      </c>
      <c r="O28" s="67">
        <v>535</v>
      </c>
      <c r="P28" s="67">
        <v>503</v>
      </c>
      <c r="Q28" s="67">
        <f t="shared" si="4"/>
        <v>1038</v>
      </c>
      <c r="R28" s="67">
        <v>840</v>
      </c>
      <c r="S28" s="67">
        <v>683</v>
      </c>
      <c r="T28" s="67">
        <f t="shared" si="5"/>
        <v>1523</v>
      </c>
      <c r="U28" s="67">
        <v>4150</v>
      </c>
      <c r="V28" s="67">
        <v>3921</v>
      </c>
      <c r="W28" s="67">
        <f t="shared" si="6"/>
        <v>8071</v>
      </c>
      <c r="X28" s="67">
        <v>2051</v>
      </c>
      <c r="Y28" s="67">
        <v>1928</v>
      </c>
      <c r="Z28" s="67">
        <f t="shared" si="7"/>
        <v>3979</v>
      </c>
      <c r="AA28" s="67">
        <v>2495</v>
      </c>
      <c r="AB28" s="67">
        <v>2299</v>
      </c>
      <c r="AC28" s="67">
        <f t="shared" si="8"/>
        <v>4794</v>
      </c>
    </row>
    <row r="29" spans="1:29" ht="17.25" customHeight="1">
      <c r="A29" s="71">
        <v>24</v>
      </c>
      <c r="B29" s="68" t="s">
        <v>34</v>
      </c>
      <c r="C29" s="81">
        <v>641626</v>
      </c>
      <c r="D29" s="78">
        <v>593099</v>
      </c>
      <c r="E29" s="66">
        <f t="shared" si="1"/>
        <v>1234725</v>
      </c>
      <c r="F29" s="67">
        <v>590297</v>
      </c>
      <c r="G29" s="67">
        <v>565109</v>
      </c>
      <c r="H29" s="67">
        <f t="shared" si="0"/>
        <v>1155406</v>
      </c>
      <c r="I29" s="67">
        <v>699304</v>
      </c>
      <c r="J29" s="67">
        <v>651544</v>
      </c>
      <c r="K29" s="67">
        <f t="shared" si="2"/>
        <v>1350848</v>
      </c>
      <c r="L29" s="67">
        <v>119165</v>
      </c>
      <c r="M29" s="67">
        <v>110893</v>
      </c>
      <c r="N29" s="67">
        <f t="shared" si="3"/>
        <v>230058</v>
      </c>
      <c r="O29" s="67">
        <v>149489</v>
      </c>
      <c r="P29" s="67">
        <v>93752</v>
      </c>
      <c r="Q29" s="67">
        <f t="shared" si="4"/>
        <v>243241</v>
      </c>
      <c r="R29" s="67">
        <v>121598</v>
      </c>
      <c r="S29" s="67">
        <v>117277</v>
      </c>
      <c r="T29" s="67">
        <f t="shared" si="5"/>
        <v>238875</v>
      </c>
      <c r="U29" s="67">
        <v>7889</v>
      </c>
      <c r="V29" s="67">
        <v>5750</v>
      </c>
      <c r="W29" s="67">
        <f t="shared" si="6"/>
        <v>13639</v>
      </c>
      <c r="X29" s="67">
        <v>6464</v>
      </c>
      <c r="Y29" s="67">
        <v>5744</v>
      </c>
      <c r="Z29" s="67">
        <f t="shared" si="7"/>
        <v>12208</v>
      </c>
      <c r="AA29" s="67">
        <v>7761</v>
      </c>
      <c r="AB29" s="67">
        <v>7649</v>
      </c>
      <c r="AC29" s="67">
        <f t="shared" si="8"/>
        <v>15410</v>
      </c>
    </row>
    <row r="30" spans="1:29" ht="17.25" customHeight="1">
      <c r="A30" s="71">
        <v>25</v>
      </c>
      <c r="B30" s="68" t="s">
        <v>35</v>
      </c>
      <c r="C30" s="81">
        <v>62959</v>
      </c>
      <c r="D30" s="78">
        <v>55992</v>
      </c>
      <c r="E30" s="66">
        <f t="shared" si="1"/>
        <v>118951</v>
      </c>
      <c r="F30" s="67">
        <v>62258</v>
      </c>
      <c r="G30" s="67">
        <v>56110</v>
      </c>
      <c r="H30" s="67">
        <f t="shared" si="0"/>
        <v>118368</v>
      </c>
      <c r="I30" s="67">
        <v>64730</v>
      </c>
      <c r="J30" s="67">
        <v>58765</v>
      </c>
      <c r="K30" s="67">
        <f t="shared" si="2"/>
        <v>123495</v>
      </c>
      <c r="L30" s="67">
        <v>10923</v>
      </c>
      <c r="M30" s="67">
        <v>9920</v>
      </c>
      <c r="N30" s="67">
        <f t="shared" si="3"/>
        <v>20843</v>
      </c>
      <c r="O30" s="67">
        <v>10166</v>
      </c>
      <c r="P30" s="67">
        <v>9529</v>
      </c>
      <c r="Q30" s="67">
        <f t="shared" si="4"/>
        <v>19695</v>
      </c>
      <c r="R30" s="67">
        <v>10513</v>
      </c>
      <c r="S30" s="67">
        <v>9633</v>
      </c>
      <c r="T30" s="67">
        <f t="shared" si="5"/>
        <v>20146</v>
      </c>
      <c r="U30" s="67">
        <v>28501</v>
      </c>
      <c r="V30" s="67">
        <v>25499</v>
      </c>
      <c r="W30" s="67">
        <f t="shared" si="6"/>
        <v>54000</v>
      </c>
      <c r="X30" s="67">
        <v>27362</v>
      </c>
      <c r="Y30" s="67">
        <v>24649</v>
      </c>
      <c r="Z30" s="67">
        <f t="shared" si="7"/>
        <v>52011</v>
      </c>
      <c r="AA30" s="67">
        <v>26217</v>
      </c>
      <c r="AB30" s="67">
        <v>23381</v>
      </c>
      <c r="AC30" s="67">
        <f t="shared" si="8"/>
        <v>49598</v>
      </c>
    </row>
    <row r="31" spans="1:29" ht="17.25" customHeight="1">
      <c r="A31" s="71">
        <v>26</v>
      </c>
      <c r="B31" s="68" t="s">
        <v>36</v>
      </c>
      <c r="C31" s="81">
        <v>3742028</v>
      </c>
      <c r="D31" s="78">
        <v>3249029</v>
      </c>
      <c r="E31" s="66">
        <f t="shared" si="1"/>
        <v>6991057</v>
      </c>
      <c r="F31" s="67">
        <v>2457801</v>
      </c>
      <c r="G31" s="67">
        <v>1485057</v>
      </c>
      <c r="H31" s="67">
        <f t="shared" si="0"/>
        <v>3942858</v>
      </c>
      <c r="I31" s="67">
        <v>2569473</v>
      </c>
      <c r="J31" s="67">
        <v>1588005</v>
      </c>
      <c r="K31" s="67">
        <f t="shared" si="2"/>
        <v>4157478</v>
      </c>
      <c r="L31" s="67">
        <v>979807</v>
      </c>
      <c r="M31" s="67">
        <v>708308</v>
      </c>
      <c r="N31" s="67">
        <f t="shared" si="3"/>
        <v>1688115</v>
      </c>
      <c r="O31" s="67">
        <v>939792</v>
      </c>
      <c r="P31" s="67">
        <v>505215</v>
      </c>
      <c r="Q31" s="67">
        <f t="shared" si="4"/>
        <v>1445007</v>
      </c>
      <c r="R31" s="67">
        <v>671629</v>
      </c>
      <c r="S31" s="67">
        <v>405867</v>
      </c>
      <c r="T31" s="67">
        <f t="shared" si="5"/>
        <v>1077496</v>
      </c>
      <c r="U31" s="67">
        <v>5810</v>
      </c>
      <c r="V31" s="67">
        <v>3993</v>
      </c>
      <c r="W31" s="67">
        <f t="shared" si="6"/>
        <v>9803</v>
      </c>
      <c r="X31" s="67">
        <v>9523</v>
      </c>
      <c r="Y31" s="67">
        <v>6245</v>
      </c>
      <c r="Z31" s="67">
        <f t="shared" si="7"/>
        <v>15768</v>
      </c>
      <c r="AA31" s="67">
        <v>9150</v>
      </c>
      <c r="AB31" s="67">
        <v>6915</v>
      </c>
      <c r="AC31" s="67">
        <f t="shared" si="8"/>
        <v>16065</v>
      </c>
    </row>
    <row r="32" spans="1:29" ht="17.25" customHeight="1">
      <c r="A32" s="71">
        <v>27</v>
      </c>
      <c r="B32" s="68" t="s">
        <v>37</v>
      </c>
      <c r="C32" s="81">
        <v>156112</v>
      </c>
      <c r="D32" s="78">
        <v>145509</v>
      </c>
      <c r="E32" s="66">
        <f t="shared" si="1"/>
        <v>301621</v>
      </c>
      <c r="F32" s="80">
        <v>137774</v>
      </c>
      <c r="G32" s="80">
        <v>138296</v>
      </c>
      <c r="H32" s="67">
        <f t="shared" si="0"/>
        <v>276070</v>
      </c>
      <c r="I32" s="80"/>
      <c r="J32" s="80"/>
      <c r="K32" s="67">
        <f t="shared" si="2"/>
        <v>0</v>
      </c>
      <c r="L32" s="80">
        <v>39776</v>
      </c>
      <c r="M32" s="80">
        <v>37993</v>
      </c>
      <c r="N32" s="67">
        <f t="shared" si="3"/>
        <v>77769</v>
      </c>
      <c r="O32" s="80">
        <v>37942</v>
      </c>
      <c r="P32" s="80">
        <v>37374</v>
      </c>
      <c r="Q32" s="67">
        <f t="shared" si="4"/>
        <v>75316</v>
      </c>
      <c r="R32" s="80">
        <v>0</v>
      </c>
      <c r="S32" s="80">
        <v>0</v>
      </c>
      <c r="T32" s="67">
        <f t="shared" si="5"/>
        <v>0</v>
      </c>
      <c r="U32" s="80">
        <v>5685</v>
      </c>
      <c r="V32" s="80">
        <v>5088</v>
      </c>
      <c r="W32" s="67">
        <f t="shared" si="6"/>
        <v>10773</v>
      </c>
      <c r="X32" s="80">
        <v>4769</v>
      </c>
      <c r="Y32" s="80">
        <v>5121</v>
      </c>
      <c r="Z32" s="67">
        <f t="shared" si="7"/>
        <v>9890</v>
      </c>
      <c r="AA32" s="80"/>
      <c r="AB32" s="80"/>
      <c r="AC32" s="67">
        <f t="shared" si="8"/>
        <v>0</v>
      </c>
    </row>
    <row r="33" spans="1:29" ht="17.25" customHeight="1">
      <c r="A33" s="71">
        <v>28</v>
      </c>
      <c r="B33" s="68" t="s">
        <v>38</v>
      </c>
      <c r="C33" s="81">
        <v>1296527</v>
      </c>
      <c r="D33" s="78">
        <v>1237358</v>
      </c>
      <c r="E33" s="66">
        <f t="shared" si="1"/>
        <v>2533885</v>
      </c>
      <c r="F33" s="67">
        <v>1432810</v>
      </c>
      <c r="G33" s="67">
        <v>1348118</v>
      </c>
      <c r="H33" s="67">
        <f t="shared" si="0"/>
        <v>2780928</v>
      </c>
      <c r="I33" s="67">
        <v>1488681</v>
      </c>
      <c r="J33" s="67">
        <v>1339001</v>
      </c>
      <c r="K33" s="67">
        <f t="shared" si="2"/>
        <v>2827682</v>
      </c>
      <c r="L33" s="67">
        <v>335573</v>
      </c>
      <c r="M33" s="67">
        <v>319898</v>
      </c>
      <c r="N33" s="67">
        <f t="shared" si="3"/>
        <v>655471</v>
      </c>
      <c r="O33" s="67">
        <v>398842</v>
      </c>
      <c r="P33" s="67">
        <v>370941</v>
      </c>
      <c r="Q33" s="67">
        <f t="shared" si="4"/>
        <v>769783</v>
      </c>
      <c r="R33" s="67">
        <v>424587</v>
      </c>
      <c r="S33" s="67">
        <v>353429</v>
      </c>
      <c r="T33" s="67">
        <f t="shared" si="5"/>
        <v>778016</v>
      </c>
      <c r="U33" s="67">
        <v>111984</v>
      </c>
      <c r="V33" s="67">
        <v>101499</v>
      </c>
      <c r="W33" s="67">
        <f t="shared" si="6"/>
        <v>213483</v>
      </c>
      <c r="X33" s="67">
        <v>135175</v>
      </c>
      <c r="Y33" s="67">
        <v>98101</v>
      </c>
      <c r="Z33" s="67">
        <f t="shared" si="7"/>
        <v>233276</v>
      </c>
      <c r="AA33" s="67">
        <v>155730</v>
      </c>
      <c r="AB33" s="67">
        <v>76692</v>
      </c>
      <c r="AC33" s="67">
        <f t="shared" si="8"/>
        <v>232422</v>
      </c>
    </row>
    <row r="34" spans="1:29" ht="17.25" customHeight="1">
      <c r="A34" s="71">
        <v>29</v>
      </c>
      <c r="B34" s="68" t="s">
        <v>39</v>
      </c>
      <c r="C34" s="81">
        <v>4210</v>
      </c>
      <c r="D34" s="78">
        <v>3940</v>
      </c>
      <c r="E34" s="66">
        <f t="shared" si="1"/>
        <v>8150</v>
      </c>
      <c r="F34" s="67">
        <v>4311</v>
      </c>
      <c r="G34" s="67">
        <v>3998</v>
      </c>
      <c r="H34" s="67">
        <f t="shared" si="0"/>
        <v>8309</v>
      </c>
      <c r="I34" s="67">
        <v>4350</v>
      </c>
      <c r="J34" s="67">
        <v>4006</v>
      </c>
      <c r="K34" s="67">
        <f t="shared" si="2"/>
        <v>8356</v>
      </c>
      <c r="L34" s="67">
        <v>0</v>
      </c>
      <c r="M34" s="67">
        <v>0</v>
      </c>
      <c r="N34" s="67">
        <f t="shared" si="3"/>
        <v>0</v>
      </c>
      <c r="O34" s="67">
        <v>0</v>
      </c>
      <c r="P34" s="67">
        <v>0</v>
      </c>
      <c r="Q34" s="67">
        <f t="shared" si="4"/>
        <v>0</v>
      </c>
      <c r="R34" s="67">
        <v>0</v>
      </c>
      <c r="S34" s="67">
        <v>0</v>
      </c>
      <c r="T34" s="67">
        <f t="shared" si="5"/>
        <v>0</v>
      </c>
      <c r="U34" s="67">
        <v>382</v>
      </c>
      <c r="V34" s="67">
        <v>373</v>
      </c>
      <c r="W34" s="67">
        <f t="shared" si="6"/>
        <v>755</v>
      </c>
      <c r="X34" s="67">
        <v>321</v>
      </c>
      <c r="Y34" s="67">
        <v>349</v>
      </c>
      <c r="Z34" s="67">
        <f t="shared" si="7"/>
        <v>670</v>
      </c>
      <c r="AA34" s="67">
        <v>344</v>
      </c>
      <c r="AB34" s="67">
        <v>329</v>
      </c>
      <c r="AC34" s="67">
        <f t="shared" si="8"/>
        <v>673</v>
      </c>
    </row>
    <row r="35" spans="1:29" ht="17.25" customHeight="1">
      <c r="A35" s="71">
        <v>30</v>
      </c>
      <c r="B35" s="68" t="s">
        <v>40</v>
      </c>
      <c r="C35" s="81">
        <v>6723</v>
      </c>
      <c r="D35" s="78">
        <v>5549</v>
      </c>
      <c r="E35" s="66">
        <f t="shared" si="1"/>
        <v>12272</v>
      </c>
      <c r="F35" s="67">
        <v>5839</v>
      </c>
      <c r="G35" s="67">
        <v>5066</v>
      </c>
      <c r="H35" s="67">
        <f t="shared" si="0"/>
        <v>10905</v>
      </c>
      <c r="I35" s="67">
        <v>6839</v>
      </c>
      <c r="J35" s="67">
        <v>6056</v>
      </c>
      <c r="K35" s="67">
        <f t="shared" si="2"/>
        <v>12895</v>
      </c>
      <c r="L35" s="67">
        <v>578</v>
      </c>
      <c r="M35" s="67">
        <v>537</v>
      </c>
      <c r="N35" s="67">
        <f t="shared" si="3"/>
        <v>1115</v>
      </c>
      <c r="O35" s="67">
        <v>1083</v>
      </c>
      <c r="P35" s="67">
        <v>946</v>
      </c>
      <c r="Q35" s="67">
        <f t="shared" si="4"/>
        <v>2029</v>
      </c>
      <c r="R35" s="67">
        <v>1367</v>
      </c>
      <c r="S35" s="67">
        <v>1288</v>
      </c>
      <c r="T35" s="67">
        <f t="shared" si="5"/>
        <v>2655</v>
      </c>
      <c r="U35" s="67">
        <v>0</v>
      </c>
      <c r="V35" s="67">
        <v>0</v>
      </c>
      <c r="W35" s="67">
        <f t="shared" si="6"/>
        <v>0</v>
      </c>
      <c r="X35" s="67">
        <v>0</v>
      </c>
      <c r="Y35" s="67">
        <v>0</v>
      </c>
      <c r="Z35" s="67">
        <f t="shared" si="7"/>
        <v>0</v>
      </c>
      <c r="AA35" s="67">
        <v>0</v>
      </c>
      <c r="AB35" s="67">
        <v>0</v>
      </c>
      <c r="AC35" s="67">
        <f t="shared" si="8"/>
        <v>0</v>
      </c>
    </row>
    <row r="36" spans="1:29" ht="17.25" customHeight="1">
      <c r="A36" s="71">
        <v>31</v>
      </c>
      <c r="B36" s="68" t="s">
        <v>41</v>
      </c>
      <c r="C36" s="81">
        <v>4274</v>
      </c>
      <c r="D36" s="78">
        <v>4034</v>
      </c>
      <c r="E36" s="66">
        <f t="shared" si="1"/>
        <v>8308</v>
      </c>
      <c r="F36" s="67">
        <v>3831</v>
      </c>
      <c r="G36" s="67">
        <v>3333</v>
      </c>
      <c r="H36" s="67">
        <f t="shared" si="0"/>
        <v>7164</v>
      </c>
      <c r="I36" s="67">
        <v>3840</v>
      </c>
      <c r="J36" s="67">
        <v>3305</v>
      </c>
      <c r="K36" s="67">
        <f t="shared" si="2"/>
        <v>7145</v>
      </c>
      <c r="L36" s="67">
        <v>90</v>
      </c>
      <c r="M36" s="67">
        <v>83</v>
      </c>
      <c r="N36" s="67">
        <f t="shared" si="3"/>
        <v>173</v>
      </c>
      <c r="O36" s="67">
        <v>74</v>
      </c>
      <c r="P36" s="67">
        <v>65</v>
      </c>
      <c r="Q36" s="67">
        <f t="shared" si="4"/>
        <v>139</v>
      </c>
      <c r="R36" s="67">
        <v>62</v>
      </c>
      <c r="S36" s="67">
        <v>61</v>
      </c>
      <c r="T36" s="67">
        <f t="shared" si="5"/>
        <v>123</v>
      </c>
      <c r="U36" s="67">
        <v>3113</v>
      </c>
      <c r="V36" s="67">
        <v>3053</v>
      </c>
      <c r="W36" s="67">
        <f t="shared" si="6"/>
        <v>6166</v>
      </c>
      <c r="X36" s="67">
        <v>2968</v>
      </c>
      <c r="Y36" s="67">
        <v>2578</v>
      </c>
      <c r="Z36" s="67">
        <f t="shared" si="7"/>
        <v>5546</v>
      </c>
      <c r="AA36" s="67">
        <v>3152</v>
      </c>
      <c r="AB36" s="67">
        <v>2728</v>
      </c>
      <c r="AC36" s="67">
        <f t="shared" si="8"/>
        <v>5880</v>
      </c>
    </row>
    <row r="37" spans="1:29" ht="17.25" customHeight="1">
      <c r="A37" s="71">
        <v>32</v>
      </c>
      <c r="B37" s="68" t="s">
        <v>42</v>
      </c>
      <c r="C37" s="81">
        <v>1797</v>
      </c>
      <c r="D37" s="78">
        <v>1476</v>
      </c>
      <c r="E37" s="66">
        <f t="shared" si="1"/>
        <v>3273</v>
      </c>
      <c r="F37" s="67">
        <v>1726</v>
      </c>
      <c r="G37" s="67">
        <v>1558</v>
      </c>
      <c r="H37" s="67">
        <f t="shared" si="0"/>
        <v>3284</v>
      </c>
      <c r="I37" s="67">
        <v>1805</v>
      </c>
      <c r="J37" s="67">
        <v>1554</v>
      </c>
      <c r="K37" s="67">
        <f t="shared" si="2"/>
        <v>3359</v>
      </c>
      <c r="L37" s="67">
        <v>73</v>
      </c>
      <c r="M37" s="67">
        <v>72</v>
      </c>
      <c r="N37" s="67">
        <f t="shared" si="3"/>
        <v>145</v>
      </c>
      <c r="O37" s="67">
        <v>0</v>
      </c>
      <c r="P37" s="67">
        <v>0</v>
      </c>
      <c r="Q37" s="67">
        <f t="shared" si="4"/>
        <v>0</v>
      </c>
      <c r="R37" s="67">
        <v>66</v>
      </c>
      <c r="S37" s="67">
        <v>50</v>
      </c>
      <c r="T37" s="67">
        <f t="shared" si="5"/>
        <v>116</v>
      </c>
      <c r="U37" s="67">
        <v>194</v>
      </c>
      <c r="V37" s="67">
        <v>174</v>
      </c>
      <c r="W37" s="67">
        <f t="shared" si="6"/>
        <v>368</v>
      </c>
      <c r="X37" s="67">
        <v>0</v>
      </c>
      <c r="Y37" s="67">
        <v>0</v>
      </c>
      <c r="Z37" s="67">
        <f t="shared" si="7"/>
        <v>0</v>
      </c>
      <c r="AA37" s="67">
        <v>258</v>
      </c>
      <c r="AB37" s="67">
        <v>230</v>
      </c>
      <c r="AC37" s="67">
        <f t="shared" si="8"/>
        <v>488</v>
      </c>
    </row>
    <row r="38" spans="1:29" s="62" customFormat="1" ht="17.25" customHeight="1">
      <c r="A38" s="71">
        <v>33</v>
      </c>
      <c r="B38" s="68" t="s">
        <v>43</v>
      </c>
      <c r="C38" s="81">
        <v>158141</v>
      </c>
      <c r="D38" s="78">
        <v>154445</v>
      </c>
      <c r="E38" s="66">
        <f t="shared" si="1"/>
        <v>312586</v>
      </c>
      <c r="F38" s="67">
        <v>188066</v>
      </c>
      <c r="G38" s="67">
        <v>176782</v>
      </c>
      <c r="H38" s="67">
        <f t="shared" si="0"/>
        <v>364848</v>
      </c>
      <c r="I38" s="67">
        <v>160298</v>
      </c>
      <c r="J38" s="67">
        <v>151333</v>
      </c>
      <c r="K38" s="67">
        <f t="shared" si="2"/>
        <v>311631</v>
      </c>
      <c r="L38" s="67">
        <v>21405</v>
      </c>
      <c r="M38" s="67">
        <v>18521</v>
      </c>
      <c r="N38" s="67">
        <f t="shared" si="3"/>
        <v>39926</v>
      </c>
      <c r="O38" s="67">
        <v>0</v>
      </c>
      <c r="P38" s="67">
        <v>0</v>
      </c>
      <c r="Q38" s="67">
        <f t="shared" si="4"/>
        <v>0</v>
      </c>
      <c r="R38" s="67">
        <v>21358</v>
      </c>
      <c r="S38" s="67">
        <v>20444</v>
      </c>
      <c r="T38" s="67">
        <f t="shared" si="5"/>
        <v>41802</v>
      </c>
      <c r="U38" s="67">
        <v>793</v>
      </c>
      <c r="V38" s="67">
        <v>532</v>
      </c>
      <c r="W38" s="67">
        <f t="shared" si="6"/>
        <v>1325</v>
      </c>
      <c r="X38" s="67">
        <v>0</v>
      </c>
      <c r="Y38" s="67">
        <v>0</v>
      </c>
      <c r="Z38" s="67">
        <f t="shared" si="7"/>
        <v>0</v>
      </c>
      <c r="AA38" s="67">
        <v>493</v>
      </c>
      <c r="AB38" s="67">
        <v>386</v>
      </c>
      <c r="AC38" s="67">
        <f t="shared" si="8"/>
        <v>879</v>
      </c>
    </row>
    <row r="39" spans="1:29" ht="17.25" customHeight="1">
      <c r="A39" s="71">
        <v>34</v>
      </c>
      <c r="B39" s="68" t="s">
        <v>44</v>
      </c>
      <c r="C39" s="81">
        <v>701</v>
      </c>
      <c r="D39" s="78">
        <v>677</v>
      </c>
      <c r="E39" s="66">
        <f t="shared" si="1"/>
        <v>1378</v>
      </c>
      <c r="F39" s="67">
        <v>834</v>
      </c>
      <c r="G39" s="67">
        <v>753</v>
      </c>
      <c r="H39" s="67">
        <f t="shared" si="0"/>
        <v>1587</v>
      </c>
      <c r="I39" s="67">
        <v>824</v>
      </c>
      <c r="J39" s="67">
        <v>734</v>
      </c>
      <c r="K39" s="67">
        <f t="shared" si="2"/>
        <v>1558</v>
      </c>
      <c r="L39" s="67">
        <v>0</v>
      </c>
      <c r="M39" s="67">
        <v>0</v>
      </c>
      <c r="N39" s="67">
        <f t="shared" si="3"/>
        <v>0</v>
      </c>
      <c r="O39" s="67">
        <v>0</v>
      </c>
      <c r="P39" s="67">
        <v>1</v>
      </c>
      <c r="Q39" s="67">
        <f t="shared" si="4"/>
        <v>1</v>
      </c>
      <c r="R39" s="67">
        <v>0</v>
      </c>
      <c r="S39" s="67">
        <v>0</v>
      </c>
      <c r="T39" s="67">
        <f t="shared" si="5"/>
        <v>0</v>
      </c>
      <c r="U39" s="67">
        <v>699</v>
      </c>
      <c r="V39" s="67">
        <v>672</v>
      </c>
      <c r="W39" s="67">
        <f t="shared" si="6"/>
        <v>1371</v>
      </c>
      <c r="X39" s="67">
        <v>822</v>
      </c>
      <c r="Y39" s="67">
        <v>746</v>
      </c>
      <c r="Z39" s="67">
        <f t="shared" si="7"/>
        <v>1568</v>
      </c>
      <c r="AA39" s="67">
        <v>815</v>
      </c>
      <c r="AB39" s="67">
        <v>725</v>
      </c>
      <c r="AC39" s="67">
        <f t="shared" si="8"/>
        <v>1540</v>
      </c>
    </row>
    <row r="40" spans="1:29" ht="17.25" customHeight="1">
      <c r="A40" s="71">
        <v>35</v>
      </c>
      <c r="B40" s="68" t="s">
        <v>45</v>
      </c>
      <c r="C40" s="81">
        <v>10943</v>
      </c>
      <c r="D40" s="78">
        <v>10361</v>
      </c>
      <c r="E40" s="66">
        <f t="shared" si="1"/>
        <v>21304</v>
      </c>
      <c r="F40" s="67">
        <v>10522</v>
      </c>
      <c r="G40" s="67">
        <v>9747</v>
      </c>
      <c r="H40" s="67">
        <f t="shared" si="0"/>
        <v>20269</v>
      </c>
      <c r="I40" s="67">
        <v>10150</v>
      </c>
      <c r="J40" s="67">
        <v>9430</v>
      </c>
      <c r="K40" s="67">
        <f t="shared" si="2"/>
        <v>19580</v>
      </c>
      <c r="L40" s="67">
        <v>1963</v>
      </c>
      <c r="M40" s="67">
        <v>1907</v>
      </c>
      <c r="N40" s="67">
        <f t="shared" si="3"/>
        <v>3870</v>
      </c>
      <c r="O40" s="67">
        <v>1875</v>
      </c>
      <c r="P40" s="67">
        <v>1749</v>
      </c>
      <c r="Q40" s="67">
        <f t="shared" si="4"/>
        <v>3624</v>
      </c>
      <c r="R40" s="67">
        <v>1882</v>
      </c>
      <c r="S40" s="67">
        <v>1755</v>
      </c>
      <c r="T40" s="67">
        <f t="shared" si="5"/>
        <v>3637</v>
      </c>
      <c r="U40" s="67">
        <v>0</v>
      </c>
      <c r="V40" s="67">
        <v>0</v>
      </c>
      <c r="W40" s="67">
        <f t="shared" si="6"/>
        <v>0</v>
      </c>
      <c r="X40" s="67">
        <v>0</v>
      </c>
      <c r="Y40" s="67">
        <v>0</v>
      </c>
      <c r="Z40" s="67">
        <f t="shared" si="7"/>
        <v>0</v>
      </c>
      <c r="AA40" s="67">
        <v>0</v>
      </c>
      <c r="AB40" s="67">
        <v>0</v>
      </c>
      <c r="AC40" s="67">
        <f t="shared" si="8"/>
        <v>0</v>
      </c>
    </row>
    <row r="41" spans="1:29" s="163" customFormat="1" ht="17.25" customHeight="1">
      <c r="A41" s="211" t="s">
        <v>100</v>
      </c>
      <c r="B41" s="212"/>
      <c r="C41" s="92">
        <f>SUM(C6:C40)</f>
        <v>17766606</v>
      </c>
      <c r="D41" s="92">
        <f t="shared" ref="D41:AC41" si="9">SUM(D6:D40)</f>
        <v>15379711</v>
      </c>
      <c r="E41" s="92">
        <f t="shared" si="9"/>
        <v>33146317</v>
      </c>
      <c r="F41" s="92">
        <f t="shared" si="9"/>
        <v>16679824</v>
      </c>
      <c r="G41" s="92">
        <f t="shared" si="9"/>
        <v>13005952</v>
      </c>
      <c r="H41" s="92">
        <f t="shared" si="9"/>
        <v>29685776</v>
      </c>
      <c r="I41" s="92">
        <f t="shared" si="9"/>
        <v>17424600</v>
      </c>
      <c r="J41" s="92">
        <f t="shared" si="9"/>
        <v>13675463</v>
      </c>
      <c r="K41" s="92">
        <f t="shared" si="9"/>
        <v>31100063</v>
      </c>
      <c r="L41" s="92">
        <f t="shared" si="9"/>
        <v>3464921</v>
      </c>
      <c r="M41" s="92">
        <f t="shared" si="9"/>
        <v>2874882</v>
      </c>
      <c r="N41" s="92">
        <f t="shared" si="9"/>
        <v>6339803</v>
      </c>
      <c r="O41" s="92">
        <f t="shared" si="9"/>
        <v>3459489</v>
      </c>
      <c r="P41" s="92">
        <f t="shared" si="9"/>
        <v>2586834</v>
      </c>
      <c r="Q41" s="92">
        <f t="shared" si="9"/>
        <v>6046323</v>
      </c>
      <c r="R41" s="92">
        <f t="shared" si="9"/>
        <v>3362090</v>
      </c>
      <c r="S41" s="92">
        <f t="shared" si="9"/>
        <v>2581319</v>
      </c>
      <c r="T41" s="92">
        <f t="shared" si="9"/>
        <v>5943409</v>
      </c>
      <c r="U41" s="92">
        <f t="shared" si="9"/>
        <v>1973893</v>
      </c>
      <c r="V41" s="92">
        <f t="shared" si="9"/>
        <v>1746848</v>
      </c>
      <c r="W41" s="92">
        <f t="shared" si="9"/>
        <v>3720741</v>
      </c>
      <c r="X41" s="92">
        <f t="shared" si="9"/>
        <v>1845976</v>
      </c>
      <c r="Y41" s="92">
        <f t="shared" si="9"/>
        <v>1531626</v>
      </c>
      <c r="Z41" s="92">
        <f t="shared" si="9"/>
        <v>3377602</v>
      </c>
      <c r="AA41" s="92">
        <f t="shared" si="9"/>
        <v>2053354</v>
      </c>
      <c r="AB41" s="92">
        <f t="shared" si="9"/>
        <v>1547853</v>
      </c>
      <c r="AC41" s="92">
        <f t="shared" si="9"/>
        <v>3601207</v>
      </c>
    </row>
    <row r="42" spans="1:29" s="180" customFormat="1" ht="12.75">
      <c r="C42" s="180" t="s">
        <v>164</v>
      </c>
      <c r="L42" s="180" t="str">
        <f>C42</f>
        <v>Note: During 1999-2000 the state of Bihar, Madhya Pradesh and Uttar Pradesh were not bifurcated.</v>
      </c>
      <c r="U42" s="180" t="str">
        <f>L42</f>
        <v>Note: During 1999-2000 the state of Bihar, Madhya Pradesh and Uttar Pradesh were not bifurcated.</v>
      </c>
    </row>
    <row r="43" spans="1:29">
      <c r="D43" s="62" t="s">
        <v>165</v>
      </c>
      <c r="E43" s="62"/>
      <c r="F43" s="62"/>
    </row>
    <row r="44" spans="1:29">
      <c r="C44" s="186" t="s">
        <v>166</v>
      </c>
      <c r="D44" s="186" t="s">
        <v>167</v>
      </c>
      <c r="E44" s="186" t="s">
        <v>168</v>
      </c>
      <c r="F44" s="186" t="s">
        <v>166</v>
      </c>
      <c r="G44" s="186" t="s">
        <v>167</v>
      </c>
      <c r="H44" s="186" t="s">
        <v>168</v>
      </c>
      <c r="I44" s="186" t="s">
        <v>166</v>
      </c>
      <c r="J44" s="186" t="s">
        <v>167</v>
      </c>
      <c r="K44" s="186" t="s">
        <v>168</v>
      </c>
    </row>
    <row r="45" spans="1:29">
      <c r="C45" s="61">
        <v>19808</v>
      </c>
      <c r="D45" s="61">
        <v>17734</v>
      </c>
      <c r="E45" s="62">
        <f>C45+D45</f>
        <v>37542</v>
      </c>
      <c r="F45" s="61">
        <v>23395</v>
      </c>
      <c r="G45" s="61">
        <v>20825</v>
      </c>
      <c r="H45" s="62">
        <f>F45+G45</f>
        <v>44220</v>
      </c>
      <c r="K45" s="62">
        <f>I45+J45</f>
        <v>0</v>
      </c>
    </row>
    <row r="46" spans="1:29">
      <c r="D46" s="62" t="s">
        <v>169</v>
      </c>
      <c r="E46" s="62"/>
      <c r="F46" s="62"/>
      <c r="V46" s="62" t="s">
        <v>169</v>
      </c>
      <c r="W46" s="62"/>
      <c r="X46" s="62"/>
    </row>
    <row r="47" spans="1:29">
      <c r="C47" s="61">
        <v>17418</v>
      </c>
      <c r="D47" s="61">
        <v>16404</v>
      </c>
      <c r="E47" s="62">
        <f>C47+D47</f>
        <v>33822</v>
      </c>
      <c r="F47" s="61">
        <v>15639</v>
      </c>
      <c r="G47" s="61">
        <v>15026</v>
      </c>
      <c r="H47" s="62">
        <f>F47+G47</f>
        <v>30665</v>
      </c>
      <c r="K47" s="62">
        <f>I47+J47</f>
        <v>0</v>
      </c>
      <c r="U47" s="187"/>
      <c r="V47" s="187"/>
      <c r="W47" s="62"/>
      <c r="X47" s="187"/>
      <c r="Y47" s="187"/>
      <c r="Z47" s="62"/>
    </row>
    <row r="48" spans="1:29">
      <c r="D48" s="62" t="s">
        <v>125</v>
      </c>
      <c r="U48" s="61">
        <v>17356</v>
      </c>
      <c r="V48" s="61">
        <v>16355</v>
      </c>
      <c r="W48" s="61">
        <v>33711</v>
      </c>
      <c r="X48" s="61">
        <v>7789</v>
      </c>
      <c r="Y48" s="61">
        <v>9134</v>
      </c>
      <c r="Z48" s="61">
        <v>16923</v>
      </c>
    </row>
    <row r="49" spans="3:11">
      <c r="C49" s="61">
        <f>C45-C47</f>
        <v>2390</v>
      </c>
      <c r="D49" s="61">
        <f>D45-D47</f>
        <v>1330</v>
      </c>
      <c r="E49" s="62">
        <f>C49+D49</f>
        <v>3720</v>
      </c>
      <c r="F49" s="61">
        <f>F45-F47</f>
        <v>7756</v>
      </c>
      <c r="G49" s="61">
        <f>G45-G47</f>
        <v>5799</v>
      </c>
      <c r="H49" s="62">
        <f>F49+G49</f>
        <v>13555</v>
      </c>
      <c r="I49" s="61">
        <f>I45-I47</f>
        <v>0</v>
      </c>
      <c r="J49" s="61">
        <f>J45-J47</f>
        <v>0</v>
      </c>
      <c r="K49" s="62">
        <f>I49+J49</f>
        <v>0</v>
      </c>
    </row>
    <row r="50" spans="3:11">
      <c r="E50" s="62">
        <f>E45-E47</f>
        <v>3720</v>
      </c>
      <c r="H50" s="62">
        <f>H45-H47</f>
        <v>13555</v>
      </c>
      <c r="K50" s="62">
        <f>K45-K47</f>
        <v>0</v>
      </c>
    </row>
  </sheetData>
  <mergeCells count="15">
    <mergeCell ref="A2:A4"/>
    <mergeCell ref="B2:B4"/>
    <mergeCell ref="A41:B41"/>
    <mergeCell ref="L2:T2"/>
    <mergeCell ref="U2:AC2"/>
    <mergeCell ref="L3:N3"/>
    <mergeCell ref="O3:Q3"/>
    <mergeCell ref="R3:T3"/>
    <mergeCell ref="U3:W3"/>
    <mergeCell ref="X3:Z3"/>
    <mergeCell ref="AA3:AC3"/>
    <mergeCell ref="C3:E3"/>
    <mergeCell ref="C2:K2"/>
    <mergeCell ref="I3:K3"/>
    <mergeCell ref="F3:H3"/>
  </mergeCells>
  <printOptions horizontalCentered="1"/>
  <pageMargins left="0.18" right="0.16" top="0.35" bottom="0.41" header="0.22" footer="0.17"/>
  <pageSetup paperSize="9" scale="78" firstPageNumber="75" orientation="landscape" useFirstPageNumber="1" horizontalDpi="4294967292" r:id="rId1"/>
  <headerFooter alignWithMargins="0">
    <oddFooter>&amp;LStatistics of School Education 2008-09&amp;C&amp;P</oddFooter>
  </headerFooter>
  <colBreaks count="2" manualBreakCount="2">
    <brk id="11" max="41" man="1"/>
    <brk id="20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>
  <dimension ref="A1:T40"/>
  <sheetViews>
    <sheetView showZeros="0" tabSelected="1" view="pageBreakPreview" zoomScaleSheetLayoutView="100" workbookViewId="0">
      <pane xSplit="2" ySplit="4" topLeftCell="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8" width="12.28515625" style="5" customWidth="1"/>
    <col min="9" max="11" width="11.42578125" style="5" customWidth="1"/>
    <col min="12" max="12" width="11.7109375" style="5" customWidth="1"/>
    <col min="13" max="13" width="12" style="5" customWidth="1"/>
    <col min="14" max="14" width="12.5703125" style="5" customWidth="1"/>
    <col min="15" max="17" width="10.28515625" style="5" customWidth="1"/>
    <col min="18" max="18" width="11.5703125" style="5" customWidth="1"/>
    <col min="19" max="19" width="11.42578125" style="5" customWidth="1"/>
    <col min="20" max="20" width="12.5703125" style="5" customWidth="1"/>
    <col min="21" max="16384" width="9.140625" style="5"/>
  </cols>
  <sheetData>
    <row r="1" spans="1:20" s="4" customFormat="1" ht="21" customHeight="1">
      <c r="B1" s="1"/>
      <c r="C1" s="157" t="s">
        <v>148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73" t="s">
        <v>118</v>
      </c>
    </row>
    <row r="2" spans="1:20" s="13" customFormat="1" ht="38.25" customHeight="1">
      <c r="A2" s="189" t="s">
        <v>67</v>
      </c>
      <c r="B2" s="189" t="s">
        <v>65</v>
      </c>
      <c r="C2" s="189" t="s">
        <v>68</v>
      </c>
      <c r="D2" s="189"/>
      <c r="E2" s="189"/>
      <c r="F2" s="189" t="s">
        <v>47</v>
      </c>
      <c r="G2" s="189"/>
      <c r="H2" s="189"/>
      <c r="I2" s="189" t="s">
        <v>69</v>
      </c>
      <c r="J2" s="189"/>
      <c r="K2" s="189"/>
      <c r="L2" s="189" t="s">
        <v>59</v>
      </c>
      <c r="M2" s="189"/>
      <c r="N2" s="189"/>
      <c r="O2" s="189" t="s">
        <v>70</v>
      </c>
      <c r="P2" s="189"/>
      <c r="Q2" s="189"/>
      <c r="R2" s="189" t="s">
        <v>106</v>
      </c>
      <c r="S2" s="189"/>
      <c r="T2" s="189"/>
    </row>
    <row r="3" spans="1:20" s="16" customFormat="1" ht="14.25" customHeight="1">
      <c r="A3" s="189"/>
      <c r="B3" s="189"/>
      <c r="C3" s="161" t="s">
        <v>13</v>
      </c>
      <c r="D3" s="161" t="s">
        <v>14</v>
      </c>
      <c r="E3" s="162" t="s">
        <v>15</v>
      </c>
      <c r="F3" s="161" t="s">
        <v>13</v>
      </c>
      <c r="G3" s="161" t="s">
        <v>14</v>
      </c>
      <c r="H3" s="162" t="s">
        <v>15</v>
      </c>
      <c r="I3" s="161" t="s">
        <v>13</v>
      </c>
      <c r="J3" s="161" t="s">
        <v>14</v>
      </c>
      <c r="K3" s="162" t="s">
        <v>15</v>
      </c>
      <c r="L3" s="161" t="s">
        <v>13</v>
      </c>
      <c r="M3" s="161" t="s">
        <v>14</v>
      </c>
      <c r="N3" s="162" t="s">
        <v>15</v>
      </c>
      <c r="O3" s="161" t="s">
        <v>13</v>
      </c>
      <c r="P3" s="161" t="s">
        <v>14</v>
      </c>
      <c r="Q3" s="162" t="s">
        <v>15</v>
      </c>
      <c r="R3" s="161" t="s">
        <v>13</v>
      </c>
      <c r="S3" s="161" t="s">
        <v>14</v>
      </c>
      <c r="T3" s="162" t="s">
        <v>15</v>
      </c>
    </row>
    <row r="4" spans="1:20" s="25" customFormat="1" ht="12.75" customHeight="1">
      <c r="A4" s="24">
        <v>1</v>
      </c>
      <c r="B4" s="24">
        <v>2</v>
      </c>
      <c r="C4" s="24">
        <v>3</v>
      </c>
      <c r="D4" s="24">
        <v>4</v>
      </c>
      <c r="E4" s="24">
        <v>5</v>
      </c>
      <c r="F4" s="24">
        <v>6</v>
      </c>
      <c r="G4" s="24">
        <v>7</v>
      </c>
      <c r="H4" s="24">
        <v>8</v>
      </c>
      <c r="I4" s="24">
        <v>9</v>
      </c>
      <c r="J4" s="24">
        <v>10</v>
      </c>
      <c r="K4" s="24">
        <v>11</v>
      </c>
      <c r="L4" s="24">
        <v>12</v>
      </c>
      <c r="M4" s="24">
        <v>13</v>
      </c>
      <c r="N4" s="24">
        <v>14</v>
      </c>
      <c r="O4" s="24">
        <v>15</v>
      </c>
      <c r="P4" s="24">
        <v>16</v>
      </c>
      <c r="Q4" s="24">
        <v>17</v>
      </c>
      <c r="R4" s="24">
        <v>15</v>
      </c>
      <c r="S4" s="24">
        <v>16</v>
      </c>
      <c r="T4" s="24">
        <v>17</v>
      </c>
    </row>
    <row r="5" spans="1:20" ht="19.5" customHeight="1">
      <c r="A5" s="6">
        <v>1</v>
      </c>
      <c r="B5" s="2" t="s">
        <v>16</v>
      </c>
      <c r="C5" s="74">
        <v>867025</v>
      </c>
      <c r="D5" s="74">
        <v>707097</v>
      </c>
      <c r="E5" s="74">
        <f>C5+D5</f>
        <v>1574122</v>
      </c>
      <c r="F5" s="74">
        <v>2748205</v>
      </c>
      <c r="G5" s="74">
        <v>2622928</v>
      </c>
      <c r="H5" s="74">
        <f>F5+G5</f>
        <v>5371133</v>
      </c>
      <c r="I5" s="74">
        <v>1304230</v>
      </c>
      <c r="J5" s="74">
        <v>1191636</v>
      </c>
      <c r="K5" s="74">
        <f>I5+J5</f>
        <v>2495866</v>
      </c>
      <c r="L5" s="164">
        <v>2881212</v>
      </c>
      <c r="M5" s="164">
        <v>2815285</v>
      </c>
      <c r="N5" s="164">
        <f>L5+M5</f>
        <v>5696497</v>
      </c>
      <c r="O5" s="164"/>
      <c r="P5" s="164"/>
      <c r="Q5" s="164">
        <f>O5+P5</f>
        <v>0</v>
      </c>
      <c r="R5" s="74">
        <f>(C5+F5+I5+L5+O5)-(EnrlAll!BH6+EnrlAll!C6)</f>
        <v>0</v>
      </c>
      <c r="S5" s="74">
        <f>(D5+G5+J5+M5+P5)-(EnrlAll!BI6+EnrlAll!D6)</f>
        <v>0</v>
      </c>
      <c r="T5" s="74">
        <f>R5+S5</f>
        <v>0</v>
      </c>
    </row>
    <row r="6" spans="1:20" ht="19.5" customHeight="1">
      <c r="A6" s="6">
        <v>2</v>
      </c>
      <c r="B6" s="2" t="s">
        <v>17</v>
      </c>
      <c r="C6" s="74">
        <v>38308</v>
      </c>
      <c r="D6" s="74">
        <v>33234</v>
      </c>
      <c r="E6" s="74">
        <f t="shared" ref="E6:E39" si="0">C6+D6</f>
        <v>71542</v>
      </c>
      <c r="F6" s="74">
        <v>29939</v>
      </c>
      <c r="G6" s="74">
        <v>26066</v>
      </c>
      <c r="H6" s="74">
        <f t="shared" ref="H6:H39" si="1">F6+G6</f>
        <v>56005</v>
      </c>
      <c r="I6" s="74">
        <v>68853</v>
      </c>
      <c r="J6" s="74">
        <v>62370</v>
      </c>
      <c r="K6" s="74">
        <f t="shared" ref="K6:K39" si="2">I6+J6</f>
        <v>131223</v>
      </c>
      <c r="L6" s="164">
        <v>49466</v>
      </c>
      <c r="M6" s="164">
        <v>44971</v>
      </c>
      <c r="N6" s="164">
        <f t="shared" ref="N6:N39" si="3">L6+M6</f>
        <v>94437</v>
      </c>
      <c r="O6" s="164">
        <v>22245</v>
      </c>
      <c r="P6" s="164">
        <v>20527</v>
      </c>
      <c r="Q6" s="164">
        <f t="shared" ref="Q6:Q39" si="4">O6+P6</f>
        <v>42772</v>
      </c>
      <c r="R6" s="74">
        <f>(C6+F6+I6+L6+O6)-(EnrlAll!BH7+EnrlAll!C7)</f>
        <v>0</v>
      </c>
      <c r="S6" s="74">
        <f>(D6+G6+J6+M6+P6)-(EnrlAll!BI7+EnrlAll!D7)</f>
        <v>0</v>
      </c>
      <c r="T6" s="74">
        <f t="shared" ref="T6:T39" si="5">R6+S6</f>
        <v>0</v>
      </c>
    </row>
    <row r="7" spans="1:20" ht="19.5" customHeight="1">
      <c r="A7" s="6">
        <v>3</v>
      </c>
      <c r="B7" s="2" t="s">
        <v>48</v>
      </c>
      <c r="C7" s="74">
        <v>271426</v>
      </c>
      <c r="D7" s="74">
        <v>213264</v>
      </c>
      <c r="E7" s="74">
        <f t="shared" si="0"/>
        <v>484690</v>
      </c>
      <c r="F7" s="74">
        <v>648806</v>
      </c>
      <c r="G7" s="74">
        <v>520290</v>
      </c>
      <c r="H7" s="74">
        <f t="shared" si="1"/>
        <v>1169096</v>
      </c>
      <c r="I7" s="74">
        <v>974677</v>
      </c>
      <c r="J7" s="74">
        <v>1005003</v>
      </c>
      <c r="K7" s="74">
        <f t="shared" si="2"/>
        <v>1979680</v>
      </c>
      <c r="L7" s="164">
        <f>1881522-539627</f>
        <v>1341895</v>
      </c>
      <c r="M7" s="164">
        <f>1879417-519624</f>
        <v>1359793</v>
      </c>
      <c r="N7" s="164">
        <f t="shared" si="3"/>
        <v>2701688</v>
      </c>
      <c r="O7" s="164"/>
      <c r="P7" s="164"/>
      <c r="Q7" s="164">
        <f t="shared" si="4"/>
        <v>0</v>
      </c>
      <c r="R7" s="74">
        <f>(C7+F7+I7+L7+O7)-(EnrlAll!BH8+EnrlAll!C8)</f>
        <v>0</v>
      </c>
      <c r="S7" s="74">
        <f>(D7+G7+J7+M7+P7)-(EnrlAll!BI8+EnrlAll!D8)</f>
        <v>0</v>
      </c>
      <c r="T7" s="74">
        <f t="shared" si="5"/>
        <v>0</v>
      </c>
    </row>
    <row r="8" spans="1:20" ht="19.5" customHeight="1">
      <c r="A8" s="6">
        <v>4</v>
      </c>
      <c r="B8" s="3" t="s">
        <v>49</v>
      </c>
      <c r="C8" s="74">
        <v>461048</v>
      </c>
      <c r="D8" s="74">
        <v>256172</v>
      </c>
      <c r="E8" s="74">
        <f t="shared" si="0"/>
        <v>717220</v>
      </c>
      <c r="F8" s="74">
        <v>947920</v>
      </c>
      <c r="G8" s="74">
        <v>589298</v>
      </c>
      <c r="H8" s="74">
        <f t="shared" si="1"/>
        <v>1537218</v>
      </c>
      <c r="I8" s="74">
        <v>3436651</v>
      </c>
      <c r="J8" s="74">
        <v>2534467</v>
      </c>
      <c r="K8" s="74">
        <f t="shared" si="2"/>
        <v>5971118</v>
      </c>
      <c r="L8" s="164">
        <f>5909060-116</f>
        <v>5908944</v>
      </c>
      <c r="M8" s="164">
        <f>4626329-98</f>
        <v>4626231</v>
      </c>
      <c r="N8" s="164">
        <f t="shared" si="3"/>
        <v>10535175</v>
      </c>
      <c r="O8" s="164">
        <v>116</v>
      </c>
      <c r="P8" s="164">
        <v>98</v>
      </c>
      <c r="Q8" s="164">
        <f t="shared" si="4"/>
        <v>214</v>
      </c>
      <c r="R8" s="74">
        <f>(C8+F8+I8+L8+O8)-(EnrlAll!BH9+EnrlAll!C9)</f>
        <v>0</v>
      </c>
      <c r="S8" s="74">
        <f>(D8+G8+J8+M8+P8)-(EnrlAll!BI9+EnrlAll!D9)</f>
        <v>0</v>
      </c>
      <c r="T8" s="74">
        <f t="shared" si="5"/>
        <v>0</v>
      </c>
    </row>
    <row r="9" spans="1:20" ht="19.5" customHeight="1">
      <c r="A9" s="6">
        <v>5</v>
      </c>
      <c r="B9" s="3" t="s">
        <v>19</v>
      </c>
      <c r="C9" s="74">
        <v>332913</v>
      </c>
      <c r="D9" s="74">
        <v>295057</v>
      </c>
      <c r="E9" s="74">
        <f t="shared" si="0"/>
        <v>627970</v>
      </c>
      <c r="F9" s="74">
        <v>225087</v>
      </c>
      <c r="G9" s="74">
        <v>199571</v>
      </c>
      <c r="H9" s="74">
        <f t="shared" si="1"/>
        <v>424658</v>
      </c>
      <c r="I9" s="74">
        <v>748863</v>
      </c>
      <c r="J9" s="74">
        <v>630327</v>
      </c>
      <c r="K9" s="74">
        <f t="shared" si="2"/>
        <v>1379190</v>
      </c>
      <c r="L9" s="164">
        <v>1875810</v>
      </c>
      <c r="M9" s="164">
        <v>1745524</v>
      </c>
      <c r="N9" s="164">
        <f t="shared" si="3"/>
        <v>3621334</v>
      </c>
      <c r="O9" s="164">
        <v>21808</v>
      </c>
      <c r="P9" s="164">
        <v>17115</v>
      </c>
      <c r="Q9" s="164">
        <f t="shared" si="4"/>
        <v>38923</v>
      </c>
      <c r="R9" s="74">
        <f>(C9+F9+I9+L9+O9)-(EnrlAll!BH10+EnrlAll!C10)</f>
        <v>0</v>
      </c>
      <c r="S9" s="74">
        <f>(D9+G9+J9+M9+P9)-(EnrlAll!BI10+EnrlAll!D10)</f>
        <v>0</v>
      </c>
      <c r="T9" s="74">
        <f t="shared" si="5"/>
        <v>0</v>
      </c>
    </row>
    <row r="10" spans="1:20" ht="19.5" customHeight="1">
      <c r="A10" s="6">
        <v>6</v>
      </c>
      <c r="B10" s="2" t="s">
        <v>20</v>
      </c>
      <c r="C10" s="74">
        <v>13455</v>
      </c>
      <c r="D10" s="74">
        <v>13885</v>
      </c>
      <c r="E10" s="74">
        <f t="shared" si="0"/>
        <v>27340</v>
      </c>
      <c r="F10" s="74">
        <v>32439</v>
      </c>
      <c r="G10" s="74">
        <v>29707</v>
      </c>
      <c r="H10" s="74">
        <f t="shared" si="1"/>
        <v>62146</v>
      </c>
      <c r="I10" s="74">
        <v>35671</v>
      </c>
      <c r="J10" s="74">
        <v>30779</v>
      </c>
      <c r="K10" s="74">
        <f t="shared" si="2"/>
        <v>66450</v>
      </c>
      <c r="L10" s="164">
        <v>51739</v>
      </c>
      <c r="M10" s="164">
        <v>47868</v>
      </c>
      <c r="N10" s="164">
        <f t="shared" si="3"/>
        <v>99607</v>
      </c>
      <c r="O10" s="164"/>
      <c r="P10" s="164"/>
      <c r="Q10" s="164">
        <f t="shared" si="4"/>
        <v>0</v>
      </c>
      <c r="R10" s="74">
        <f>(C10+F10+I10+L10+O10)-(EnrlAll!BH11+EnrlAll!C11)</f>
        <v>0</v>
      </c>
      <c r="S10" s="74">
        <f>(D10+G10+J10+M10+P10)-(EnrlAll!BI11+EnrlAll!D11)</f>
        <v>0</v>
      </c>
      <c r="T10" s="74">
        <f t="shared" si="5"/>
        <v>0</v>
      </c>
    </row>
    <row r="11" spans="1:20" ht="19.5" customHeight="1">
      <c r="A11" s="6">
        <v>7</v>
      </c>
      <c r="B11" s="2" t="s">
        <v>21</v>
      </c>
      <c r="C11" s="74">
        <v>1087886</v>
      </c>
      <c r="D11" s="74">
        <v>756857</v>
      </c>
      <c r="E11" s="74">
        <f t="shared" si="0"/>
        <v>1844743</v>
      </c>
      <c r="F11" s="74">
        <v>705256</v>
      </c>
      <c r="G11" s="74">
        <v>440284</v>
      </c>
      <c r="H11" s="74">
        <f t="shared" si="1"/>
        <v>1145540</v>
      </c>
      <c r="I11" s="74">
        <f>4596690-163883</f>
        <v>4432807</v>
      </c>
      <c r="J11" s="74">
        <f>3975468+163883</f>
        <v>4139351</v>
      </c>
      <c r="K11" s="74">
        <f t="shared" si="2"/>
        <v>8572158</v>
      </c>
      <c r="L11" s="164"/>
      <c r="M11" s="164"/>
      <c r="N11" s="164">
        <f t="shared" si="3"/>
        <v>0</v>
      </c>
      <c r="O11" s="164"/>
      <c r="P11" s="164"/>
      <c r="Q11" s="164">
        <f t="shared" si="4"/>
        <v>0</v>
      </c>
      <c r="R11" s="74">
        <f>(C11+F11+I11+L11+O11)-(EnrlAll!BH12+EnrlAll!C12)</f>
        <v>0</v>
      </c>
      <c r="S11" s="74">
        <f>(D11+G11+J11+M11+P11)-(EnrlAll!BI12+EnrlAll!D12)</f>
        <v>0</v>
      </c>
      <c r="T11" s="74">
        <f t="shared" si="5"/>
        <v>0</v>
      </c>
    </row>
    <row r="12" spans="1:20" ht="19.5" customHeight="1">
      <c r="A12" s="6">
        <v>8</v>
      </c>
      <c r="B12" s="2" t="s">
        <v>22</v>
      </c>
      <c r="C12" s="74">
        <v>712902</v>
      </c>
      <c r="D12" s="74">
        <v>654894</v>
      </c>
      <c r="E12" s="74">
        <f t="shared" si="0"/>
        <v>1367796</v>
      </c>
      <c r="F12" s="74">
        <v>582631</v>
      </c>
      <c r="G12" s="74">
        <v>555230</v>
      </c>
      <c r="H12" s="74">
        <f t="shared" si="1"/>
        <v>1137861</v>
      </c>
      <c r="I12" s="74">
        <v>334820</v>
      </c>
      <c r="J12" s="74">
        <v>302770</v>
      </c>
      <c r="K12" s="74">
        <f t="shared" si="2"/>
        <v>637590</v>
      </c>
      <c r="L12" s="164">
        <v>625282</v>
      </c>
      <c r="M12" s="164">
        <v>697191</v>
      </c>
      <c r="N12" s="164">
        <f t="shared" si="3"/>
        <v>1322473</v>
      </c>
      <c r="O12" s="164"/>
      <c r="P12" s="164"/>
      <c r="Q12" s="164">
        <f t="shared" si="4"/>
        <v>0</v>
      </c>
      <c r="R12" s="74">
        <f>(C12+F12+I12+L12+O12)-(EnrlAll!BH13+EnrlAll!C13)</f>
        <v>0</v>
      </c>
      <c r="S12" s="74">
        <f>(D12+G12+J12+M12+P12)-(EnrlAll!BI13+EnrlAll!D13)</f>
        <v>0</v>
      </c>
      <c r="T12" s="74">
        <f t="shared" si="5"/>
        <v>0</v>
      </c>
    </row>
    <row r="13" spans="1:20" ht="19.5" customHeight="1">
      <c r="A13" s="9">
        <v>9</v>
      </c>
      <c r="B13" s="2" t="s">
        <v>50</v>
      </c>
      <c r="C13" s="74">
        <v>232275</v>
      </c>
      <c r="D13" s="74">
        <v>189600</v>
      </c>
      <c r="E13" s="74">
        <f t="shared" si="0"/>
        <v>421875</v>
      </c>
      <c r="F13" s="74">
        <v>118484</v>
      </c>
      <c r="G13" s="74">
        <v>90993</v>
      </c>
      <c r="H13" s="74">
        <f t="shared" si="1"/>
        <v>209477</v>
      </c>
      <c r="I13" s="74">
        <v>211734</v>
      </c>
      <c r="J13" s="74">
        <v>193152</v>
      </c>
      <c r="K13" s="74">
        <f t="shared" si="2"/>
        <v>404886</v>
      </c>
      <c r="L13" s="164">
        <v>254743</v>
      </c>
      <c r="M13" s="164">
        <v>245204</v>
      </c>
      <c r="N13" s="164">
        <f t="shared" si="3"/>
        <v>499947</v>
      </c>
      <c r="O13" s="164">
        <v>120</v>
      </c>
      <c r="P13" s="164">
        <v>108</v>
      </c>
      <c r="Q13" s="164">
        <f t="shared" si="4"/>
        <v>228</v>
      </c>
      <c r="R13" s="74">
        <f>(C13+F13+I13+L13+O13)-(EnrlAll!BH14+EnrlAll!C14)</f>
        <v>0</v>
      </c>
      <c r="S13" s="74">
        <f>(D13+G13+J13+M13+P13)-(EnrlAll!BI14+EnrlAll!D14)</f>
        <v>0</v>
      </c>
      <c r="T13" s="74">
        <f t="shared" si="5"/>
        <v>0</v>
      </c>
    </row>
    <row r="14" spans="1:20" ht="19.5" customHeight="1">
      <c r="A14" s="6">
        <v>10</v>
      </c>
      <c r="B14" s="2" t="s">
        <v>51</v>
      </c>
      <c r="C14" s="74">
        <v>126303</v>
      </c>
      <c r="D14" s="74">
        <v>105420</v>
      </c>
      <c r="E14" s="74">
        <f t="shared" si="0"/>
        <v>231723</v>
      </c>
      <c r="F14" s="74">
        <v>175264</v>
      </c>
      <c r="G14" s="74">
        <v>145425</v>
      </c>
      <c r="H14" s="74">
        <f t="shared" si="1"/>
        <v>320689</v>
      </c>
      <c r="I14" s="74">
        <v>335775</v>
      </c>
      <c r="J14" s="74">
        <v>286127</v>
      </c>
      <c r="K14" s="74">
        <f t="shared" si="2"/>
        <v>621902</v>
      </c>
      <c r="L14" s="164">
        <f>697810-30893</f>
        <v>666917</v>
      </c>
      <c r="M14" s="164">
        <f>640428-24415</f>
        <v>616013</v>
      </c>
      <c r="N14" s="164">
        <f t="shared" si="3"/>
        <v>1282930</v>
      </c>
      <c r="O14" s="164">
        <v>30893</v>
      </c>
      <c r="P14" s="164">
        <v>24415</v>
      </c>
      <c r="Q14" s="164">
        <f t="shared" si="4"/>
        <v>55308</v>
      </c>
      <c r="R14" s="74">
        <f>(C14+F14+I14+L14+O14)-(EnrlAll!BH15+EnrlAll!C15)</f>
        <v>0</v>
      </c>
      <c r="S14" s="74">
        <f>(D14+G14+J14+M14+P14)-(EnrlAll!BI15+EnrlAll!D15)</f>
        <v>0</v>
      </c>
      <c r="T14" s="74">
        <f t="shared" si="5"/>
        <v>0</v>
      </c>
    </row>
    <row r="15" spans="1:20" s="28" customFormat="1" ht="19.5" customHeight="1">
      <c r="A15" s="150">
        <v>11</v>
      </c>
      <c r="B15" s="2" t="s">
        <v>52</v>
      </c>
      <c r="C15" s="151">
        <v>105365</v>
      </c>
      <c r="D15" s="151">
        <v>83963</v>
      </c>
      <c r="E15" s="151">
        <f t="shared" si="0"/>
        <v>189328</v>
      </c>
      <c r="F15" s="151">
        <v>302002</v>
      </c>
      <c r="G15" s="151">
        <v>244416</v>
      </c>
      <c r="H15" s="151">
        <f t="shared" si="1"/>
        <v>546418</v>
      </c>
      <c r="I15" s="151">
        <v>1582263</v>
      </c>
      <c r="J15" s="151">
        <v>1359461</v>
      </c>
      <c r="K15" s="151">
        <f t="shared" si="2"/>
        <v>2941724</v>
      </c>
      <c r="L15" s="164">
        <v>1924311</v>
      </c>
      <c r="M15" s="164">
        <v>1761455</v>
      </c>
      <c r="N15" s="164">
        <f t="shared" si="3"/>
        <v>3685766</v>
      </c>
      <c r="O15" s="164"/>
      <c r="P15" s="164"/>
      <c r="Q15" s="164">
        <f t="shared" si="4"/>
        <v>0</v>
      </c>
      <c r="R15" s="151">
        <f>(C15+F15+I15+L15+O15)-(EnrlAll!BH16+EnrlAll!C16)</f>
        <v>0</v>
      </c>
      <c r="S15" s="151">
        <f>(D15+G15+J15+M15+P15)-(EnrlAll!BI16+EnrlAll!D16)</f>
        <v>0</v>
      </c>
      <c r="T15" s="151">
        <f t="shared" si="5"/>
        <v>0</v>
      </c>
    </row>
    <row r="16" spans="1:20" ht="19.5" customHeight="1">
      <c r="A16" s="6">
        <v>12</v>
      </c>
      <c r="B16" s="2" t="s">
        <v>25</v>
      </c>
      <c r="C16" s="74">
        <v>487398</v>
      </c>
      <c r="D16" s="74">
        <v>476055</v>
      </c>
      <c r="E16" s="74">
        <f t="shared" si="0"/>
        <v>963453</v>
      </c>
      <c r="F16" s="74">
        <v>1313252</v>
      </c>
      <c r="G16" s="74">
        <v>1208792</v>
      </c>
      <c r="H16" s="74">
        <f t="shared" si="1"/>
        <v>2522044</v>
      </c>
      <c r="I16" s="74">
        <v>3301957</v>
      </c>
      <c r="J16" s="74">
        <v>3080682</v>
      </c>
      <c r="K16" s="74">
        <f t="shared" si="2"/>
        <v>6382639</v>
      </c>
      <c r="L16" s="164">
        <v>605602</v>
      </c>
      <c r="M16" s="164">
        <v>581816</v>
      </c>
      <c r="N16" s="164">
        <f t="shared" si="3"/>
        <v>1187418</v>
      </c>
      <c r="O16" s="164"/>
      <c r="P16" s="164"/>
      <c r="Q16" s="164">
        <f t="shared" si="4"/>
        <v>0</v>
      </c>
      <c r="R16" s="74">
        <f>(C16+F16+I16+L16+O16)-(EnrlAll!BH17+EnrlAll!C17)</f>
        <v>0</v>
      </c>
      <c r="S16" s="74">
        <f>(D16+G16+J16+M16+P16)-(EnrlAll!BI17+EnrlAll!D17)</f>
        <v>0</v>
      </c>
      <c r="T16" s="74">
        <f t="shared" si="5"/>
        <v>0</v>
      </c>
    </row>
    <row r="17" spans="1:20" ht="19.5" customHeight="1">
      <c r="A17" s="6">
        <v>13</v>
      </c>
      <c r="B17" s="2" t="s">
        <v>53</v>
      </c>
      <c r="C17" s="74">
        <v>366085</v>
      </c>
      <c r="D17" s="74">
        <v>476536</v>
      </c>
      <c r="E17" s="74">
        <f t="shared" si="0"/>
        <v>842621</v>
      </c>
      <c r="F17" s="74">
        <v>1357007</v>
      </c>
      <c r="G17" s="74">
        <v>1300556</v>
      </c>
      <c r="H17" s="74">
        <f t="shared" si="1"/>
        <v>2657563</v>
      </c>
      <c r="I17" s="74">
        <v>615096</v>
      </c>
      <c r="J17" s="74">
        <v>554572</v>
      </c>
      <c r="K17" s="74">
        <f t="shared" si="2"/>
        <v>1169668</v>
      </c>
      <c r="L17" s="164">
        <v>537119</v>
      </c>
      <c r="M17" s="164">
        <v>476406</v>
      </c>
      <c r="N17" s="164">
        <f t="shared" si="3"/>
        <v>1013525</v>
      </c>
      <c r="O17" s="164">
        <v>0</v>
      </c>
      <c r="P17" s="164">
        <v>0</v>
      </c>
      <c r="Q17" s="164">
        <f t="shared" si="4"/>
        <v>0</v>
      </c>
      <c r="R17" s="74">
        <f>(C17+F17+I17+L17+O17)-(EnrlAll!BH18+EnrlAll!C18)</f>
        <v>0</v>
      </c>
      <c r="S17" s="74">
        <f>(D17+G17+J17+M17+P17)-(EnrlAll!BI18+EnrlAll!D18)</f>
        <v>0</v>
      </c>
      <c r="T17" s="74">
        <f t="shared" si="5"/>
        <v>0</v>
      </c>
    </row>
    <row r="18" spans="1:20" ht="19.5" customHeight="1">
      <c r="A18" s="6">
        <v>14</v>
      </c>
      <c r="B18" s="2" t="s">
        <v>27</v>
      </c>
      <c r="C18" s="74">
        <v>935480</v>
      </c>
      <c r="D18" s="74">
        <v>587024</v>
      </c>
      <c r="E18" s="74">
        <f t="shared" si="0"/>
        <v>1522504</v>
      </c>
      <c r="F18" s="74">
        <v>855883</v>
      </c>
      <c r="G18" s="74">
        <v>512488</v>
      </c>
      <c r="H18" s="74">
        <f t="shared" si="1"/>
        <v>1368371</v>
      </c>
      <c r="I18" s="74">
        <v>2521031</v>
      </c>
      <c r="J18" s="74">
        <v>2150069</v>
      </c>
      <c r="K18" s="74">
        <f t="shared" si="2"/>
        <v>4671100</v>
      </c>
      <c r="L18" s="164">
        <v>6259765</v>
      </c>
      <c r="M18" s="164">
        <v>5793845</v>
      </c>
      <c r="N18" s="164">
        <f t="shared" si="3"/>
        <v>12053610</v>
      </c>
      <c r="O18" s="164"/>
      <c r="P18" s="164"/>
      <c r="Q18" s="164">
        <f t="shared" si="4"/>
        <v>0</v>
      </c>
      <c r="R18" s="74">
        <f>(C18+F18+I18+L18+O18)-(EnrlAll!BH19+EnrlAll!C19)</f>
        <v>0</v>
      </c>
      <c r="S18" s="74">
        <f>(D18+G18+J18+M18+P18)-(EnrlAll!BI19+EnrlAll!D19)</f>
        <v>0</v>
      </c>
      <c r="T18" s="74">
        <f t="shared" si="5"/>
        <v>0</v>
      </c>
    </row>
    <row r="19" spans="1:20" ht="19.5" customHeight="1">
      <c r="A19" s="6">
        <v>15</v>
      </c>
      <c r="B19" s="2" t="s">
        <v>28</v>
      </c>
      <c r="C19" s="74">
        <v>2804877</v>
      </c>
      <c r="D19" s="74">
        <v>2226783</v>
      </c>
      <c r="E19" s="74">
        <f t="shared" si="0"/>
        <v>5031660</v>
      </c>
      <c r="F19" s="74">
        <v>2867965</v>
      </c>
      <c r="G19" s="74">
        <v>2506959</v>
      </c>
      <c r="H19" s="74">
        <f t="shared" si="1"/>
        <v>5374924</v>
      </c>
      <c r="I19" s="74">
        <v>3464404</v>
      </c>
      <c r="J19" s="74">
        <v>3081590</v>
      </c>
      <c r="K19" s="74">
        <f t="shared" si="2"/>
        <v>6545994</v>
      </c>
      <c r="L19" s="164">
        <v>2119630</v>
      </c>
      <c r="M19" s="164">
        <v>1988148</v>
      </c>
      <c r="N19" s="164">
        <f t="shared" si="3"/>
        <v>4107778</v>
      </c>
      <c r="O19" s="164">
        <v>1259699</v>
      </c>
      <c r="P19" s="164">
        <v>1107107</v>
      </c>
      <c r="Q19" s="164">
        <f t="shared" si="4"/>
        <v>2366806</v>
      </c>
      <c r="R19" s="74">
        <f>(C19+F19+I19+L19+O19)-(EnrlAll!BH20+EnrlAll!C20)</f>
        <v>0</v>
      </c>
      <c r="S19" s="74">
        <f>(D19+G19+J19+M19+P19)-(EnrlAll!BI20+EnrlAll!D20)</f>
        <v>0</v>
      </c>
      <c r="T19" s="74">
        <f t="shared" si="5"/>
        <v>0</v>
      </c>
    </row>
    <row r="20" spans="1:20" ht="19.5" customHeight="1">
      <c r="A20" s="6">
        <v>16</v>
      </c>
      <c r="B20" s="2" t="s">
        <v>29</v>
      </c>
      <c r="C20" s="74">
        <v>38527</v>
      </c>
      <c r="D20" s="74">
        <v>31404</v>
      </c>
      <c r="E20" s="74">
        <f t="shared" si="0"/>
        <v>69931</v>
      </c>
      <c r="F20" s="74">
        <v>123133</v>
      </c>
      <c r="G20" s="74">
        <v>112056</v>
      </c>
      <c r="H20" s="74">
        <f t="shared" si="1"/>
        <v>235189</v>
      </c>
      <c r="I20" s="74">
        <v>97478</v>
      </c>
      <c r="J20" s="74">
        <v>87242</v>
      </c>
      <c r="K20" s="74">
        <f t="shared" si="2"/>
        <v>184720</v>
      </c>
      <c r="L20" s="164">
        <v>128609</v>
      </c>
      <c r="M20" s="164">
        <v>125546</v>
      </c>
      <c r="N20" s="164">
        <f t="shared" si="3"/>
        <v>254155</v>
      </c>
      <c r="O20" s="164">
        <v>29</v>
      </c>
      <c r="P20" s="164">
        <v>23</v>
      </c>
      <c r="Q20" s="164">
        <f t="shared" si="4"/>
        <v>52</v>
      </c>
      <c r="R20" s="74">
        <f>(C20+F20+I20+L20+O20)-(EnrlAll!BH21+EnrlAll!C21)</f>
        <v>0</v>
      </c>
      <c r="S20" s="74">
        <f>(D20+G20+J20+M20+P20)-(EnrlAll!BI21+EnrlAll!D21)</f>
        <v>0</v>
      </c>
      <c r="T20" s="74">
        <f t="shared" si="5"/>
        <v>0</v>
      </c>
    </row>
    <row r="21" spans="1:20" ht="19.5" customHeight="1">
      <c r="A21" s="6">
        <v>17</v>
      </c>
      <c r="B21" s="2" t="s">
        <v>30</v>
      </c>
      <c r="C21" s="74">
        <v>13812</v>
      </c>
      <c r="D21" s="74">
        <v>10052</v>
      </c>
      <c r="E21" s="74">
        <f t="shared" si="0"/>
        <v>23864</v>
      </c>
      <c r="F21" s="74">
        <v>51134</v>
      </c>
      <c r="G21" s="74">
        <v>56979</v>
      </c>
      <c r="H21" s="74">
        <f t="shared" si="1"/>
        <v>108113</v>
      </c>
      <c r="I21" s="74">
        <v>66909</v>
      </c>
      <c r="J21" s="74">
        <v>76216</v>
      </c>
      <c r="K21" s="74">
        <f t="shared" si="2"/>
        <v>143125</v>
      </c>
      <c r="L21" s="164">
        <v>332743</v>
      </c>
      <c r="M21" s="164">
        <v>325232</v>
      </c>
      <c r="N21" s="164">
        <f t="shared" si="3"/>
        <v>657975</v>
      </c>
      <c r="O21" s="164"/>
      <c r="P21" s="164"/>
      <c r="Q21" s="164">
        <f t="shared" si="4"/>
        <v>0</v>
      </c>
      <c r="R21" s="74">
        <f>(C21+F21+I21+L21+O21)-(EnrlAll!BH22+EnrlAll!C22)</f>
        <v>0</v>
      </c>
      <c r="S21" s="74">
        <f>(D21+G21+J21+M21+P21)-(EnrlAll!BI22+EnrlAll!D22)</f>
        <v>0</v>
      </c>
      <c r="T21" s="74">
        <f t="shared" si="5"/>
        <v>0</v>
      </c>
    </row>
    <row r="22" spans="1:20" ht="19.5" customHeight="1">
      <c r="A22" s="6">
        <v>18</v>
      </c>
      <c r="B22" s="2" t="s">
        <v>31</v>
      </c>
      <c r="C22" s="74">
        <v>7482</v>
      </c>
      <c r="D22" s="74">
        <v>7167</v>
      </c>
      <c r="E22" s="74">
        <f t="shared" si="0"/>
        <v>14649</v>
      </c>
      <c r="F22" s="74">
        <v>22633</v>
      </c>
      <c r="G22" s="74">
        <v>21943</v>
      </c>
      <c r="H22" s="74">
        <f t="shared" si="1"/>
        <v>44576</v>
      </c>
      <c r="I22" s="74">
        <v>33863</v>
      </c>
      <c r="J22" s="74">
        <v>31024</v>
      </c>
      <c r="K22" s="74">
        <f t="shared" si="2"/>
        <v>64887</v>
      </c>
      <c r="L22" s="164">
        <v>78992</v>
      </c>
      <c r="M22" s="164">
        <v>72907</v>
      </c>
      <c r="N22" s="164">
        <f t="shared" si="3"/>
        <v>151899</v>
      </c>
      <c r="O22" s="164"/>
      <c r="P22" s="164"/>
      <c r="Q22" s="164">
        <f t="shared" si="4"/>
        <v>0</v>
      </c>
      <c r="R22" s="74">
        <f>(C22+F22+I22+L22+O22)-(EnrlAll!BH23+EnrlAll!C23)</f>
        <v>0</v>
      </c>
      <c r="S22" s="74">
        <f>(D22+G22+J22+M22+P22)-(EnrlAll!BI23+EnrlAll!D23)</f>
        <v>0</v>
      </c>
      <c r="T22" s="74">
        <f t="shared" si="5"/>
        <v>0</v>
      </c>
    </row>
    <row r="23" spans="1:20" ht="19.5" customHeight="1">
      <c r="A23" s="6">
        <v>19</v>
      </c>
      <c r="B23" s="2" t="s">
        <v>54</v>
      </c>
      <c r="C23" s="74">
        <v>39473</v>
      </c>
      <c r="D23" s="74">
        <v>35542</v>
      </c>
      <c r="E23" s="74">
        <f t="shared" si="0"/>
        <v>75015</v>
      </c>
      <c r="F23" s="74">
        <v>84139</v>
      </c>
      <c r="G23" s="74">
        <v>76213</v>
      </c>
      <c r="H23" s="74">
        <f t="shared" si="1"/>
        <v>160352</v>
      </c>
      <c r="I23" s="74">
        <v>45292</v>
      </c>
      <c r="J23" s="74">
        <v>43460</v>
      </c>
      <c r="K23" s="74">
        <f t="shared" si="2"/>
        <v>88752</v>
      </c>
      <c r="L23" s="164">
        <v>80708</v>
      </c>
      <c r="M23" s="164">
        <v>74905</v>
      </c>
      <c r="N23" s="164">
        <f t="shared" si="3"/>
        <v>155613</v>
      </c>
      <c r="O23" s="164"/>
      <c r="P23" s="164"/>
      <c r="Q23" s="164">
        <f t="shared" si="4"/>
        <v>0</v>
      </c>
      <c r="R23" s="74">
        <f>(C23+F23+I23+L23+O23)-(EnrlAll!BH24+EnrlAll!C24)</f>
        <v>0</v>
      </c>
      <c r="S23" s="74">
        <f>(D23+G23+J23+M23+P23)-(EnrlAll!BI24+EnrlAll!D24)</f>
        <v>0</v>
      </c>
      <c r="T23" s="74">
        <f t="shared" si="5"/>
        <v>0</v>
      </c>
    </row>
    <row r="24" spans="1:20" ht="19.5" customHeight="1">
      <c r="A24" s="6">
        <v>20</v>
      </c>
      <c r="B24" s="2" t="s">
        <v>55</v>
      </c>
      <c r="C24" s="74">
        <v>211968</v>
      </c>
      <c r="D24" s="74">
        <v>166593</v>
      </c>
      <c r="E24" s="74">
        <f t="shared" si="0"/>
        <v>378561</v>
      </c>
      <c r="F24" s="74">
        <v>762223</v>
      </c>
      <c r="G24" s="74">
        <v>632252</v>
      </c>
      <c r="H24" s="74">
        <f t="shared" si="1"/>
        <v>1394475</v>
      </c>
      <c r="I24" s="74">
        <v>789594</v>
      </c>
      <c r="J24" s="74">
        <v>731862</v>
      </c>
      <c r="K24" s="74">
        <f t="shared" si="2"/>
        <v>1521456</v>
      </c>
      <c r="L24" s="164">
        <v>2349164</v>
      </c>
      <c r="M24" s="164">
        <v>2233038</v>
      </c>
      <c r="N24" s="164">
        <f t="shared" si="3"/>
        <v>4582202</v>
      </c>
      <c r="O24" s="164"/>
      <c r="P24" s="164"/>
      <c r="Q24" s="164">
        <f t="shared" si="4"/>
        <v>0</v>
      </c>
      <c r="R24" s="74">
        <f>(C24+F24+I24+L24+O24)-(EnrlAll!BH25+EnrlAll!C25)</f>
        <v>0</v>
      </c>
      <c r="S24" s="74">
        <f>(D24+G24+J24+M24+P24)-(EnrlAll!BI25+EnrlAll!D25)</f>
        <v>0</v>
      </c>
      <c r="T24" s="74">
        <f t="shared" si="5"/>
        <v>0</v>
      </c>
    </row>
    <row r="25" spans="1:20" ht="19.5" customHeight="1">
      <c r="A25" s="6">
        <v>21</v>
      </c>
      <c r="B25" s="2" t="s">
        <v>56</v>
      </c>
      <c r="C25" s="74">
        <v>658690</v>
      </c>
      <c r="D25" s="74">
        <v>536549</v>
      </c>
      <c r="E25" s="74">
        <f t="shared" si="0"/>
        <v>1195239</v>
      </c>
      <c r="F25" s="74">
        <v>431031</v>
      </c>
      <c r="G25" s="74">
        <v>364279</v>
      </c>
      <c r="H25" s="74">
        <f t="shared" si="1"/>
        <v>795310</v>
      </c>
      <c r="I25" s="74">
        <v>413136</v>
      </c>
      <c r="J25" s="74">
        <v>306774</v>
      </c>
      <c r="K25" s="74">
        <f t="shared" si="2"/>
        <v>719910</v>
      </c>
      <c r="L25" s="164">
        <v>1174629</v>
      </c>
      <c r="M25" s="164">
        <v>951123</v>
      </c>
      <c r="N25" s="164">
        <f t="shared" si="3"/>
        <v>2125752</v>
      </c>
      <c r="O25" s="164"/>
      <c r="P25" s="164"/>
      <c r="Q25" s="164">
        <f t="shared" si="4"/>
        <v>0</v>
      </c>
      <c r="R25" s="74">
        <f>(C25+F25+I25+L25+O25)-(EnrlAll!BH26+EnrlAll!C26)</f>
        <v>0</v>
      </c>
      <c r="S25" s="74">
        <f>(D25+G25+J25+M25+P25)-(EnrlAll!BI26+EnrlAll!D26)</f>
        <v>0</v>
      </c>
      <c r="T25" s="74">
        <f t="shared" si="5"/>
        <v>0</v>
      </c>
    </row>
    <row r="26" spans="1:20" ht="19.5" customHeight="1">
      <c r="A26" s="6">
        <v>22</v>
      </c>
      <c r="B26" s="2" t="s">
        <v>32</v>
      </c>
      <c r="C26" s="74">
        <v>1509352</v>
      </c>
      <c r="D26" s="74">
        <v>834873</v>
      </c>
      <c r="E26" s="74">
        <f t="shared" si="0"/>
        <v>2344225</v>
      </c>
      <c r="F26" s="74">
        <v>1149123</v>
      </c>
      <c r="G26" s="74">
        <v>666136</v>
      </c>
      <c r="H26" s="74">
        <f t="shared" si="1"/>
        <v>1815259</v>
      </c>
      <c r="I26" s="74">
        <v>3428614</v>
      </c>
      <c r="J26" s="74">
        <v>2795211</v>
      </c>
      <c r="K26" s="74">
        <f t="shared" si="2"/>
        <v>6223825</v>
      </c>
      <c r="L26" s="164">
        <v>2810308</v>
      </c>
      <c r="M26" s="164">
        <v>2347196</v>
      </c>
      <c r="N26" s="164">
        <f t="shared" si="3"/>
        <v>5157504</v>
      </c>
      <c r="O26" s="164">
        <v>149</v>
      </c>
      <c r="P26" s="164">
        <v>173</v>
      </c>
      <c r="Q26" s="164">
        <f t="shared" si="4"/>
        <v>322</v>
      </c>
      <c r="R26" s="74">
        <f>(C26+F26+I26+L26+O26)-(EnrlAll!BH27+EnrlAll!C27)</f>
        <v>0</v>
      </c>
      <c r="S26" s="74">
        <f>(D26+G26+J26+M26+P26)-(EnrlAll!BI27+EnrlAll!D27)</f>
        <v>0</v>
      </c>
      <c r="T26" s="74">
        <f t="shared" si="5"/>
        <v>0</v>
      </c>
    </row>
    <row r="27" spans="1:20" ht="19.5" customHeight="1">
      <c r="A27" s="6">
        <v>23</v>
      </c>
      <c r="B27" s="2" t="s">
        <v>33</v>
      </c>
      <c r="C27" s="74">
        <v>3722</v>
      </c>
      <c r="D27" s="74">
        <v>4077</v>
      </c>
      <c r="E27" s="74">
        <f t="shared" si="0"/>
        <v>7799</v>
      </c>
      <c r="F27" s="74">
        <v>5667</v>
      </c>
      <c r="G27" s="74">
        <v>5966</v>
      </c>
      <c r="H27" s="74">
        <f t="shared" si="1"/>
        <v>11633</v>
      </c>
      <c r="I27" s="74">
        <v>14323</v>
      </c>
      <c r="J27" s="74">
        <v>16914</v>
      </c>
      <c r="K27" s="74">
        <f t="shared" si="2"/>
        <v>31237</v>
      </c>
      <c r="L27" s="164">
        <v>41410</v>
      </c>
      <c r="M27" s="164">
        <v>39956</v>
      </c>
      <c r="N27" s="164">
        <f t="shared" si="3"/>
        <v>81366</v>
      </c>
      <c r="O27" s="164">
        <v>15471</v>
      </c>
      <c r="P27" s="164">
        <v>13944</v>
      </c>
      <c r="Q27" s="164">
        <f t="shared" si="4"/>
        <v>29415</v>
      </c>
      <c r="R27" s="74">
        <f>(C27+F27+I27+L27+O27)-(EnrlAll!BH28+EnrlAll!C28)</f>
        <v>0</v>
      </c>
      <c r="S27" s="74">
        <f>(D27+G27+J27+M27+P27)-(EnrlAll!BI28+EnrlAll!D28)</f>
        <v>0</v>
      </c>
      <c r="T27" s="74">
        <f t="shared" si="5"/>
        <v>0</v>
      </c>
    </row>
    <row r="28" spans="1:20" ht="19.5" customHeight="1">
      <c r="A28" s="6">
        <v>24</v>
      </c>
      <c r="B28" s="2" t="s">
        <v>34</v>
      </c>
      <c r="C28" s="74">
        <v>1826864</v>
      </c>
      <c r="D28" s="74">
        <v>1842918</v>
      </c>
      <c r="E28" s="74">
        <f t="shared" si="0"/>
        <v>3669782</v>
      </c>
      <c r="F28" s="74">
        <v>581997</v>
      </c>
      <c r="G28" s="74">
        <v>589939</v>
      </c>
      <c r="H28" s="74">
        <f t="shared" si="1"/>
        <v>1171936</v>
      </c>
      <c r="I28" s="74">
        <v>1587494</v>
      </c>
      <c r="J28" s="74">
        <v>1590279</v>
      </c>
      <c r="K28" s="74">
        <f t="shared" si="2"/>
        <v>3177773</v>
      </c>
      <c r="L28" s="164">
        <f>2929414-386560</f>
        <v>2542854</v>
      </c>
      <c r="M28" s="164">
        <f>2577793-365532</f>
        <v>2212261</v>
      </c>
      <c r="N28" s="164">
        <f t="shared" si="3"/>
        <v>4755115</v>
      </c>
      <c r="O28" s="164">
        <v>386560</v>
      </c>
      <c r="P28" s="164">
        <v>365532</v>
      </c>
      <c r="Q28" s="164">
        <f t="shared" si="4"/>
        <v>752092</v>
      </c>
      <c r="R28" s="74">
        <f>(C28+F28+I28+L28+O28)-(EnrlAll!BH29+EnrlAll!C29)</f>
        <v>0</v>
      </c>
      <c r="S28" s="74">
        <f>(D28+G28+J28+M28+P28)-(EnrlAll!BI29+EnrlAll!D29)</f>
        <v>0</v>
      </c>
      <c r="T28" s="74">
        <f t="shared" si="5"/>
        <v>0</v>
      </c>
    </row>
    <row r="29" spans="1:20" ht="19.5" customHeight="1">
      <c r="A29" s="6">
        <v>25</v>
      </c>
      <c r="B29" s="2" t="s">
        <v>35</v>
      </c>
      <c r="C29" s="74">
        <v>125201</v>
      </c>
      <c r="D29" s="74">
        <v>116507</v>
      </c>
      <c r="E29" s="74">
        <f t="shared" si="0"/>
        <v>241708</v>
      </c>
      <c r="F29" s="74">
        <v>110902</v>
      </c>
      <c r="G29" s="74">
        <v>110687</v>
      </c>
      <c r="H29" s="74">
        <f t="shared" si="1"/>
        <v>221589</v>
      </c>
      <c r="I29" s="74">
        <v>84355</v>
      </c>
      <c r="J29" s="74">
        <v>71877</v>
      </c>
      <c r="K29" s="74">
        <f t="shared" si="2"/>
        <v>156232</v>
      </c>
      <c r="L29" s="164">
        <v>106564</v>
      </c>
      <c r="M29" s="164">
        <v>101390</v>
      </c>
      <c r="N29" s="164">
        <f t="shared" si="3"/>
        <v>207954</v>
      </c>
      <c r="O29" s="164"/>
      <c r="P29" s="164"/>
      <c r="Q29" s="164">
        <f t="shared" si="4"/>
        <v>0</v>
      </c>
      <c r="R29" s="74">
        <f>(C29+F29+I29+L29+O29)-(EnrlAll!BH30+EnrlAll!C30)</f>
        <v>0</v>
      </c>
      <c r="S29" s="74">
        <f>(D29+G29+J29+M29+P29)-(EnrlAll!BI30+EnrlAll!D30)</f>
        <v>0</v>
      </c>
      <c r="T29" s="74">
        <f t="shared" si="5"/>
        <v>0</v>
      </c>
    </row>
    <row r="30" spans="1:20" ht="19.5" customHeight="1">
      <c r="A30" s="6">
        <v>26</v>
      </c>
      <c r="B30" s="2" t="s">
        <v>36</v>
      </c>
      <c r="C30" s="74">
        <v>4494780</v>
      </c>
      <c r="D30" s="74">
        <v>3563558</v>
      </c>
      <c r="E30" s="74">
        <f t="shared" si="0"/>
        <v>8058338</v>
      </c>
      <c r="F30" s="74">
        <v>3027155</v>
      </c>
      <c r="G30" s="74">
        <v>1382128</v>
      </c>
      <c r="H30" s="74">
        <f t="shared" si="1"/>
        <v>4409283</v>
      </c>
      <c r="I30" s="74">
        <v>3770541</v>
      </c>
      <c r="J30" s="74">
        <v>3660696</v>
      </c>
      <c r="K30" s="74">
        <f t="shared" si="2"/>
        <v>7431237</v>
      </c>
      <c r="L30" s="164">
        <v>12635372</v>
      </c>
      <c r="M30" s="164">
        <v>12325424</v>
      </c>
      <c r="N30" s="164">
        <f t="shared" si="3"/>
        <v>24960796</v>
      </c>
      <c r="O30" s="164"/>
      <c r="P30" s="164"/>
      <c r="Q30" s="164">
        <f t="shared" si="4"/>
        <v>0</v>
      </c>
      <c r="R30" s="74">
        <f>(C30+F30+I30+L30+O30)-(EnrlAll!BH31+EnrlAll!C31)</f>
        <v>0</v>
      </c>
      <c r="S30" s="74">
        <f>(D30+G30+J30+M30+P30)-(EnrlAll!BI31+EnrlAll!D31)</f>
        <v>0</v>
      </c>
      <c r="T30" s="74">
        <f t="shared" si="5"/>
        <v>0</v>
      </c>
    </row>
    <row r="31" spans="1:20" ht="19.5" customHeight="1">
      <c r="A31" s="6">
        <v>27</v>
      </c>
      <c r="B31" s="2" t="s">
        <v>37</v>
      </c>
      <c r="C31" s="74">
        <v>266071</v>
      </c>
      <c r="D31" s="74">
        <v>233195</v>
      </c>
      <c r="E31" s="74">
        <f t="shared" si="0"/>
        <v>499266</v>
      </c>
      <c r="F31" s="74">
        <v>121201</v>
      </c>
      <c r="G31" s="74">
        <v>116033</v>
      </c>
      <c r="H31" s="74">
        <f t="shared" si="1"/>
        <v>237234</v>
      </c>
      <c r="I31" s="74">
        <v>231910</v>
      </c>
      <c r="J31" s="74">
        <v>230321</v>
      </c>
      <c r="K31" s="74">
        <f t="shared" si="2"/>
        <v>462231</v>
      </c>
      <c r="L31" s="164">
        <v>564705</v>
      </c>
      <c r="M31" s="164">
        <v>538630</v>
      </c>
      <c r="N31" s="164">
        <f t="shared" si="3"/>
        <v>1103335</v>
      </c>
      <c r="O31" s="164">
        <v>0</v>
      </c>
      <c r="P31" s="164">
        <v>0</v>
      </c>
      <c r="Q31" s="164">
        <f t="shared" si="4"/>
        <v>0</v>
      </c>
      <c r="R31" s="74">
        <f>(C31+F31+I31+L31+O31)-(EnrlAll!BH32+EnrlAll!C32)</f>
        <v>0</v>
      </c>
      <c r="S31" s="74">
        <f>(D31+G31+J31+M31+P31)-(EnrlAll!BI32+EnrlAll!D32)</f>
        <v>0</v>
      </c>
      <c r="T31" s="74">
        <f t="shared" si="5"/>
        <v>0</v>
      </c>
    </row>
    <row r="32" spans="1:20" ht="19.5" customHeight="1">
      <c r="A32" s="6">
        <v>28</v>
      </c>
      <c r="B32" s="2" t="s">
        <v>57</v>
      </c>
      <c r="C32" s="74">
        <v>2213336</v>
      </c>
      <c r="D32" s="74">
        <v>1958704</v>
      </c>
      <c r="E32" s="74">
        <f t="shared" si="0"/>
        <v>4172040</v>
      </c>
      <c r="F32" s="74">
        <v>1926404</v>
      </c>
      <c r="G32" s="74">
        <v>1834670</v>
      </c>
      <c r="H32" s="74">
        <f t="shared" si="1"/>
        <v>3761074</v>
      </c>
      <c r="I32" s="74">
        <v>253101</v>
      </c>
      <c r="J32" s="74">
        <v>218189</v>
      </c>
      <c r="K32" s="74">
        <f t="shared" si="2"/>
        <v>471290</v>
      </c>
      <c r="L32" s="164">
        <v>3303715</v>
      </c>
      <c r="M32" s="164">
        <v>3271003</v>
      </c>
      <c r="N32" s="164">
        <f t="shared" si="3"/>
        <v>6574718</v>
      </c>
      <c r="O32" s="164"/>
      <c r="P32" s="164"/>
      <c r="Q32" s="164">
        <f t="shared" si="4"/>
        <v>0</v>
      </c>
      <c r="R32" s="74">
        <f>(C32+F32+I32+L32+O32)-(EnrlAll!BH33+EnrlAll!C33)</f>
        <v>0</v>
      </c>
      <c r="S32" s="74">
        <f>(D32+G32+J32+M32+P32)-(EnrlAll!BI33+EnrlAll!D33)</f>
        <v>0</v>
      </c>
      <c r="T32" s="74">
        <f t="shared" si="5"/>
        <v>0</v>
      </c>
    </row>
    <row r="33" spans="1:20" ht="19.5" customHeight="1">
      <c r="A33" s="6">
        <v>29</v>
      </c>
      <c r="B33" s="2" t="s">
        <v>39</v>
      </c>
      <c r="C33" s="74">
        <v>21345</v>
      </c>
      <c r="D33" s="74">
        <v>20340</v>
      </c>
      <c r="E33" s="74">
        <f t="shared" si="0"/>
        <v>41685</v>
      </c>
      <c r="F33" s="74">
        <v>7721</v>
      </c>
      <c r="G33" s="74">
        <v>7125</v>
      </c>
      <c r="H33" s="74">
        <f t="shared" si="1"/>
        <v>14846</v>
      </c>
      <c r="I33" s="74">
        <v>6908</v>
      </c>
      <c r="J33" s="74">
        <v>6302</v>
      </c>
      <c r="K33" s="74">
        <f t="shared" si="2"/>
        <v>13210</v>
      </c>
      <c r="L33" s="164">
        <v>7104</v>
      </c>
      <c r="M33" s="164">
        <v>6615</v>
      </c>
      <c r="N33" s="164">
        <f t="shared" si="3"/>
        <v>13719</v>
      </c>
      <c r="O33" s="164">
        <v>932</v>
      </c>
      <c r="P33" s="164">
        <v>875</v>
      </c>
      <c r="Q33" s="164">
        <f t="shared" si="4"/>
        <v>1807</v>
      </c>
      <c r="R33" s="74">
        <f>(C33+F33+I33+L33+O33)-(EnrlAll!BH34+EnrlAll!C34)</f>
        <v>0</v>
      </c>
      <c r="S33" s="74">
        <f>(D33+G33+J33+M33+P33)-(EnrlAll!BI34+EnrlAll!D34)</f>
        <v>0</v>
      </c>
      <c r="T33" s="74">
        <f t="shared" si="5"/>
        <v>0</v>
      </c>
    </row>
    <row r="34" spans="1:20" ht="19.5" customHeight="1">
      <c r="A34" s="6">
        <v>30</v>
      </c>
      <c r="B34" s="2" t="s">
        <v>40</v>
      </c>
      <c r="C34" s="74">
        <v>55094</v>
      </c>
      <c r="D34" s="74">
        <v>46894</v>
      </c>
      <c r="E34" s="74">
        <f t="shared" si="0"/>
        <v>101988</v>
      </c>
      <c r="F34" s="74">
        <v>43285</v>
      </c>
      <c r="G34" s="74">
        <v>32826</v>
      </c>
      <c r="H34" s="74">
        <f t="shared" si="1"/>
        <v>76111</v>
      </c>
      <c r="I34" s="74">
        <v>7289</v>
      </c>
      <c r="J34" s="74">
        <v>6363</v>
      </c>
      <c r="K34" s="74">
        <f t="shared" si="2"/>
        <v>13652</v>
      </c>
      <c r="L34" s="164">
        <v>6234</v>
      </c>
      <c r="M34" s="164">
        <v>5201</v>
      </c>
      <c r="N34" s="164">
        <f t="shared" si="3"/>
        <v>11435</v>
      </c>
      <c r="O34" s="164"/>
      <c r="P34" s="164"/>
      <c r="Q34" s="164">
        <f t="shared" si="4"/>
        <v>0</v>
      </c>
      <c r="R34" s="74">
        <f>(C34+F34+I34+L34+O34)-(EnrlAll!BH35+EnrlAll!C35)</f>
        <v>0</v>
      </c>
      <c r="S34" s="74">
        <f>(D34+G34+J34+M34+P34)-(EnrlAll!BI35+EnrlAll!D35)</f>
        <v>0</v>
      </c>
      <c r="T34" s="74">
        <f t="shared" si="5"/>
        <v>0</v>
      </c>
    </row>
    <row r="35" spans="1:20" ht="19.5" customHeight="1">
      <c r="A35" s="6">
        <v>31</v>
      </c>
      <c r="B35" s="2" t="s">
        <v>41</v>
      </c>
      <c r="C35" s="74">
        <v>2273</v>
      </c>
      <c r="D35" s="74">
        <v>1447</v>
      </c>
      <c r="E35" s="74">
        <f t="shared" si="0"/>
        <v>3720</v>
      </c>
      <c r="F35" s="74">
        <v>5270</v>
      </c>
      <c r="G35" s="74">
        <v>3395</v>
      </c>
      <c r="H35" s="74">
        <f t="shared" si="1"/>
        <v>8665</v>
      </c>
      <c r="I35" s="74">
        <v>5571</v>
      </c>
      <c r="J35" s="74">
        <v>4537</v>
      </c>
      <c r="K35" s="74">
        <f t="shared" si="2"/>
        <v>10108</v>
      </c>
      <c r="L35" s="164">
        <v>19653</v>
      </c>
      <c r="M35" s="164">
        <v>18158</v>
      </c>
      <c r="N35" s="164">
        <f t="shared" si="3"/>
        <v>37811</v>
      </c>
      <c r="O35" s="164"/>
      <c r="P35" s="164"/>
      <c r="Q35" s="164">
        <f t="shared" si="4"/>
        <v>0</v>
      </c>
      <c r="R35" s="74">
        <f>(C35+F35+I35+L35+O35)-(EnrlAll!BH36+EnrlAll!C36)</f>
        <v>0</v>
      </c>
      <c r="S35" s="74">
        <f>(D35+G35+J35+M35+P35)-(EnrlAll!BI36+EnrlAll!D36)</f>
        <v>0</v>
      </c>
      <c r="T35" s="74">
        <f t="shared" si="5"/>
        <v>0</v>
      </c>
    </row>
    <row r="36" spans="1:20" ht="19.5" customHeight="1">
      <c r="A36" s="6">
        <v>32</v>
      </c>
      <c r="B36" s="2" t="s">
        <v>42</v>
      </c>
      <c r="C36" s="74">
        <v>1497</v>
      </c>
      <c r="D36" s="74">
        <v>1407</v>
      </c>
      <c r="E36" s="74">
        <f t="shared" si="0"/>
        <v>2904</v>
      </c>
      <c r="F36" s="74">
        <v>2444</v>
      </c>
      <c r="G36" s="74">
        <v>2265</v>
      </c>
      <c r="H36" s="74">
        <f t="shared" si="1"/>
        <v>4709</v>
      </c>
      <c r="I36" s="74">
        <v>6244</v>
      </c>
      <c r="J36" s="74">
        <v>5524</v>
      </c>
      <c r="K36" s="74">
        <f t="shared" si="2"/>
        <v>11768</v>
      </c>
      <c r="L36" s="164">
        <v>11490</v>
      </c>
      <c r="M36" s="164">
        <v>9647</v>
      </c>
      <c r="N36" s="164">
        <f t="shared" si="3"/>
        <v>21137</v>
      </c>
      <c r="O36" s="164">
        <v>1085</v>
      </c>
      <c r="P36" s="164">
        <v>807</v>
      </c>
      <c r="Q36" s="164">
        <f t="shared" si="4"/>
        <v>1892</v>
      </c>
      <c r="R36" s="74">
        <f>(C36+F36+I36+L36+O36)-(EnrlAll!BH37+EnrlAll!C37)</f>
        <v>0</v>
      </c>
      <c r="S36" s="74">
        <f>(D36+G36+J36+M36+P36)-(EnrlAll!BI37+EnrlAll!D37)</f>
        <v>0</v>
      </c>
      <c r="T36" s="74">
        <f t="shared" si="5"/>
        <v>0</v>
      </c>
    </row>
    <row r="37" spans="1:20" ht="19.5" customHeight="1">
      <c r="A37" s="6">
        <v>33</v>
      </c>
      <c r="B37" s="2" t="s">
        <v>43</v>
      </c>
      <c r="C37" s="74">
        <v>1016781</v>
      </c>
      <c r="D37" s="74">
        <v>887676</v>
      </c>
      <c r="E37" s="74">
        <f t="shared" si="0"/>
        <v>1904457</v>
      </c>
      <c r="F37" s="74">
        <v>201286</v>
      </c>
      <c r="G37" s="74">
        <v>141326</v>
      </c>
      <c r="H37" s="74">
        <f t="shared" si="1"/>
        <v>342612</v>
      </c>
      <c r="I37" s="74">
        <v>144170</v>
      </c>
      <c r="J37" s="74">
        <v>99672</v>
      </c>
      <c r="K37" s="74">
        <f t="shared" si="2"/>
        <v>243842</v>
      </c>
      <c r="L37" s="164">
        <v>569008</v>
      </c>
      <c r="M37" s="164">
        <v>548389</v>
      </c>
      <c r="N37" s="164">
        <f t="shared" si="3"/>
        <v>1117397</v>
      </c>
      <c r="O37" s="164">
        <v>2978</v>
      </c>
      <c r="P37" s="164">
        <v>2997</v>
      </c>
      <c r="Q37" s="164">
        <f t="shared" si="4"/>
        <v>5975</v>
      </c>
      <c r="R37" s="74">
        <f>(C37+F37+I37+L37+O37)-(EnrlAll!BH38+EnrlAll!C38)</f>
        <v>0</v>
      </c>
      <c r="S37" s="74">
        <f>(D37+G37+J37+M37+P37)-(EnrlAll!BI38+EnrlAll!D38)</f>
        <v>0</v>
      </c>
      <c r="T37" s="74">
        <f t="shared" si="5"/>
        <v>0</v>
      </c>
    </row>
    <row r="38" spans="1:20" ht="19.5" customHeight="1">
      <c r="A38" s="6">
        <v>34</v>
      </c>
      <c r="B38" s="2" t="s">
        <v>58</v>
      </c>
      <c r="C38" s="74">
        <v>1109</v>
      </c>
      <c r="D38" s="74">
        <v>1047</v>
      </c>
      <c r="E38" s="74">
        <f t="shared" si="0"/>
        <v>2156</v>
      </c>
      <c r="F38" s="74">
        <v>1333</v>
      </c>
      <c r="G38" s="74">
        <v>1312</v>
      </c>
      <c r="H38" s="74">
        <f t="shared" si="1"/>
        <v>2645</v>
      </c>
      <c r="I38" s="74">
        <v>1955</v>
      </c>
      <c r="J38" s="74">
        <v>1774</v>
      </c>
      <c r="K38" s="74">
        <f t="shared" si="2"/>
        <v>3729</v>
      </c>
      <c r="L38" s="164">
        <v>3507</v>
      </c>
      <c r="M38" s="164">
        <v>3508</v>
      </c>
      <c r="N38" s="164">
        <f t="shared" si="3"/>
        <v>7015</v>
      </c>
      <c r="O38" s="164">
        <v>397</v>
      </c>
      <c r="P38" s="164">
        <v>341</v>
      </c>
      <c r="Q38" s="164">
        <f t="shared" si="4"/>
        <v>738</v>
      </c>
      <c r="R38" s="74">
        <f>(C38+F38+I38+L38+O38)-(EnrlAll!BH39+EnrlAll!C39)</f>
        <v>0</v>
      </c>
      <c r="S38" s="74">
        <f>(D38+G38+J38+M38+P38)-(EnrlAll!BI39+EnrlAll!D39)</f>
        <v>0</v>
      </c>
      <c r="T38" s="74">
        <f t="shared" si="5"/>
        <v>0</v>
      </c>
    </row>
    <row r="39" spans="1:20" ht="19.5" customHeight="1">
      <c r="A39" s="6">
        <v>35</v>
      </c>
      <c r="B39" s="2" t="s">
        <v>45</v>
      </c>
      <c r="C39" s="74">
        <v>56977</v>
      </c>
      <c r="D39" s="74">
        <v>54500</v>
      </c>
      <c r="E39" s="74">
        <f t="shared" si="0"/>
        <v>111477</v>
      </c>
      <c r="F39" s="74">
        <v>39135</v>
      </c>
      <c r="G39" s="74">
        <v>35222</v>
      </c>
      <c r="H39" s="74">
        <f t="shared" si="1"/>
        <v>74357</v>
      </c>
      <c r="I39" s="74">
        <v>14981</v>
      </c>
      <c r="J39" s="74">
        <v>14893</v>
      </c>
      <c r="K39" s="74">
        <f t="shared" si="2"/>
        <v>29874</v>
      </c>
      <c r="L39" s="164">
        <v>16373</v>
      </c>
      <c r="M39" s="164">
        <v>17541</v>
      </c>
      <c r="N39" s="164">
        <f t="shared" si="3"/>
        <v>33914</v>
      </c>
      <c r="O39" s="164">
        <v>20587</v>
      </c>
      <c r="P39" s="164">
        <v>18928</v>
      </c>
      <c r="Q39" s="164">
        <f t="shared" si="4"/>
        <v>39515</v>
      </c>
      <c r="R39" s="74">
        <f>(C39+F39+I39+L39+O39)-(EnrlAll!BH40+EnrlAll!C40)</f>
        <v>0</v>
      </c>
      <c r="S39" s="74">
        <f>(D39+G39+J39+M39+P39)-(EnrlAll!BI40+EnrlAll!D40)</f>
        <v>0</v>
      </c>
      <c r="T39" s="74">
        <f t="shared" si="5"/>
        <v>0</v>
      </c>
    </row>
    <row r="40" spans="1:20" s="91" customFormat="1" ht="19.5" customHeight="1">
      <c r="A40" s="192" t="s">
        <v>46</v>
      </c>
      <c r="B40" s="192"/>
      <c r="C40" s="90">
        <f>SUM(C5:C39)</f>
        <v>21407100</v>
      </c>
      <c r="D40" s="90">
        <f t="shared" ref="D40:Q40" si="6">SUM(D5:D39)</f>
        <v>17430291</v>
      </c>
      <c r="E40" s="90">
        <f t="shared" si="6"/>
        <v>38837391</v>
      </c>
      <c r="F40" s="90">
        <f t="shared" si="6"/>
        <v>21607356</v>
      </c>
      <c r="G40" s="90">
        <f t="shared" si="6"/>
        <v>17185755</v>
      </c>
      <c r="H40" s="90">
        <f t="shared" si="6"/>
        <v>38793111</v>
      </c>
      <c r="I40" s="90">
        <f t="shared" si="6"/>
        <v>34372560</v>
      </c>
      <c r="J40" s="90">
        <f t="shared" si="6"/>
        <v>30601486</v>
      </c>
      <c r="K40" s="90">
        <f t="shared" si="6"/>
        <v>64974046</v>
      </c>
      <c r="L40" s="90">
        <f t="shared" si="6"/>
        <v>51885577</v>
      </c>
      <c r="M40" s="90">
        <f t="shared" si="6"/>
        <v>48027420</v>
      </c>
      <c r="N40" s="90">
        <f t="shared" si="6"/>
        <v>99912997</v>
      </c>
      <c r="O40" s="90">
        <f t="shared" si="6"/>
        <v>1763069</v>
      </c>
      <c r="P40" s="90">
        <f t="shared" si="6"/>
        <v>1572990</v>
      </c>
      <c r="Q40" s="90">
        <f t="shared" si="6"/>
        <v>3336059</v>
      </c>
      <c r="R40" s="90">
        <f t="shared" ref="R40:T40" si="7">SUM(R5:R39)</f>
        <v>0</v>
      </c>
      <c r="S40" s="90">
        <f t="shared" si="7"/>
        <v>0</v>
      </c>
      <c r="T40" s="90">
        <f t="shared" si="7"/>
        <v>0</v>
      </c>
    </row>
  </sheetData>
  <mergeCells count="9">
    <mergeCell ref="R2:T2"/>
    <mergeCell ref="O2:Q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18" right="0.16" top="0.35" bottom="0.41" header="0.22" footer="0.17"/>
  <pageSetup paperSize="9" scale="70" firstPageNumber="78" orientation="landscape" useFirstPageNumber="1" r:id="rId1"/>
  <headerFooter alignWithMargins="0">
    <oddFooter>&amp;LStatistics of School Education 2008-09&amp;C&amp;P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M44"/>
  <sheetViews>
    <sheetView tabSelected="1" view="pageBreakPreview" zoomScaleSheetLayoutView="100" workbookViewId="0">
      <pane xSplit="2" ySplit="4" topLeftCell="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22" width="11.5703125" style="5" customWidth="1"/>
    <col min="23" max="23" width="12.5703125" style="5" customWidth="1"/>
    <col min="24" max="35" width="11.5703125" style="5" customWidth="1"/>
    <col min="36" max="36" width="13.140625" style="5" customWidth="1"/>
    <col min="37" max="37" width="11.5703125" style="5" customWidth="1"/>
    <col min="38" max="38" width="12.7109375" style="5" customWidth="1"/>
    <col min="39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3.5703125" style="5" customWidth="1"/>
    <col min="66" max="66" width="8.85546875" style="5"/>
    <col min="67" max="67" width="9" style="5" bestFit="1" customWidth="1"/>
    <col min="68" max="251" width="8.85546875" style="5"/>
    <col min="252" max="252" width="6.140625" style="5" customWidth="1"/>
    <col min="253" max="253" width="20.28515625" style="5" customWidth="1"/>
    <col min="254" max="254" width="12.42578125" style="5" customWidth="1"/>
    <col min="255" max="255" width="13" style="5" customWidth="1"/>
    <col min="256" max="256" width="12.5703125" style="5" customWidth="1"/>
    <col min="257" max="270" width="11.7109375" style="5" customWidth="1"/>
    <col min="271" max="271" width="12.28515625" style="5" customWidth="1"/>
    <col min="272" max="272" width="11.7109375" style="5" customWidth="1"/>
    <col min="273" max="273" width="12.85546875" style="5" customWidth="1"/>
    <col min="274" max="274" width="11.7109375" style="5" customWidth="1"/>
    <col min="275" max="275" width="12.7109375" style="5" customWidth="1"/>
    <col min="276" max="276" width="11.7109375" style="5" customWidth="1"/>
    <col min="277" max="277" width="13" style="5" customWidth="1"/>
    <col min="278" max="289" width="11.7109375" style="5" customWidth="1"/>
    <col min="290" max="290" width="12.5703125" style="5" customWidth="1"/>
    <col min="291" max="291" width="11.7109375" style="5" customWidth="1"/>
    <col min="292" max="292" width="13" style="5" customWidth="1"/>
    <col min="293" max="298" width="11.7109375" style="5" customWidth="1"/>
    <col min="299" max="299" width="13.7109375" style="5" customWidth="1"/>
    <col min="300" max="300" width="13.140625" style="5" customWidth="1"/>
    <col min="301" max="304" width="13" style="5" customWidth="1"/>
    <col min="305" max="311" width="11.7109375" style="5" customWidth="1"/>
    <col min="312" max="312" width="10.85546875" style="5" customWidth="1"/>
    <col min="313" max="313" width="11.7109375" style="5" customWidth="1"/>
    <col min="314" max="316" width="22.7109375" style="5" customWidth="1"/>
    <col min="317" max="319" width="20.7109375" style="5" customWidth="1"/>
    <col min="320" max="507" width="8.85546875" style="5"/>
    <col min="508" max="508" width="6.140625" style="5" customWidth="1"/>
    <col min="509" max="509" width="20.28515625" style="5" customWidth="1"/>
    <col min="510" max="510" width="12.42578125" style="5" customWidth="1"/>
    <col min="511" max="511" width="13" style="5" customWidth="1"/>
    <col min="512" max="512" width="12.5703125" style="5" customWidth="1"/>
    <col min="513" max="526" width="11.7109375" style="5" customWidth="1"/>
    <col min="527" max="527" width="12.28515625" style="5" customWidth="1"/>
    <col min="528" max="528" width="11.7109375" style="5" customWidth="1"/>
    <col min="529" max="529" width="12.85546875" style="5" customWidth="1"/>
    <col min="530" max="530" width="11.7109375" style="5" customWidth="1"/>
    <col min="531" max="531" width="12.7109375" style="5" customWidth="1"/>
    <col min="532" max="532" width="11.7109375" style="5" customWidth="1"/>
    <col min="533" max="533" width="13" style="5" customWidth="1"/>
    <col min="534" max="545" width="11.7109375" style="5" customWidth="1"/>
    <col min="546" max="546" width="12.5703125" style="5" customWidth="1"/>
    <col min="547" max="547" width="11.7109375" style="5" customWidth="1"/>
    <col min="548" max="548" width="13" style="5" customWidth="1"/>
    <col min="549" max="554" width="11.7109375" style="5" customWidth="1"/>
    <col min="555" max="555" width="13.7109375" style="5" customWidth="1"/>
    <col min="556" max="556" width="13.140625" style="5" customWidth="1"/>
    <col min="557" max="560" width="13" style="5" customWidth="1"/>
    <col min="561" max="567" width="11.7109375" style="5" customWidth="1"/>
    <col min="568" max="568" width="10.85546875" style="5" customWidth="1"/>
    <col min="569" max="569" width="11.7109375" style="5" customWidth="1"/>
    <col min="570" max="570" width="22.7109375" style="5" customWidth="1"/>
    <col min="571" max="16384" width="8.85546875" style="5"/>
  </cols>
  <sheetData>
    <row r="1" spans="1:65" s="43" customFormat="1" ht="24.75" customHeight="1">
      <c r="A1" s="41"/>
      <c r="B1" s="42"/>
      <c r="C1" s="27" t="s">
        <v>127</v>
      </c>
      <c r="D1" s="27"/>
      <c r="E1" s="27"/>
      <c r="F1" s="27"/>
      <c r="G1" s="27"/>
      <c r="H1" s="27"/>
      <c r="I1" s="27" t="str">
        <f>C1</f>
        <v>Table B1: ENROLMENT IN SCHOOL EDUCATION</v>
      </c>
      <c r="J1" s="27"/>
      <c r="K1" s="27"/>
      <c r="L1" s="27"/>
      <c r="M1" s="27"/>
      <c r="N1" s="27"/>
      <c r="O1" s="27" t="str">
        <f>I1</f>
        <v>Table B1: ENROLMENT IN SCHOOL EDUCATION</v>
      </c>
      <c r="P1" s="27"/>
      <c r="Q1" s="27"/>
      <c r="R1" s="27"/>
      <c r="S1" s="27"/>
      <c r="T1" s="27"/>
      <c r="U1" s="27" t="str">
        <f>O1</f>
        <v>Table B1: ENROLMENT IN SCHOOL EDUCATION</v>
      </c>
      <c r="V1" s="27"/>
      <c r="W1" s="27"/>
      <c r="X1" s="27"/>
      <c r="Y1" s="27"/>
      <c r="Z1" s="27"/>
      <c r="AA1" s="27" t="str">
        <f>U1</f>
        <v>Table B1: ENROLMENT IN SCHOOL EDUCATION</v>
      </c>
      <c r="AB1" s="27"/>
      <c r="AC1" s="27"/>
      <c r="AD1" s="27"/>
      <c r="AE1" s="27"/>
      <c r="AF1" s="27"/>
      <c r="AG1" s="27" t="str">
        <f>AA1</f>
        <v>Table B1: ENROLMENT IN SCHOOL EDUCATION</v>
      </c>
      <c r="AH1" s="27"/>
      <c r="AI1" s="27"/>
      <c r="AJ1" s="27"/>
      <c r="AK1" s="27"/>
      <c r="AL1" s="27"/>
      <c r="AM1" s="27" t="str">
        <f>AG1</f>
        <v>Table B1: ENROLMENT IN SCHOOL EDUCATION</v>
      </c>
      <c r="AN1" s="27"/>
      <c r="AO1" s="27"/>
      <c r="AP1" s="27"/>
      <c r="AQ1" s="27"/>
      <c r="AR1" s="27"/>
      <c r="AS1" s="27" t="str">
        <f>AM1</f>
        <v>Table B1: ENROLMENT IN SCHOOL EDUCATION</v>
      </c>
      <c r="AT1" s="27"/>
      <c r="AU1" s="27"/>
      <c r="AV1" s="27"/>
      <c r="AW1" s="27"/>
      <c r="AX1" s="27"/>
      <c r="AY1" s="27" t="str">
        <f>AS1</f>
        <v>Table B1: ENROLMENT IN SCHOOL EDUCATION</v>
      </c>
      <c r="AZ1" s="27"/>
      <c r="BA1" s="27"/>
      <c r="BB1" s="27"/>
      <c r="BC1" s="27"/>
      <c r="BD1" s="27"/>
      <c r="BE1" s="27" t="str">
        <f>AY1</f>
        <v>Table B1: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7" customFormat="1" ht="15.75" customHeight="1">
      <c r="C2" s="149" t="s">
        <v>81</v>
      </c>
      <c r="I2" s="149" t="str">
        <f>C2</f>
        <v>All Categories</v>
      </c>
      <c r="O2" s="149" t="str">
        <f>I2</f>
        <v>All Categories</v>
      </c>
      <c r="U2" s="149" t="str">
        <f>O2</f>
        <v>All Categories</v>
      </c>
      <c r="AA2" s="149" t="str">
        <f>U2</f>
        <v>All Categories</v>
      </c>
      <c r="AG2" s="149" t="str">
        <f>AA2</f>
        <v>All Categories</v>
      </c>
      <c r="AH2" s="149"/>
      <c r="AI2" s="149"/>
      <c r="AJ2" s="149"/>
      <c r="AK2" s="149"/>
      <c r="AL2" s="149"/>
      <c r="AM2" s="149" t="str">
        <f>AG2</f>
        <v>All Categories</v>
      </c>
      <c r="AN2" s="149"/>
      <c r="AO2" s="149"/>
      <c r="AP2" s="149"/>
      <c r="AQ2" s="149"/>
      <c r="AR2" s="149"/>
      <c r="AS2" s="149" t="str">
        <f>AM2</f>
        <v>All Categories</v>
      </c>
      <c r="AT2" s="149"/>
      <c r="AU2" s="149"/>
      <c r="AV2" s="149"/>
      <c r="AW2" s="149"/>
      <c r="AX2" s="149"/>
      <c r="AY2" s="149" t="str">
        <f>AS2</f>
        <v>All Categories</v>
      </c>
      <c r="AZ2" s="149"/>
      <c r="BA2" s="149"/>
      <c r="BB2" s="149"/>
      <c r="BC2" s="149"/>
      <c r="BD2" s="149"/>
      <c r="BE2" s="149" t="str">
        <f>AY2</f>
        <v>All Categories</v>
      </c>
      <c r="BF2" s="149"/>
      <c r="BG2" s="149"/>
      <c r="BH2" s="149"/>
      <c r="BI2" s="149"/>
      <c r="BJ2" s="149"/>
    </row>
    <row r="3" spans="1:65" s="45" customFormat="1" ht="32.25" customHeight="1">
      <c r="A3" s="189" t="s">
        <v>67</v>
      </c>
      <c r="B3" s="189" t="s">
        <v>65</v>
      </c>
      <c r="C3" s="191" t="s">
        <v>0</v>
      </c>
      <c r="D3" s="191"/>
      <c r="E3" s="191"/>
      <c r="F3" s="191" t="s">
        <v>1</v>
      </c>
      <c r="G3" s="191"/>
      <c r="H3" s="191"/>
      <c r="I3" s="191" t="s">
        <v>2</v>
      </c>
      <c r="J3" s="191"/>
      <c r="K3" s="191"/>
      <c r="L3" s="191" t="s">
        <v>3</v>
      </c>
      <c r="M3" s="191"/>
      <c r="N3" s="191"/>
      <c r="O3" s="191" t="s">
        <v>4</v>
      </c>
      <c r="P3" s="191"/>
      <c r="Q3" s="191"/>
      <c r="R3" s="191" t="s">
        <v>5</v>
      </c>
      <c r="S3" s="191"/>
      <c r="T3" s="191"/>
      <c r="U3" s="189" t="s">
        <v>82</v>
      </c>
      <c r="V3" s="191"/>
      <c r="W3" s="191"/>
      <c r="X3" s="191" t="s">
        <v>6</v>
      </c>
      <c r="Y3" s="191"/>
      <c r="Z3" s="191"/>
      <c r="AA3" s="191" t="s">
        <v>7</v>
      </c>
      <c r="AB3" s="191"/>
      <c r="AC3" s="191"/>
      <c r="AD3" s="191" t="s">
        <v>8</v>
      </c>
      <c r="AE3" s="191"/>
      <c r="AF3" s="191"/>
      <c r="AG3" s="189" t="s">
        <v>83</v>
      </c>
      <c r="AH3" s="191"/>
      <c r="AI3" s="191"/>
      <c r="AJ3" s="189" t="s">
        <v>84</v>
      </c>
      <c r="AK3" s="191"/>
      <c r="AL3" s="191"/>
      <c r="AM3" s="191" t="s">
        <v>9</v>
      </c>
      <c r="AN3" s="191"/>
      <c r="AO3" s="191"/>
      <c r="AP3" s="191" t="s">
        <v>10</v>
      </c>
      <c r="AQ3" s="191"/>
      <c r="AR3" s="191"/>
      <c r="AS3" s="189" t="s">
        <v>85</v>
      </c>
      <c r="AT3" s="191"/>
      <c r="AU3" s="191"/>
      <c r="AV3" s="189" t="s">
        <v>86</v>
      </c>
      <c r="AW3" s="191"/>
      <c r="AX3" s="191"/>
      <c r="AY3" s="191" t="s">
        <v>11</v>
      </c>
      <c r="AZ3" s="191"/>
      <c r="BA3" s="191"/>
      <c r="BB3" s="191" t="s">
        <v>12</v>
      </c>
      <c r="BC3" s="191"/>
      <c r="BD3" s="191"/>
      <c r="BE3" s="189" t="s">
        <v>87</v>
      </c>
      <c r="BF3" s="189"/>
      <c r="BG3" s="189"/>
      <c r="BH3" s="189" t="s">
        <v>88</v>
      </c>
      <c r="BI3" s="189"/>
      <c r="BJ3" s="189"/>
      <c r="BK3" s="189" t="s">
        <v>126</v>
      </c>
      <c r="BL3" s="189"/>
      <c r="BM3" s="189"/>
    </row>
    <row r="4" spans="1:65" s="45" customFormat="1" ht="20.25" customHeight="1">
      <c r="A4" s="189"/>
      <c r="B4" s="189"/>
      <c r="C4" s="19" t="s">
        <v>13</v>
      </c>
      <c r="D4" s="19" t="s">
        <v>14</v>
      </c>
      <c r="E4" s="19" t="s">
        <v>15</v>
      </c>
      <c r="F4" s="19" t="s">
        <v>13</v>
      </c>
      <c r="G4" s="19" t="s">
        <v>14</v>
      </c>
      <c r="H4" s="19" t="s">
        <v>15</v>
      </c>
      <c r="I4" s="19" t="s">
        <v>13</v>
      </c>
      <c r="J4" s="19" t="s">
        <v>14</v>
      </c>
      <c r="K4" s="19" t="s">
        <v>15</v>
      </c>
      <c r="L4" s="19" t="s">
        <v>13</v>
      </c>
      <c r="M4" s="19" t="s">
        <v>14</v>
      </c>
      <c r="N4" s="19" t="s">
        <v>15</v>
      </c>
      <c r="O4" s="19" t="s">
        <v>13</v>
      </c>
      <c r="P4" s="19" t="s">
        <v>14</v>
      </c>
      <c r="Q4" s="19" t="s">
        <v>15</v>
      </c>
      <c r="R4" s="19" t="s">
        <v>13</v>
      </c>
      <c r="S4" s="19" t="s">
        <v>14</v>
      </c>
      <c r="T4" s="19" t="s">
        <v>15</v>
      </c>
      <c r="U4" s="19" t="s">
        <v>13</v>
      </c>
      <c r="V4" s="19" t="s">
        <v>14</v>
      </c>
      <c r="W4" s="19" t="s">
        <v>15</v>
      </c>
      <c r="X4" s="19" t="s">
        <v>13</v>
      </c>
      <c r="Y4" s="19" t="s">
        <v>14</v>
      </c>
      <c r="Z4" s="19" t="s">
        <v>15</v>
      </c>
      <c r="AA4" s="19" t="s">
        <v>13</v>
      </c>
      <c r="AB4" s="19" t="s">
        <v>14</v>
      </c>
      <c r="AC4" s="19" t="s">
        <v>15</v>
      </c>
      <c r="AD4" s="19" t="s">
        <v>13</v>
      </c>
      <c r="AE4" s="19" t="s">
        <v>14</v>
      </c>
      <c r="AF4" s="19" t="s">
        <v>15</v>
      </c>
      <c r="AG4" s="19" t="s">
        <v>13</v>
      </c>
      <c r="AH4" s="19" t="s">
        <v>14</v>
      </c>
      <c r="AI4" s="19" t="s">
        <v>15</v>
      </c>
      <c r="AJ4" s="19" t="s">
        <v>13</v>
      </c>
      <c r="AK4" s="19" t="s">
        <v>14</v>
      </c>
      <c r="AL4" s="19" t="s">
        <v>15</v>
      </c>
      <c r="AM4" s="19" t="s">
        <v>13</v>
      </c>
      <c r="AN4" s="19" t="s">
        <v>14</v>
      </c>
      <c r="AO4" s="19" t="s">
        <v>15</v>
      </c>
      <c r="AP4" s="19" t="s">
        <v>13</v>
      </c>
      <c r="AQ4" s="19" t="s">
        <v>14</v>
      </c>
      <c r="AR4" s="19" t="s">
        <v>15</v>
      </c>
      <c r="AS4" s="19" t="s">
        <v>13</v>
      </c>
      <c r="AT4" s="19" t="s">
        <v>14</v>
      </c>
      <c r="AU4" s="19" t="s">
        <v>15</v>
      </c>
      <c r="AV4" s="19" t="s">
        <v>13</v>
      </c>
      <c r="AW4" s="19" t="s">
        <v>14</v>
      </c>
      <c r="AX4" s="19" t="s">
        <v>15</v>
      </c>
      <c r="AY4" s="19" t="s">
        <v>13</v>
      </c>
      <c r="AZ4" s="19" t="s">
        <v>14</v>
      </c>
      <c r="BA4" s="19" t="s">
        <v>15</v>
      </c>
      <c r="BB4" s="19" t="s">
        <v>13</v>
      </c>
      <c r="BC4" s="19" t="s">
        <v>14</v>
      </c>
      <c r="BD4" s="19" t="s">
        <v>15</v>
      </c>
      <c r="BE4" s="19" t="s">
        <v>13</v>
      </c>
      <c r="BF4" s="19" t="s">
        <v>14</v>
      </c>
      <c r="BG4" s="19" t="s">
        <v>15</v>
      </c>
      <c r="BH4" s="19" t="s">
        <v>13</v>
      </c>
      <c r="BI4" s="19" t="s">
        <v>14</v>
      </c>
      <c r="BJ4" s="19" t="s">
        <v>15</v>
      </c>
      <c r="BK4" s="107" t="s">
        <v>13</v>
      </c>
      <c r="BL4" s="107" t="s">
        <v>14</v>
      </c>
      <c r="BM4" s="107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6"/>
      <c r="BL5" s="146"/>
      <c r="BM5" s="146"/>
    </row>
    <row r="6" spans="1:65" s="47" customFormat="1" ht="18.75" customHeight="1">
      <c r="A6" s="29">
        <v>1</v>
      </c>
      <c r="B6" s="30" t="s">
        <v>16</v>
      </c>
      <c r="C6" s="31">
        <v>391741</v>
      </c>
      <c r="D6" s="31">
        <v>317431</v>
      </c>
      <c r="E6" s="31">
        <f t="shared" ref="E6:E40" si="0">C6+D6</f>
        <v>709172</v>
      </c>
      <c r="F6" s="31">
        <v>802387</v>
      </c>
      <c r="G6" s="31">
        <v>771394</v>
      </c>
      <c r="H6" s="32">
        <f t="shared" ref="H6:H40" si="1">F6+G6</f>
        <v>1573781</v>
      </c>
      <c r="I6" s="31">
        <v>721701</v>
      </c>
      <c r="J6" s="31">
        <v>705086</v>
      </c>
      <c r="K6" s="32">
        <f t="shared" ref="K6:K40" si="2">I6+J6</f>
        <v>1426787</v>
      </c>
      <c r="L6" s="31">
        <v>714682</v>
      </c>
      <c r="M6" s="31">
        <v>700232</v>
      </c>
      <c r="N6" s="32">
        <f t="shared" ref="N6:N40" si="3">L6+M6</f>
        <v>1414914</v>
      </c>
      <c r="O6" s="31">
        <v>696043</v>
      </c>
      <c r="P6" s="31">
        <v>684610</v>
      </c>
      <c r="Q6" s="32">
        <f t="shared" ref="Q6:Q40" si="4">O6+P6</f>
        <v>1380653</v>
      </c>
      <c r="R6" s="31">
        <v>672355</v>
      </c>
      <c r="S6" s="31">
        <v>653871</v>
      </c>
      <c r="T6" s="32">
        <f t="shared" ref="T6:T40" si="5">R6+S6</f>
        <v>1326226</v>
      </c>
      <c r="U6" s="31">
        <f>F6+I6+L6+O6+R6</f>
        <v>3607168</v>
      </c>
      <c r="V6" s="31">
        <f>G6+J6+M6+P6+S6</f>
        <v>3515193</v>
      </c>
      <c r="W6" s="31">
        <f>U6+V6</f>
        <v>7122361</v>
      </c>
      <c r="X6" s="31">
        <v>652530</v>
      </c>
      <c r="Y6" s="31">
        <v>622595</v>
      </c>
      <c r="Z6" s="32">
        <f t="shared" ref="Z6:Z40" si="6">X6+Y6</f>
        <v>1275125</v>
      </c>
      <c r="AA6" s="31">
        <v>641895</v>
      </c>
      <c r="AB6" s="31">
        <v>618818</v>
      </c>
      <c r="AC6" s="32">
        <f t="shared" ref="AC6:AC40" si="7">AA6+AB6</f>
        <v>1260713</v>
      </c>
      <c r="AD6" s="31">
        <v>593127</v>
      </c>
      <c r="AE6" s="31">
        <v>566281</v>
      </c>
      <c r="AF6" s="32">
        <f t="shared" ref="AF6:AF40" si="8">AD6+AE6</f>
        <v>1159408</v>
      </c>
      <c r="AG6" s="31">
        <f>X6+AA6+AD6</f>
        <v>1887552</v>
      </c>
      <c r="AH6" s="31">
        <f>Y6+AB6+AE6</f>
        <v>1807694</v>
      </c>
      <c r="AI6" s="31">
        <f>AG6+AH6</f>
        <v>3695246</v>
      </c>
      <c r="AJ6" s="31">
        <f>U6+AG6</f>
        <v>5494720</v>
      </c>
      <c r="AK6" s="31">
        <f>V6+AH6</f>
        <v>5322887</v>
      </c>
      <c r="AL6" s="31">
        <f>AJ6+AK6</f>
        <v>10817607</v>
      </c>
      <c r="AM6" s="31">
        <v>573034</v>
      </c>
      <c r="AN6" s="31">
        <v>545020</v>
      </c>
      <c r="AO6" s="32">
        <f t="shared" ref="AO6:AO40" si="9">AM6+AN6</f>
        <v>1118054</v>
      </c>
      <c r="AP6" s="31">
        <v>527814</v>
      </c>
      <c r="AQ6" s="31">
        <v>491058</v>
      </c>
      <c r="AR6" s="32">
        <f t="shared" ref="AR6:AR40" si="10">AP6+AQ6</f>
        <v>1018872</v>
      </c>
      <c r="AS6" s="31">
        <f>AM6+AP6</f>
        <v>1100848</v>
      </c>
      <c r="AT6" s="31">
        <f>AN6+AQ6</f>
        <v>1036078</v>
      </c>
      <c r="AU6" s="31">
        <f>AS6+AT6</f>
        <v>2136926</v>
      </c>
      <c r="AV6" s="31">
        <f>U6+AG6+AS6</f>
        <v>6595568</v>
      </c>
      <c r="AW6" s="31">
        <f>V6+AH6+AT6</f>
        <v>6358965</v>
      </c>
      <c r="AX6" s="31">
        <f>AV6+AW6</f>
        <v>12954533</v>
      </c>
      <c r="AY6" s="31">
        <v>447851</v>
      </c>
      <c r="AZ6" s="31">
        <v>359835</v>
      </c>
      <c r="BA6" s="32">
        <f>AY6+AZ6</f>
        <v>807686</v>
      </c>
      <c r="BB6" s="31">
        <v>365512</v>
      </c>
      <c r="BC6" s="31">
        <v>300715</v>
      </c>
      <c r="BD6" s="32">
        <f t="shared" ref="BD6:BD40" si="11">BB6+BC6</f>
        <v>666227</v>
      </c>
      <c r="BE6" s="31">
        <f>AY6+BB6</f>
        <v>813363</v>
      </c>
      <c r="BF6" s="31">
        <f>AZ6+BC6</f>
        <v>660550</v>
      </c>
      <c r="BG6" s="31">
        <f>BE6+BF6</f>
        <v>1473913</v>
      </c>
      <c r="BH6" s="31">
        <f t="shared" ref="BH6:BI40" si="12">U6+AG6+AS6+BE6</f>
        <v>7408931</v>
      </c>
      <c r="BI6" s="31">
        <f t="shared" si="12"/>
        <v>7019515</v>
      </c>
      <c r="BJ6" s="31">
        <f>BH6+BI6</f>
        <v>14428446</v>
      </c>
      <c r="BK6" s="31">
        <f>C6+BH6</f>
        <v>7800672</v>
      </c>
      <c r="BL6" s="31">
        <f>D6+BI6</f>
        <v>7336946</v>
      </c>
      <c r="BM6" s="31">
        <f>BK6+BL6</f>
        <v>15137618</v>
      </c>
    </row>
    <row r="7" spans="1:65" s="47" customFormat="1" ht="18.75" customHeight="1">
      <c r="A7" s="29">
        <v>2</v>
      </c>
      <c r="B7" s="30" t="s">
        <v>17</v>
      </c>
      <c r="C7" s="31">
        <v>29952</v>
      </c>
      <c r="D7" s="31">
        <v>27606</v>
      </c>
      <c r="E7" s="31">
        <f t="shared" si="0"/>
        <v>57558</v>
      </c>
      <c r="F7" s="31">
        <v>30315</v>
      </c>
      <c r="G7" s="31">
        <v>27847</v>
      </c>
      <c r="H7" s="32">
        <f t="shared" si="1"/>
        <v>58162</v>
      </c>
      <c r="I7" s="31">
        <v>22998</v>
      </c>
      <c r="J7" s="31">
        <v>21033</v>
      </c>
      <c r="K7" s="32">
        <f>I7+J7</f>
        <v>44031</v>
      </c>
      <c r="L7" s="31">
        <v>21224</v>
      </c>
      <c r="M7" s="31">
        <v>19385</v>
      </c>
      <c r="N7" s="32">
        <f t="shared" si="3"/>
        <v>40609</v>
      </c>
      <c r="O7" s="31">
        <v>18342</v>
      </c>
      <c r="P7" s="31">
        <v>16790</v>
      </c>
      <c r="Q7" s="32">
        <f t="shared" si="4"/>
        <v>35132</v>
      </c>
      <c r="R7" s="31">
        <v>16735</v>
      </c>
      <c r="S7" s="31">
        <v>14844</v>
      </c>
      <c r="T7" s="32">
        <f t="shared" si="5"/>
        <v>31579</v>
      </c>
      <c r="U7" s="31">
        <f t="shared" ref="U7:V40" si="13">F7+I7+L7+O7+R7</f>
        <v>109614</v>
      </c>
      <c r="V7" s="31">
        <f t="shared" si="13"/>
        <v>99899</v>
      </c>
      <c r="W7" s="31">
        <f t="shared" ref="W7:W40" si="14">U7+V7</f>
        <v>209513</v>
      </c>
      <c r="X7" s="31">
        <v>14547</v>
      </c>
      <c r="Y7" s="31">
        <v>12983</v>
      </c>
      <c r="Z7" s="32">
        <f t="shared" si="6"/>
        <v>27530</v>
      </c>
      <c r="AA7" s="31">
        <v>13198</v>
      </c>
      <c r="AB7" s="31">
        <v>11439</v>
      </c>
      <c r="AC7" s="32">
        <f t="shared" si="7"/>
        <v>24637</v>
      </c>
      <c r="AD7" s="31">
        <v>13136</v>
      </c>
      <c r="AE7" s="31">
        <v>11260</v>
      </c>
      <c r="AF7" s="32">
        <f t="shared" si="8"/>
        <v>24396</v>
      </c>
      <c r="AG7" s="31">
        <f t="shared" ref="AG7:AH40" si="15">X7+AA7+AD7</f>
        <v>40881</v>
      </c>
      <c r="AH7" s="31">
        <f t="shared" si="15"/>
        <v>35682</v>
      </c>
      <c r="AI7" s="31">
        <f t="shared" ref="AI7:AI40" si="16">AG7+AH7</f>
        <v>76563</v>
      </c>
      <c r="AJ7" s="31">
        <f t="shared" ref="AJ7:AK40" si="17">U7+AG7</f>
        <v>150495</v>
      </c>
      <c r="AK7" s="31">
        <f t="shared" si="17"/>
        <v>135581</v>
      </c>
      <c r="AL7" s="31">
        <f t="shared" ref="AL7:AL40" si="18">AJ7+AK7</f>
        <v>286076</v>
      </c>
      <c r="AM7" s="31">
        <v>9721</v>
      </c>
      <c r="AN7" s="31">
        <v>8419</v>
      </c>
      <c r="AO7" s="32">
        <f t="shared" si="9"/>
        <v>18140</v>
      </c>
      <c r="AP7" s="31">
        <v>8451</v>
      </c>
      <c r="AQ7" s="31">
        <v>7293</v>
      </c>
      <c r="AR7" s="32">
        <f t="shared" si="10"/>
        <v>15744</v>
      </c>
      <c r="AS7" s="31">
        <f t="shared" ref="AS7:AT40" si="19">AM7+AP7</f>
        <v>18172</v>
      </c>
      <c r="AT7" s="31">
        <f t="shared" si="19"/>
        <v>15712</v>
      </c>
      <c r="AU7" s="31">
        <f t="shared" ref="AU7:AU40" si="20">AS7+AT7</f>
        <v>33884</v>
      </c>
      <c r="AV7" s="31">
        <f t="shared" ref="AV7:AW40" si="21">U7+AG7+AS7</f>
        <v>168667</v>
      </c>
      <c r="AW7" s="31">
        <f t="shared" si="21"/>
        <v>151293</v>
      </c>
      <c r="AX7" s="31">
        <f t="shared" ref="AX7:AX40" si="22">AV7+AW7</f>
        <v>319960</v>
      </c>
      <c r="AY7" s="30">
        <v>5034</v>
      </c>
      <c r="AZ7" s="31">
        <v>4202</v>
      </c>
      <c r="BA7" s="32">
        <f>AY7+AZ7</f>
        <v>9236</v>
      </c>
      <c r="BB7" s="31">
        <v>5158</v>
      </c>
      <c r="BC7" s="31">
        <v>4067</v>
      </c>
      <c r="BD7" s="32">
        <f t="shared" si="11"/>
        <v>9225</v>
      </c>
      <c r="BE7" s="31">
        <f>AY7+BB7</f>
        <v>10192</v>
      </c>
      <c r="BF7" s="31">
        <f>AZ7+BC7</f>
        <v>8269</v>
      </c>
      <c r="BG7" s="31">
        <f>BE7+BF7</f>
        <v>18461</v>
      </c>
      <c r="BH7" s="31">
        <f t="shared" si="12"/>
        <v>178859</v>
      </c>
      <c r="BI7" s="31">
        <f t="shared" si="12"/>
        <v>159562</v>
      </c>
      <c r="BJ7" s="31">
        <f t="shared" ref="BJ7:BJ40" si="23">BH7+BI7</f>
        <v>338421</v>
      </c>
      <c r="BK7" s="31">
        <f t="shared" ref="BK7:BL40" si="24">C7+BH7</f>
        <v>208811</v>
      </c>
      <c r="BL7" s="31">
        <f t="shared" si="24"/>
        <v>187168</v>
      </c>
      <c r="BM7" s="31">
        <f t="shared" ref="BM7:BM40" si="25">BK7+BL7</f>
        <v>395979</v>
      </c>
    </row>
    <row r="8" spans="1:65" s="47" customFormat="1" ht="18.75" customHeight="1">
      <c r="A8" s="29">
        <v>3</v>
      </c>
      <c r="B8" s="30" t="s">
        <v>48</v>
      </c>
      <c r="C8" s="31">
        <v>399799</v>
      </c>
      <c r="D8" s="31">
        <v>386965</v>
      </c>
      <c r="E8" s="31">
        <f t="shared" si="0"/>
        <v>786764</v>
      </c>
      <c r="F8" s="31">
        <v>373992</v>
      </c>
      <c r="G8" s="31">
        <v>358819</v>
      </c>
      <c r="H8" s="32">
        <f t="shared" si="1"/>
        <v>732811</v>
      </c>
      <c r="I8" s="31">
        <v>321855</v>
      </c>
      <c r="J8" s="31">
        <v>313216</v>
      </c>
      <c r="K8" s="32">
        <f>I8+J8</f>
        <v>635071</v>
      </c>
      <c r="L8" s="31">
        <v>308405</v>
      </c>
      <c r="M8" s="31">
        <v>305051</v>
      </c>
      <c r="N8" s="32">
        <f t="shared" si="3"/>
        <v>613456</v>
      </c>
      <c r="O8" s="31">
        <v>307471</v>
      </c>
      <c r="P8" s="31">
        <v>305402</v>
      </c>
      <c r="Q8" s="32">
        <f t="shared" si="4"/>
        <v>612873</v>
      </c>
      <c r="R8" s="31">
        <v>429822</v>
      </c>
      <c r="S8" s="31">
        <v>406907</v>
      </c>
      <c r="T8" s="32">
        <f t="shared" si="5"/>
        <v>836729</v>
      </c>
      <c r="U8" s="31">
        <f t="shared" si="13"/>
        <v>1741545</v>
      </c>
      <c r="V8" s="31">
        <f t="shared" si="13"/>
        <v>1689395</v>
      </c>
      <c r="W8" s="31">
        <f t="shared" si="14"/>
        <v>3430940</v>
      </c>
      <c r="X8" s="31">
        <v>230783</v>
      </c>
      <c r="Y8" s="31">
        <v>248342</v>
      </c>
      <c r="Z8" s="32">
        <f t="shared" si="6"/>
        <v>479125</v>
      </c>
      <c r="AA8" s="31">
        <v>223757</v>
      </c>
      <c r="AB8" s="31">
        <v>242311</v>
      </c>
      <c r="AC8" s="32">
        <f t="shared" si="7"/>
        <v>466068</v>
      </c>
      <c r="AD8" s="31">
        <v>224211</v>
      </c>
      <c r="AE8" s="31">
        <v>193684</v>
      </c>
      <c r="AF8" s="32">
        <f t="shared" si="8"/>
        <v>417895</v>
      </c>
      <c r="AG8" s="31">
        <f t="shared" si="15"/>
        <v>678751</v>
      </c>
      <c r="AH8" s="31">
        <f t="shared" si="15"/>
        <v>684337</v>
      </c>
      <c r="AI8" s="31">
        <f t="shared" si="16"/>
        <v>1363088</v>
      </c>
      <c r="AJ8" s="31">
        <f t="shared" si="17"/>
        <v>2420296</v>
      </c>
      <c r="AK8" s="31">
        <f t="shared" si="17"/>
        <v>2373732</v>
      </c>
      <c r="AL8" s="31">
        <f t="shared" si="18"/>
        <v>4794028</v>
      </c>
      <c r="AM8" s="31">
        <v>177263</v>
      </c>
      <c r="AN8" s="31">
        <v>149359</v>
      </c>
      <c r="AO8" s="32">
        <f t="shared" si="9"/>
        <v>326622</v>
      </c>
      <c r="AP8" s="31">
        <v>149484</v>
      </c>
      <c r="AQ8" s="31">
        <v>123206</v>
      </c>
      <c r="AR8" s="32">
        <f t="shared" si="10"/>
        <v>272690</v>
      </c>
      <c r="AS8" s="31">
        <f t="shared" si="19"/>
        <v>326747</v>
      </c>
      <c r="AT8" s="31">
        <f t="shared" si="19"/>
        <v>272565</v>
      </c>
      <c r="AU8" s="31">
        <f t="shared" si="20"/>
        <v>599312</v>
      </c>
      <c r="AV8" s="31">
        <f t="shared" si="21"/>
        <v>2747043</v>
      </c>
      <c r="AW8" s="31">
        <f t="shared" si="21"/>
        <v>2646297</v>
      </c>
      <c r="AX8" s="31">
        <f t="shared" si="22"/>
        <v>5393340</v>
      </c>
      <c r="AY8" s="31">
        <v>49461</v>
      </c>
      <c r="AZ8" s="31">
        <v>35384</v>
      </c>
      <c r="BA8" s="32">
        <f t="shared" ref="BA8:BA40" si="26">AY8+AZ8</f>
        <v>84845</v>
      </c>
      <c r="BB8" s="31">
        <v>40501</v>
      </c>
      <c r="BC8" s="31">
        <v>29704</v>
      </c>
      <c r="BD8" s="32">
        <f t="shared" si="11"/>
        <v>70205</v>
      </c>
      <c r="BE8" s="31">
        <f t="shared" ref="BE8:BF40" si="27">AY8+BB8</f>
        <v>89962</v>
      </c>
      <c r="BF8" s="31">
        <f t="shared" si="27"/>
        <v>65088</v>
      </c>
      <c r="BG8" s="31">
        <f t="shared" ref="BG8:BG40" si="28">BE8+BF8</f>
        <v>155050</v>
      </c>
      <c r="BH8" s="31">
        <f t="shared" si="12"/>
        <v>2837005</v>
      </c>
      <c r="BI8" s="31">
        <f t="shared" si="12"/>
        <v>2711385</v>
      </c>
      <c r="BJ8" s="31">
        <f t="shared" si="23"/>
        <v>5548390</v>
      </c>
      <c r="BK8" s="31">
        <f t="shared" si="24"/>
        <v>3236804</v>
      </c>
      <c r="BL8" s="31">
        <f t="shared" si="24"/>
        <v>3098350</v>
      </c>
      <c r="BM8" s="31">
        <f t="shared" si="25"/>
        <v>6335154</v>
      </c>
    </row>
    <row r="9" spans="1:65" s="47" customFormat="1" ht="18.75" customHeight="1">
      <c r="A9" s="29">
        <v>4</v>
      </c>
      <c r="B9" s="30" t="s">
        <v>18</v>
      </c>
      <c r="C9" s="31">
        <v>116</v>
      </c>
      <c r="D9" s="31">
        <v>98</v>
      </c>
      <c r="E9" s="31">
        <f t="shared" si="0"/>
        <v>214</v>
      </c>
      <c r="F9" s="31">
        <v>2144990</v>
      </c>
      <c r="G9" s="31">
        <v>1719147</v>
      </c>
      <c r="H9" s="33">
        <f t="shared" si="1"/>
        <v>3864137</v>
      </c>
      <c r="I9" s="31">
        <v>1697338</v>
      </c>
      <c r="J9" s="31">
        <v>1350005</v>
      </c>
      <c r="K9" s="33">
        <f t="shared" si="2"/>
        <v>3047343</v>
      </c>
      <c r="L9" s="31">
        <v>1371923</v>
      </c>
      <c r="M9" s="31">
        <v>1080499</v>
      </c>
      <c r="N9" s="33">
        <f t="shared" si="3"/>
        <v>2452422</v>
      </c>
      <c r="O9" s="31">
        <v>1189307</v>
      </c>
      <c r="P9" s="31">
        <v>888372</v>
      </c>
      <c r="Q9" s="33">
        <f t="shared" si="4"/>
        <v>2077679</v>
      </c>
      <c r="R9" s="31">
        <v>1023062</v>
      </c>
      <c r="S9" s="31">
        <v>736358</v>
      </c>
      <c r="T9" s="33">
        <f t="shared" si="5"/>
        <v>1759420</v>
      </c>
      <c r="U9" s="31">
        <f t="shared" si="13"/>
        <v>7426620</v>
      </c>
      <c r="V9" s="31">
        <f t="shared" si="13"/>
        <v>5774381</v>
      </c>
      <c r="W9" s="31">
        <f t="shared" si="14"/>
        <v>13201001</v>
      </c>
      <c r="X9" s="31">
        <v>775698</v>
      </c>
      <c r="Y9" s="31">
        <v>556474</v>
      </c>
      <c r="Z9" s="32">
        <f t="shared" si="6"/>
        <v>1332172</v>
      </c>
      <c r="AA9" s="31">
        <v>680130</v>
      </c>
      <c r="AB9" s="31">
        <v>470253</v>
      </c>
      <c r="AC9" s="32">
        <f t="shared" si="7"/>
        <v>1150383</v>
      </c>
      <c r="AD9" s="31">
        <v>610084</v>
      </c>
      <c r="AE9" s="31">
        <v>429476</v>
      </c>
      <c r="AF9" s="32">
        <f t="shared" si="8"/>
        <v>1039560</v>
      </c>
      <c r="AG9" s="31">
        <f t="shared" si="15"/>
        <v>2065912</v>
      </c>
      <c r="AH9" s="31">
        <f t="shared" si="15"/>
        <v>1456203</v>
      </c>
      <c r="AI9" s="31">
        <f t="shared" si="16"/>
        <v>3522115</v>
      </c>
      <c r="AJ9" s="31">
        <f t="shared" si="17"/>
        <v>9492532</v>
      </c>
      <c r="AK9" s="31">
        <f t="shared" si="17"/>
        <v>7230584</v>
      </c>
      <c r="AL9" s="31">
        <f t="shared" si="18"/>
        <v>16723116</v>
      </c>
      <c r="AM9" s="31">
        <v>483456</v>
      </c>
      <c r="AN9" s="31">
        <v>306783</v>
      </c>
      <c r="AO9" s="32">
        <f t="shared" si="9"/>
        <v>790239</v>
      </c>
      <c r="AP9" s="31">
        <v>424542</v>
      </c>
      <c r="AQ9" s="31">
        <v>261225</v>
      </c>
      <c r="AR9" s="32">
        <f t="shared" si="10"/>
        <v>685767</v>
      </c>
      <c r="AS9" s="31">
        <f t="shared" si="19"/>
        <v>907998</v>
      </c>
      <c r="AT9" s="31">
        <f t="shared" si="19"/>
        <v>568008</v>
      </c>
      <c r="AU9" s="31">
        <f t="shared" si="20"/>
        <v>1476006</v>
      </c>
      <c r="AV9" s="31">
        <f t="shared" si="21"/>
        <v>10400530</v>
      </c>
      <c r="AW9" s="31">
        <f t="shared" si="21"/>
        <v>7798592</v>
      </c>
      <c r="AX9" s="31">
        <f t="shared" si="22"/>
        <v>18199122</v>
      </c>
      <c r="AY9" s="31">
        <v>238948</v>
      </c>
      <c r="AZ9" s="31">
        <v>124210</v>
      </c>
      <c r="BA9" s="32">
        <f t="shared" si="26"/>
        <v>363158</v>
      </c>
      <c r="BB9" s="31">
        <v>115085</v>
      </c>
      <c r="BC9" s="31">
        <v>83366</v>
      </c>
      <c r="BD9" s="32">
        <f t="shared" si="11"/>
        <v>198451</v>
      </c>
      <c r="BE9" s="31">
        <f t="shared" si="27"/>
        <v>354033</v>
      </c>
      <c r="BF9" s="31">
        <f t="shared" si="27"/>
        <v>207576</v>
      </c>
      <c r="BG9" s="31">
        <f t="shared" si="28"/>
        <v>561609</v>
      </c>
      <c r="BH9" s="31">
        <f t="shared" si="12"/>
        <v>10754563</v>
      </c>
      <c r="BI9" s="31">
        <f t="shared" si="12"/>
        <v>8006168</v>
      </c>
      <c r="BJ9" s="31">
        <f t="shared" si="23"/>
        <v>18760731</v>
      </c>
      <c r="BK9" s="31">
        <f t="shared" si="24"/>
        <v>10754679</v>
      </c>
      <c r="BL9" s="31">
        <f t="shared" si="24"/>
        <v>8006266</v>
      </c>
      <c r="BM9" s="31">
        <f t="shared" si="25"/>
        <v>18760945</v>
      </c>
    </row>
    <row r="10" spans="1:65" s="47" customFormat="1" ht="18.75" customHeight="1">
      <c r="A10" s="29">
        <v>5</v>
      </c>
      <c r="B10" s="34" t="s">
        <v>19</v>
      </c>
      <c r="C10" s="31">
        <v>21808</v>
      </c>
      <c r="D10" s="31">
        <v>17115</v>
      </c>
      <c r="E10" s="31">
        <f t="shared" si="0"/>
        <v>38923</v>
      </c>
      <c r="F10" s="31">
        <v>436757</v>
      </c>
      <c r="G10" s="31">
        <v>403124</v>
      </c>
      <c r="H10" s="32">
        <f t="shared" si="1"/>
        <v>839881</v>
      </c>
      <c r="I10" s="31">
        <v>390422</v>
      </c>
      <c r="J10" s="31">
        <v>367487</v>
      </c>
      <c r="K10" s="32">
        <f t="shared" si="2"/>
        <v>757909</v>
      </c>
      <c r="L10" s="31">
        <v>383715</v>
      </c>
      <c r="M10" s="31">
        <v>353616</v>
      </c>
      <c r="N10" s="32">
        <f t="shared" si="3"/>
        <v>737331</v>
      </c>
      <c r="O10" s="31">
        <v>352741</v>
      </c>
      <c r="P10" s="31">
        <v>331683</v>
      </c>
      <c r="Q10" s="32">
        <f t="shared" si="4"/>
        <v>684424</v>
      </c>
      <c r="R10" s="31">
        <v>312175</v>
      </c>
      <c r="S10" s="31">
        <v>289614</v>
      </c>
      <c r="T10" s="32">
        <f t="shared" si="5"/>
        <v>601789</v>
      </c>
      <c r="U10" s="31">
        <f t="shared" si="13"/>
        <v>1875810</v>
      </c>
      <c r="V10" s="31">
        <f t="shared" si="13"/>
        <v>1745524</v>
      </c>
      <c r="W10" s="31">
        <f t="shared" si="14"/>
        <v>3621334</v>
      </c>
      <c r="X10" s="31">
        <v>275230</v>
      </c>
      <c r="Y10" s="31">
        <v>245538</v>
      </c>
      <c r="Z10" s="32">
        <f t="shared" si="6"/>
        <v>520768</v>
      </c>
      <c r="AA10" s="31">
        <v>245988</v>
      </c>
      <c r="AB10" s="31">
        <v>223085</v>
      </c>
      <c r="AC10" s="32">
        <f t="shared" si="7"/>
        <v>469073</v>
      </c>
      <c r="AD10" s="31">
        <v>231753</v>
      </c>
      <c r="AE10" s="31">
        <v>208784</v>
      </c>
      <c r="AF10" s="32">
        <f t="shared" si="8"/>
        <v>440537</v>
      </c>
      <c r="AG10" s="31">
        <f t="shared" si="15"/>
        <v>752971</v>
      </c>
      <c r="AH10" s="31">
        <f t="shared" si="15"/>
        <v>677407</v>
      </c>
      <c r="AI10" s="31">
        <f t="shared" si="16"/>
        <v>1430378</v>
      </c>
      <c r="AJ10" s="31">
        <f t="shared" si="17"/>
        <v>2628781</v>
      </c>
      <c r="AK10" s="31">
        <f t="shared" si="17"/>
        <v>2422931</v>
      </c>
      <c r="AL10" s="31">
        <f t="shared" si="18"/>
        <v>5051712</v>
      </c>
      <c r="AM10" s="31">
        <v>209547</v>
      </c>
      <c r="AN10" s="31">
        <v>174559</v>
      </c>
      <c r="AO10" s="32">
        <f t="shared" si="9"/>
        <v>384106</v>
      </c>
      <c r="AP10" s="31">
        <v>179783</v>
      </c>
      <c r="AQ10" s="31">
        <v>149752</v>
      </c>
      <c r="AR10" s="32">
        <f t="shared" si="10"/>
        <v>329535</v>
      </c>
      <c r="AS10" s="31">
        <f t="shared" si="19"/>
        <v>389330</v>
      </c>
      <c r="AT10" s="31">
        <f t="shared" si="19"/>
        <v>324311</v>
      </c>
      <c r="AU10" s="31">
        <f t="shared" si="20"/>
        <v>713641</v>
      </c>
      <c r="AV10" s="31">
        <f t="shared" si="21"/>
        <v>3018111</v>
      </c>
      <c r="AW10" s="31">
        <f t="shared" si="21"/>
        <v>2747242</v>
      </c>
      <c r="AX10" s="31">
        <f t="shared" si="22"/>
        <v>5765353</v>
      </c>
      <c r="AY10" s="31">
        <v>86082</v>
      </c>
      <c r="AZ10" s="31">
        <v>65562</v>
      </c>
      <c r="BA10" s="32">
        <f t="shared" si="26"/>
        <v>151644</v>
      </c>
      <c r="BB10" s="31">
        <v>78480</v>
      </c>
      <c r="BC10" s="31">
        <v>57675</v>
      </c>
      <c r="BD10" s="32">
        <f t="shared" si="11"/>
        <v>136155</v>
      </c>
      <c r="BE10" s="31">
        <f t="shared" si="27"/>
        <v>164562</v>
      </c>
      <c r="BF10" s="31">
        <f t="shared" si="27"/>
        <v>123237</v>
      </c>
      <c r="BG10" s="31">
        <f t="shared" si="28"/>
        <v>287799</v>
      </c>
      <c r="BH10" s="31">
        <f t="shared" si="12"/>
        <v>3182673</v>
      </c>
      <c r="BI10" s="31">
        <f t="shared" si="12"/>
        <v>2870479</v>
      </c>
      <c r="BJ10" s="31">
        <f t="shared" si="23"/>
        <v>6053152</v>
      </c>
      <c r="BK10" s="31">
        <f t="shared" si="24"/>
        <v>3204481</v>
      </c>
      <c r="BL10" s="31">
        <f t="shared" si="24"/>
        <v>2887594</v>
      </c>
      <c r="BM10" s="31">
        <f t="shared" si="25"/>
        <v>6092075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13457</v>
      </c>
      <c r="G11" s="35">
        <v>12356</v>
      </c>
      <c r="H11" s="32">
        <f t="shared" si="1"/>
        <v>25813</v>
      </c>
      <c r="I11" s="35">
        <v>12518</v>
      </c>
      <c r="J11" s="35">
        <v>11869</v>
      </c>
      <c r="K11" s="32">
        <f t="shared" si="2"/>
        <v>24387</v>
      </c>
      <c r="L11" s="35">
        <v>12990</v>
      </c>
      <c r="M11" s="35">
        <v>12062</v>
      </c>
      <c r="N11" s="32">
        <f t="shared" si="3"/>
        <v>25052</v>
      </c>
      <c r="O11" s="35">
        <v>12774</v>
      </c>
      <c r="P11" s="35">
        <v>11581</v>
      </c>
      <c r="Q11" s="32">
        <f t="shared" si="4"/>
        <v>24355</v>
      </c>
      <c r="R11" s="35">
        <v>13501</v>
      </c>
      <c r="S11" s="35">
        <v>11646</v>
      </c>
      <c r="T11" s="32">
        <f t="shared" si="5"/>
        <v>25147</v>
      </c>
      <c r="U11" s="31">
        <f t="shared" si="13"/>
        <v>65240</v>
      </c>
      <c r="V11" s="31">
        <f t="shared" si="13"/>
        <v>59514</v>
      </c>
      <c r="W11" s="31">
        <f t="shared" si="14"/>
        <v>124754</v>
      </c>
      <c r="X11" s="35">
        <v>12249</v>
      </c>
      <c r="Y11" s="35">
        <v>10953</v>
      </c>
      <c r="Z11" s="32">
        <f t="shared" si="6"/>
        <v>23202</v>
      </c>
      <c r="AA11" s="35">
        <v>9921</v>
      </c>
      <c r="AB11" s="35">
        <v>8180</v>
      </c>
      <c r="AC11" s="32">
        <f t="shared" si="7"/>
        <v>18101</v>
      </c>
      <c r="AD11" s="35">
        <v>13220</v>
      </c>
      <c r="AE11" s="35">
        <v>11166</v>
      </c>
      <c r="AF11" s="32">
        <f t="shared" si="8"/>
        <v>24386</v>
      </c>
      <c r="AG11" s="31">
        <f t="shared" si="15"/>
        <v>35390</v>
      </c>
      <c r="AH11" s="31">
        <f t="shared" si="15"/>
        <v>30299</v>
      </c>
      <c r="AI11" s="31">
        <f t="shared" si="16"/>
        <v>65689</v>
      </c>
      <c r="AJ11" s="31">
        <f t="shared" si="17"/>
        <v>100630</v>
      </c>
      <c r="AK11" s="31">
        <f t="shared" si="17"/>
        <v>89813</v>
      </c>
      <c r="AL11" s="31">
        <f t="shared" si="18"/>
        <v>190443</v>
      </c>
      <c r="AM11" s="35">
        <v>11179</v>
      </c>
      <c r="AN11" s="35">
        <v>10491</v>
      </c>
      <c r="AO11" s="32">
        <f t="shared" si="9"/>
        <v>21670</v>
      </c>
      <c r="AP11" s="35">
        <v>8040</v>
      </c>
      <c r="AQ11" s="35">
        <v>8050</v>
      </c>
      <c r="AR11" s="32">
        <f t="shared" si="10"/>
        <v>16090</v>
      </c>
      <c r="AS11" s="31">
        <f t="shared" si="19"/>
        <v>19219</v>
      </c>
      <c r="AT11" s="31">
        <f t="shared" si="19"/>
        <v>18541</v>
      </c>
      <c r="AU11" s="31">
        <f t="shared" si="20"/>
        <v>37760</v>
      </c>
      <c r="AV11" s="31">
        <f t="shared" si="21"/>
        <v>119849</v>
      </c>
      <c r="AW11" s="31">
        <f t="shared" si="21"/>
        <v>108354</v>
      </c>
      <c r="AX11" s="31">
        <f t="shared" si="22"/>
        <v>228203</v>
      </c>
      <c r="AY11" s="35">
        <v>7545</v>
      </c>
      <c r="AZ11" s="35">
        <v>7368</v>
      </c>
      <c r="BA11" s="32">
        <f t="shared" si="26"/>
        <v>14913</v>
      </c>
      <c r="BB11" s="35">
        <v>5910</v>
      </c>
      <c r="BC11" s="35">
        <v>6517</v>
      </c>
      <c r="BD11" s="32">
        <f t="shared" si="11"/>
        <v>12427</v>
      </c>
      <c r="BE11" s="31">
        <f t="shared" si="27"/>
        <v>13455</v>
      </c>
      <c r="BF11" s="31">
        <f t="shared" si="27"/>
        <v>13885</v>
      </c>
      <c r="BG11" s="31">
        <f t="shared" si="28"/>
        <v>27340</v>
      </c>
      <c r="BH11" s="31">
        <f t="shared" si="12"/>
        <v>133304</v>
      </c>
      <c r="BI11" s="31">
        <f t="shared" si="12"/>
        <v>122239</v>
      </c>
      <c r="BJ11" s="31">
        <f t="shared" si="23"/>
        <v>255543</v>
      </c>
      <c r="BK11" s="31">
        <f t="shared" si="24"/>
        <v>133304</v>
      </c>
      <c r="BL11" s="31">
        <f t="shared" si="24"/>
        <v>122239</v>
      </c>
      <c r="BM11" s="31">
        <f t="shared" si="25"/>
        <v>255543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727402</v>
      </c>
      <c r="G12" s="31">
        <v>666667</v>
      </c>
      <c r="H12" s="32">
        <f t="shared" si="1"/>
        <v>1394069</v>
      </c>
      <c r="I12" s="31">
        <v>690989</v>
      </c>
      <c r="J12" s="31">
        <v>642782</v>
      </c>
      <c r="K12" s="32">
        <f t="shared" si="2"/>
        <v>1333771</v>
      </c>
      <c r="L12" s="31">
        <v>695754</v>
      </c>
      <c r="M12" s="31">
        <v>651064</v>
      </c>
      <c r="N12" s="32">
        <f t="shared" si="3"/>
        <v>1346818</v>
      </c>
      <c r="O12" s="31">
        <v>668978</v>
      </c>
      <c r="P12" s="31">
        <v>643765</v>
      </c>
      <c r="Q12" s="32">
        <f t="shared" si="4"/>
        <v>1312743</v>
      </c>
      <c r="R12" s="31">
        <v>606938</v>
      </c>
      <c r="S12" s="31">
        <v>565625</v>
      </c>
      <c r="T12" s="32">
        <f t="shared" si="5"/>
        <v>1172563</v>
      </c>
      <c r="U12" s="31">
        <f t="shared" si="13"/>
        <v>3390061</v>
      </c>
      <c r="V12" s="31">
        <f t="shared" si="13"/>
        <v>3169903</v>
      </c>
      <c r="W12" s="31">
        <f t="shared" si="14"/>
        <v>6559964</v>
      </c>
      <c r="X12" s="31">
        <v>546840</v>
      </c>
      <c r="Y12" s="31">
        <v>511034</v>
      </c>
      <c r="Z12" s="32">
        <f t="shared" si="6"/>
        <v>1057874</v>
      </c>
      <c r="AA12" s="31">
        <v>495906</v>
      </c>
      <c r="AB12" s="31">
        <v>458414</v>
      </c>
      <c r="AC12" s="32">
        <f t="shared" si="7"/>
        <v>954320</v>
      </c>
      <c r="AD12" s="35">
        <v>531421</v>
      </c>
      <c r="AE12" s="35">
        <v>342854</v>
      </c>
      <c r="AF12" s="33">
        <f>AD12+AE12</f>
        <v>874275</v>
      </c>
      <c r="AG12" s="31">
        <f t="shared" si="15"/>
        <v>1574167</v>
      </c>
      <c r="AH12" s="31">
        <f t="shared" si="15"/>
        <v>1312302</v>
      </c>
      <c r="AI12" s="31">
        <f t="shared" si="16"/>
        <v>2886469</v>
      </c>
      <c r="AJ12" s="31">
        <f t="shared" si="17"/>
        <v>4964228</v>
      </c>
      <c r="AK12" s="31">
        <f t="shared" si="17"/>
        <v>4482205</v>
      </c>
      <c r="AL12" s="31">
        <f t="shared" si="18"/>
        <v>9446433</v>
      </c>
      <c r="AM12" s="35">
        <v>434748</v>
      </c>
      <c r="AN12" s="35">
        <v>279571</v>
      </c>
      <c r="AO12" s="32">
        <f>AM12+AN12</f>
        <v>714319</v>
      </c>
      <c r="AP12" s="35">
        <v>360370</v>
      </c>
      <c r="AQ12" s="35">
        <v>236558</v>
      </c>
      <c r="AR12" s="32">
        <f>AP12+AQ12</f>
        <v>596928</v>
      </c>
      <c r="AS12" s="31">
        <f t="shared" si="19"/>
        <v>795118</v>
      </c>
      <c r="AT12" s="31">
        <f t="shared" si="19"/>
        <v>516129</v>
      </c>
      <c r="AU12" s="31">
        <f t="shared" si="20"/>
        <v>1311247</v>
      </c>
      <c r="AV12" s="31">
        <f t="shared" si="21"/>
        <v>5759346</v>
      </c>
      <c r="AW12" s="31">
        <f t="shared" si="21"/>
        <v>4998334</v>
      </c>
      <c r="AX12" s="31">
        <f t="shared" si="22"/>
        <v>10757680</v>
      </c>
      <c r="AY12" s="35">
        <v>247154</v>
      </c>
      <c r="AZ12" s="35">
        <v>178278</v>
      </c>
      <c r="BA12" s="32">
        <f>AY12+AZ12</f>
        <v>425432</v>
      </c>
      <c r="BB12" s="35">
        <v>219449</v>
      </c>
      <c r="BC12" s="35">
        <v>159880</v>
      </c>
      <c r="BD12" s="32">
        <f>BB12+BC12</f>
        <v>379329</v>
      </c>
      <c r="BE12" s="31">
        <f t="shared" si="27"/>
        <v>466603</v>
      </c>
      <c r="BF12" s="31">
        <f t="shared" si="27"/>
        <v>338158</v>
      </c>
      <c r="BG12" s="31">
        <f t="shared" si="28"/>
        <v>804761</v>
      </c>
      <c r="BH12" s="31">
        <f t="shared" si="12"/>
        <v>6225949</v>
      </c>
      <c r="BI12" s="31">
        <f t="shared" si="12"/>
        <v>5336492</v>
      </c>
      <c r="BJ12" s="31">
        <f t="shared" si="23"/>
        <v>11562441</v>
      </c>
      <c r="BK12" s="31">
        <f t="shared" si="24"/>
        <v>6225949</v>
      </c>
      <c r="BL12" s="31">
        <f t="shared" si="24"/>
        <v>5336492</v>
      </c>
      <c r="BM12" s="31">
        <f t="shared" si="25"/>
        <v>11562441</v>
      </c>
    </row>
    <row r="13" spans="1:65" s="47" customFormat="1" ht="18.75" customHeight="1">
      <c r="A13" s="29">
        <v>8</v>
      </c>
      <c r="B13" s="30" t="s">
        <v>22</v>
      </c>
      <c r="C13" s="31">
        <v>40273</v>
      </c>
      <c r="D13" s="31">
        <v>38478</v>
      </c>
      <c r="E13" s="31">
        <f t="shared" si="0"/>
        <v>78751</v>
      </c>
      <c r="F13" s="31">
        <v>232074</v>
      </c>
      <c r="G13" s="31">
        <v>225852</v>
      </c>
      <c r="H13" s="32">
        <f t="shared" si="1"/>
        <v>457926</v>
      </c>
      <c r="I13" s="31">
        <v>231408</v>
      </c>
      <c r="J13" s="31">
        <v>225935</v>
      </c>
      <c r="K13" s="32">
        <f t="shared" si="2"/>
        <v>457343</v>
      </c>
      <c r="L13" s="31">
        <v>230133</v>
      </c>
      <c r="M13" s="31">
        <v>221965</v>
      </c>
      <c r="N13" s="32">
        <f t="shared" si="3"/>
        <v>452098</v>
      </c>
      <c r="O13" s="31">
        <v>219472</v>
      </c>
      <c r="P13" s="31">
        <v>213070</v>
      </c>
      <c r="Q13" s="32">
        <f t="shared" si="4"/>
        <v>432542</v>
      </c>
      <c r="R13" s="31">
        <v>205085</v>
      </c>
      <c r="S13" s="31">
        <v>198015</v>
      </c>
      <c r="T13" s="32">
        <f t="shared" si="5"/>
        <v>403100</v>
      </c>
      <c r="U13" s="31">
        <f t="shared" si="13"/>
        <v>1118172</v>
      </c>
      <c r="V13" s="31">
        <f t="shared" si="13"/>
        <v>1084837</v>
      </c>
      <c r="W13" s="31">
        <f t="shared" si="14"/>
        <v>2203009</v>
      </c>
      <c r="X13" s="31">
        <v>195293</v>
      </c>
      <c r="Y13" s="31">
        <v>192776</v>
      </c>
      <c r="Z13" s="32">
        <f t="shared" si="6"/>
        <v>388069</v>
      </c>
      <c r="AA13" s="31">
        <v>184771</v>
      </c>
      <c r="AB13" s="31">
        <v>186636</v>
      </c>
      <c r="AC13" s="32">
        <f t="shared" si="7"/>
        <v>371407</v>
      </c>
      <c r="AD13" s="31">
        <v>174070</v>
      </c>
      <c r="AE13" s="31">
        <v>179475</v>
      </c>
      <c r="AF13" s="32">
        <f t="shared" si="8"/>
        <v>353545</v>
      </c>
      <c r="AG13" s="31">
        <f t="shared" si="15"/>
        <v>554134</v>
      </c>
      <c r="AH13" s="31">
        <f t="shared" si="15"/>
        <v>558887</v>
      </c>
      <c r="AI13" s="31">
        <f t="shared" si="16"/>
        <v>1113021</v>
      </c>
      <c r="AJ13" s="31">
        <f t="shared" si="17"/>
        <v>1672306</v>
      </c>
      <c r="AK13" s="31">
        <f t="shared" si="17"/>
        <v>1643724</v>
      </c>
      <c r="AL13" s="31">
        <f t="shared" si="18"/>
        <v>3316030</v>
      </c>
      <c r="AM13" s="31">
        <v>159872</v>
      </c>
      <c r="AN13" s="31">
        <v>160815</v>
      </c>
      <c r="AO13" s="32">
        <f t="shared" si="9"/>
        <v>320687</v>
      </c>
      <c r="AP13" s="31">
        <v>146271</v>
      </c>
      <c r="AQ13" s="31">
        <v>151221</v>
      </c>
      <c r="AR13" s="32">
        <f t="shared" si="10"/>
        <v>297492</v>
      </c>
      <c r="AS13" s="31">
        <f t="shared" si="19"/>
        <v>306143</v>
      </c>
      <c r="AT13" s="31">
        <f t="shared" si="19"/>
        <v>312036</v>
      </c>
      <c r="AU13" s="31">
        <f t="shared" si="20"/>
        <v>618179</v>
      </c>
      <c r="AV13" s="31">
        <f t="shared" si="21"/>
        <v>1978449</v>
      </c>
      <c r="AW13" s="31">
        <f t="shared" si="21"/>
        <v>1955760</v>
      </c>
      <c r="AX13" s="31">
        <f t="shared" si="22"/>
        <v>3934209</v>
      </c>
      <c r="AY13" s="31">
        <v>121163</v>
      </c>
      <c r="AZ13" s="31">
        <v>111062</v>
      </c>
      <c r="BA13" s="32">
        <f t="shared" si="26"/>
        <v>232225</v>
      </c>
      <c r="BB13" s="31">
        <v>115750</v>
      </c>
      <c r="BC13" s="31">
        <v>104785</v>
      </c>
      <c r="BD13" s="32">
        <f>BB13+BC13</f>
        <v>220535</v>
      </c>
      <c r="BE13" s="31">
        <f t="shared" si="27"/>
        <v>236913</v>
      </c>
      <c r="BF13" s="31">
        <f t="shared" si="27"/>
        <v>215847</v>
      </c>
      <c r="BG13" s="31">
        <f t="shared" si="28"/>
        <v>452760</v>
      </c>
      <c r="BH13" s="31">
        <f t="shared" si="12"/>
        <v>2215362</v>
      </c>
      <c r="BI13" s="31">
        <f t="shared" si="12"/>
        <v>2171607</v>
      </c>
      <c r="BJ13" s="31">
        <f t="shared" si="23"/>
        <v>4386969</v>
      </c>
      <c r="BK13" s="31">
        <f t="shared" si="24"/>
        <v>2255635</v>
      </c>
      <c r="BL13" s="31">
        <f t="shared" si="24"/>
        <v>2210085</v>
      </c>
      <c r="BM13" s="31">
        <f t="shared" si="25"/>
        <v>4465720</v>
      </c>
    </row>
    <row r="14" spans="1:65" s="47" customFormat="1" ht="18.75" customHeight="1">
      <c r="A14" s="29">
        <v>9</v>
      </c>
      <c r="B14" s="30" t="s">
        <v>23</v>
      </c>
      <c r="C14" s="31">
        <v>33827</v>
      </c>
      <c r="D14" s="31">
        <v>22600</v>
      </c>
      <c r="E14" s="31">
        <f t="shared" si="0"/>
        <v>56427</v>
      </c>
      <c r="F14" s="31">
        <v>68725</v>
      </c>
      <c r="G14" s="31">
        <v>61814</v>
      </c>
      <c r="H14" s="32">
        <f t="shared" si="1"/>
        <v>130539</v>
      </c>
      <c r="I14" s="31">
        <v>65289</v>
      </c>
      <c r="J14" s="31">
        <v>59606</v>
      </c>
      <c r="K14" s="32">
        <f t="shared" si="2"/>
        <v>124895</v>
      </c>
      <c r="L14" s="31">
        <v>67200</v>
      </c>
      <c r="M14" s="31">
        <v>60023</v>
      </c>
      <c r="N14" s="32">
        <f t="shared" si="3"/>
        <v>127223</v>
      </c>
      <c r="O14" s="31">
        <v>69048</v>
      </c>
      <c r="P14" s="31">
        <v>61888</v>
      </c>
      <c r="Q14" s="32">
        <f t="shared" si="4"/>
        <v>130936</v>
      </c>
      <c r="R14" s="31">
        <v>70299</v>
      </c>
      <c r="S14" s="31">
        <v>62987</v>
      </c>
      <c r="T14" s="32">
        <f t="shared" si="5"/>
        <v>133286</v>
      </c>
      <c r="U14" s="31">
        <f t="shared" si="13"/>
        <v>340561</v>
      </c>
      <c r="V14" s="31">
        <f t="shared" si="13"/>
        <v>306318</v>
      </c>
      <c r="W14" s="31">
        <f t="shared" si="14"/>
        <v>646879</v>
      </c>
      <c r="X14" s="31">
        <v>73233</v>
      </c>
      <c r="Y14" s="31">
        <v>65316</v>
      </c>
      <c r="Z14" s="32">
        <f t="shared" si="6"/>
        <v>138549</v>
      </c>
      <c r="AA14" s="31">
        <v>70821</v>
      </c>
      <c r="AB14" s="31">
        <v>63583</v>
      </c>
      <c r="AC14" s="32">
        <f t="shared" si="7"/>
        <v>134404</v>
      </c>
      <c r="AD14" s="31">
        <v>76775</v>
      </c>
      <c r="AE14" s="31">
        <v>69096</v>
      </c>
      <c r="AF14" s="32">
        <f t="shared" si="8"/>
        <v>145871</v>
      </c>
      <c r="AG14" s="31">
        <f t="shared" si="15"/>
        <v>220829</v>
      </c>
      <c r="AH14" s="31">
        <f t="shared" si="15"/>
        <v>197995</v>
      </c>
      <c r="AI14" s="31">
        <f t="shared" si="16"/>
        <v>418824</v>
      </c>
      <c r="AJ14" s="31">
        <f t="shared" si="17"/>
        <v>561390</v>
      </c>
      <c r="AK14" s="31">
        <f t="shared" si="17"/>
        <v>504313</v>
      </c>
      <c r="AL14" s="31">
        <f t="shared" si="18"/>
        <v>1065703</v>
      </c>
      <c r="AM14" s="31">
        <v>67125</v>
      </c>
      <c r="AN14" s="31">
        <v>59900</v>
      </c>
      <c r="AO14" s="32">
        <f t="shared" si="9"/>
        <v>127025</v>
      </c>
      <c r="AP14" s="31">
        <v>65485</v>
      </c>
      <c r="AQ14" s="31">
        <v>59015</v>
      </c>
      <c r="AR14" s="32">
        <f t="shared" si="10"/>
        <v>124500</v>
      </c>
      <c r="AS14" s="31">
        <f t="shared" si="19"/>
        <v>132610</v>
      </c>
      <c r="AT14" s="31">
        <f t="shared" si="19"/>
        <v>118915</v>
      </c>
      <c r="AU14" s="31">
        <f t="shared" si="20"/>
        <v>251525</v>
      </c>
      <c r="AV14" s="31">
        <f t="shared" si="21"/>
        <v>694000</v>
      </c>
      <c r="AW14" s="31">
        <f t="shared" si="21"/>
        <v>623228</v>
      </c>
      <c r="AX14" s="31">
        <f t="shared" si="22"/>
        <v>1317228</v>
      </c>
      <c r="AY14" s="31">
        <v>57962</v>
      </c>
      <c r="AZ14" s="31">
        <v>45738</v>
      </c>
      <c r="BA14" s="32">
        <f t="shared" si="26"/>
        <v>103700</v>
      </c>
      <c r="BB14" s="31">
        <v>31567</v>
      </c>
      <c r="BC14" s="31">
        <v>27491</v>
      </c>
      <c r="BD14" s="32">
        <f t="shared" si="11"/>
        <v>59058</v>
      </c>
      <c r="BE14" s="31">
        <f t="shared" si="27"/>
        <v>89529</v>
      </c>
      <c r="BF14" s="31">
        <f t="shared" si="27"/>
        <v>73229</v>
      </c>
      <c r="BG14" s="31">
        <f t="shared" si="28"/>
        <v>162758</v>
      </c>
      <c r="BH14" s="31">
        <f t="shared" si="12"/>
        <v>783529</v>
      </c>
      <c r="BI14" s="31">
        <f t="shared" si="12"/>
        <v>696457</v>
      </c>
      <c r="BJ14" s="31">
        <f t="shared" si="23"/>
        <v>1479986</v>
      </c>
      <c r="BK14" s="31">
        <f t="shared" si="24"/>
        <v>817356</v>
      </c>
      <c r="BL14" s="31">
        <f t="shared" si="24"/>
        <v>719057</v>
      </c>
      <c r="BM14" s="31">
        <f t="shared" si="25"/>
        <v>1536413</v>
      </c>
    </row>
    <row r="15" spans="1:65" s="47" customFormat="1" ht="18.75" customHeight="1">
      <c r="A15" s="29">
        <v>10</v>
      </c>
      <c r="B15" s="30" t="s">
        <v>24</v>
      </c>
      <c r="C15" s="31">
        <v>77476</v>
      </c>
      <c r="D15" s="31">
        <v>67355</v>
      </c>
      <c r="E15" s="31">
        <f t="shared" si="0"/>
        <v>144831</v>
      </c>
      <c r="F15" s="31">
        <v>126842</v>
      </c>
      <c r="G15" s="31">
        <v>115713</v>
      </c>
      <c r="H15" s="33">
        <f t="shared" si="1"/>
        <v>242555</v>
      </c>
      <c r="I15" s="31">
        <v>128515</v>
      </c>
      <c r="J15" s="31">
        <v>113730</v>
      </c>
      <c r="K15" s="33">
        <f t="shared" si="2"/>
        <v>242245</v>
      </c>
      <c r="L15" s="31">
        <v>123191</v>
      </c>
      <c r="M15" s="31">
        <v>112849</v>
      </c>
      <c r="N15" s="33">
        <f t="shared" si="3"/>
        <v>236040</v>
      </c>
      <c r="O15" s="31">
        <v>119315</v>
      </c>
      <c r="P15" s="31">
        <v>108657</v>
      </c>
      <c r="Q15" s="32">
        <f t="shared" si="4"/>
        <v>227972</v>
      </c>
      <c r="R15" s="30">
        <v>122471</v>
      </c>
      <c r="S15" s="31">
        <v>112118</v>
      </c>
      <c r="T15" s="32">
        <f t="shared" si="5"/>
        <v>234589</v>
      </c>
      <c r="U15" s="31">
        <f t="shared" si="13"/>
        <v>620334</v>
      </c>
      <c r="V15" s="31">
        <f t="shared" si="13"/>
        <v>563067</v>
      </c>
      <c r="W15" s="31">
        <f t="shared" si="14"/>
        <v>1183401</v>
      </c>
      <c r="X15" s="31">
        <v>115690</v>
      </c>
      <c r="Y15" s="31">
        <v>109851</v>
      </c>
      <c r="Z15" s="33">
        <f t="shared" si="6"/>
        <v>225541</v>
      </c>
      <c r="AA15" s="31">
        <v>110796</v>
      </c>
      <c r="AB15" s="31">
        <v>94546</v>
      </c>
      <c r="AC15" s="33">
        <f t="shared" si="7"/>
        <v>205342</v>
      </c>
      <c r="AD15" s="31">
        <v>109289</v>
      </c>
      <c r="AE15" s="31">
        <v>91736</v>
      </c>
      <c r="AF15" s="33">
        <f t="shared" si="8"/>
        <v>201025</v>
      </c>
      <c r="AG15" s="31">
        <f t="shared" si="15"/>
        <v>335775</v>
      </c>
      <c r="AH15" s="31">
        <f t="shared" si="15"/>
        <v>296133</v>
      </c>
      <c r="AI15" s="31">
        <f t="shared" si="16"/>
        <v>631908</v>
      </c>
      <c r="AJ15" s="31">
        <f t="shared" si="17"/>
        <v>956109</v>
      </c>
      <c r="AK15" s="31">
        <f t="shared" si="17"/>
        <v>859200</v>
      </c>
      <c r="AL15" s="31">
        <f t="shared" si="18"/>
        <v>1815309</v>
      </c>
      <c r="AM15" s="31">
        <v>91155</v>
      </c>
      <c r="AN15" s="31">
        <v>74969</v>
      </c>
      <c r="AO15" s="33">
        <f t="shared" si="9"/>
        <v>166124</v>
      </c>
      <c r="AP15" s="31">
        <v>84109</v>
      </c>
      <c r="AQ15" s="31">
        <v>70456</v>
      </c>
      <c r="AR15" s="33">
        <f t="shared" si="10"/>
        <v>154565</v>
      </c>
      <c r="AS15" s="31">
        <f t="shared" si="19"/>
        <v>175264</v>
      </c>
      <c r="AT15" s="31">
        <f t="shared" si="19"/>
        <v>145425</v>
      </c>
      <c r="AU15" s="31">
        <f t="shared" si="20"/>
        <v>320689</v>
      </c>
      <c r="AV15" s="31">
        <f t="shared" si="21"/>
        <v>1131373</v>
      </c>
      <c r="AW15" s="31">
        <f t="shared" si="21"/>
        <v>1004625</v>
      </c>
      <c r="AX15" s="31">
        <f t="shared" si="22"/>
        <v>2135998</v>
      </c>
      <c r="AY15" s="31">
        <v>64010</v>
      </c>
      <c r="AZ15" s="31">
        <v>53213</v>
      </c>
      <c r="BA15" s="33">
        <f t="shared" si="26"/>
        <v>117223</v>
      </c>
      <c r="BB15" s="31">
        <v>62293</v>
      </c>
      <c r="BC15" s="31">
        <v>52207</v>
      </c>
      <c r="BD15" s="32">
        <f t="shared" si="11"/>
        <v>114500</v>
      </c>
      <c r="BE15" s="31">
        <f t="shared" si="27"/>
        <v>126303</v>
      </c>
      <c r="BF15" s="31">
        <f t="shared" si="27"/>
        <v>105420</v>
      </c>
      <c r="BG15" s="31">
        <f t="shared" si="28"/>
        <v>231723</v>
      </c>
      <c r="BH15" s="31">
        <f t="shared" si="12"/>
        <v>1257676</v>
      </c>
      <c r="BI15" s="31">
        <f t="shared" si="12"/>
        <v>1110045</v>
      </c>
      <c r="BJ15" s="31">
        <f t="shared" si="23"/>
        <v>2367721</v>
      </c>
      <c r="BK15" s="31">
        <f t="shared" si="24"/>
        <v>1335152</v>
      </c>
      <c r="BL15" s="31">
        <f t="shared" si="24"/>
        <v>1177400</v>
      </c>
      <c r="BM15" s="31">
        <f t="shared" si="25"/>
        <v>2512552</v>
      </c>
    </row>
    <row r="16" spans="1:65" s="47" customFormat="1" ht="18.75" customHeight="1">
      <c r="A16" s="29">
        <v>11</v>
      </c>
      <c r="B16" s="30" t="s">
        <v>52</v>
      </c>
      <c r="C16" s="31">
        <v>18935</v>
      </c>
      <c r="D16" s="35">
        <v>16248</v>
      </c>
      <c r="E16" s="31">
        <f t="shared" si="0"/>
        <v>35183</v>
      </c>
      <c r="F16" s="31">
        <v>780526</v>
      </c>
      <c r="G16" s="35">
        <v>772469</v>
      </c>
      <c r="H16" s="33">
        <f t="shared" si="1"/>
        <v>1552995</v>
      </c>
      <c r="I16" s="31">
        <v>583381</v>
      </c>
      <c r="J16" s="35">
        <v>580435</v>
      </c>
      <c r="K16" s="33">
        <f t="shared" si="2"/>
        <v>1163816</v>
      </c>
      <c r="L16" s="31">
        <v>522152</v>
      </c>
      <c r="M16" s="35">
        <v>502007</v>
      </c>
      <c r="N16" s="33">
        <f t="shared" si="3"/>
        <v>1024159</v>
      </c>
      <c r="O16" s="31">
        <v>426326</v>
      </c>
      <c r="P16" s="35">
        <v>396953</v>
      </c>
      <c r="Q16" s="32">
        <f t="shared" si="4"/>
        <v>823279</v>
      </c>
      <c r="R16" s="31">
        <v>473248</v>
      </c>
      <c r="S16" s="35">
        <v>426771</v>
      </c>
      <c r="T16" s="32">
        <f t="shared" si="5"/>
        <v>900019</v>
      </c>
      <c r="U16" s="31">
        <f t="shared" ref="U16" si="29">F16+I16+L16+O16+R16</f>
        <v>2785633</v>
      </c>
      <c r="V16" s="31">
        <f t="shared" ref="V16" si="30">G16+J16+M16+P16+S16</f>
        <v>2678635</v>
      </c>
      <c r="W16" s="31">
        <f t="shared" ref="W16" si="31">U16+V16</f>
        <v>5464268</v>
      </c>
      <c r="X16" s="31">
        <v>352284</v>
      </c>
      <c r="Y16" s="35">
        <v>217111</v>
      </c>
      <c r="Z16" s="33">
        <f t="shared" si="6"/>
        <v>569395</v>
      </c>
      <c r="AA16" s="31">
        <v>219360</v>
      </c>
      <c r="AB16" s="35">
        <v>182486</v>
      </c>
      <c r="AC16" s="33">
        <f t="shared" si="7"/>
        <v>401846</v>
      </c>
      <c r="AD16" s="31">
        <v>234265</v>
      </c>
      <c r="AE16" s="35">
        <v>144217</v>
      </c>
      <c r="AF16" s="33">
        <f t="shared" si="8"/>
        <v>378482</v>
      </c>
      <c r="AG16" s="31">
        <f t="shared" ref="AG16" si="32">X16+AA16+AD16</f>
        <v>805909</v>
      </c>
      <c r="AH16" s="31">
        <f t="shared" ref="AH16" si="33">Y16+AB16+AE16</f>
        <v>543814</v>
      </c>
      <c r="AI16" s="31">
        <f t="shared" ref="AI16" si="34">AG16+AH16</f>
        <v>1349723</v>
      </c>
      <c r="AJ16" s="31">
        <f t="shared" ref="AJ16" si="35">U16+AG16</f>
        <v>3591542</v>
      </c>
      <c r="AK16" s="31">
        <f t="shared" ref="AK16" si="36">V16+AH16</f>
        <v>3222449</v>
      </c>
      <c r="AL16" s="31">
        <f t="shared" ref="AL16" si="37">AJ16+AK16</f>
        <v>6813991</v>
      </c>
      <c r="AM16" s="31">
        <v>133733</v>
      </c>
      <c r="AN16" s="35">
        <v>92009</v>
      </c>
      <c r="AO16" s="33">
        <f t="shared" si="9"/>
        <v>225742</v>
      </c>
      <c r="AP16" s="31">
        <v>114323</v>
      </c>
      <c r="AQ16" s="35">
        <v>79050</v>
      </c>
      <c r="AR16" s="33">
        <f t="shared" si="10"/>
        <v>193373</v>
      </c>
      <c r="AS16" s="31">
        <f t="shared" ref="AS16" si="38">AM16+AP16</f>
        <v>248056</v>
      </c>
      <c r="AT16" s="31">
        <f t="shared" ref="AT16" si="39">AN16+AQ16</f>
        <v>171059</v>
      </c>
      <c r="AU16" s="31">
        <f t="shared" ref="AU16" si="40">AS16+AT16</f>
        <v>419115</v>
      </c>
      <c r="AV16" s="31">
        <f t="shared" ref="AV16" si="41">U16+AG16+AS16</f>
        <v>3839598</v>
      </c>
      <c r="AW16" s="31">
        <f t="shared" ref="AW16" si="42">V16+AH16+AT16</f>
        <v>3393508</v>
      </c>
      <c r="AX16" s="31">
        <f t="shared" ref="AX16" si="43">AV16+AW16</f>
        <v>7233106</v>
      </c>
      <c r="AY16" s="31">
        <v>29330</v>
      </c>
      <c r="AZ16" s="35">
        <v>21259</v>
      </c>
      <c r="BA16" s="33">
        <f t="shared" si="26"/>
        <v>50589</v>
      </c>
      <c r="BB16" s="31">
        <v>26078</v>
      </c>
      <c r="BC16" s="35">
        <v>18280</v>
      </c>
      <c r="BD16" s="32">
        <f t="shared" si="11"/>
        <v>44358</v>
      </c>
      <c r="BE16" s="31">
        <f t="shared" ref="BE16" si="44">AY16+BB16</f>
        <v>55408</v>
      </c>
      <c r="BF16" s="31">
        <f t="shared" ref="BF16" si="45">AZ16+BC16</f>
        <v>39539</v>
      </c>
      <c r="BG16" s="31">
        <f t="shared" ref="BG16" si="46">BE16+BF16</f>
        <v>94947</v>
      </c>
      <c r="BH16" s="31">
        <f t="shared" si="12"/>
        <v>3895006</v>
      </c>
      <c r="BI16" s="31">
        <f t="shared" si="12"/>
        <v>3433047</v>
      </c>
      <c r="BJ16" s="31">
        <f t="shared" si="23"/>
        <v>7328053</v>
      </c>
      <c r="BK16" s="31">
        <f t="shared" si="24"/>
        <v>3913941</v>
      </c>
      <c r="BL16" s="31">
        <f t="shared" si="24"/>
        <v>3449295</v>
      </c>
      <c r="BM16" s="31">
        <f t="shared" si="25"/>
        <v>7363236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589654</v>
      </c>
      <c r="G17" s="31">
        <v>548886</v>
      </c>
      <c r="H17" s="32">
        <f t="shared" si="1"/>
        <v>1138540</v>
      </c>
      <c r="I17" s="31">
        <v>582624</v>
      </c>
      <c r="J17" s="31">
        <v>544032</v>
      </c>
      <c r="K17" s="32">
        <f>I17+J17</f>
        <v>1126656</v>
      </c>
      <c r="L17" s="31">
        <v>575410</v>
      </c>
      <c r="M17" s="31">
        <v>541018</v>
      </c>
      <c r="N17" s="32">
        <f t="shared" si="3"/>
        <v>1116428</v>
      </c>
      <c r="O17" s="31">
        <v>567478</v>
      </c>
      <c r="P17" s="31">
        <v>537905</v>
      </c>
      <c r="Q17" s="32">
        <f t="shared" si="4"/>
        <v>1105383</v>
      </c>
      <c r="R17" s="31">
        <v>544830</v>
      </c>
      <c r="S17" s="31">
        <v>510579</v>
      </c>
      <c r="T17" s="32">
        <f t="shared" si="5"/>
        <v>1055409</v>
      </c>
      <c r="U17" s="31">
        <f t="shared" si="13"/>
        <v>2859996</v>
      </c>
      <c r="V17" s="31">
        <f t="shared" si="13"/>
        <v>2682420</v>
      </c>
      <c r="W17" s="31">
        <f t="shared" si="14"/>
        <v>5542416</v>
      </c>
      <c r="X17" s="31">
        <v>534505</v>
      </c>
      <c r="Y17" s="31">
        <v>501266</v>
      </c>
      <c r="Z17" s="32">
        <f t="shared" si="6"/>
        <v>1035771</v>
      </c>
      <c r="AA17" s="31">
        <v>513058</v>
      </c>
      <c r="AB17" s="31">
        <v>478812</v>
      </c>
      <c r="AC17" s="32">
        <f>AA17+AB17</f>
        <v>991870</v>
      </c>
      <c r="AD17" s="31">
        <v>503203</v>
      </c>
      <c r="AE17" s="31">
        <v>461132</v>
      </c>
      <c r="AF17" s="32">
        <f t="shared" si="8"/>
        <v>964335</v>
      </c>
      <c r="AG17" s="31">
        <f t="shared" si="15"/>
        <v>1550766</v>
      </c>
      <c r="AH17" s="31">
        <f t="shared" si="15"/>
        <v>1441210</v>
      </c>
      <c r="AI17" s="31">
        <f t="shared" si="16"/>
        <v>2991976</v>
      </c>
      <c r="AJ17" s="31">
        <f t="shared" si="17"/>
        <v>4410762</v>
      </c>
      <c r="AK17" s="31">
        <f t="shared" si="17"/>
        <v>4123630</v>
      </c>
      <c r="AL17" s="31">
        <f t="shared" si="18"/>
        <v>8534392</v>
      </c>
      <c r="AM17" s="31">
        <v>434335</v>
      </c>
      <c r="AN17" s="31">
        <v>397279</v>
      </c>
      <c r="AO17" s="32">
        <f t="shared" si="9"/>
        <v>831614</v>
      </c>
      <c r="AP17" s="31">
        <v>375714</v>
      </c>
      <c r="AQ17" s="31">
        <v>350381</v>
      </c>
      <c r="AR17" s="32">
        <f t="shared" si="10"/>
        <v>726095</v>
      </c>
      <c r="AS17" s="31">
        <f t="shared" si="19"/>
        <v>810049</v>
      </c>
      <c r="AT17" s="31">
        <f t="shared" si="19"/>
        <v>747660</v>
      </c>
      <c r="AU17" s="31">
        <f t="shared" si="20"/>
        <v>1557709</v>
      </c>
      <c r="AV17" s="31">
        <f t="shared" si="21"/>
        <v>5220811</v>
      </c>
      <c r="AW17" s="31">
        <f t="shared" si="21"/>
        <v>4871290</v>
      </c>
      <c r="AX17" s="31">
        <f t="shared" si="22"/>
        <v>10092101</v>
      </c>
      <c r="AY17" s="31">
        <v>269907</v>
      </c>
      <c r="AZ17" s="31">
        <v>256817</v>
      </c>
      <c r="BA17" s="32">
        <f t="shared" si="26"/>
        <v>526724</v>
      </c>
      <c r="BB17" s="31">
        <v>217491</v>
      </c>
      <c r="BC17" s="31">
        <v>219238</v>
      </c>
      <c r="BD17" s="32">
        <f t="shared" si="11"/>
        <v>436729</v>
      </c>
      <c r="BE17" s="31">
        <f t="shared" si="27"/>
        <v>487398</v>
      </c>
      <c r="BF17" s="31">
        <f t="shared" si="27"/>
        <v>476055</v>
      </c>
      <c r="BG17" s="31">
        <f t="shared" si="28"/>
        <v>963453</v>
      </c>
      <c r="BH17" s="31">
        <f t="shared" si="12"/>
        <v>5708209</v>
      </c>
      <c r="BI17" s="31">
        <f t="shared" si="12"/>
        <v>5347345</v>
      </c>
      <c r="BJ17" s="31">
        <f t="shared" si="23"/>
        <v>11055554</v>
      </c>
      <c r="BK17" s="31">
        <f t="shared" si="24"/>
        <v>5708209</v>
      </c>
      <c r="BL17" s="31">
        <f t="shared" si="24"/>
        <v>5347345</v>
      </c>
      <c r="BM17" s="31">
        <f t="shared" si="25"/>
        <v>11055554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219087</v>
      </c>
      <c r="G18" s="31">
        <v>213454</v>
      </c>
      <c r="H18" s="32">
        <f t="shared" si="1"/>
        <v>432541</v>
      </c>
      <c r="I18" s="31">
        <v>237416</v>
      </c>
      <c r="J18" s="31">
        <v>229305</v>
      </c>
      <c r="K18" s="32">
        <f>I18+J18</f>
        <v>466721</v>
      </c>
      <c r="L18" s="31">
        <v>250395</v>
      </c>
      <c r="M18" s="31">
        <v>242445</v>
      </c>
      <c r="N18" s="32">
        <f t="shared" si="3"/>
        <v>492840</v>
      </c>
      <c r="O18" s="31">
        <v>256090</v>
      </c>
      <c r="P18" s="31">
        <v>246549</v>
      </c>
      <c r="Q18" s="32">
        <f t="shared" si="4"/>
        <v>502639</v>
      </c>
      <c r="R18" s="31">
        <v>267801</v>
      </c>
      <c r="S18" s="31">
        <v>252328</v>
      </c>
      <c r="T18" s="32">
        <f t="shared" si="5"/>
        <v>520129</v>
      </c>
      <c r="U18" s="31">
        <f t="shared" si="13"/>
        <v>1230789</v>
      </c>
      <c r="V18" s="31">
        <f t="shared" si="13"/>
        <v>1184081</v>
      </c>
      <c r="W18" s="31">
        <f t="shared" si="14"/>
        <v>2414870</v>
      </c>
      <c r="X18" s="31">
        <v>279303</v>
      </c>
      <c r="Y18" s="31">
        <v>263592</v>
      </c>
      <c r="Z18" s="32">
        <f t="shared" si="6"/>
        <v>542895</v>
      </c>
      <c r="AA18" s="31">
        <v>282354</v>
      </c>
      <c r="AB18" s="31">
        <v>264273</v>
      </c>
      <c r="AC18" s="32">
        <f t="shared" si="7"/>
        <v>546627</v>
      </c>
      <c r="AD18" s="31">
        <v>277774</v>
      </c>
      <c r="AE18" s="31">
        <v>259275</v>
      </c>
      <c r="AF18" s="32">
        <f t="shared" si="8"/>
        <v>537049</v>
      </c>
      <c r="AG18" s="31">
        <f t="shared" si="15"/>
        <v>839431</v>
      </c>
      <c r="AH18" s="31">
        <f t="shared" si="15"/>
        <v>787140</v>
      </c>
      <c r="AI18" s="31">
        <f t="shared" si="16"/>
        <v>1626571</v>
      </c>
      <c r="AJ18" s="31">
        <f t="shared" si="17"/>
        <v>2070220</v>
      </c>
      <c r="AK18" s="31">
        <f t="shared" si="17"/>
        <v>1971221</v>
      </c>
      <c r="AL18" s="31">
        <f t="shared" si="18"/>
        <v>4041441</v>
      </c>
      <c r="AM18" s="31">
        <v>270366</v>
      </c>
      <c r="AN18" s="31">
        <v>255429</v>
      </c>
      <c r="AO18" s="32">
        <f t="shared" si="9"/>
        <v>525795</v>
      </c>
      <c r="AP18" s="31">
        <v>240033</v>
      </c>
      <c r="AQ18" s="31">
        <v>241591</v>
      </c>
      <c r="AR18" s="32">
        <f t="shared" si="10"/>
        <v>481624</v>
      </c>
      <c r="AS18" s="31">
        <f t="shared" si="19"/>
        <v>510399</v>
      </c>
      <c r="AT18" s="31">
        <f t="shared" si="19"/>
        <v>497020</v>
      </c>
      <c r="AU18" s="31">
        <f t="shared" si="20"/>
        <v>1007419</v>
      </c>
      <c r="AV18" s="31">
        <f t="shared" si="21"/>
        <v>2580619</v>
      </c>
      <c r="AW18" s="31">
        <f t="shared" si="21"/>
        <v>2468241</v>
      </c>
      <c r="AX18" s="31">
        <f t="shared" si="22"/>
        <v>5048860</v>
      </c>
      <c r="AY18" s="31">
        <v>165257</v>
      </c>
      <c r="AZ18" s="31">
        <v>188041</v>
      </c>
      <c r="BA18" s="32">
        <f t="shared" si="26"/>
        <v>353298</v>
      </c>
      <c r="BB18" s="31">
        <v>129431</v>
      </c>
      <c r="BC18" s="31">
        <v>151788</v>
      </c>
      <c r="BD18" s="32">
        <f t="shared" si="11"/>
        <v>281219</v>
      </c>
      <c r="BE18" s="31">
        <f t="shared" si="27"/>
        <v>294688</v>
      </c>
      <c r="BF18" s="31">
        <f t="shared" si="27"/>
        <v>339829</v>
      </c>
      <c r="BG18" s="31">
        <f t="shared" si="28"/>
        <v>634517</v>
      </c>
      <c r="BH18" s="31">
        <f t="shared" si="12"/>
        <v>2875307</v>
      </c>
      <c r="BI18" s="31">
        <f t="shared" si="12"/>
        <v>2808070</v>
      </c>
      <c r="BJ18" s="31">
        <f t="shared" si="23"/>
        <v>5683377</v>
      </c>
      <c r="BK18" s="31">
        <f t="shared" si="24"/>
        <v>2875307</v>
      </c>
      <c r="BL18" s="31">
        <f t="shared" si="24"/>
        <v>2808070</v>
      </c>
      <c r="BM18" s="31">
        <f t="shared" si="25"/>
        <v>5683377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1364539</v>
      </c>
      <c r="G19" s="31">
        <v>1226817</v>
      </c>
      <c r="H19" s="32">
        <f t="shared" si="1"/>
        <v>2591356</v>
      </c>
      <c r="I19" s="31">
        <v>1272837</v>
      </c>
      <c r="J19" s="31">
        <v>1166529</v>
      </c>
      <c r="K19" s="32">
        <f t="shared" si="2"/>
        <v>2439366</v>
      </c>
      <c r="L19" s="31">
        <v>1242975</v>
      </c>
      <c r="M19" s="31">
        <v>1159278</v>
      </c>
      <c r="N19" s="32">
        <f t="shared" si="3"/>
        <v>2402253</v>
      </c>
      <c r="O19" s="31">
        <v>1160750</v>
      </c>
      <c r="P19" s="31">
        <v>1106010</v>
      </c>
      <c r="Q19" s="32">
        <f t="shared" si="4"/>
        <v>2266760</v>
      </c>
      <c r="R19" s="31">
        <v>1086561</v>
      </c>
      <c r="S19" s="31">
        <v>993836</v>
      </c>
      <c r="T19" s="32">
        <f t="shared" si="5"/>
        <v>2080397</v>
      </c>
      <c r="U19" s="31">
        <f t="shared" si="13"/>
        <v>6127662</v>
      </c>
      <c r="V19" s="31">
        <f t="shared" si="13"/>
        <v>5652470</v>
      </c>
      <c r="W19" s="31">
        <f t="shared" si="14"/>
        <v>11780132</v>
      </c>
      <c r="X19" s="31">
        <v>1012607</v>
      </c>
      <c r="Y19" s="31">
        <v>896831</v>
      </c>
      <c r="Z19" s="32">
        <f t="shared" si="6"/>
        <v>1909438</v>
      </c>
      <c r="AA19" s="31">
        <v>814363</v>
      </c>
      <c r="AB19" s="31">
        <v>700303</v>
      </c>
      <c r="AC19" s="32">
        <f t="shared" si="7"/>
        <v>1514666</v>
      </c>
      <c r="AD19" s="31">
        <v>732674</v>
      </c>
      <c r="AE19" s="31">
        <v>626925</v>
      </c>
      <c r="AF19" s="32">
        <f t="shared" si="8"/>
        <v>1359599</v>
      </c>
      <c r="AG19" s="31">
        <f t="shared" si="15"/>
        <v>2559644</v>
      </c>
      <c r="AH19" s="31">
        <f t="shared" si="15"/>
        <v>2224059</v>
      </c>
      <c r="AI19" s="31">
        <f t="shared" si="16"/>
        <v>4783703</v>
      </c>
      <c r="AJ19" s="31">
        <f t="shared" si="17"/>
        <v>8687306</v>
      </c>
      <c r="AK19" s="31">
        <f t="shared" si="17"/>
        <v>7876529</v>
      </c>
      <c r="AL19" s="31">
        <f t="shared" si="18"/>
        <v>16563835</v>
      </c>
      <c r="AM19" s="31">
        <v>625465</v>
      </c>
      <c r="AN19" s="31">
        <v>392430</v>
      </c>
      <c r="AO19" s="32">
        <f t="shared" si="9"/>
        <v>1017895</v>
      </c>
      <c r="AP19" s="31">
        <v>542136</v>
      </c>
      <c r="AQ19" s="31">
        <v>338991</v>
      </c>
      <c r="AR19" s="32">
        <f t="shared" si="10"/>
        <v>881127</v>
      </c>
      <c r="AS19" s="31">
        <f t="shared" si="19"/>
        <v>1167601</v>
      </c>
      <c r="AT19" s="31">
        <f t="shared" si="19"/>
        <v>731421</v>
      </c>
      <c r="AU19" s="31">
        <f t="shared" si="20"/>
        <v>1899022</v>
      </c>
      <c r="AV19" s="31">
        <f t="shared" si="21"/>
        <v>9854907</v>
      </c>
      <c r="AW19" s="31">
        <f t="shared" si="21"/>
        <v>8607950</v>
      </c>
      <c r="AX19" s="31">
        <f t="shared" si="22"/>
        <v>18462857</v>
      </c>
      <c r="AY19" s="31">
        <v>385689</v>
      </c>
      <c r="AZ19" s="31">
        <v>235533</v>
      </c>
      <c r="BA19" s="32">
        <f t="shared" si="26"/>
        <v>621222</v>
      </c>
      <c r="BB19" s="31">
        <v>331563</v>
      </c>
      <c r="BC19" s="31">
        <v>199943</v>
      </c>
      <c r="BD19" s="32">
        <f t="shared" si="11"/>
        <v>531506</v>
      </c>
      <c r="BE19" s="31">
        <f t="shared" si="27"/>
        <v>717252</v>
      </c>
      <c r="BF19" s="31">
        <f t="shared" si="27"/>
        <v>435476</v>
      </c>
      <c r="BG19" s="31">
        <f t="shared" si="28"/>
        <v>1152728</v>
      </c>
      <c r="BH19" s="31">
        <f t="shared" si="12"/>
        <v>10572159</v>
      </c>
      <c r="BI19" s="31">
        <f t="shared" si="12"/>
        <v>9043426</v>
      </c>
      <c r="BJ19" s="31">
        <f t="shared" si="23"/>
        <v>19615585</v>
      </c>
      <c r="BK19" s="31">
        <f t="shared" si="24"/>
        <v>10572159</v>
      </c>
      <c r="BL19" s="31">
        <f t="shared" si="24"/>
        <v>9043426</v>
      </c>
      <c r="BM19" s="31">
        <f t="shared" si="25"/>
        <v>19615585</v>
      </c>
    </row>
    <row r="20" spans="1:65" s="47" customFormat="1" ht="18.75" customHeight="1">
      <c r="A20" s="29">
        <v>15</v>
      </c>
      <c r="B20" s="30" t="s">
        <v>28</v>
      </c>
      <c r="C20" s="30">
        <v>1259699</v>
      </c>
      <c r="D20" s="30">
        <v>1107107</v>
      </c>
      <c r="E20" s="31">
        <f t="shared" si="0"/>
        <v>2366806</v>
      </c>
      <c r="F20" s="30">
        <v>1182324</v>
      </c>
      <c r="G20" s="30">
        <v>1053066</v>
      </c>
      <c r="H20" s="32">
        <f t="shared" si="1"/>
        <v>2235390</v>
      </c>
      <c r="I20" s="30">
        <v>1114739</v>
      </c>
      <c r="J20" s="30">
        <v>990266</v>
      </c>
      <c r="K20" s="32">
        <f t="shared" si="2"/>
        <v>2105005</v>
      </c>
      <c r="L20" s="30">
        <v>1106811</v>
      </c>
      <c r="M20" s="30">
        <v>985507</v>
      </c>
      <c r="N20" s="32">
        <f t="shared" si="3"/>
        <v>2092318</v>
      </c>
      <c r="O20" s="30">
        <v>1057045</v>
      </c>
      <c r="P20" s="30">
        <v>955340</v>
      </c>
      <c r="Q20" s="32">
        <f t="shared" si="4"/>
        <v>2012385</v>
      </c>
      <c r="R20" s="30">
        <v>1042405</v>
      </c>
      <c r="S20" s="30">
        <v>916243</v>
      </c>
      <c r="T20" s="32">
        <f t="shared" si="5"/>
        <v>1958648</v>
      </c>
      <c r="U20" s="31">
        <f t="shared" si="13"/>
        <v>5503324</v>
      </c>
      <c r="V20" s="31">
        <f t="shared" si="13"/>
        <v>4900422</v>
      </c>
      <c r="W20" s="31">
        <f t="shared" si="14"/>
        <v>10403746</v>
      </c>
      <c r="X20" s="30">
        <v>1016702</v>
      </c>
      <c r="Y20" s="30">
        <v>907565</v>
      </c>
      <c r="Z20" s="32">
        <f t="shared" si="6"/>
        <v>1924267</v>
      </c>
      <c r="AA20" s="30">
        <v>983971</v>
      </c>
      <c r="AB20" s="30">
        <v>879639</v>
      </c>
      <c r="AC20" s="32">
        <f t="shared" si="7"/>
        <v>1863610</v>
      </c>
      <c r="AD20" s="30">
        <v>923437</v>
      </c>
      <c r="AE20" s="30">
        <v>808043</v>
      </c>
      <c r="AF20" s="32">
        <f t="shared" si="8"/>
        <v>1731480</v>
      </c>
      <c r="AG20" s="31">
        <f t="shared" si="15"/>
        <v>2924110</v>
      </c>
      <c r="AH20" s="31">
        <f t="shared" si="15"/>
        <v>2595247</v>
      </c>
      <c r="AI20" s="31">
        <f t="shared" si="16"/>
        <v>5519357</v>
      </c>
      <c r="AJ20" s="31">
        <f t="shared" si="17"/>
        <v>8427434</v>
      </c>
      <c r="AK20" s="31">
        <f t="shared" si="17"/>
        <v>7495669</v>
      </c>
      <c r="AL20" s="31">
        <f t="shared" si="18"/>
        <v>15923103</v>
      </c>
      <c r="AM20" s="30">
        <v>830419</v>
      </c>
      <c r="AN20" s="30">
        <v>711041</v>
      </c>
      <c r="AO20" s="30">
        <f t="shared" si="9"/>
        <v>1541460</v>
      </c>
      <c r="AP20" s="30">
        <v>782272</v>
      </c>
      <c r="AQ20" s="30">
        <v>657181</v>
      </c>
      <c r="AR20" s="30">
        <f t="shared" si="10"/>
        <v>1439453</v>
      </c>
      <c r="AS20" s="31">
        <f t="shared" si="19"/>
        <v>1612691</v>
      </c>
      <c r="AT20" s="31">
        <f t="shared" si="19"/>
        <v>1368222</v>
      </c>
      <c r="AU20" s="31">
        <f t="shared" si="20"/>
        <v>2980913</v>
      </c>
      <c r="AV20" s="31">
        <f t="shared" si="21"/>
        <v>10040125</v>
      </c>
      <c r="AW20" s="31">
        <f t="shared" si="21"/>
        <v>8863891</v>
      </c>
      <c r="AX20" s="31">
        <f t="shared" si="22"/>
        <v>18904016</v>
      </c>
      <c r="AY20" s="30">
        <v>612155</v>
      </c>
      <c r="AZ20" s="30">
        <v>474907</v>
      </c>
      <c r="BA20" s="32">
        <f t="shared" si="26"/>
        <v>1087062</v>
      </c>
      <c r="BB20" s="30">
        <v>604596</v>
      </c>
      <c r="BC20" s="30">
        <v>464682</v>
      </c>
      <c r="BD20" s="32">
        <f t="shared" si="11"/>
        <v>1069278</v>
      </c>
      <c r="BE20" s="31">
        <f t="shared" si="27"/>
        <v>1216751</v>
      </c>
      <c r="BF20" s="31">
        <f t="shared" si="27"/>
        <v>939589</v>
      </c>
      <c r="BG20" s="31">
        <f t="shared" si="28"/>
        <v>2156340</v>
      </c>
      <c r="BH20" s="31">
        <f t="shared" si="12"/>
        <v>11256876</v>
      </c>
      <c r="BI20" s="31">
        <f t="shared" si="12"/>
        <v>9803480</v>
      </c>
      <c r="BJ20" s="31">
        <f t="shared" si="23"/>
        <v>21060356</v>
      </c>
      <c r="BK20" s="31">
        <f t="shared" si="24"/>
        <v>12516575</v>
      </c>
      <c r="BL20" s="31">
        <f t="shared" si="24"/>
        <v>10910587</v>
      </c>
      <c r="BM20" s="31">
        <f t="shared" si="25"/>
        <v>23427162</v>
      </c>
    </row>
    <row r="21" spans="1:65" s="47" customFormat="1" ht="18.75" customHeight="1">
      <c r="A21" s="29">
        <v>16</v>
      </c>
      <c r="B21" s="30" t="s">
        <v>29</v>
      </c>
      <c r="C21" s="31">
        <v>62628</v>
      </c>
      <c r="D21" s="31">
        <v>56221</v>
      </c>
      <c r="E21" s="31">
        <f t="shared" si="0"/>
        <v>118849</v>
      </c>
      <c r="F21" s="31">
        <v>52239</v>
      </c>
      <c r="G21" s="31">
        <v>48014</v>
      </c>
      <c r="H21" s="32">
        <f>F21+G21</f>
        <v>100253</v>
      </c>
      <c r="I21" s="31">
        <v>43707</v>
      </c>
      <c r="J21" s="31">
        <v>40588</v>
      </c>
      <c r="K21" s="32">
        <f>I21+J21</f>
        <v>84295</v>
      </c>
      <c r="L21" s="31">
        <v>35093</v>
      </c>
      <c r="M21" s="31">
        <v>36076</v>
      </c>
      <c r="N21" s="32">
        <f>L21+M21</f>
        <v>71169</v>
      </c>
      <c r="O21" s="31">
        <v>31094</v>
      </c>
      <c r="P21" s="31">
        <v>28712</v>
      </c>
      <c r="Q21" s="32">
        <f>O21+P21</f>
        <v>59806</v>
      </c>
      <c r="R21" s="31">
        <v>30163</v>
      </c>
      <c r="S21" s="31">
        <v>26208</v>
      </c>
      <c r="T21" s="32">
        <f>R21+S21</f>
        <v>56371</v>
      </c>
      <c r="U21" s="31">
        <f t="shared" si="13"/>
        <v>192296</v>
      </c>
      <c r="V21" s="31">
        <f t="shared" si="13"/>
        <v>179598</v>
      </c>
      <c r="W21" s="31">
        <f t="shared" si="14"/>
        <v>371894</v>
      </c>
      <c r="X21" s="31">
        <v>29482</v>
      </c>
      <c r="Y21" s="31">
        <v>25218</v>
      </c>
      <c r="Z21" s="32">
        <f>X21+Y21</f>
        <v>54700</v>
      </c>
      <c r="AA21" s="31">
        <v>23405</v>
      </c>
      <c r="AB21" s="31">
        <v>22320</v>
      </c>
      <c r="AC21" s="32">
        <f t="shared" si="7"/>
        <v>45725</v>
      </c>
      <c r="AD21" s="31">
        <v>24580</v>
      </c>
      <c r="AE21" s="31">
        <v>22278</v>
      </c>
      <c r="AF21" s="32">
        <f>AD21+AE21</f>
        <v>46858</v>
      </c>
      <c r="AG21" s="31">
        <f t="shared" si="15"/>
        <v>77467</v>
      </c>
      <c r="AH21" s="31">
        <f t="shared" si="15"/>
        <v>69816</v>
      </c>
      <c r="AI21" s="31">
        <f t="shared" si="16"/>
        <v>147283</v>
      </c>
      <c r="AJ21" s="31">
        <f t="shared" si="17"/>
        <v>269763</v>
      </c>
      <c r="AK21" s="31">
        <f t="shared" si="17"/>
        <v>249414</v>
      </c>
      <c r="AL21" s="31">
        <f t="shared" si="18"/>
        <v>519177</v>
      </c>
      <c r="AM21" s="31">
        <v>23990</v>
      </c>
      <c r="AN21" s="31">
        <v>22762</v>
      </c>
      <c r="AO21" s="32">
        <f>AM21+AN21</f>
        <v>46752</v>
      </c>
      <c r="AP21" s="31">
        <v>15854</v>
      </c>
      <c r="AQ21" s="31">
        <v>15090</v>
      </c>
      <c r="AR21" s="32">
        <f>AP21+AQ21</f>
        <v>30944</v>
      </c>
      <c r="AS21" s="31">
        <f t="shared" si="19"/>
        <v>39844</v>
      </c>
      <c r="AT21" s="31">
        <f t="shared" si="19"/>
        <v>37852</v>
      </c>
      <c r="AU21" s="31">
        <f t="shared" si="20"/>
        <v>77696</v>
      </c>
      <c r="AV21" s="31">
        <f t="shared" si="21"/>
        <v>309607</v>
      </c>
      <c r="AW21" s="31">
        <f t="shared" si="21"/>
        <v>287266</v>
      </c>
      <c r="AX21" s="31">
        <f t="shared" si="22"/>
        <v>596873</v>
      </c>
      <c r="AY21" s="31">
        <v>6759</v>
      </c>
      <c r="AZ21" s="31">
        <v>4926</v>
      </c>
      <c r="BA21" s="32">
        <f>AY21+AZ21</f>
        <v>11685</v>
      </c>
      <c r="BB21" s="31">
        <v>8782</v>
      </c>
      <c r="BC21" s="31">
        <v>7858</v>
      </c>
      <c r="BD21" s="32">
        <f>BB21+BC21</f>
        <v>16640</v>
      </c>
      <c r="BE21" s="31">
        <f t="shared" si="27"/>
        <v>15541</v>
      </c>
      <c r="BF21" s="31">
        <f t="shared" si="27"/>
        <v>12784</v>
      </c>
      <c r="BG21" s="31">
        <f t="shared" si="28"/>
        <v>28325</v>
      </c>
      <c r="BH21" s="31">
        <f t="shared" si="12"/>
        <v>325148</v>
      </c>
      <c r="BI21" s="31">
        <f t="shared" si="12"/>
        <v>300050</v>
      </c>
      <c r="BJ21" s="31">
        <f t="shared" si="23"/>
        <v>625198</v>
      </c>
      <c r="BK21" s="31">
        <f t="shared" si="24"/>
        <v>387776</v>
      </c>
      <c r="BL21" s="31">
        <f t="shared" si="24"/>
        <v>356271</v>
      </c>
      <c r="BM21" s="31">
        <f t="shared" si="25"/>
        <v>744047</v>
      </c>
    </row>
    <row r="22" spans="1:65" s="47" customFormat="1" ht="18.75" customHeight="1">
      <c r="A22" s="29">
        <v>17</v>
      </c>
      <c r="B22" s="30" t="s">
        <v>30</v>
      </c>
      <c r="C22" s="31">
        <v>96651</v>
      </c>
      <c r="D22" s="31">
        <v>97319</v>
      </c>
      <c r="E22" s="31">
        <f t="shared" si="0"/>
        <v>193970</v>
      </c>
      <c r="F22" s="31">
        <v>75059</v>
      </c>
      <c r="G22" s="31">
        <v>73831</v>
      </c>
      <c r="H22" s="31">
        <f t="shared" si="1"/>
        <v>148890</v>
      </c>
      <c r="I22" s="31">
        <v>55268</v>
      </c>
      <c r="J22" s="31">
        <v>53034</v>
      </c>
      <c r="K22" s="32">
        <f t="shared" si="2"/>
        <v>108302</v>
      </c>
      <c r="L22" s="31">
        <v>47185</v>
      </c>
      <c r="M22" s="31">
        <v>45828</v>
      </c>
      <c r="N22" s="32">
        <f t="shared" si="3"/>
        <v>93013</v>
      </c>
      <c r="O22" s="31">
        <v>42922</v>
      </c>
      <c r="P22" s="31">
        <v>38217</v>
      </c>
      <c r="Q22" s="32">
        <f t="shared" si="4"/>
        <v>81139</v>
      </c>
      <c r="R22" s="31">
        <v>37937</v>
      </c>
      <c r="S22" s="31">
        <v>38867</v>
      </c>
      <c r="T22" s="32">
        <f t="shared" si="5"/>
        <v>76804</v>
      </c>
      <c r="U22" s="31">
        <f t="shared" si="13"/>
        <v>258371</v>
      </c>
      <c r="V22" s="31">
        <f t="shared" si="13"/>
        <v>249777</v>
      </c>
      <c r="W22" s="31">
        <f t="shared" si="14"/>
        <v>508148</v>
      </c>
      <c r="X22" s="31">
        <v>31730</v>
      </c>
      <c r="Y22" s="31">
        <v>34822</v>
      </c>
      <c r="Z22" s="32">
        <f t="shared" si="6"/>
        <v>66552</v>
      </c>
      <c r="AA22" s="31">
        <v>27404</v>
      </c>
      <c r="AB22" s="31">
        <v>29124</v>
      </c>
      <c r="AC22" s="32">
        <f t="shared" si="7"/>
        <v>56528</v>
      </c>
      <c r="AD22" s="31">
        <v>16434</v>
      </c>
      <c r="AE22" s="31">
        <v>18753</v>
      </c>
      <c r="AF22" s="32">
        <f t="shared" si="8"/>
        <v>35187</v>
      </c>
      <c r="AG22" s="31">
        <f t="shared" si="15"/>
        <v>75568</v>
      </c>
      <c r="AH22" s="31">
        <f t="shared" si="15"/>
        <v>82699</v>
      </c>
      <c r="AI22" s="31">
        <f t="shared" si="16"/>
        <v>158267</v>
      </c>
      <c r="AJ22" s="31">
        <f t="shared" si="17"/>
        <v>333939</v>
      </c>
      <c r="AK22" s="31">
        <f t="shared" si="17"/>
        <v>332476</v>
      </c>
      <c r="AL22" s="31">
        <f t="shared" si="18"/>
        <v>666415</v>
      </c>
      <c r="AM22" s="31">
        <v>14082</v>
      </c>
      <c r="AN22" s="31">
        <v>15722</v>
      </c>
      <c r="AO22" s="32">
        <f t="shared" si="9"/>
        <v>29804</v>
      </c>
      <c r="AP22" s="31">
        <v>11921</v>
      </c>
      <c r="AQ22" s="31">
        <v>13017</v>
      </c>
      <c r="AR22" s="32">
        <f t="shared" si="10"/>
        <v>24938</v>
      </c>
      <c r="AS22" s="31">
        <f t="shared" si="19"/>
        <v>26003</v>
      </c>
      <c r="AT22" s="31">
        <f t="shared" si="19"/>
        <v>28739</v>
      </c>
      <c r="AU22" s="31">
        <f t="shared" si="20"/>
        <v>54742</v>
      </c>
      <c r="AV22" s="31">
        <f t="shared" si="21"/>
        <v>359942</v>
      </c>
      <c r="AW22" s="31">
        <f t="shared" si="21"/>
        <v>361215</v>
      </c>
      <c r="AX22" s="31">
        <f t="shared" si="22"/>
        <v>721157</v>
      </c>
      <c r="AY22" s="31">
        <v>4533</v>
      </c>
      <c r="AZ22" s="31">
        <v>5580</v>
      </c>
      <c r="BA22" s="32">
        <f>AY22+AZ22</f>
        <v>10113</v>
      </c>
      <c r="BB22" s="31">
        <v>3472</v>
      </c>
      <c r="BC22" s="31">
        <v>4365</v>
      </c>
      <c r="BD22" s="32">
        <f t="shared" si="11"/>
        <v>7837</v>
      </c>
      <c r="BE22" s="31">
        <f t="shared" si="27"/>
        <v>8005</v>
      </c>
      <c r="BF22" s="31">
        <f t="shared" si="27"/>
        <v>9945</v>
      </c>
      <c r="BG22" s="31">
        <f t="shared" si="28"/>
        <v>17950</v>
      </c>
      <c r="BH22" s="31">
        <f t="shared" si="12"/>
        <v>367947</v>
      </c>
      <c r="BI22" s="31">
        <f t="shared" si="12"/>
        <v>371160</v>
      </c>
      <c r="BJ22" s="31">
        <f t="shared" si="23"/>
        <v>739107</v>
      </c>
      <c r="BK22" s="31">
        <f t="shared" si="24"/>
        <v>464598</v>
      </c>
      <c r="BL22" s="31">
        <f t="shared" si="24"/>
        <v>468479</v>
      </c>
      <c r="BM22" s="31">
        <f t="shared" si="25"/>
        <v>933077</v>
      </c>
    </row>
    <row r="23" spans="1:65" s="47" customFormat="1" ht="18.75" customHeight="1">
      <c r="A23" s="29">
        <v>18</v>
      </c>
      <c r="B23" s="30" t="s">
        <v>31</v>
      </c>
      <c r="C23" s="35">
        <v>16635</v>
      </c>
      <c r="D23" s="35">
        <v>15621</v>
      </c>
      <c r="E23" s="31">
        <f t="shared" si="0"/>
        <v>32256</v>
      </c>
      <c r="F23" s="35">
        <v>21177</v>
      </c>
      <c r="G23" s="35">
        <v>19113</v>
      </c>
      <c r="H23" s="32">
        <f t="shared" si="1"/>
        <v>40290</v>
      </c>
      <c r="I23" s="35">
        <v>15307</v>
      </c>
      <c r="J23" s="35">
        <v>14311</v>
      </c>
      <c r="K23" s="32">
        <f t="shared" si="2"/>
        <v>29618</v>
      </c>
      <c r="L23" s="35">
        <v>13527</v>
      </c>
      <c r="M23" s="35">
        <v>12560</v>
      </c>
      <c r="N23" s="32">
        <f t="shared" si="3"/>
        <v>26087</v>
      </c>
      <c r="O23" s="35">
        <v>12346</v>
      </c>
      <c r="P23" s="35">
        <v>11302</v>
      </c>
      <c r="Q23" s="32">
        <f t="shared" si="4"/>
        <v>23648</v>
      </c>
      <c r="R23" s="35">
        <v>11888</v>
      </c>
      <c r="S23" s="35">
        <v>10626</v>
      </c>
      <c r="T23" s="32">
        <f t="shared" si="5"/>
        <v>22514</v>
      </c>
      <c r="U23" s="31">
        <f t="shared" si="13"/>
        <v>74245</v>
      </c>
      <c r="V23" s="31">
        <f t="shared" si="13"/>
        <v>67912</v>
      </c>
      <c r="W23" s="31">
        <f t="shared" si="14"/>
        <v>142157</v>
      </c>
      <c r="X23" s="35">
        <v>11175</v>
      </c>
      <c r="Y23" s="35">
        <v>10200</v>
      </c>
      <c r="Z23" s="32">
        <f t="shared" si="6"/>
        <v>21375</v>
      </c>
      <c r="AA23" s="35">
        <v>10800</v>
      </c>
      <c r="AB23" s="35">
        <v>10198</v>
      </c>
      <c r="AC23" s="32">
        <f t="shared" si="7"/>
        <v>20998</v>
      </c>
      <c r="AD23" s="35">
        <v>8381</v>
      </c>
      <c r="AE23" s="35">
        <v>7995</v>
      </c>
      <c r="AF23" s="32">
        <f t="shared" si="8"/>
        <v>16376</v>
      </c>
      <c r="AG23" s="31">
        <f t="shared" si="15"/>
        <v>30356</v>
      </c>
      <c r="AH23" s="31">
        <f t="shared" si="15"/>
        <v>28393</v>
      </c>
      <c r="AI23" s="31">
        <f t="shared" si="16"/>
        <v>58749</v>
      </c>
      <c r="AJ23" s="31">
        <f t="shared" si="17"/>
        <v>104601</v>
      </c>
      <c r="AK23" s="31">
        <f t="shared" si="17"/>
        <v>96305</v>
      </c>
      <c r="AL23" s="31">
        <f t="shared" si="18"/>
        <v>200906</v>
      </c>
      <c r="AM23" s="35">
        <v>7313</v>
      </c>
      <c r="AN23" s="35">
        <v>7022</v>
      </c>
      <c r="AO23" s="32">
        <f t="shared" si="9"/>
        <v>14335</v>
      </c>
      <c r="AP23" s="35">
        <v>6939</v>
      </c>
      <c r="AQ23" s="35">
        <v>6926</v>
      </c>
      <c r="AR23" s="32">
        <f t="shared" si="10"/>
        <v>13865</v>
      </c>
      <c r="AS23" s="31">
        <f t="shared" si="19"/>
        <v>14252</v>
      </c>
      <c r="AT23" s="31">
        <f t="shared" si="19"/>
        <v>13948</v>
      </c>
      <c r="AU23" s="31">
        <f t="shared" si="20"/>
        <v>28200</v>
      </c>
      <c r="AV23" s="31">
        <f t="shared" si="21"/>
        <v>118853</v>
      </c>
      <c r="AW23" s="31">
        <f t="shared" si="21"/>
        <v>110253</v>
      </c>
      <c r="AX23" s="31">
        <f t="shared" si="22"/>
        <v>229106</v>
      </c>
      <c r="AY23" s="35">
        <v>3804</v>
      </c>
      <c r="AZ23" s="35">
        <v>3867</v>
      </c>
      <c r="BA23" s="32">
        <f t="shared" si="26"/>
        <v>7671</v>
      </c>
      <c r="BB23" s="35">
        <v>3678</v>
      </c>
      <c r="BC23" s="31">
        <v>3300</v>
      </c>
      <c r="BD23" s="32">
        <f t="shared" si="11"/>
        <v>6978</v>
      </c>
      <c r="BE23" s="31">
        <f t="shared" si="27"/>
        <v>7482</v>
      </c>
      <c r="BF23" s="31">
        <f t="shared" si="27"/>
        <v>7167</v>
      </c>
      <c r="BG23" s="31">
        <f t="shared" si="28"/>
        <v>14649</v>
      </c>
      <c r="BH23" s="31">
        <f t="shared" si="12"/>
        <v>126335</v>
      </c>
      <c r="BI23" s="31">
        <f t="shared" si="12"/>
        <v>117420</v>
      </c>
      <c r="BJ23" s="31">
        <f t="shared" si="23"/>
        <v>243755</v>
      </c>
      <c r="BK23" s="31">
        <f t="shared" si="24"/>
        <v>142970</v>
      </c>
      <c r="BL23" s="31">
        <f t="shared" si="24"/>
        <v>133041</v>
      </c>
      <c r="BM23" s="31">
        <f t="shared" si="25"/>
        <v>276011</v>
      </c>
    </row>
    <row r="24" spans="1:65" s="47" customFormat="1" ht="18.75" customHeight="1">
      <c r="A24" s="29">
        <v>19</v>
      </c>
      <c r="B24" s="30" t="s">
        <v>54</v>
      </c>
      <c r="C24" s="31">
        <v>62459</v>
      </c>
      <c r="D24" s="31">
        <v>54609</v>
      </c>
      <c r="E24" s="31">
        <f t="shared" si="0"/>
        <v>117068</v>
      </c>
      <c r="F24" s="31">
        <v>28379</v>
      </c>
      <c r="G24" s="31">
        <v>25849</v>
      </c>
      <c r="H24" s="32">
        <f t="shared" si="1"/>
        <v>54228</v>
      </c>
      <c r="I24" s="31">
        <v>25200</v>
      </c>
      <c r="J24" s="31">
        <v>24649</v>
      </c>
      <c r="K24" s="32">
        <f t="shared" si="2"/>
        <v>49849</v>
      </c>
      <c r="L24" s="31">
        <v>22954</v>
      </c>
      <c r="M24" s="31">
        <v>21110</v>
      </c>
      <c r="N24" s="32">
        <f t="shared" si="3"/>
        <v>44064</v>
      </c>
      <c r="O24" s="31">
        <v>19817</v>
      </c>
      <c r="P24" s="31">
        <v>18517</v>
      </c>
      <c r="Q24" s="32">
        <f t="shared" si="4"/>
        <v>38334</v>
      </c>
      <c r="R24" s="31">
        <v>17451</v>
      </c>
      <c r="S24" s="31">
        <v>15878</v>
      </c>
      <c r="T24" s="32">
        <f t="shared" si="5"/>
        <v>33329</v>
      </c>
      <c r="U24" s="31">
        <f t="shared" si="13"/>
        <v>113801</v>
      </c>
      <c r="V24" s="31">
        <f t="shared" si="13"/>
        <v>106003</v>
      </c>
      <c r="W24" s="31">
        <f t="shared" si="14"/>
        <v>219804</v>
      </c>
      <c r="X24" s="31">
        <v>15717</v>
      </c>
      <c r="Y24" s="31">
        <v>15796</v>
      </c>
      <c r="Z24" s="32">
        <f t="shared" si="6"/>
        <v>31513</v>
      </c>
      <c r="AA24" s="31">
        <v>15270</v>
      </c>
      <c r="AB24" s="31">
        <v>14120</v>
      </c>
      <c r="AC24" s="32">
        <f t="shared" si="7"/>
        <v>29390</v>
      </c>
      <c r="AD24" s="31">
        <v>15117</v>
      </c>
      <c r="AE24" s="31">
        <v>14206</v>
      </c>
      <c r="AF24" s="32">
        <f t="shared" si="8"/>
        <v>29323</v>
      </c>
      <c r="AG24" s="31">
        <f t="shared" si="15"/>
        <v>46104</v>
      </c>
      <c r="AH24" s="31">
        <f t="shared" si="15"/>
        <v>44122</v>
      </c>
      <c r="AI24" s="31">
        <f t="shared" si="16"/>
        <v>90226</v>
      </c>
      <c r="AJ24" s="31">
        <f t="shared" si="17"/>
        <v>159905</v>
      </c>
      <c r="AK24" s="31">
        <f t="shared" si="17"/>
        <v>150125</v>
      </c>
      <c r="AL24" s="31">
        <f t="shared" si="18"/>
        <v>310030</v>
      </c>
      <c r="AM24" s="31">
        <v>9160</v>
      </c>
      <c r="AN24" s="31">
        <v>9022</v>
      </c>
      <c r="AO24" s="32">
        <f t="shared" si="9"/>
        <v>18182</v>
      </c>
      <c r="AP24" s="31">
        <v>6913</v>
      </c>
      <c r="AQ24" s="31">
        <v>6905</v>
      </c>
      <c r="AR24" s="32">
        <f t="shared" si="10"/>
        <v>13818</v>
      </c>
      <c r="AS24" s="31">
        <f t="shared" si="19"/>
        <v>16073</v>
      </c>
      <c r="AT24" s="31">
        <f t="shared" si="19"/>
        <v>15927</v>
      </c>
      <c r="AU24" s="31">
        <f t="shared" si="20"/>
        <v>32000</v>
      </c>
      <c r="AV24" s="31">
        <f t="shared" si="21"/>
        <v>175978</v>
      </c>
      <c r="AW24" s="31">
        <f t="shared" si="21"/>
        <v>166052</v>
      </c>
      <c r="AX24" s="31">
        <f t="shared" si="22"/>
        <v>342030</v>
      </c>
      <c r="AY24" s="31">
        <v>5982</v>
      </c>
      <c r="AZ24" s="31">
        <v>4967</v>
      </c>
      <c r="BA24" s="32">
        <f t="shared" si="26"/>
        <v>10949</v>
      </c>
      <c r="BB24" s="31">
        <v>5193</v>
      </c>
      <c r="BC24" s="31">
        <v>4492</v>
      </c>
      <c r="BD24" s="32">
        <f t="shared" si="11"/>
        <v>9685</v>
      </c>
      <c r="BE24" s="31">
        <f t="shared" si="27"/>
        <v>11175</v>
      </c>
      <c r="BF24" s="31">
        <f t="shared" si="27"/>
        <v>9459</v>
      </c>
      <c r="BG24" s="31">
        <f t="shared" si="28"/>
        <v>20634</v>
      </c>
      <c r="BH24" s="31">
        <f t="shared" si="12"/>
        <v>187153</v>
      </c>
      <c r="BI24" s="31">
        <f t="shared" si="12"/>
        <v>175511</v>
      </c>
      <c r="BJ24" s="31">
        <f t="shared" si="23"/>
        <v>362664</v>
      </c>
      <c r="BK24" s="31">
        <f t="shared" si="24"/>
        <v>249612</v>
      </c>
      <c r="BL24" s="31">
        <f t="shared" si="24"/>
        <v>230120</v>
      </c>
      <c r="BM24" s="31">
        <f t="shared" si="25"/>
        <v>479732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524858</v>
      </c>
      <c r="G25" s="31">
        <v>488524</v>
      </c>
      <c r="H25" s="32">
        <f t="shared" si="1"/>
        <v>1013382</v>
      </c>
      <c r="I25" s="31">
        <v>487521</v>
      </c>
      <c r="J25" s="31">
        <v>472849</v>
      </c>
      <c r="K25" s="32">
        <f t="shared" si="2"/>
        <v>960370</v>
      </c>
      <c r="L25" s="31">
        <v>458844</v>
      </c>
      <c r="M25" s="31">
        <v>439208</v>
      </c>
      <c r="N25" s="32">
        <f t="shared" si="3"/>
        <v>898052</v>
      </c>
      <c r="O25" s="31">
        <v>446968</v>
      </c>
      <c r="P25" s="31">
        <v>425433</v>
      </c>
      <c r="Q25" s="32">
        <f t="shared" si="4"/>
        <v>872401</v>
      </c>
      <c r="R25" s="31">
        <v>430973</v>
      </c>
      <c r="S25" s="31">
        <v>407024</v>
      </c>
      <c r="T25" s="32">
        <f t="shared" si="5"/>
        <v>837997</v>
      </c>
      <c r="U25" s="31">
        <f t="shared" si="13"/>
        <v>2349164</v>
      </c>
      <c r="V25" s="31">
        <f t="shared" si="13"/>
        <v>2233038</v>
      </c>
      <c r="W25" s="31">
        <f t="shared" si="14"/>
        <v>4582202</v>
      </c>
      <c r="X25" s="31">
        <v>394792</v>
      </c>
      <c r="Y25" s="31">
        <v>365012</v>
      </c>
      <c r="Z25" s="32">
        <f t="shared" si="6"/>
        <v>759804</v>
      </c>
      <c r="AA25" s="31">
        <v>394802</v>
      </c>
      <c r="AB25" s="31">
        <v>366850</v>
      </c>
      <c r="AC25" s="32">
        <f t="shared" si="7"/>
        <v>761652</v>
      </c>
      <c r="AD25" s="31">
        <v>285711</v>
      </c>
      <c r="AE25" s="31">
        <v>234246</v>
      </c>
      <c r="AF25" s="32">
        <f t="shared" si="8"/>
        <v>519957</v>
      </c>
      <c r="AG25" s="31">
        <f t="shared" si="15"/>
        <v>1075305</v>
      </c>
      <c r="AH25" s="31">
        <f t="shared" si="15"/>
        <v>966108</v>
      </c>
      <c r="AI25" s="31">
        <f t="shared" si="16"/>
        <v>2041413</v>
      </c>
      <c r="AJ25" s="31">
        <f t="shared" si="17"/>
        <v>3424469</v>
      </c>
      <c r="AK25" s="31">
        <f t="shared" si="17"/>
        <v>3199146</v>
      </c>
      <c r="AL25" s="31">
        <f t="shared" si="18"/>
        <v>6623615</v>
      </c>
      <c r="AM25" s="31">
        <v>253599</v>
      </c>
      <c r="AN25" s="31">
        <v>210020</v>
      </c>
      <c r="AO25" s="32">
        <f t="shared" si="9"/>
        <v>463619</v>
      </c>
      <c r="AP25" s="31">
        <v>222913</v>
      </c>
      <c r="AQ25" s="31">
        <v>187986</v>
      </c>
      <c r="AR25" s="32">
        <f t="shared" si="10"/>
        <v>410899</v>
      </c>
      <c r="AS25" s="31">
        <f t="shared" si="19"/>
        <v>476512</v>
      </c>
      <c r="AT25" s="31">
        <f t="shared" si="19"/>
        <v>398006</v>
      </c>
      <c r="AU25" s="31">
        <f t="shared" si="20"/>
        <v>874518</v>
      </c>
      <c r="AV25" s="31">
        <f t="shared" si="21"/>
        <v>3900981</v>
      </c>
      <c r="AW25" s="31">
        <f t="shared" si="21"/>
        <v>3597152</v>
      </c>
      <c r="AX25" s="31">
        <f t="shared" si="22"/>
        <v>7498133</v>
      </c>
      <c r="AY25" s="31">
        <v>102891</v>
      </c>
      <c r="AZ25" s="31">
        <v>79207</v>
      </c>
      <c r="BA25" s="32">
        <f t="shared" si="26"/>
        <v>182098</v>
      </c>
      <c r="BB25" s="31">
        <v>109077</v>
      </c>
      <c r="BC25" s="31">
        <v>87386</v>
      </c>
      <c r="BD25" s="32">
        <f t="shared" si="11"/>
        <v>196463</v>
      </c>
      <c r="BE25" s="31">
        <f t="shared" si="27"/>
        <v>211968</v>
      </c>
      <c r="BF25" s="31">
        <f t="shared" si="27"/>
        <v>166593</v>
      </c>
      <c r="BG25" s="31">
        <f t="shared" si="28"/>
        <v>378561</v>
      </c>
      <c r="BH25" s="31">
        <f t="shared" si="12"/>
        <v>4112949</v>
      </c>
      <c r="BI25" s="31">
        <f t="shared" si="12"/>
        <v>3763745</v>
      </c>
      <c r="BJ25" s="31">
        <f t="shared" si="23"/>
        <v>7876694</v>
      </c>
      <c r="BK25" s="31">
        <f t="shared" si="24"/>
        <v>4112949</v>
      </c>
      <c r="BL25" s="31">
        <f t="shared" si="24"/>
        <v>3763745</v>
      </c>
      <c r="BM25" s="31">
        <f t="shared" si="25"/>
        <v>7876694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295514</v>
      </c>
      <c r="G26" s="31">
        <v>235190</v>
      </c>
      <c r="H26" s="32">
        <f t="shared" si="1"/>
        <v>530704</v>
      </c>
      <c r="I26" s="31">
        <v>276034</v>
      </c>
      <c r="J26" s="31">
        <v>216892</v>
      </c>
      <c r="K26" s="32">
        <f t="shared" si="2"/>
        <v>492926</v>
      </c>
      <c r="L26" s="31">
        <v>277146</v>
      </c>
      <c r="M26" s="31">
        <v>219693</v>
      </c>
      <c r="N26" s="32">
        <f t="shared" si="3"/>
        <v>496839</v>
      </c>
      <c r="O26" s="31">
        <v>263682</v>
      </c>
      <c r="P26" s="31">
        <v>208023</v>
      </c>
      <c r="Q26" s="32">
        <f>O26+P26</f>
        <v>471705</v>
      </c>
      <c r="R26" s="31">
        <v>256495</v>
      </c>
      <c r="S26" s="31">
        <v>204036</v>
      </c>
      <c r="T26" s="32">
        <f t="shared" si="5"/>
        <v>460531</v>
      </c>
      <c r="U26" s="31">
        <f t="shared" si="13"/>
        <v>1368871</v>
      </c>
      <c r="V26" s="31">
        <f t="shared" si="13"/>
        <v>1083834</v>
      </c>
      <c r="W26" s="31">
        <f t="shared" si="14"/>
        <v>2452705</v>
      </c>
      <c r="X26" s="31">
        <v>254448</v>
      </c>
      <c r="Y26" s="31">
        <v>198714</v>
      </c>
      <c r="Z26" s="32">
        <f t="shared" si="6"/>
        <v>453162</v>
      </c>
      <c r="AA26" s="31">
        <v>232050</v>
      </c>
      <c r="AB26" s="31">
        <v>188538</v>
      </c>
      <c r="AC26" s="32">
        <f t="shared" si="7"/>
        <v>420588</v>
      </c>
      <c r="AD26" s="31">
        <v>264838</v>
      </c>
      <c r="AE26" s="31">
        <v>214364</v>
      </c>
      <c r="AF26" s="32">
        <f t="shared" si="8"/>
        <v>479202</v>
      </c>
      <c r="AG26" s="31">
        <f t="shared" si="15"/>
        <v>751336</v>
      </c>
      <c r="AH26" s="31">
        <f t="shared" si="15"/>
        <v>601616</v>
      </c>
      <c r="AI26" s="31">
        <f t="shared" si="16"/>
        <v>1352952</v>
      </c>
      <c r="AJ26" s="31">
        <f t="shared" si="17"/>
        <v>2120207</v>
      </c>
      <c r="AK26" s="31">
        <f t="shared" si="17"/>
        <v>1685450</v>
      </c>
      <c r="AL26" s="31">
        <f t="shared" si="18"/>
        <v>3805657</v>
      </c>
      <c r="AM26" s="31">
        <v>171847</v>
      </c>
      <c r="AN26" s="31">
        <v>143776</v>
      </c>
      <c r="AO26" s="32">
        <f t="shared" si="9"/>
        <v>315623</v>
      </c>
      <c r="AP26" s="31">
        <v>141485</v>
      </c>
      <c r="AQ26" s="31">
        <v>121981</v>
      </c>
      <c r="AR26" s="32">
        <f t="shared" si="10"/>
        <v>263466</v>
      </c>
      <c r="AS26" s="31">
        <f t="shared" si="19"/>
        <v>313332</v>
      </c>
      <c r="AT26" s="31">
        <f t="shared" si="19"/>
        <v>265757</v>
      </c>
      <c r="AU26" s="31">
        <f t="shared" si="20"/>
        <v>579089</v>
      </c>
      <c r="AV26" s="31">
        <f t="shared" si="21"/>
        <v>2433539</v>
      </c>
      <c r="AW26" s="31">
        <f t="shared" si="21"/>
        <v>1951207</v>
      </c>
      <c r="AX26" s="31">
        <f t="shared" si="22"/>
        <v>4384746</v>
      </c>
      <c r="AY26" s="31">
        <v>136145</v>
      </c>
      <c r="AZ26" s="31">
        <v>111971</v>
      </c>
      <c r="BA26" s="32">
        <f t="shared" si="26"/>
        <v>248116</v>
      </c>
      <c r="BB26" s="31">
        <v>107802</v>
      </c>
      <c r="BC26" s="31">
        <v>95547</v>
      </c>
      <c r="BD26" s="32">
        <f t="shared" si="11"/>
        <v>203349</v>
      </c>
      <c r="BE26" s="31">
        <f t="shared" si="27"/>
        <v>243947</v>
      </c>
      <c r="BF26" s="31">
        <f t="shared" si="27"/>
        <v>207518</v>
      </c>
      <c r="BG26" s="31">
        <f t="shared" si="28"/>
        <v>451465</v>
      </c>
      <c r="BH26" s="31">
        <f t="shared" si="12"/>
        <v>2677486</v>
      </c>
      <c r="BI26" s="31">
        <f t="shared" si="12"/>
        <v>2158725</v>
      </c>
      <c r="BJ26" s="31">
        <f t="shared" si="23"/>
        <v>4836211</v>
      </c>
      <c r="BK26" s="31">
        <f t="shared" si="24"/>
        <v>2677486</v>
      </c>
      <c r="BL26" s="31">
        <f t="shared" si="24"/>
        <v>2158725</v>
      </c>
      <c r="BM26" s="31">
        <f t="shared" si="25"/>
        <v>4836211</v>
      </c>
    </row>
    <row r="27" spans="1:65" s="47" customFormat="1" ht="18.75" customHeight="1">
      <c r="A27" s="29">
        <v>22</v>
      </c>
      <c r="B27" s="30" t="s">
        <v>32</v>
      </c>
      <c r="C27" s="31">
        <v>118133</v>
      </c>
      <c r="D27" s="31">
        <v>84545</v>
      </c>
      <c r="E27" s="31">
        <f t="shared" si="0"/>
        <v>202678</v>
      </c>
      <c r="F27" s="31">
        <v>1356367</v>
      </c>
      <c r="G27" s="31">
        <v>1157891</v>
      </c>
      <c r="H27" s="32">
        <f t="shared" si="1"/>
        <v>2514258</v>
      </c>
      <c r="I27" s="31">
        <v>1028278</v>
      </c>
      <c r="J27" s="31">
        <v>885798</v>
      </c>
      <c r="K27" s="32">
        <f t="shared" si="2"/>
        <v>1914076</v>
      </c>
      <c r="L27" s="31">
        <v>908423</v>
      </c>
      <c r="M27" s="31">
        <v>776660</v>
      </c>
      <c r="N27" s="32">
        <f t="shared" si="3"/>
        <v>1685083</v>
      </c>
      <c r="O27" s="31">
        <v>811619</v>
      </c>
      <c r="P27" s="31">
        <v>676819</v>
      </c>
      <c r="Q27" s="32">
        <f t="shared" si="4"/>
        <v>1488438</v>
      </c>
      <c r="R27" s="31">
        <v>745076</v>
      </c>
      <c r="S27" s="31">
        <v>609035</v>
      </c>
      <c r="T27" s="32">
        <f t="shared" si="5"/>
        <v>1354111</v>
      </c>
      <c r="U27" s="31">
        <f t="shared" si="13"/>
        <v>4849763</v>
      </c>
      <c r="V27" s="31">
        <f t="shared" si="13"/>
        <v>4106203</v>
      </c>
      <c r="W27" s="31">
        <f t="shared" si="14"/>
        <v>8955966</v>
      </c>
      <c r="X27" s="31">
        <v>819540</v>
      </c>
      <c r="Y27" s="31">
        <v>585524</v>
      </c>
      <c r="Z27" s="32">
        <f t="shared" si="6"/>
        <v>1405064</v>
      </c>
      <c r="AA27" s="31">
        <v>735197</v>
      </c>
      <c r="AB27" s="31">
        <v>504928</v>
      </c>
      <c r="AC27" s="32">
        <f t="shared" si="7"/>
        <v>1240125</v>
      </c>
      <c r="AD27" s="31">
        <v>746568</v>
      </c>
      <c r="AE27" s="31">
        <v>488890</v>
      </c>
      <c r="AF27" s="32">
        <f t="shared" si="8"/>
        <v>1235458</v>
      </c>
      <c r="AG27" s="31">
        <f t="shared" si="15"/>
        <v>2301305</v>
      </c>
      <c r="AH27" s="31">
        <f t="shared" si="15"/>
        <v>1579342</v>
      </c>
      <c r="AI27" s="31">
        <f t="shared" si="16"/>
        <v>3880647</v>
      </c>
      <c r="AJ27" s="31">
        <f t="shared" si="17"/>
        <v>7151068</v>
      </c>
      <c r="AK27" s="31">
        <f t="shared" si="17"/>
        <v>5685545</v>
      </c>
      <c r="AL27" s="31">
        <f t="shared" si="18"/>
        <v>12836613</v>
      </c>
      <c r="AM27" s="31">
        <v>538966</v>
      </c>
      <c r="AN27" s="31">
        <v>306689</v>
      </c>
      <c r="AO27" s="32">
        <f t="shared" si="9"/>
        <v>845655</v>
      </c>
      <c r="AP27" s="31">
        <v>553981</v>
      </c>
      <c r="AQ27" s="31">
        <v>298298</v>
      </c>
      <c r="AR27" s="32">
        <f t="shared" si="10"/>
        <v>852279</v>
      </c>
      <c r="AS27" s="31">
        <f t="shared" si="19"/>
        <v>1092947</v>
      </c>
      <c r="AT27" s="31">
        <f t="shared" si="19"/>
        <v>604987</v>
      </c>
      <c r="AU27" s="31">
        <f t="shared" si="20"/>
        <v>1697934</v>
      </c>
      <c r="AV27" s="31">
        <f t="shared" si="21"/>
        <v>8244015</v>
      </c>
      <c r="AW27" s="31">
        <f t="shared" si="21"/>
        <v>6290532</v>
      </c>
      <c r="AX27" s="31">
        <f t="shared" si="22"/>
        <v>14534547</v>
      </c>
      <c r="AY27" s="31">
        <v>280348</v>
      </c>
      <c r="AZ27" s="31">
        <v>146222</v>
      </c>
      <c r="BA27" s="32">
        <f t="shared" si="26"/>
        <v>426570</v>
      </c>
      <c r="BB27" s="31">
        <v>255050</v>
      </c>
      <c r="BC27" s="31">
        <v>122290</v>
      </c>
      <c r="BD27" s="32">
        <f t="shared" si="11"/>
        <v>377340</v>
      </c>
      <c r="BE27" s="31">
        <f t="shared" si="27"/>
        <v>535398</v>
      </c>
      <c r="BF27" s="31">
        <f t="shared" si="27"/>
        <v>268512</v>
      </c>
      <c r="BG27" s="31">
        <f t="shared" si="28"/>
        <v>803910</v>
      </c>
      <c r="BH27" s="31">
        <f t="shared" si="12"/>
        <v>8779413</v>
      </c>
      <c r="BI27" s="31">
        <f t="shared" si="12"/>
        <v>6559044</v>
      </c>
      <c r="BJ27" s="31">
        <f t="shared" si="23"/>
        <v>15338457</v>
      </c>
      <c r="BK27" s="31">
        <f t="shared" si="24"/>
        <v>8897546</v>
      </c>
      <c r="BL27" s="31">
        <f t="shared" si="24"/>
        <v>6643589</v>
      </c>
      <c r="BM27" s="31">
        <f t="shared" si="25"/>
        <v>15541135</v>
      </c>
    </row>
    <row r="28" spans="1:65" s="47" customFormat="1" ht="18.75" customHeight="1">
      <c r="A28" s="29">
        <v>23</v>
      </c>
      <c r="B28" s="30" t="s">
        <v>33</v>
      </c>
      <c r="C28" s="31">
        <v>15471</v>
      </c>
      <c r="D28" s="31">
        <v>13944</v>
      </c>
      <c r="E28" s="31">
        <f t="shared" si="0"/>
        <v>29415</v>
      </c>
      <c r="F28" s="31">
        <v>8692</v>
      </c>
      <c r="G28" s="31">
        <v>7973</v>
      </c>
      <c r="H28" s="32">
        <f t="shared" si="1"/>
        <v>16665</v>
      </c>
      <c r="I28" s="31">
        <v>8893</v>
      </c>
      <c r="J28" s="31">
        <v>7992</v>
      </c>
      <c r="K28" s="32">
        <f t="shared" si="2"/>
        <v>16885</v>
      </c>
      <c r="L28" s="31">
        <v>8922</v>
      </c>
      <c r="M28" s="31">
        <v>8372</v>
      </c>
      <c r="N28" s="32">
        <f t="shared" si="3"/>
        <v>17294</v>
      </c>
      <c r="O28" s="31">
        <v>8294</v>
      </c>
      <c r="P28" s="31">
        <v>8370</v>
      </c>
      <c r="Q28" s="32">
        <f t="shared" si="4"/>
        <v>16664</v>
      </c>
      <c r="R28" s="31">
        <v>6609</v>
      </c>
      <c r="S28" s="31">
        <v>7249</v>
      </c>
      <c r="T28" s="32">
        <f t="shared" si="5"/>
        <v>13858</v>
      </c>
      <c r="U28" s="31">
        <f t="shared" si="13"/>
        <v>41410</v>
      </c>
      <c r="V28" s="31">
        <f t="shared" si="13"/>
        <v>39956</v>
      </c>
      <c r="W28" s="31">
        <f t="shared" si="14"/>
        <v>81366</v>
      </c>
      <c r="X28" s="31">
        <v>5446</v>
      </c>
      <c r="Y28" s="31">
        <v>6185</v>
      </c>
      <c r="Z28" s="32">
        <f t="shared" si="6"/>
        <v>11631</v>
      </c>
      <c r="AA28" s="31">
        <v>4686</v>
      </c>
      <c r="AB28" s="31">
        <v>5649</v>
      </c>
      <c r="AC28" s="32">
        <f t="shared" si="7"/>
        <v>10335</v>
      </c>
      <c r="AD28" s="31">
        <v>4191</v>
      </c>
      <c r="AE28" s="31">
        <v>5080</v>
      </c>
      <c r="AF28" s="32">
        <f t="shared" si="8"/>
        <v>9271</v>
      </c>
      <c r="AG28" s="31">
        <f t="shared" si="15"/>
        <v>14323</v>
      </c>
      <c r="AH28" s="31">
        <f t="shared" si="15"/>
        <v>16914</v>
      </c>
      <c r="AI28" s="31">
        <f t="shared" si="16"/>
        <v>31237</v>
      </c>
      <c r="AJ28" s="31">
        <f t="shared" si="17"/>
        <v>55733</v>
      </c>
      <c r="AK28" s="31">
        <f t="shared" si="17"/>
        <v>56870</v>
      </c>
      <c r="AL28" s="31">
        <f t="shared" si="18"/>
        <v>112603</v>
      </c>
      <c r="AM28" s="31">
        <v>3260</v>
      </c>
      <c r="AN28" s="31">
        <v>3680</v>
      </c>
      <c r="AO28" s="32">
        <f t="shared" si="9"/>
        <v>6940</v>
      </c>
      <c r="AP28" s="31">
        <v>2407</v>
      </c>
      <c r="AQ28" s="31">
        <v>2286</v>
      </c>
      <c r="AR28" s="32">
        <f t="shared" si="10"/>
        <v>4693</v>
      </c>
      <c r="AS28" s="31">
        <f t="shared" si="19"/>
        <v>5667</v>
      </c>
      <c r="AT28" s="31">
        <f t="shared" si="19"/>
        <v>5966</v>
      </c>
      <c r="AU28" s="31">
        <f t="shared" si="20"/>
        <v>11633</v>
      </c>
      <c r="AV28" s="31">
        <f t="shared" si="21"/>
        <v>61400</v>
      </c>
      <c r="AW28" s="31">
        <f t="shared" si="21"/>
        <v>62836</v>
      </c>
      <c r="AX28" s="31">
        <f t="shared" si="22"/>
        <v>124236</v>
      </c>
      <c r="AY28" s="31">
        <v>1982</v>
      </c>
      <c r="AZ28" s="31">
        <v>2180</v>
      </c>
      <c r="BA28" s="32">
        <f t="shared" si="26"/>
        <v>4162</v>
      </c>
      <c r="BB28" s="31">
        <v>1740</v>
      </c>
      <c r="BC28" s="31">
        <v>1897</v>
      </c>
      <c r="BD28" s="32">
        <f t="shared" si="11"/>
        <v>3637</v>
      </c>
      <c r="BE28" s="31">
        <f t="shared" si="27"/>
        <v>3722</v>
      </c>
      <c r="BF28" s="31">
        <f t="shared" si="27"/>
        <v>4077</v>
      </c>
      <c r="BG28" s="31">
        <f t="shared" si="28"/>
        <v>7799</v>
      </c>
      <c r="BH28" s="31">
        <f t="shared" si="12"/>
        <v>65122</v>
      </c>
      <c r="BI28" s="31">
        <f t="shared" si="12"/>
        <v>66913</v>
      </c>
      <c r="BJ28" s="31">
        <f t="shared" si="23"/>
        <v>132035</v>
      </c>
      <c r="BK28" s="31">
        <f t="shared" si="24"/>
        <v>80593</v>
      </c>
      <c r="BL28" s="31">
        <f t="shared" si="24"/>
        <v>80857</v>
      </c>
      <c r="BM28" s="31">
        <f t="shared" si="25"/>
        <v>161450</v>
      </c>
    </row>
    <row r="29" spans="1:65" s="47" customFormat="1" ht="18.75" customHeight="1">
      <c r="A29" s="29">
        <v>24</v>
      </c>
      <c r="B29" s="30" t="s">
        <v>34</v>
      </c>
      <c r="C29" s="31">
        <v>320212</v>
      </c>
      <c r="D29" s="31">
        <v>360320</v>
      </c>
      <c r="E29" s="31">
        <f t="shared" si="0"/>
        <v>680532</v>
      </c>
      <c r="F29" s="31">
        <v>633297</v>
      </c>
      <c r="G29" s="31">
        <v>591698</v>
      </c>
      <c r="H29" s="32">
        <f t="shared" si="1"/>
        <v>1224995</v>
      </c>
      <c r="I29" s="31">
        <v>634511</v>
      </c>
      <c r="J29" s="31">
        <v>592887</v>
      </c>
      <c r="K29" s="32">
        <f t="shared" si="2"/>
        <v>1227398</v>
      </c>
      <c r="L29" s="31">
        <v>651738</v>
      </c>
      <c r="M29" s="31">
        <v>610810</v>
      </c>
      <c r="N29" s="32">
        <f t="shared" si="3"/>
        <v>1262548</v>
      </c>
      <c r="O29" s="31">
        <v>620714</v>
      </c>
      <c r="P29" s="31">
        <v>575812</v>
      </c>
      <c r="Q29" s="32">
        <f t="shared" si="4"/>
        <v>1196526</v>
      </c>
      <c r="R29" s="31">
        <v>642840</v>
      </c>
      <c r="S29" s="31">
        <v>594104</v>
      </c>
      <c r="T29" s="32">
        <f t="shared" si="5"/>
        <v>1236944</v>
      </c>
      <c r="U29" s="31">
        <f t="shared" ref="U29" si="47">F29+I29+L29+O29+R29</f>
        <v>3183100</v>
      </c>
      <c r="V29" s="31">
        <f t="shared" ref="V29" si="48">G29+J29+M29+P29+S29</f>
        <v>2965311</v>
      </c>
      <c r="W29" s="31">
        <f t="shared" ref="W29" si="49">U29+V29</f>
        <v>6148411</v>
      </c>
      <c r="X29" s="31">
        <v>671953</v>
      </c>
      <c r="Y29" s="31">
        <v>612092</v>
      </c>
      <c r="Z29" s="32">
        <f t="shared" si="6"/>
        <v>1284045</v>
      </c>
      <c r="AA29" s="31">
        <v>648137</v>
      </c>
      <c r="AB29" s="31">
        <v>595029</v>
      </c>
      <c r="AC29" s="32">
        <f t="shared" si="7"/>
        <v>1243166</v>
      </c>
      <c r="AD29" s="31">
        <v>622955</v>
      </c>
      <c r="AE29" s="31">
        <v>580044</v>
      </c>
      <c r="AF29" s="32">
        <f t="shared" si="8"/>
        <v>1202999</v>
      </c>
      <c r="AG29" s="31">
        <f t="shared" ref="AG29" si="50">X29+AA29+AD29</f>
        <v>1943045</v>
      </c>
      <c r="AH29" s="31">
        <f t="shared" ref="AH29" si="51">Y29+AB29+AE29</f>
        <v>1787165</v>
      </c>
      <c r="AI29" s="31">
        <f t="shared" ref="AI29" si="52">AG29+AH29</f>
        <v>3730210</v>
      </c>
      <c r="AJ29" s="31">
        <f t="shared" ref="AJ29" si="53">U29+AG29</f>
        <v>5126145</v>
      </c>
      <c r="AK29" s="31">
        <f t="shared" ref="AK29" si="54">V29+AH29</f>
        <v>4752476</v>
      </c>
      <c r="AL29" s="31">
        <f t="shared" ref="AL29" si="55">AJ29+AK29</f>
        <v>9878621</v>
      </c>
      <c r="AM29" s="31">
        <v>545742</v>
      </c>
      <c r="AN29" s="31">
        <v>500450</v>
      </c>
      <c r="AO29" s="32">
        <f t="shared" si="9"/>
        <v>1046192</v>
      </c>
      <c r="AP29" s="31">
        <v>409500</v>
      </c>
      <c r="AQ29" s="31">
        <v>402118</v>
      </c>
      <c r="AR29" s="32">
        <f t="shared" si="10"/>
        <v>811618</v>
      </c>
      <c r="AS29" s="31">
        <f t="shared" ref="AS29" si="56">AM29+AP29</f>
        <v>955242</v>
      </c>
      <c r="AT29" s="31">
        <f t="shared" ref="AT29" si="57">AN29+AQ29</f>
        <v>902568</v>
      </c>
      <c r="AU29" s="31">
        <f t="shared" ref="AU29" si="58">AS29+AT29</f>
        <v>1857810</v>
      </c>
      <c r="AV29" s="31">
        <f t="shared" ref="AV29" si="59">U29+AG29+AS29</f>
        <v>6081387</v>
      </c>
      <c r="AW29" s="31">
        <f t="shared" ref="AW29" si="60">V29+AH29+AT29</f>
        <v>5655044</v>
      </c>
      <c r="AX29" s="31">
        <f t="shared" ref="AX29" si="61">AV29+AW29</f>
        <v>11736431</v>
      </c>
      <c r="AY29" s="31">
        <v>281869</v>
      </c>
      <c r="AZ29" s="31">
        <v>314790</v>
      </c>
      <c r="BA29" s="32">
        <f t="shared" si="26"/>
        <v>596659</v>
      </c>
      <c r="BB29" s="31">
        <v>242301</v>
      </c>
      <c r="BC29" s="31">
        <v>270775</v>
      </c>
      <c r="BD29" s="32">
        <f t="shared" si="11"/>
        <v>513076</v>
      </c>
      <c r="BE29" s="31">
        <f t="shared" ref="BE29" si="62">AY29+BB29</f>
        <v>524170</v>
      </c>
      <c r="BF29" s="31">
        <f t="shared" ref="BF29" si="63">AZ29+BC29</f>
        <v>585565</v>
      </c>
      <c r="BG29" s="31">
        <f t="shared" ref="BG29" si="64">BE29+BF29</f>
        <v>1109735</v>
      </c>
      <c r="BH29" s="31">
        <f t="shared" ref="BH29" si="65">U29+AG29+AS29+BE29</f>
        <v>6605557</v>
      </c>
      <c r="BI29" s="31">
        <f t="shared" ref="BI29" si="66">V29+AH29+AT29+BF29</f>
        <v>6240609</v>
      </c>
      <c r="BJ29" s="31">
        <f t="shared" ref="BJ29" si="67">BH29+BI29</f>
        <v>12846166</v>
      </c>
      <c r="BK29" s="31">
        <f t="shared" si="24"/>
        <v>6925769</v>
      </c>
      <c r="BL29" s="31">
        <f t="shared" si="24"/>
        <v>6600929</v>
      </c>
      <c r="BM29" s="31">
        <f t="shared" si="25"/>
        <v>13526698</v>
      </c>
    </row>
    <row r="30" spans="1:65" s="47" customFormat="1" ht="18.75" customHeight="1">
      <c r="A30" s="29">
        <v>25</v>
      </c>
      <c r="B30" s="30" t="s">
        <v>35</v>
      </c>
      <c r="C30" s="31">
        <v>2225</v>
      </c>
      <c r="D30" s="31">
        <v>1610</v>
      </c>
      <c r="E30" s="31">
        <f t="shared" si="0"/>
        <v>3835</v>
      </c>
      <c r="F30" s="31">
        <v>47029</v>
      </c>
      <c r="G30" s="31">
        <v>45417</v>
      </c>
      <c r="H30" s="32">
        <f t="shared" si="1"/>
        <v>92446</v>
      </c>
      <c r="I30" s="31">
        <v>47838</v>
      </c>
      <c r="J30" s="31">
        <v>45695</v>
      </c>
      <c r="K30" s="32">
        <f t="shared" si="2"/>
        <v>93533</v>
      </c>
      <c r="L30" s="31">
        <v>47368</v>
      </c>
      <c r="M30" s="31">
        <v>44675</v>
      </c>
      <c r="N30" s="32">
        <f t="shared" si="3"/>
        <v>92043</v>
      </c>
      <c r="O30" s="31">
        <v>48156</v>
      </c>
      <c r="P30" s="31">
        <v>45143</v>
      </c>
      <c r="Q30" s="32">
        <f t="shared" si="4"/>
        <v>93299</v>
      </c>
      <c r="R30" s="31">
        <v>47446</v>
      </c>
      <c r="S30" s="31">
        <v>44754</v>
      </c>
      <c r="T30" s="32">
        <f t="shared" si="5"/>
        <v>92200</v>
      </c>
      <c r="U30" s="31">
        <f t="shared" si="13"/>
        <v>237837</v>
      </c>
      <c r="V30" s="31">
        <f t="shared" si="13"/>
        <v>225684</v>
      </c>
      <c r="W30" s="31">
        <f t="shared" si="14"/>
        <v>463521</v>
      </c>
      <c r="X30" s="31">
        <v>43780</v>
      </c>
      <c r="Y30" s="31">
        <v>41053</v>
      </c>
      <c r="Z30" s="32">
        <f t="shared" si="6"/>
        <v>84833</v>
      </c>
      <c r="AA30" s="31">
        <v>36908</v>
      </c>
      <c r="AB30" s="31">
        <v>36095</v>
      </c>
      <c r="AC30" s="32">
        <f t="shared" si="7"/>
        <v>73003</v>
      </c>
      <c r="AD30" s="31">
        <v>31447</v>
      </c>
      <c r="AE30" s="31">
        <v>30563</v>
      </c>
      <c r="AF30" s="32">
        <f t="shared" si="8"/>
        <v>62010</v>
      </c>
      <c r="AG30" s="31">
        <f t="shared" si="15"/>
        <v>112135</v>
      </c>
      <c r="AH30" s="31">
        <f t="shared" si="15"/>
        <v>107711</v>
      </c>
      <c r="AI30" s="31">
        <f t="shared" si="16"/>
        <v>219846</v>
      </c>
      <c r="AJ30" s="31">
        <f t="shared" si="17"/>
        <v>349972</v>
      </c>
      <c r="AK30" s="31">
        <f t="shared" si="17"/>
        <v>333395</v>
      </c>
      <c r="AL30" s="31">
        <f t="shared" si="18"/>
        <v>683367</v>
      </c>
      <c r="AM30" s="31">
        <v>29986</v>
      </c>
      <c r="AN30" s="31">
        <v>27336</v>
      </c>
      <c r="AO30" s="32">
        <f t="shared" si="9"/>
        <v>57322</v>
      </c>
      <c r="AP30" s="31">
        <v>18331</v>
      </c>
      <c r="AQ30" s="31">
        <v>17435</v>
      </c>
      <c r="AR30" s="32">
        <f t="shared" si="10"/>
        <v>35766</v>
      </c>
      <c r="AS30" s="31">
        <f t="shared" si="19"/>
        <v>48317</v>
      </c>
      <c r="AT30" s="31">
        <f t="shared" si="19"/>
        <v>44771</v>
      </c>
      <c r="AU30" s="31">
        <f t="shared" si="20"/>
        <v>93088</v>
      </c>
      <c r="AV30" s="31">
        <f t="shared" si="21"/>
        <v>398289</v>
      </c>
      <c r="AW30" s="31">
        <f t="shared" si="21"/>
        <v>378166</v>
      </c>
      <c r="AX30" s="31">
        <f t="shared" si="22"/>
        <v>776455</v>
      </c>
      <c r="AY30" s="31">
        <v>15964</v>
      </c>
      <c r="AZ30" s="31">
        <v>12507</v>
      </c>
      <c r="BA30" s="32">
        <f t="shared" si="26"/>
        <v>28471</v>
      </c>
      <c r="BB30" s="31">
        <v>10544</v>
      </c>
      <c r="BC30" s="31">
        <v>8178</v>
      </c>
      <c r="BD30" s="32">
        <f t="shared" si="11"/>
        <v>18722</v>
      </c>
      <c r="BE30" s="31">
        <f t="shared" si="27"/>
        <v>26508</v>
      </c>
      <c r="BF30" s="31">
        <f t="shared" si="27"/>
        <v>20685</v>
      </c>
      <c r="BG30" s="31">
        <f t="shared" si="28"/>
        <v>47193</v>
      </c>
      <c r="BH30" s="31">
        <f t="shared" si="12"/>
        <v>424797</v>
      </c>
      <c r="BI30" s="31">
        <f t="shared" si="12"/>
        <v>398851</v>
      </c>
      <c r="BJ30" s="31">
        <f t="shared" si="23"/>
        <v>823648</v>
      </c>
      <c r="BK30" s="31">
        <f t="shared" si="24"/>
        <v>427022</v>
      </c>
      <c r="BL30" s="31">
        <f t="shared" si="24"/>
        <v>400461</v>
      </c>
      <c r="BM30" s="31">
        <f t="shared" si="25"/>
        <v>827483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3101321</v>
      </c>
      <c r="G31" s="31">
        <v>2821185</v>
      </c>
      <c r="H31" s="33">
        <f t="shared" si="1"/>
        <v>5922506</v>
      </c>
      <c r="I31" s="31">
        <v>2939350</v>
      </c>
      <c r="J31" s="31">
        <v>2792523</v>
      </c>
      <c r="K31" s="33">
        <f t="shared" si="2"/>
        <v>5731873</v>
      </c>
      <c r="L31" s="31">
        <v>2647427</v>
      </c>
      <c r="M31" s="31">
        <v>2624618</v>
      </c>
      <c r="N31" s="33">
        <f t="shared" si="3"/>
        <v>5272045</v>
      </c>
      <c r="O31" s="31">
        <v>2421935</v>
      </c>
      <c r="P31" s="31">
        <v>2386205</v>
      </c>
      <c r="Q31" s="33">
        <f t="shared" si="4"/>
        <v>4808140</v>
      </c>
      <c r="R31" s="31">
        <v>2201115</v>
      </c>
      <c r="S31" s="31">
        <v>2145585</v>
      </c>
      <c r="T31" s="33">
        <f t="shared" si="5"/>
        <v>4346700</v>
      </c>
      <c r="U31" s="31">
        <f t="shared" si="13"/>
        <v>13311148</v>
      </c>
      <c r="V31" s="31">
        <f t="shared" si="13"/>
        <v>12770116</v>
      </c>
      <c r="W31" s="31">
        <f t="shared" si="14"/>
        <v>26081264</v>
      </c>
      <c r="X31" s="31">
        <v>1782944</v>
      </c>
      <c r="Y31" s="31">
        <v>1568563</v>
      </c>
      <c r="Z31" s="32">
        <f t="shared" si="6"/>
        <v>3351507</v>
      </c>
      <c r="AA31" s="31">
        <v>1730913</v>
      </c>
      <c r="AB31" s="31">
        <v>1366618</v>
      </c>
      <c r="AC31" s="32">
        <f t="shared" si="7"/>
        <v>3097531</v>
      </c>
      <c r="AD31" s="31">
        <v>1704816</v>
      </c>
      <c r="AE31" s="31">
        <v>1344338</v>
      </c>
      <c r="AF31" s="32">
        <f t="shared" si="8"/>
        <v>3049154</v>
      </c>
      <c r="AG31" s="31">
        <f t="shared" si="15"/>
        <v>5218673</v>
      </c>
      <c r="AH31" s="31">
        <f t="shared" si="15"/>
        <v>4279519</v>
      </c>
      <c r="AI31" s="31">
        <f t="shared" si="16"/>
        <v>9498192</v>
      </c>
      <c r="AJ31" s="31">
        <f t="shared" si="17"/>
        <v>18529821</v>
      </c>
      <c r="AK31" s="31">
        <f t="shared" si="17"/>
        <v>17049635</v>
      </c>
      <c r="AL31" s="31">
        <f t="shared" si="18"/>
        <v>35579456</v>
      </c>
      <c r="AM31" s="31">
        <v>1543243</v>
      </c>
      <c r="AN31" s="31">
        <v>1190490</v>
      </c>
      <c r="AO31" s="32">
        <f t="shared" si="9"/>
        <v>2733733</v>
      </c>
      <c r="AP31" s="31">
        <v>1953740</v>
      </c>
      <c r="AQ31" s="31">
        <v>1383939</v>
      </c>
      <c r="AR31" s="32">
        <f t="shared" si="10"/>
        <v>3337679</v>
      </c>
      <c r="AS31" s="31">
        <f t="shared" si="19"/>
        <v>3496983</v>
      </c>
      <c r="AT31" s="31">
        <f t="shared" si="19"/>
        <v>2574429</v>
      </c>
      <c r="AU31" s="31">
        <f t="shared" si="20"/>
        <v>6071412</v>
      </c>
      <c r="AV31" s="31">
        <f t="shared" si="21"/>
        <v>22026804</v>
      </c>
      <c r="AW31" s="31">
        <f t="shared" si="21"/>
        <v>19624064</v>
      </c>
      <c r="AX31" s="31">
        <f t="shared" si="22"/>
        <v>41650868</v>
      </c>
      <c r="AY31" s="31">
        <v>643350</v>
      </c>
      <c r="AZ31" s="31">
        <v>442657</v>
      </c>
      <c r="BA31" s="32">
        <f t="shared" si="26"/>
        <v>1086007</v>
      </c>
      <c r="BB31" s="31">
        <v>1257694</v>
      </c>
      <c r="BC31" s="31">
        <v>865085</v>
      </c>
      <c r="BD31" s="32">
        <f t="shared" si="11"/>
        <v>2122779</v>
      </c>
      <c r="BE31" s="31">
        <f t="shared" si="27"/>
        <v>1901044</v>
      </c>
      <c r="BF31" s="31">
        <f t="shared" si="27"/>
        <v>1307742</v>
      </c>
      <c r="BG31" s="31">
        <f t="shared" si="28"/>
        <v>3208786</v>
      </c>
      <c r="BH31" s="31">
        <f t="shared" si="12"/>
        <v>23927848</v>
      </c>
      <c r="BI31" s="31">
        <f t="shared" si="12"/>
        <v>20931806</v>
      </c>
      <c r="BJ31" s="31">
        <f t="shared" si="23"/>
        <v>44859654</v>
      </c>
      <c r="BK31" s="31">
        <f t="shared" si="24"/>
        <v>23927848</v>
      </c>
      <c r="BL31" s="31">
        <f t="shared" si="24"/>
        <v>20931806</v>
      </c>
      <c r="BM31" s="31">
        <f t="shared" si="25"/>
        <v>44859654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130224</v>
      </c>
      <c r="G32" s="35">
        <v>115984</v>
      </c>
      <c r="H32" s="32">
        <f t="shared" si="1"/>
        <v>246208</v>
      </c>
      <c r="I32" s="35">
        <v>117292</v>
      </c>
      <c r="J32" s="35">
        <v>109475</v>
      </c>
      <c r="K32" s="32">
        <f t="shared" si="2"/>
        <v>226767</v>
      </c>
      <c r="L32" s="35">
        <v>115587</v>
      </c>
      <c r="M32" s="35">
        <v>110290</v>
      </c>
      <c r="N32" s="32">
        <f t="shared" si="3"/>
        <v>225877</v>
      </c>
      <c r="O32" s="35">
        <v>107867</v>
      </c>
      <c r="P32" s="35">
        <v>102174</v>
      </c>
      <c r="Q32" s="32">
        <f t="shared" si="4"/>
        <v>210041</v>
      </c>
      <c r="R32" s="35">
        <v>100168</v>
      </c>
      <c r="S32" s="35">
        <v>99215</v>
      </c>
      <c r="T32" s="32">
        <f>R32+S32</f>
        <v>199383</v>
      </c>
      <c r="U32" s="31">
        <f t="shared" si="13"/>
        <v>571138</v>
      </c>
      <c r="V32" s="31">
        <f t="shared" si="13"/>
        <v>537138</v>
      </c>
      <c r="W32" s="31">
        <f t="shared" si="14"/>
        <v>1108276</v>
      </c>
      <c r="X32" s="35">
        <v>114377</v>
      </c>
      <c r="Y32" s="35">
        <v>113747</v>
      </c>
      <c r="Z32" s="32">
        <f>X32+Y32</f>
        <v>228124</v>
      </c>
      <c r="AA32" s="35">
        <v>108518</v>
      </c>
      <c r="AB32" s="35">
        <v>105609</v>
      </c>
      <c r="AC32" s="32">
        <f t="shared" si="7"/>
        <v>214127</v>
      </c>
      <c r="AD32" s="35">
        <v>103684</v>
      </c>
      <c r="AE32" s="35">
        <v>100847</v>
      </c>
      <c r="AF32" s="32">
        <f t="shared" si="8"/>
        <v>204531</v>
      </c>
      <c r="AG32" s="31">
        <f t="shared" si="15"/>
        <v>326579</v>
      </c>
      <c r="AH32" s="31">
        <f t="shared" si="15"/>
        <v>320203</v>
      </c>
      <c r="AI32" s="31">
        <f t="shared" si="16"/>
        <v>646782</v>
      </c>
      <c r="AJ32" s="31">
        <f t="shared" si="17"/>
        <v>897717</v>
      </c>
      <c r="AK32" s="31">
        <f t="shared" si="17"/>
        <v>857341</v>
      </c>
      <c r="AL32" s="31">
        <f t="shared" si="18"/>
        <v>1755058</v>
      </c>
      <c r="AM32" s="35">
        <v>92250</v>
      </c>
      <c r="AN32" s="35">
        <v>84203</v>
      </c>
      <c r="AO32" s="32">
        <f t="shared" si="9"/>
        <v>176453</v>
      </c>
      <c r="AP32" s="35">
        <v>90951</v>
      </c>
      <c r="AQ32" s="35">
        <v>81659</v>
      </c>
      <c r="AR32" s="32">
        <f t="shared" si="10"/>
        <v>172610</v>
      </c>
      <c r="AS32" s="31">
        <f t="shared" si="19"/>
        <v>183201</v>
      </c>
      <c r="AT32" s="31">
        <f t="shared" si="19"/>
        <v>165862</v>
      </c>
      <c r="AU32" s="31">
        <f t="shared" si="20"/>
        <v>349063</v>
      </c>
      <c r="AV32" s="31">
        <f t="shared" si="21"/>
        <v>1080918</v>
      </c>
      <c r="AW32" s="31">
        <f t="shared" si="21"/>
        <v>1023203</v>
      </c>
      <c r="AX32" s="31">
        <f t="shared" si="22"/>
        <v>2104121</v>
      </c>
      <c r="AY32" s="35">
        <v>57245</v>
      </c>
      <c r="AZ32" s="35">
        <v>51697</v>
      </c>
      <c r="BA32" s="32">
        <f t="shared" si="26"/>
        <v>108942</v>
      </c>
      <c r="BB32" s="35">
        <v>45724</v>
      </c>
      <c r="BC32" s="35">
        <v>43279</v>
      </c>
      <c r="BD32" s="32">
        <f t="shared" si="11"/>
        <v>89003</v>
      </c>
      <c r="BE32" s="31">
        <f t="shared" si="27"/>
        <v>102969</v>
      </c>
      <c r="BF32" s="31">
        <f t="shared" si="27"/>
        <v>94976</v>
      </c>
      <c r="BG32" s="31">
        <f t="shared" si="28"/>
        <v>197945</v>
      </c>
      <c r="BH32" s="31">
        <f t="shared" si="12"/>
        <v>1183887</v>
      </c>
      <c r="BI32" s="31">
        <f t="shared" si="12"/>
        <v>1118179</v>
      </c>
      <c r="BJ32" s="31">
        <f t="shared" si="23"/>
        <v>2302066</v>
      </c>
      <c r="BK32" s="31">
        <f t="shared" si="24"/>
        <v>1183887</v>
      </c>
      <c r="BL32" s="31">
        <f t="shared" si="24"/>
        <v>1118179</v>
      </c>
      <c r="BM32" s="31">
        <f t="shared" si="25"/>
        <v>2302066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1012012</v>
      </c>
      <c r="G33" s="35">
        <v>973088</v>
      </c>
      <c r="H33" s="31">
        <f>F33+G33</f>
        <v>1985100</v>
      </c>
      <c r="I33" s="35">
        <v>791554</v>
      </c>
      <c r="J33" s="35">
        <v>765803</v>
      </c>
      <c r="K33" s="32">
        <f t="shared" si="2"/>
        <v>1557357</v>
      </c>
      <c r="L33" s="35">
        <v>748994</v>
      </c>
      <c r="M33" s="35">
        <v>747201</v>
      </c>
      <c r="N33" s="32">
        <f t="shared" si="3"/>
        <v>1496195</v>
      </c>
      <c r="O33" s="35">
        <v>746145</v>
      </c>
      <c r="P33" s="35">
        <v>752608</v>
      </c>
      <c r="Q33" s="32">
        <f t="shared" si="4"/>
        <v>1498753</v>
      </c>
      <c r="R33" s="35">
        <v>897873</v>
      </c>
      <c r="S33" s="35">
        <v>880645</v>
      </c>
      <c r="T33" s="32">
        <f t="shared" si="5"/>
        <v>1778518</v>
      </c>
      <c r="U33" s="31">
        <f t="shared" si="13"/>
        <v>4196578</v>
      </c>
      <c r="V33" s="31">
        <f t="shared" si="13"/>
        <v>4119345</v>
      </c>
      <c r="W33" s="31">
        <f t="shared" si="14"/>
        <v>8315923</v>
      </c>
      <c r="X33" s="35">
        <v>734591</v>
      </c>
      <c r="Y33" s="35">
        <v>733325</v>
      </c>
      <c r="Z33" s="33">
        <f t="shared" si="6"/>
        <v>1467916</v>
      </c>
      <c r="AA33" s="35">
        <v>661709</v>
      </c>
      <c r="AB33" s="35">
        <v>649502</v>
      </c>
      <c r="AC33" s="33">
        <f t="shared" si="7"/>
        <v>1311211</v>
      </c>
      <c r="AD33" s="35">
        <v>560576</v>
      </c>
      <c r="AE33" s="35">
        <v>570332</v>
      </c>
      <c r="AF33" s="33">
        <f t="shared" si="8"/>
        <v>1130908</v>
      </c>
      <c r="AG33" s="31">
        <f t="shared" si="15"/>
        <v>1956876</v>
      </c>
      <c r="AH33" s="31">
        <f t="shared" si="15"/>
        <v>1953159</v>
      </c>
      <c r="AI33" s="31">
        <f t="shared" si="16"/>
        <v>3910035</v>
      </c>
      <c r="AJ33" s="31">
        <f t="shared" si="17"/>
        <v>6153454</v>
      </c>
      <c r="AK33" s="31">
        <f t="shared" si="17"/>
        <v>6072504</v>
      </c>
      <c r="AL33" s="31">
        <f t="shared" si="18"/>
        <v>12225958</v>
      </c>
      <c r="AM33" s="35">
        <v>529591</v>
      </c>
      <c r="AN33" s="35">
        <v>438641</v>
      </c>
      <c r="AO33" s="32">
        <f t="shared" si="9"/>
        <v>968232</v>
      </c>
      <c r="AP33" s="35">
        <v>440350</v>
      </c>
      <c r="AQ33" s="35">
        <v>351271</v>
      </c>
      <c r="AR33" s="32">
        <f t="shared" si="10"/>
        <v>791621</v>
      </c>
      <c r="AS33" s="31">
        <f t="shared" si="19"/>
        <v>969941</v>
      </c>
      <c r="AT33" s="31">
        <f t="shared" si="19"/>
        <v>789912</v>
      </c>
      <c r="AU33" s="31">
        <f t="shared" si="20"/>
        <v>1759853</v>
      </c>
      <c r="AV33" s="31">
        <f t="shared" si="21"/>
        <v>7123395</v>
      </c>
      <c r="AW33" s="31">
        <f t="shared" si="21"/>
        <v>6862416</v>
      </c>
      <c r="AX33" s="31">
        <f t="shared" si="22"/>
        <v>13985811</v>
      </c>
      <c r="AY33" s="35">
        <v>304076</v>
      </c>
      <c r="AZ33" s="35">
        <v>224051</v>
      </c>
      <c r="BA33" s="32">
        <f t="shared" si="26"/>
        <v>528127</v>
      </c>
      <c r="BB33" s="35">
        <v>269085</v>
      </c>
      <c r="BC33" s="35">
        <v>196099</v>
      </c>
      <c r="BD33" s="32">
        <f t="shared" si="11"/>
        <v>465184</v>
      </c>
      <c r="BE33" s="31">
        <f t="shared" si="27"/>
        <v>573161</v>
      </c>
      <c r="BF33" s="31">
        <f t="shared" si="27"/>
        <v>420150</v>
      </c>
      <c r="BG33" s="31">
        <f t="shared" si="28"/>
        <v>993311</v>
      </c>
      <c r="BH33" s="31">
        <f t="shared" si="12"/>
        <v>7696556</v>
      </c>
      <c r="BI33" s="31">
        <f t="shared" si="12"/>
        <v>7282566</v>
      </c>
      <c r="BJ33" s="31">
        <f t="shared" si="23"/>
        <v>14979122</v>
      </c>
      <c r="BK33" s="31">
        <f t="shared" si="24"/>
        <v>7696556</v>
      </c>
      <c r="BL33" s="31">
        <f t="shared" si="24"/>
        <v>7282566</v>
      </c>
      <c r="BM33" s="31">
        <f t="shared" si="25"/>
        <v>14979122</v>
      </c>
    </row>
    <row r="34" spans="1:65" s="47" customFormat="1" ht="18.75" customHeight="1">
      <c r="A34" s="29">
        <v>29</v>
      </c>
      <c r="B34" s="30" t="s">
        <v>39</v>
      </c>
      <c r="C34" s="31">
        <v>3313</v>
      </c>
      <c r="D34" s="31">
        <v>2952</v>
      </c>
      <c r="E34" s="31">
        <f t="shared" si="0"/>
        <v>6265</v>
      </c>
      <c r="F34" s="31">
        <v>3514</v>
      </c>
      <c r="G34" s="31">
        <v>3290</v>
      </c>
      <c r="H34" s="32">
        <f t="shared" si="1"/>
        <v>6804</v>
      </c>
      <c r="I34" s="31">
        <v>3543</v>
      </c>
      <c r="J34" s="31">
        <v>3392</v>
      </c>
      <c r="K34" s="32">
        <f t="shared" si="2"/>
        <v>6935</v>
      </c>
      <c r="L34" s="31">
        <v>3691</v>
      </c>
      <c r="M34" s="31">
        <v>3481</v>
      </c>
      <c r="N34" s="32">
        <f t="shared" si="3"/>
        <v>7172</v>
      </c>
      <c r="O34" s="31">
        <v>3611</v>
      </c>
      <c r="P34" s="31">
        <v>3489</v>
      </c>
      <c r="Q34" s="32">
        <f t="shared" si="4"/>
        <v>7100</v>
      </c>
      <c r="R34" s="31">
        <v>3637</v>
      </c>
      <c r="S34" s="31">
        <v>3544</v>
      </c>
      <c r="T34" s="32">
        <f t="shared" si="5"/>
        <v>7181</v>
      </c>
      <c r="U34" s="31">
        <f t="shared" si="13"/>
        <v>17996</v>
      </c>
      <c r="V34" s="31">
        <f t="shared" si="13"/>
        <v>17196</v>
      </c>
      <c r="W34" s="31">
        <f t="shared" si="14"/>
        <v>35192</v>
      </c>
      <c r="X34" s="31">
        <v>4252</v>
      </c>
      <c r="Y34" s="31">
        <v>3809</v>
      </c>
      <c r="Z34" s="32">
        <f t="shared" si="6"/>
        <v>8061</v>
      </c>
      <c r="AA34" s="31">
        <v>3914</v>
      </c>
      <c r="AB34" s="31">
        <v>3628</v>
      </c>
      <c r="AC34" s="32">
        <f t="shared" si="7"/>
        <v>7542</v>
      </c>
      <c r="AD34" s="31">
        <v>3722</v>
      </c>
      <c r="AE34" s="31">
        <v>3322</v>
      </c>
      <c r="AF34" s="32">
        <f t="shared" si="8"/>
        <v>7044</v>
      </c>
      <c r="AG34" s="31">
        <f t="shared" si="15"/>
        <v>11888</v>
      </c>
      <c r="AH34" s="31">
        <f t="shared" si="15"/>
        <v>10759</v>
      </c>
      <c r="AI34" s="31">
        <f t="shared" si="16"/>
        <v>22647</v>
      </c>
      <c r="AJ34" s="31">
        <f t="shared" si="17"/>
        <v>29884</v>
      </c>
      <c r="AK34" s="31">
        <f t="shared" si="17"/>
        <v>27955</v>
      </c>
      <c r="AL34" s="31">
        <f t="shared" si="18"/>
        <v>57839</v>
      </c>
      <c r="AM34" s="31">
        <v>3498</v>
      </c>
      <c r="AN34" s="31">
        <v>3169</v>
      </c>
      <c r="AO34" s="32">
        <f t="shared" si="9"/>
        <v>6667</v>
      </c>
      <c r="AP34" s="31">
        <v>3185</v>
      </c>
      <c r="AQ34" s="31">
        <v>2957</v>
      </c>
      <c r="AR34" s="32">
        <f t="shared" si="10"/>
        <v>6142</v>
      </c>
      <c r="AS34" s="31">
        <f t="shared" si="19"/>
        <v>6683</v>
      </c>
      <c r="AT34" s="31">
        <f t="shared" si="19"/>
        <v>6126</v>
      </c>
      <c r="AU34" s="31">
        <f t="shared" si="20"/>
        <v>12809</v>
      </c>
      <c r="AV34" s="31">
        <f t="shared" si="21"/>
        <v>36567</v>
      </c>
      <c r="AW34" s="31">
        <f t="shared" si="21"/>
        <v>34081</v>
      </c>
      <c r="AX34" s="31">
        <f t="shared" si="22"/>
        <v>70648</v>
      </c>
      <c r="AY34" s="31">
        <v>2162</v>
      </c>
      <c r="AZ34" s="31">
        <v>2230</v>
      </c>
      <c r="BA34" s="32">
        <f t="shared" si="26"/>
        <v>4392</v>
      </c>
      <c r="BB34" s="31">
        <v>1968</v>
      </c>
      <c r="BC34" s="31">
        <v>1994</v>
      </c>
      <c r="BD34" s="32">
        <f t="shared" si="11"/>
        <v>3962</v>
      </c>
      <c r="BE34" s="31">
        <f t="shared" si="27"/>
        <v>4130</v>
      </c>
      <c r="BF34" s="31">
        <f t="shared" si="27"/>
        <v>4224</v>
      </c>
      <c r="BG34" s="31">
        <f t="shared" si="28"/>
        <v>8354</v>
      </c>
      <c r="BH34" s="31">
        <f t="shared" si="12"/>
        <v>40697</v>
      </c>
      <c r="BI34" s="31">
        <f t="shared" si="12"/>
        <v>38305</v>
      </c>
      <c r="BJ34" s="31">
        <f t="shared" si="23"/>
        <v>79002</v>
      </c>
      <c r="BK34" s="31">
        <f t="shared" si="24"/>
        <v>44010</v>
      </c>
      <c r="BL34" s="31">
        <f t="shared" si="24"/>
        <v>41257</v>
      </c>
      <c r="BM34" s="31">
        <f t="shared" si="25"/>
        <v>85267</v>
      </c>
    </row>
    <row r="35" spans="1:65" s="47" customFormat="1" ht="18.75" customHeight="1">
      <c r="A35" s="29">
        <v>30</v>
      </c>
      <c r="B35" s="30" t="s">
        <v>40</v>
      </c>
      <c r="C35" s="31">
        <v>9380</v>
      </c>
      <c r="D35" s="31">
        <v>7666</v>
      </c>
      <c r="E35" s="31">
        <f t="shared" si="0"/>
        <v>17046</v>
      </c>
      <c r="F35" s="31">
        <v>8717</v>
      </c>
      <c r="G35" s="31">
        <v>7330</v>
      </c>
      <c r="H35" s="32">
        <f t="shared" si="1"/>
        <v>16047</v>
      </c>
      <c r="I35" s="31">
        <v>9935</v>
      </c>
      <c r="J35" s="31">
        <v>8405</v>
      </c>
      <c r="K35" s="32">
        <f t="shared" si="2"/>
        <v>18340</v>
      </c>
      <c r="L35" s="31">
        <v>9667</v>
      </c>
      <c r="M35" s="31">
        <v>7798</v>
      </c>
      <c r="N35" s="32">
        <f t="shared" si="3"/>
        <v>17465</v>
      </c>
      <c r="O35" s="31">
        <v>9197</v>
      </c>
      <c r="P35" s="31">
        <v>7589</v>
      </c>
      <c r="Q35" s="32">
        <f t="shared" si="4"/>
        <v>16786</v>
      </c>
      <c r="R35" s="31">
        <v>9043</v>
      </c>
      <c r="S35" s="31">
        <v>7182</v>
      </c>
      <c r="T35" s="32">
        <f t="shared" si="5"/>
        <v>16225</v>
      </c>
      <c r="U35" s="31">
        <f t="shared" si="13"/>
        <v>46559</v>
      </c>
      <c r="V35" s="31">
        <f t="shared" si="13"/>
        <v>38304</v>
      </c>
      <c r="W35" s="31">
        <f t="shared" si="14"/>
        <v>84863</v>
      </c>
      <c r="X35" s="31">
        <v>9598</v>
      </c>
      <c r="Y35" s="31">
        <v>7493</v>
      </c>
      <c r="Z35" s="32">
        <f t="shared" si="6"/>
        <v>17091</v>
      </c>
      <c r="AA35" s="31">
        <v>8774</v>
      </c>
      <c r="AB35" s="31">
        <v>7002</v>
      </c>
      <c r="AC35" s="32">
        <f t="shared" si="7"/>
        <v>15776</v>
      </c>
      <c r="AD35" s="31">
        <v>8430</v>
      </c>
      <c r="AE35" s="31">
        <v>7218</v>
      </c>
      <c r="AF35" s="32">
        <f t="shared" si="8"/>
        <v>15648</v>
      </c>
      <c r="AG35" s="31">
        <f t="shared" si="15"/>
        <v>26802</v>
      </c>
      <c r="AH35" s="31">
        <f t="shared" si="15"/>
        <v>21713</v>
      </c>
      <c r="AI35" s="31">
        <f t="shared" si="16"/>
        <v>48515</v>
      </c>
      <c r="AJ35" s="31">
        <f t="shared" si="17"/>
        <v>73361</v>
      </c>
      <c r="AK35" s="31">
        <f t="shared" si="17"/>
        <v>60017</v>
      </c>
      <c r="AL35" s="31">
        <f t="shared" si="18"/>
        <v>133378</v>
      </c>
      <c r="AM35" s="31">
        <v>7177</v>
      </c>
      <c r="AN35" s="31">
        <v>5718</v>
      </c>
      <c r="AO35" s="32">
        <f t="shared" si="9"/>
        <v>12895</v>
      </c>
      <c r="AP35" s="31">
        <v>6919</v>
      </c>
      <c r="AQ35" s="31">
        <v>5531</v>
      </c>
      <c r="AR35" s="32">
        <f t="shared" si="10"/>
        <v>12450</v>
      </c>
      <c r="AS35" s="31">
        <f t="shared" si="19"/>
        <v>14096</v>
      </c>
      <c r="AT35" s="31">
        <f t="shared" si="19"/>
        <v>11249</v>
      </c>
      <c r="AU35" s="31">
        <f t="shared" si="20"/>
        <v>25345</v>
      </c>
      <c r="AV35" s="31">
        <f t="shared" si="21"/>
        <v>87457</v>
      </c>
      <c r="AW35" s="31">
        <f t="shared" si="21"/>
        <v>71266</v>
      </c>
      <c r="AX35" s="31">
        <f t="shared" si="22"/>
        <v>158723</v>
      </c>
      <c r="AY35" s="31">
        <v>8238</v>
      </c>
      <c r="AZ35" s="31">
        <v>6392</v>
      </c>
      <c r="BA35" s="32">
        <f t="shared" si="26"/>
        <v>14630</v>
      </c>
      <c r="BB35" s="31">
        <v>6827</v>
      </c>
      <c r="BC35" s="31">
        <v>5960</v>
      </c>
      <c r="BD35" s="32">
        <f t="shared" si="11"/>
        <v>12787</v>
      </c>
      <c r="BE35" s="31">
        <f t="shared" si="27"/>
        <v>15065</v>
      </c>
      <c r="BF35" s="31">
        <f t="shared" si="27"/>
        <v>12352</v>
      </c>
      <c r="BG35" s="31">
        <f t="shared" si="28"/>
        <v>27417</v>
      </c>
      <c r="BH35" s="31">
        <f t="shared" si="12"/>
        <v>102522</v>
      </c>
      <c r="BI35" s="31">
        <f t="shared" si="12"/>
        <v>83618</v>
      </c>
      <c r="BJ35" s="31">
        <f t="shared" si="23"/>
        <v>186140</v>
      </c>
      <c r="BK35" s="31">
        <f t="shared" si="24"/>
        <v>111902</v>
      </c>
      <c r="BL35" s="31">
        <f t="shared" si="24"/>
        <v>91284</v>
      </c>
      <c r="BM35" s="31">
        <f t="shared" si="25"/>
        <v>203186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4266</v>
      </c>
      <c r="G36" s="35">
        <v>4073</v>
      </c>
      <c r="H36" s="32">
        <f t="shared" si="1"/>
        <v>8339</v>
      </c>
      <c r="I36" s="35">
        <v>4084</v>
      </c>
      <c r="J36" s="35">
        <v>3810</v>
      </c>
      <c r="K36" s="32">
        <f t="shared" si="2"/>
        <v>7894</v>
      </c>
      <c r="L36" s="35">
        <v>4018</v>
      </c>
      <c r="M36" s="35">
        <v>3793</v>
      </c>
      <c r="N36" s="32">
        <f t="shared" si="3"/>
        <v>7811</v>
      </c>
      <c r="O36" s="35">
        <v>3835</v>
      </c>
      <c r="P36" s="35">
        <v>3571</v>
      </c>
      <c r="Q36" s="32">
        <f t="shared" si="4"/>
        <v>7406</v>
      </c>
      <c r="R36" s="35">
        <v>3560</v>
      </c>
      <c r="S36" s="35">
        <v>3040</v>
      </c>
      <c r="T36" s="32">
        <f t="shared" si="5"/>
        <v>6600</v>
      </c>
      <c r="U36" s="31">
        <f t="shared" si="13"/>
        <v>19763</v>
      </c>
      <c r="V36" s="31">
        <f t="shared" si="13"/>
        <v>18287</v>
      </c>
      <c r="W36" s="31">
        <f t="shared" si="14"/>
        <v>38050</v>
      </c>
      <c r="X36" s="35">
        <v>3224</v>
      </c>
      <c r="Y36" s="35">
        <v>2571</v>
      </c>
      <c r="Z36" s="32">
        <f t="shared" si="6"/>
        <v>5795</v>
      </c>
      <c r="AA36" s="35">
        <v>2678</v>
      </c>
      <c r="AB36" s="35">
        <v>2098</v>
      </c>
      <c r="AC36" s="32">
        <f t="shared" si="7"/>
        <v>4776</v>
      </c>
      <c r="AD36" s="35">
        <v>1793</v>
      </c>
      <c r="AE36" s="35">
        <v>1167</v>
      </c>
      <c r="AF36" s="32">
        <f t="shared" si="8"/>
        <v>2960</v>
      </c>
      <c r="AG36" s="31">
        <f t="shared" si="15"/>
        <v>7695</v>
      </c>
      <c r="AH36" s="31">
        <f t="shared" si="15"/>
        <v>5836</v>
      </c>
      <c r="AI36" s="31">
        <f t="shared" si="16"/>
        <v>13531</v>
      </c>
      <c r="AJ36" s="31">
        <f t="shared" si="17"/>
        <v>27458</v>
      </c>
      <c r="AK36" s="31">
        <f t="shared" si="17"/>
        <v>24123</v>
      </c>
      <c r="AL36" s="31">
        <f t="shared" si="18"/>
        <v>51581</v>
      </c>
      <c r="AM36" s="35">
        <v>1711</v>
      </c>
      <c r="AN36" s="35">
        <v>1044</v>
      </c>
      <c r="AO36" s="32">
        <f t="shared" si="9"/>
        <v>2755</v>
      </c>
      <c r="AP36" s="35">
        <v>1325</v>
      </c>
      <c r="AQ36" s="35">
        <v>923</v>
      </c>
      <c r="AR36" s="32">
        <f t="shared" si="10"/>
        <v>2248</v>
      </c>
      <c r="AS36" s="31">
        <f t="shared" si="19"/>
        <v>3036</v>
      </c>
      <c r="AT36" s="31">
        <f t="shared" si="19"/>
        <v>1967</v>
      </c>
      <c r="AU36" s="31">
        <f t="shared" si="20"/>
        <v>5003</v>
      </c>
      <c r="AV36" s="31">
        <f t="shared" si="21"/>
        <v>30494</v>
      </c>
      <c r="AW36" s="31">
        <f t="shared" si="21"/>
        <v>26090</v>
      </c>
      <c r="AX36" s="31">
        <f t="shared" si="22"/>
        <v>56584</v>
      </c>
      <c r="AY36" s="35">
        <v>1086</v>
      </c>
      <c r="AZ36" s="35">
        <v>726</v>
      </c>
      <c r="BA36" s="32">
        <f t="shared" si="26"/>
        <v>1812</v>
      </c>
      <c r="BB36" s="35">
        <v>1187</v>
      </c>
      <c r="BC36" s="35">
        <v>721</v>
      </c>
      <c r="BD36" s="32">
        <f t="shared" si="11"/>
        <v>1908</v>
      </c>
      <c r="BE36" s="31">
        <f t="shared" si="27"/>
        <v>2273</v>
      </c>
      <c r="BF36" s="31">
        <f t="shared" si="27"/>
        <v>1447</v>
      </c>
      <c r="BG36" s="31">
        <f t="shared" si="28"/>
        <v>3720</v>
      </c>
      <c r="BH36" s="31">
        <f t="shared" si="12"/>
        <v>32767</v>
      </c>
      <c r="BI36" s="31">
        <f t="shared" si="12"/>
        <v>27537</v>
      </c>
      <c r="BJ36" s="31">
        <f t="shared" si="23"/>
        <v>60304</v>
      </c>
      <c r="BK36" s="31">
        <f t="shared" si="24"/>
        <v>32767</v>
      </c>
      <c r="BL36" s="31">
        <f t="shared" si="24"/>
        <v>27537</v>
      </c>
      <c r="BM36" s="31">
        <f t="shared" si="25"/>
        <v>60304</v>
      </c>
    </row>
    <row r="37" spans="1:65" s="47" customFormat="1" ht="18.75" customHeight="1">
      <c r="A37" s="29">
        <v>32</v>
      </c>
      <c r="B37" s="30" t="s">
        <v>42</v>
      </c>
      <c r="C37" s="31">
        <v>1085</v>
      </c>
      <c r="D37" s="31">
        <v>807</v>
      </c>
      <c r="E37" s="31">
        <f t="shared" si="0"/>
        <v>1892</v>
      </c>
      <c r="F37" s="31">
        <v>2299</v>
      </c>
      <c r="G37" s="31">
        <v>2066</v>
      </c>
      <c r="H37" s="32">
        <f t="shared" si="1"/>
        <v>4365</v>
      </c>
      <c r="I37" s="31">
        <v>2271</v>
      </c>
      <c r="J37" s="31">
        <v>1892</v>
      </c>
      <c r="K37" s="32">
        <f t="shared" si="2"/>
        <v>4163</v>
      </c>
      <c r="L37" s="31">
        <v>2262</v>
      </c>
      <c r="M37" s="31">
        <v>1878</v>
      </c>
      <c r="N37" s="32">
        <f t="shared" si="3"/>
        <v>4140</v>
      </c>
      <c r="O37" s="31">
        <v>2170</v>
      </c>
      <c r="P37" s="31">
        <v>1798</v>
      </c>
      <c r="Q37" s="32">
        <f t="shared" si="4"/>
        <v>3968</v>
      </c>
      <c r="R37" s="31">
        <v>2488</v>
      </c>
      <c r="S37" s="31">
        <v>2013</v>
      </c>
      <c r="T37" s="32">
        <f t="shared" si="5"/>
        <v>4501</v>
      </c>
      <c r="U37" s="31">
        <f t="shared" si="13"/>
        <v>11490</v>
      </c>
      <c r="V37" s="31">
        <f t="shared" si="13"/>
        <v>9647</v>
      </c>
      <c r="W37" s="31">
        <f t="shared" si="14"/>
        <v>21137</v>
      </c>
      <c r="X37" s="31">
        <v>2313</v>
      </c>
      <c r="Y37" s="31">
        <v>2161</v>
      </c>
      <c r="Z37" s="32">
        <f t="shared" si="6"/>
        <v>4474</v>
      </c>
      <c r="AA37" s="31">
        <v>2279</v>
      </c>
      <c r="AB37" s="31">
        <v>2037</v>
      </c>
      <c r="AC37" s="32">
        <f t="shared" si="7"/>
        <v>4316</v>
      </c>
      <c r="AD37" s="31">
        <v>1652</v>
      </c>
      <c r="AE37" s="31">
        <v>1326</v>
      </c>
      <c r="AF37" s="32">
        <f t="shared" si="8"/>
        <v>2978</v>
      </c>
      <c r="AG37" s="31">
        <f t="shared" si="15"/>
        <v>6244</v>
      </c>
      <c r="AH37" s="31">
        <f t="shared" si="15"/>
        <v>5524</v>
      </c>
      <c r="AI37" s="31">
        <f t="shared" si="16"/>
        <v>11768</v>
      </c>
      <c r="AJ37" s="31">
        <f t="shared" si="17"/>
        <v>17734</v>
      </c>
      <c r="AK37" s="31">
        <f t="shared" si="17"/>
        <v>15171</v>
      </c>
      <c r="AL37" s="31">
        <f t="shared" si="18"/>
        <v>32905</v>
      </c>
      <c r="AM37" s="31">
        <v>1262</v>
      </c>
      <c r="AN37" s="31">
        <v>1192</v>
      </c>
      <c r="AO37" s="32">
        <f t="shared" si="9"/>
        <v>2454</v>
      </c>
      <c r="AP37" s="31">
        <v>1182</v>
      </c>
      <c r="AQ37" s="31">
        <v>1073</v>
      </c>
      <c r="AR37" s="32">
        <f t="shared" si="10"/>
        <v>2255</v>
      </c>
      <c r="AS37" s="31">
        <f t="shared" si="19"/>
        <v>2444</v>
      </c>
      <c r="AT37" s="31">
        <f t="shared" si="19"/>
        <v>2265</v>
      </c>
      <c r="AU37" s="31">
        <f t="shared" si="20"/>
        <v>4709</v>
      </c>
      <c r="AV37" s="31">
        <f t="shared" si="21"/>
        <v>20178</v>
      </c>
      <c r="AW37" s="31">
        <f t="shared" si="21"/>
        <v>17436</v>
      </c>
      <c r="AX37" s="31">
        <f t="shared" si="22"/>
        <v>37614</v>
      </c>
      <c r="AY37" s="31">
        <v>824</v>
      </c>
      <c r="AZ37" s="31">
        <v>747</v>
      </c>
      <c r="BA37" s="32">
        <f t="shared" si="26"/>
        <v>1571</v>
      </c>
      <c r="BB37" s="31">
        <v>673</v>
      </c>
      <c r="BC37" s="31">
        <v>660</v>
      </c>
      <c r="BD37" s="32">
        <f t="shared" si="11"/>
        <v>1333</v>
      </c>
      <c r="BE37" s="31">
        <f t="shared" si="27"/>
        <v>1497</v>
      </c>
      <c r="BF37" s="31">
        <f t="shared" si="27"/>
        <v>1407</v>
      </c>
      <c r="BG37" s="31">
        <f t="shared" si="28"/>
        <v>2904</v>
      </c>
      <c r="BH37" s="31">
        <f t="shared" si="12"/>
        <v>21675</v>
      </c>
      <c r="BI37" s="31">
        <f t="shared" si="12"/>
        <v>18843</v>
      </c>
      <c r="BJ37" s="31">
        <f t="shared" si="23"/>
        <v>40518</v>
      </c>
      <c r="BK37" s="31">
        <f t="shared" si="24"/>
        <v>22760</v>
      </c>
      <c r="BL37" s="31">
        <f t="shared" si="24"/>
        <v>19650</v>
      </c>
      <c r="BM37" s="31">
        <f t="shared" si="25"/>
        <v>42410</v>
      </c>
    </row>
    <row r="38" spans="1:65" s="47" customFormat="1" ht="18.75" customHeight="1">
      <c r="A38" s="29">
        <v>33</v>
      </c>
      <c r="B38" s="30" t="s">
        <v>43</v>
      </c>
      <c r="C38" s="31">
        <v>63473</v>
      </c>
      <c r="D38" s="31">
        <v>57564</v>
      </c>
      <c r="E38" s="31">
        <f t="shared" si="0"/>
        <v>121037</v>
      </c>
      <c r="F38" s="31">
        <v>185589</v>
      </c>
      <c r="G38" s="31">
        <v>173982</v>
      </c>
      <c r="H38" s="32">
        <f t="shared" si="1"/>
        <v>359571</v>
      </c>
      <c r="I38" s="31">
        <v>185354</v>
      </c>
      <c r="J38" s="31">
        <v>162252</v>
      </c>
      <c r="K38" s="32">
        <f t="shared" si="2"/>
        <v>347606</v>
      </c>
      <c r="L38" s="31">
        <v>183278</v>
      </c>
      <c r="M38" s="31">
        <v>158849</v>
      </c>
      <c r="N38" s="32">
        <f t="shared" si="3"/>
        <v>342127</v>
      </c>
      <c r="O38" s="31">
        <v>174371</v>
      </c>
      <c r="P38" s="31">
        <v>150804</v>
      </c>
      <c r="Q38" s="32">
        <f t="shared" si="4"/>
        <v>325175</v>
      </c>
      <c r="R38" s="31">
        <v>168643</v>
      </c>
      <c r="S38" s="31">
        <v>142391</v>
      </c>
      <c r="T38" s="32">
        <f>R38+S38</f>
        <v>311034</v>
      </c>
      <c r="U38" s="31">
        <f t="shared" si="13"/>
        <v>897235</v>
      </c>
      <c r="V38" s="31">
        <f t="shared" si="13"/>
        <v>788278</v>
      </c>
      <c r="W38" s="31">
        <f t="shared" si="14"/>
        <v>1685513</v>
      </c>
      <c r="X38" s="31">
        <v>166379</v>
      </c>
      <c r="Y38" s="31">
        <v>140320</v>
      </c>
      <c r="Z38" s="32">
        <f t="shared" si="6"/>
        <v>306699</v>
      </c>
      <c r="AA38" s="31">
        <v>195029</v>
      </c>
      <c r="AB38" s="31">
        <v>165215</v>
      </c>
      <c r="AC38" s="32">
        <f t="shared" si="7"/>
        <v>360244</v>
      </c>
      <c r="AD38" s="31">
        <v>160117</v>
      </c>
      <c r="AE38" s="31">
        <v>141117</v>
      </c>
      <c r="AF38" s="32">
        <f t="shared" si="8"/>
        <v>301234</v>
      </c>
      <c r="AG38" s="31">
        <f t="shared" si="15"/>
        <v>521525</v>
      </c>
      <c r="AH38" s="31">
        <f t="shared" si="15"/>
        <v>446652</v>
      </c>
      <c r="AI38" s="31">
        <f t="shared" si="16"/>
        <v>968177</v>
      </c>
      <c r="AJ38" s="31">
        <f t="shared" si="17"/>
        <v>1418760</v>
      </c>
      <c r="AK38" s="31">
        <f t="shared" si="17"/>
        <v>1234930</v>
      </c>
      <c r="AL38" s="31">
        <f t="shared" si="18"/>
        <v>2653690</v>
      </c>
      <c r="AM38" s="31">
        <v>145122</v>
      </c>
      <c r="AN38" s="31">
        <v>122301</v>
      </c>
      <c r="AO38" s="32">
        <f t="shared" si="9"/>
        <v>267423</v>
      </c>
      <c r="AP38" s="31">
        <v>112850</v>
      </c>
      <c r="AQ38" s="31">
        <v>98011</v>
      </c>
      <c r="AR38" s="32">
        <f t="shared" si="10"/>
        <v>210861</v>
      </c>
      <c r="AS38" s="31">
        <f t="shared" si="19"/>
        <v>257972</v>
      </c>
      <c r="AT38" s="31">
        <f t="shared" si="19"/>
        <v>220312</v>
      </c>
      <c r="AU38" s="31">
        <f t="shared" si="20"/>
        <v>478284</v>
      </c>
      <c r="AV38" s="31">
        <f t="shared" si="21"/>
        <v>1676732</v>
      </c>
      <c r="AW38" s="31">
        <f t="shared" si="21"/>
        <v>1455242</v>
      </c>
      <c r="AX38" s="31">
        <f t="shared" si="22"/>
        <v>3131974</v>
      </c>
      <c r="AY38" s="31">
        <v>106932</v>
      </c>
      <c r="AZ38" s="31">
        <v>90365</v>
      </c>
      <c r="BA38" s="32">
        <f t="shared" si="26"/>
        <v>197297</v>
      </c>
      <c r="BB38" s="31">
        <v>87086</v>
      </c>
      <c r="BC38" s="31">
        <v>76889</v>
      </c>
      <c r="BD38" s="32">
        <f t="shared" si="11"/>
        <v>163975</v>
      </c>
      <c r="BE38" s="31">
        <f t="shared" si="27"/>
        <v>194018</v>
      </c>
      <c r="BF38" s="31">
        <f t="shared" si="27"/>
        <v>167254</v>
      </c>
      <c r="BG38" s="31">
        <f t="shared" si="28"/>
        <v>361272</v>
      </c>
      <c r="BH38" s="31">
        <f t="shared" si="12"/>
        <v>1870750</v>
      </c>
      <c r="BI38" s="31">
        <f t="shared" si="12"/>
        <v>1622496</v>
      </c>
      <c r="BJ38" s="31">
        <f t="shared" si="23"/>
        <v>3493246</v>
      </c>
      <c r="BK38" s="31">
        <f t="shared" si="24"/>
        <v>1934223</v>
      </c>
      <c r="BL38" s="31">
        <f t="shared" si="24"/>
        <v>1680060</v>
      </c>
      <c r="BM38" s="31">
        <f t="shared" si="25"/>
        <v>3614283</v>
      </c>
    </row>
    <row r="39" spans="1:65" s="47" customFormat="1" ht="18.75" customHeight="1">
      <c r="A39" s="29">
        <v>34</v>
      </c>
      <c r="B39" s="30" t="s">
        <v>44</v>
      </c>
      <c r="C39" s="31">
        <v>397</v>
      </c>
      <c r="D39" s="31">
        <v>341</v>
      </c>
      <c r="E39" s="31">
        <f t="shared" si="0"/>
        <v>738</v>
      </c>
      <c r="F39" s="31">
        <v>625</v>
      </c>
      <c r="G39" s="31">
        <v>620</v>
      </c>
      <c r="H39" s="32">
        <f>F39+G39</f>
        <v>1245</v>
      </c>
      <c r="I39" s="31">
        <v>661</v>
      </c>
      <c r="J39" s="31">
        <v>586</v>
      </c>
      <c r="K39" s="32">
        <f>I39+J39</f>
        <v>1247</v>
      </c>
      <c r="L39" s="31">
        <v>670</v>
      </c>
      <c r="M39" s="31">
        <v>676</v>
      </c>
      <c r="N39" s="32">
        <f>L39+M39</f>
        <v>1346</v>
      </c>
      <c r="O39" s="31">
        <v>902</v>
      </c>
      <c r="P39" s="31">
        <v>974</v>
      </c>
      <c r="Q39" s="32">
        <f>O39+P39</f>
        <v>1876</v>
      </c>
      <c r="R39" s="31">
        <v>649</v>
      </c>
      <c r="S39" s="31">
        <v>652</v>
      </c>
      <c r="T39" s="32">
        <f>R39+S39</f>
        <v>1301</v>
      </c>
      <c r="U39" s="31">
        <f t="shared" si="13"/>
        <v>3507</v>
      </c>
      <c r="V39" s="31">
        <f t="shared" si="13"/>
        <v>3508</v>
      </c>
      <c r="W39" s="31">
        <f t="shared" si="14"/>
        <v>7015</v>
      </c>
      <c r="X39" s="31">
        <v>620</v>
      </c>
      <c r="Y39" s="31">
        <v>576</v>
      </c>
      <c r="Z39" s="32">
        <f t="shared" si="6"/>
        <v>1196</v>
      </c>
      <c r="AA39" s="31">
        <v>640</v>
      </c>
      <c r="AB39" s="31">
        <v>559</v>
      </c>
      <c r="AC39" s="32">
        <f t="shared" si="7"/>
        <v>1199</v>
      </c>
      <c r="AD39" s="31">
        <v>695</v>
      </c>
      <c r="AE39" s="31">
        <v>639</v>
      </c>
      <c r="AF39" s="32">
        <f t="shared" si="8"/>
        <v>1334</v>
      </c>
      <c r="AG39" s="31">
        <f t="shared" si="15"/>
        <v>1955</v>
      </c>
      <c r="AH39" s="31">
        <f t="shared" si="15"/>
        <v>1774</v>
      </c>
      <c r="AI39" s="31">
        <f t="shared" si="16"/>
        <v>3729</v>
      </c>
      <c r="AJ39" s="31">
        <f t="shared" si="17"/>
        <v>5462</v>
      </c>
      <c r="AK39" s="31">
        <f t="shared" si="17"/>
        <v>5282</v>
      </c>
      <c r="AL39" s="31">
        <f t="shared" si="18"/>
        <v>10744</v>
      </c>
      <c r="AM39" s="31">
        <v>724</v>
      </c>
      <c r="AN39" s="31">
        <v>682</v>
      </c>
      <c r="AO39" s="32">
        <f t="shared" si="9"/>
        <v>1406</v>
      </c>
      <c r="AP39" s="31">
        <v>609</v>
      </c>
      <c r="AQ39" s="31">
        <v>630</v>
      </c>
      <c r="AR39" s="32">
        <f t="shared" si="10"/>
        <v>1239</v>
      </c>
      <c r="AS39" s="31">
        <f t="shared" si="19"/>
        <v>1333</v>
      </c>
      <c r="AT39" s="31">
        <f t="shared" si="19"/>
        <v>1312</v>
      </c>
      <c r="AU39" s="31">
        <f t="shared" si="20"/>
        <v>2645</v>
      </c>
      <c r="AV39" s="31">
        <f t="shared" si="21"/>
        <v>6795</v>
      </c>
      <c r="AW39" s="31">
        <f t="shared" si="21"/>
        <v>6594</v>
      </c>
      <c r="AX39" s="31">
        <f t="shared" si="22"/>
        <v>13389</v>
      </c>
      <c r="AY39" s="31">
        <v>669</v>
      </c>
      <c r="AZ39" s="31">
        <v>620</v>
      </c>
      <c r="BA39" s="32">
        <f t="shared" si="26"/>
        <v>1289</v>
      </c>
      <c r="BB39" s="31">
        <v>440</v>
      </c>
      <c r="BC39" s="31">
        <v>427</v>
      </c>
      <c r="BD39" s="32">
        <f t="shared" si="11"/>
        <v>867</v>
      </c>
      <c r="BE39" s="31">
        <f t="shared" si="27"/>
        <v>1109</v>
      </c>
      <c r="BF39" s="31">
        <f t="shared" si="27"/>
        <v>1047</v>
      </c>
      <c r="BG39" s="31">
        <f t="shared" si="28"/>
        <v>2156</v>
      </c>
      <c r="BH39" s="31">
        <f t="shared" si="12"/>
        <v>7904</v>
      </c>
      <c r="BI39" s="31">
        <f t="shared" si="12"/>
        <v>7641</v>
      </c>
      <c r="BJ39" s="31">
        <f t="shared" si="23"/>
        <v>15545</v>
      </c>
      <c r="BK39" s="31">
        <f t="shared" si="24"/>
        <v>8301</v>
      </c>
      <c r="BL39" s="31">
        <f t="shared" si="24"/>
        <v>7982</v>
      </c>
      <c r="BM39" s="31">
        <f t="shared" si="25"/>
        <v>16283</v>
      </c>
    </row>
    <row r="40" spans="1:65" s="47" customFormat="1" ht="18.75" customHeight="1">
      <c r="A40" s="29">
        <v>35</v>
      </c>
      <c r="B40" s="30" t="s">
        <v>45</v>
      </c>
      <c r="C40" s="31">
        <v>20587</v>
      </c>
      <c r="D40" s="31">
        <v>18928</v>
      </c>
      <c r="E40" s="31">
        <f t="shared" si="0"/>
        <v>39515</v>
      </c>
      <c r="F40" s="31">
        <v>11621</v>
      </c>
      <c r="G40" s="31">
        <v>10936</v>
      </c>
      <c r="H40" s="32">
        <f t="shared" si="1"/>
        <v>22557</v>
      </c>
      <c r="I40" s="31">
        <v>11449</v>
      </c>
      <c r="J40" s="31">
        <v>10582</v>
      </c>
      <c r="K40" s="32">
        <f t="shared" si="2"/>
        <v>22031</v>
      </c>
      <c r="L40" s="31">
        <v>11185</v>
      </c>
      <c r="M40" s="31">
        <v>10760</v>
      </c>
      <c r="N40" s="32">
        <f t="shared" si="3"/>
        <v>21945</v>
      </c>
      <c r="O40" s="31">
        <v>11877</v>
      </c>
      <c r="P40" s="31">
        <v>11344</v>
      </c>
      <c r="Q40" s="32">
        <f t="shared" si="4"/>
        <v>23221</v>
      </c>
      <c r="R40" s="31">
        <v>11313</v>
      </c>
      <c r="S40" s="31">
        <v>10621</v>
      </c>
      <c r="T40" s="32">
        <f t="shared" si="5"/>
        <v>21934</v>
      </c>
      <c r="U40" s="31">
        <f t="shared" si="13"/>
        <v>57445</v>
      </c>
      <c r="V40" s="31">
        <f t="shared" si="13"/>
        <v>54243</v>
      </c>
      <c r="W40" s="31">
        <f t="shared" si="14"/>
        <v>111688</v>
      </c>
      <c r="X40" s="31">
        <v>13000</v>
      </c>
      <c r="Y40" s="31">
        <v>11499</v>
      </c>
      <c r="Z40" s="32">
        <f t="shared" si="6"/>
        <v>24499</v>
      </c>
      <c r="AA40" s="31">
        <v>12455</v>
      </c>
      <c r="AB40" s="31">
        <v>11600</v>
      </c>
      <c r="AC40" s="32">
        <f t="shared" si="7"/>
        <v>24055</v>
      </c>
      <c r="AD40" s="31">
        <v>11613</v>
      </c>
      <c r="AE40" s="31">
        <v>10719</v>
      </c>
      <c r="AF40" s="32">
        <f t="shared" si="8"/>
        <v>22332</v>
      </c>
      <c r="AG40" s="31">
        <f t="shared" si="15"/>
        <v>37068</v>
      </c>
      <c r="AH40" s="31">
        <f t="shared" si="15"/>
        <v>33818</v>
      </c>
      <c r="AI40" s="31">
        <f t="shared" si="16"/>
        <v>70886</v>
      </c>
      <c r="AJ40" s="31">
        <f t="shared" si="17"/>
        <v>94513</v>
      </c>
      <c r="AK40" s="31">
        <f t="shared" si="17"/>
        <v>88061</v>
      </c>
      <c r="AL40" s="31">
        <f t="shared" si="18"/>
        <v>182574</v>
      </c>
      <c r="AM40" s="31">
        <v>11459</v>
      </c>
      <c r="AN40" s="31">
        <v>10779</v>
      </c>
      <c r="AO40" s="32">
        <f t="shared" si="9"/>
        <v>22238</v>
      </c>
      <c r="AP40" s="31">
        <v>9301</v>
      </c>
      <c r="AQ40" s="31">
        <v>9121</v>
      </c>
      <c r="AR40" s="32">
        <f t="shared" si="10"/>
        <v>18422</v>
      </c>
      <c r="AS40" s="31">
        <f t="shared" si="19"/>
        <v>20760</v>
      </c>
      <c r="AT40" s="31">
        <f t="shared" si="19"/>
        <v>19900</v>
      </c>
      <c r="AU40" s="31">
        <f t="shared" si="20"/>
        <v>40660</v>
      </c>
      <c r="AV40" s="31">
        <f t="shared" si="21"/>
        <v>115273</v>
      </c>
      <c r="AW40" s="31">
        <f t="shared" si="21"/>
        <v>107961</v>
      </c>
      <c r="AX40" s="31">
        <f t="shared" si="22"/>
        <v>223234</v>
      </c>
      <c r="AY40" s="31">
        <v>6668</v>
      </c>
      <c r="AZ40" s="31">
        <v>7674</v>
      </c>
      <c r="BA40" s="32">
        <f t="shared" si="26"/>
        <v>14342</v>
      </c>
      <c r="BB40" s="31">
        <v>5525</v>
      </c>
      <c r="BC40" s="31">
        <v>6521</v>
      </c>
      <c r="BD40" s="32">
        <f t="shared" si="11"/>
        <v>12046</v>
      </c>
      <c r="BE40" s="31">
        <f t="shared" si="27"/>
        <v>12193</v>
      </c>
      <c r="BF40" s="31">
        <f t="shared" si="27"/>
        <v>14195</v>
      </c>
      <c r="BG40" s="31">
        <f t="shared" si="28"/>
        <v>26388</v>
      </c>
      <c r="BH40" s="31">
        <f t="shared" si="12"/>
        <v>127466</v>
      </c>
      <c r="BI40" s="31">
        <f t="shared" si="12"/>
        <v>122156</v>
      </c>
      <c r="BJ40" s="31">
        <f t="shared" si="23"/>
        <v>249622</v>
      </c>
      <c r="BK40" s="31">
        <f t="shared" si="24"/>
        <v>148053</v>
      </c>
      <c r="BL40" s="31">
        <f t="shared" si="24"/>
        <v>141084</v>
      </c>
      <c r="BM40" s="31">
        <f t="shared" si="25"/>
        <v>289137</v>
      </c>
    </row>
    <row r="41" spans="1:65" s="94" customFormat="1" ht="18" customHeight="1">
      <c r="A41" s="192" t="s">
        <v>46</v>
      </c>
      <c r="B41" s="192"/>
      <c r="C41" s="100">
        <f>SUM(C6:C40)</f>
        <v>3066275</v>
      </c>
      <c r="D41" s="100">
        <f>SUM(D6:D40)</f>
        <v>2773450</v>
      </c>
      <c r="E41" s="100">
        <f t="shared" ref="E41:AR41" si="68">SUM(E6:E40)</f>
        <v>5839725</v>
      </c>
      <c r="F41" s="100">
        <f t="shared" si="68"/>
        <v>16595870</v>
      </c>
      <c r="G41" s="100">
        <f t="shared" si="68"/>
        <v>14983479</v>
      </c>
      <c r="H41" s="101">
        <f t="shared" si="68"/>
        <v>31579349</v>
      </c>
      <c r="I41" s="101">
        <f t="shared" si="68"/>
        <v>14762080</v>
      </c>
      <c r="J41" s="101">
        <f t="shared" si="68"/>
        <v>13534731</v>
      </c>
      <c r="K41" s="101">
        <f t="shared" si="68"/>
        <v>28296811</v>
      </c>
      <c r="L41" s="101">
        <f t="shared" si="68"/>
        <v>13824939</v>
      </c>
      <c r="M41" s="101">
        <f t="shared" si="68"/>
        <v>12831337</v>
      </c>
      <c r="N41" s="101">
        <f t="shared" si="68"/>
        <v>26656276</v>
      </c>
      <c r="O41" s="101">
        <f t="shared" si="68"/>
        <v>12908702</v>
      </c>
      <c r="P41" s="101">
        <f t="shared" si="68"/>
        <v>11965479</v>
      </c>
      <c r="Q41" s="101">
        <f t="shared" si="68"/>
        <v>24874181</v>
      </c>
      <c r="R41" s="101">
        <f t="shared" si="68"/>
        <v>12512655</v>
      </c>
      <c r="S41" s="101">
        <f t="shared" si="68"/>
        <v>11404411</v>
      </c>
      <c r="T41" s="101">
        <f t="shared" si="68"/>
        <v>23917066</v>
      </c>
      <c r="U41" s="101">
        <f t="shared" si="68"/>
        <v>70604246</v>
      </c>
      <c r="V41" s="101">
        <f t="shared" si="68"/>
        <v>64719437</v>
      </c>
      <c r="W41" s="100">
        <f t="shared" si="68"/>
        <v>135323683</v>
      </c>
      <c r="X41" s="100">
        <f t="shared" si="68"/>
        <v>11196855</v>
      </c>
      <c r="Y41" s="100">
        <f t="shared" si="68"/>
        <v>9840907</v>
      </c>
      <c r="Z41" s="100">
        <f t="shared" si="68"/>
        <v>21037762</v>
      </c>
      <c r="AA41" s="101">
        <f t="shared" si="68"/>
        <v>10345857</v>
      </c>
      <c r="AB41" s="101">
        <f t="shared" si="68"/>
        <v>8969497</v>
      </c>
      <c r="AC41" s="100">
        <f t="shared" si="68"/>
        <v>19315354</v>
      </c>
      <c r="AD41" s="100">
        <f t="shared" si="68"/>
        <v>9825759</v>
      </c>
      <c r="AE41" s="100">
        <f t="shared" si="68"/>
        <v>8200848</v>
      </c>
      <c r="AF41" s="101">
        <f t="shared" si="68"/>
        <v>18026607</v>
      </c>
      <c r="AG41" s="100">
        <f t="shared" si="68"/>
        <v>31368471</v>
      </c>
      <c r="AH41" s="100">
        <f t="shared" si="68"/>
        <v>27011252</v>
      </c>
      <c r="AI41" s="100">
        <f t="shared" si="68"/>
        <v>58379723</v>
      </c>
      <c r="AJ41" s="102">
        <f t="shared" si="68"/>
        <v>101972717</v>
      </c>
      <c r="AK41" s="102">
        <f t="shared" si="68"/>
        <v>91730689</v>
      </c>
      <c r="AL41" s="102">
        <f t="shared" si="68"/>
        <v>193703406</v>
      </c>
      <c r="AM41" s="100">
        <f t="shared" si="68"/>
        <v>8445400</v>
      </c>
      <c r="AN41" s="100">
        <f t="shared" si="68"/>
        <v>6722772</v>
      </c>
      <c r="AO41" s="101">
        <f t="shared" si="68"/>
        <v>15168172</v>
      </c>
      <c r="AP41" s="101">
        <f t="shared" si="68"/>
        <v>8019483</v>
      </c>
      <c r="AQ41" s="101">
        <f t="shared" si="68"/>
        <v>6232185</v>
      </c>
      <c r="AR41" s="101">
        <f t="shared" si="68"/>
        <v>14251668</v>
      </c>
      <c r="AS41" s="101">
        <f t="shared" ref="AS41:BC41" si="69">SUM(AS6:AS40)</f>
        <v>16464883</v>
      </c>
      <c r="AT41" s="101">
        <f t="shared" si="69"/>
        <v>12954957</v>
      </c>
      <c r="AU41" s="101">
        <f t="shared" si="69"/>
        <v>29419840</v>
      </c>
      <c r="AV41" s="101">
        <f t="shared" si="69"/>
        <v>118437600</v>
      </c>
      <c r="AW41" s="101">
        <f t="shared" si="69"/>
        <v>104685646</v>
      </c>
      <c r="AX41" s="101">
        <f t="shared" si="69"/>
        <v>223123246</v>
      </c>
      <c r="AY41" s="101">
        <f t="shared" si="69"/>
        <v>4759075</v>
      </c>
      <c r="AZ41" s="101">
        <f t="shared" si="69"/>
        <v>3674785</v>
      </c>
      <c r="BA41" s="101">
        <f t="shared" si="69"/>
        <v>8433860</v>
      </c>
      <c r="BB41" s="101">
        <f t="shared" si="69"/>
        <v>4772712</v>
      </c>
      <c r="BC41" s="101">
        <f t="shared" si="69"/>
        <v>3684061</v>
      </c>
      <c r="BD41" s="101">
        <f t="shared" ref="BD41:BM41" si="70">SUM(BD6:BD40)</f>
        <v>8456773</v>
      </c>
      <c r="BE41" s="101">
        <f t="shared" si="70"/>
        <v>9531787</v>
      </c>
      <c r="BF41" s="101">
        <f t="shared" si="70"/>
        <v>7358846</v>
      </c>
      <c r="BG41" s="101">
        <f t="shared" si="70"/>
        <v>16890633</v>
      </c>
      <c r="BH41" s="101">
        <f t="shared" si="70"/>
        <v>127969387</v>
      </c>
      <c r="BI41" s="101">
        <f t="shared" si="70"/>
        <v>112044492</v>
      </c>
      <c r="BJ41" s="101">
        <f t="shared" si="70"/>
        <v>240013879</v>
      </c>
      <c r="BK41" s="101">
        <f t="shared" si="70"/>
        <v>131035662</v>
      </c>
      <c r="BL41" s="101">
        <f t="shared" si="70"/>
        <v>114817942</v>
      </c>
      <c r="BM41" s="101">
        <f t="shared" si="70"/>
        <v>245853604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>
      <c r="F43" s="5">
        <v>37812</v>
      </c>
      <c r="G43" s="5">
        <v>34734</v>
      </c>
    </row>
    <row r="44" spans="1:65">
      <c r="F44" s="5">
        <f>F43-F23</f>
        <v>16635</v>
      </c>
      <c r="G44" s="5">
        <f>G43-G23</f>
        <v>15621</v>
      </c>
    </row>
  </sheetData>
  <mergeCells count="24">
    <mergeCell ref="A41:B41"/>
    <mergeCell ref="BE3:BG3"/>
    <mergeCell ref="BH3:BJ3"/>
    <mergeCell ref="BK3:BM3"/>
    <mergeCell ref="AM3:AO3"/>
    <mergeCell ref="AP3:AR3"/>
    <mergeCell ref="AS3:AU3"/>
    <mergeCell ref="AV3:AX3"/>
    <mergeCell ref="AY3:BA3"/>
    <mergeCell ref="BB3:BD3"/>
    <mergeCell ref="U3:W3"/>
    <mergeCell ref="X3:Z3"/>
    <mergeCell ref="AA3:AC3"/>
    <mergeCell ref="AD3:AF3"/>
    <mergeCell ref="AG3:AI3"/>
    <mergeCell ref="AJ3:AL3"/>
    <mergeCell ref="L3:N3"/>
    <mergeCell ref="O3:Q3"/>
    <mergeCell ref="R3:T3"/>
    <mergeCell ref="A3:A4"/>
    <mergeCell ref="B3:B4"/>
    <mergeCell ref="C3:E3"/>
    <mergeCell ref="F3:H3"/>
    <mergeCell ref="I3:K3"/>
  </mergeCells>
  <printOptions horizontalCentered="1"/>
  <pageMargins left="0.19685039370078741" right="0.15748031496062992" top="0.35433070866141736" bottom="0.39370078740157483" header="0.23622047244094491" footer="0.15748031496062992"/>
  <pageSetup paperSize="9" scale="92" firstPageNumber="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BM52"/>
  <sheetViews>
    <sheetView tabSelected="1" view="pageBreakPreview" zoomScaleSheetLayoutView="100" workbookViewId="0">
      <pane xSplit="2" ySplit="4" topLeftCell="B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>
      <c r="A1" s="41"/>
      <c r="B1" s="42"/>
      <c r="C1" s="27" t="s">
        <v>130</v>
      </c>
      <c r="D1" s="27"/>
      <c r="E1" s="27"/>
      <c r="F1" s="27"/>
      <c r="G1" s="27"/>
      <c r="H1" s="27"/>
      <c r="I1" s="27" t="str">
        <f>C1</f>
        <v>Table B2: ENROLMENT IN SCHOOL EDUCATION</v>
      </c>
      <c r="J1" s="27"/>
      <c r="K1" s="27"/>
      <c r="L1" s="27"/>
      <c r="M1" s="27"/>
      <c r="N1" s="27"/>
      <c r="O1" s="27" t="str">
        <f>I1</f>
        <v>Table B2: ENROLMENT IN SCHOOL EDUCATION</v>
      </c>
      <c r="P1" s="27"/>
      <c r="Q1" s="27"/>
      <c r="R1" s="27"/>
      <c r="S1" s="27"/>
      <c r="T1" s="27"/>
      <c r="U1" s="27" t="str">
        <f>O1</f>
        <v>Table B2: ENROLMENT IN SCHOOL EDUCATION</v>
      </c>
      <c r="V1" s="27"/>
      <c r="W1" s="27"/>
      <c r="X1" s="27"/>
      <c r="Y1" s="27"/>
      <c r="Z1" s="27"/>
      <c r="AA1" s="27" t="str">
        <f>U1</f>
        <v>Table B2: ENROLMENT IN SCHOOL EDUCATION</v>
      </c>
      <c r="AB1" s="27"/>
      <c r="AC1" s="27"/>
      <c r="AD1" s="27"/>
      <c r="AE1" s="27"/>
      <c r="AF1" s="27"/>
      <c r="AG1" s="27" t="str">
        <f>AA1</f>
        <v>Table B2: ENROLMENT IN SCHOOL EDUCATION</v>
      </c>
      <c r="AH1" s="27"/>
      <c r="AI1" s="27"/>
      <c r="AJ1" s="27"/>
      <c r="AK1" s="27"/>
      <c r="AL1" s="27"/>
      <c r="AM1" s="27" t="str">
        <f>AG1</f>
        <v>Table B2: ENROLMENT IN SCHOOL EDUCATION</v>
      </c>
      <c r="AN1" s="27"/>
      <c r="AO1" s="27"/>
      <c r="AP1" s="27"/>
      <c r="AQ1" s="27"/>
      <c r="AR1" s="27"/>
      <c r="AS1" s="27" t="str">
        <f>AM1</f>
        <v>Table B2: ENROLMENT IN SCHOOL EDUCATION</v>
      </c>
      <c r="AT1" s="27"/>
      <c r="AU1" s="27"/>
      <c r="AV1" s="27"/>
      <c r="AW1" s="27"/>
      <c r="AX1" s="27"/>
      <c r="AY1" s="27" t="str">
        <f>AS1</f>
        <v>Table B2: ENROLMENT IN SCHOOL EDUCATION</v>
      </c>
      <c r="AZ1" s="27"/>
      <c r="BA1" s="27"/>
      <c r="BB1" s="27"/>
      <c r="BC1" s="27"/>
      <c r="BD1" s="27"/>
      <c r="BE1" s="27" t="str">
        <f>AY1</f>
        <v>Table B2: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7" customFormat="1" ht="15.75" customHeight="1">
      <c r="C2" s="149" t="s">
        <v>79</v>
      </c>
      <c r="I2" s="149" t="str">
        <f>C2</f>
        <v>Scheduled Caste</v>
      </c>
      <c r="O2" s="149" t="str">
        <f>I2</f>
        <v>Scheduled Caste</v>
      </c>
      <c r="U2" s="149" t="str">
        <f>O2</f>
        <v>Scheduled Caste</v>
      </c>
      <c r="AA2" s="149" t="str">
        <f>U2</f>
        <v>Scheduled Caste</v>
      </c>
      <c r="AG2" s="149" t="str">
        <f>AA2</f>
        <v>Scheduled Caste</v>
      </c>
      <c r="AH2" s="149"/>
      <c r="AI2" s="149"/>
      <c r="AJ2" s="149"/>
      <c r="AK2" s="149"/>
      <c r="AL2" s="149"/>
      <c r="AM2" s="149" t="str">
        <f>AG2</f>
        <v>Scheduled Caste</v>
      </c>
      <c r="AN2" s="149"/>
      <c r="AO2" s="149"/>
      <c r="AP2" s="149"/>
      <c r="AQ2" s="149"/>
      <c r="AR2" s="149"/>
      <c r="AS2" s="149" t="str">
        <f>AM2</f>
        <v>Scheduled Caste</v>
      </c>
      <c r="AT2" s="149"/>
      <c r="AU2" s="149"/>
      <c r="AV2" s="149"/>
      <c r="AW2" s="149"/>
      <c r="AX2" s="149"/>
      <c r="AY2" s="149" t="str">
        <f>AS2</f>
        <v>Scheduled Caste</v>
      </c>
      <c r="AZ2" s="149"/>
      <c r="BA2" s="149"/>
      <c r="BB2" s="149"/>
      <c r="BC2" s="149"/>
      <c r="BD2" s="149"/>
      <c r="BE2" s="149" t="str">
        <f>AY2</f>
        <v>Scheduled Caste</v>
      </c>
      <c r="BF2" s="149"/>
      <c r="BG2" s="149"/>
      <c r="BH2" s="149"/>
      <c r="BI2" s="149"/>
      <c r="BJ2" s="149"/>
    </row>
    <row r="3" spans="1:65" s="45" customFormat="1" ht="32.25" customHeight="1">
      <c r="A3" s="189" t="s">
        <v>67</v>
      </c>
      <c r="B3" s="189" t="s">
        <v>65</v>
      </c>
      <c r="C3" s="191" t="s">
        <v>0</v>
      </c>
      <c r="D3" s="191"/>
      <c r="E3" s="191"/>
      <c r="F3" s="191" t="s">
        <v>1</v>
      </c>
      <c r="G3" s="191"/>
      <c r="H3" s="191"/>
      <c r="I3" s="191" t="s">
        <v>2</v>
      </c>
      <c r="J3" s="191"/>
      <c r="K3" s="191"/>
      <c r="L3" s="191" t="s">
        <v>3</v>
      </c>
      <c r="M3" s="191"/>
      <c r="N3" s="191"/>
      <c r="O3" s="191" t="s">
        <v>4</v>
      </c>
      <c r="P3" s="191"/>
      <c r="Q3" s="191"/>
      <c r="R3" s="191" t="s">
        <v>5</v>
      </c>
      <c r="S3" s="191"/>
      <c r="T3" s="191"/>
      <c r="U3" s="189" t="s">
        <v>82</v>
      </c>
      <c r="V3" s="191"/>
      <c r="W3" s="191"/>
      <c r="X3" s="191" t="s">
        <v>6</v>
      </c>
      <c r="Y3" s="191"/>
      <c r="Z3" s="191"/>
      <c r="AA3" s="191" t="s">
        <v>7</v>
      </c>
      <c r="AB3" s="191"/>
      <c r="AC3" s="191"/>
      <c r="AD3" s="191" t="s">
        <v>8</v>
      </c>
      <c r="AE3" s="191"/>
      <c r="AF3" s="191"/>
      <c r="AG3" s="189" t="s">
        <v>83</v>
      </c>
      <c r="AH3" s="191"/>
      <c r="AI3" s="191"/>
      <c r="AJ3" s="189" t="s">
        <v>84</v>
      </c>
      <c r="AK3" s="191"/>
      <c r="AL3" s="191"/>
      <c r="AM3" s="191" t="s">
        <v>9</v>
      </c>
      <c r="AN3" s="191"/>
      <c r="AO3" s="191"/>
      <c r="AP3" s="191" t="s">
        <v>10</v>
      </c>
      <c r="AQ3" s="191"/>
      <c r="AR3" s="191"/>
      <c r="AS3" s="189" t="s">
        <v>85</v>
      </c>
      <c r="AT3" s="191"/>
      <c r="AU3" s="191"/>
      <c r="AV3" s="189" t="s">
        <v>86</v>
      </c>
      <c r="AW3" s="191"/>
      <c r="AX3" s="191"/>
      <c r="AY3" s="191" t="s">
        <v>11</v>
      </c>
      <c r="AZ3" s="191"/>
      <c r="BA3" s="191"/>
      <c r="BB3" s="191" t="s">
        <v>12</v>
      </c>
      <c r="BC3" s="191"/>
      <c r="BD3" s="191"/>
      <c r="BE3" s="189" t="s">
        <v>87</v>
      </c>
      <c r="BF3" s="189"/>
      <c r="BG3" s="189"/>
      <c r="BH3" s="189" t="s">
        <v>88</v>
      </c>
      <c r="BI3" s="189"/>
      <c r="BJ3" s="189"/>
      <c r="BK3" s="189" t="str">
        <f>EnrlAll!BK3</f>
        <v xml:space="preserve">Grand Total 
Pre-Primary to XII
 Pre-Primary to Class XII </v>
      </c>
      <c r="BL3" s="189"/>
      <c r="BM3" s="189"/>
    </row>
    <row r="4" spans="1:65" s="45" customFormat="1" ht="20.25" customHeight="1">
      <c r="A4" s="189"/>
      <c r="B4" s="189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7" t="s">
        <v>13</v>
      </c>
      <c r="BL4" s="107" t="s">
        <v>14</v>
      </c>
      <c r="BM4" s="107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6"/>
      <c r="BL5" s="146"/>
      <c r="BM5" s="146"/>
    </row>
    <row r="6" spans="1:65" s="47" customFormat="1" ht="18.75" customHeight="1">
      <c r="A6" s="29">
        <v>1</v>
      </c>
      <c r="B6" s="30" t="s">
        <v>16</v>
      </c>
      <c r="C6" s="31">
        <v>50070</v>
      </c>
      <c r="D6" s="31">
        <v>41999</v>
      </c>
      <c r="E6" s="31">
        <f t="shared" ref="E6:E40" si="0">C6+D6</f>
        <v>92069</v>
      </c>
      <c r="F6" s="31">
        <v>151867</v>
      </c>
      <c r="G6" s="31">
        <v>147692</v>
      </c>
      <c r="H6" s="31">
        <f t="shared" ref="H6:H40" si="1">F6+G6</f>
        <v>299559</v>
      </c>
      <c r="I6" s="31">
        <v>135268</v>
      </c>
      <c r="J6" s="31">
        <v>133710</v>
      </c>
      <c r="K6" s="31">
        <f t="shared" ref="K6:K40" si="2">I6+J6</f>
        <v>268978</v>
      </c>
      <c r="L6" s="31">
        <v>133142</v>
      </c>
      <c r="M6" s="31">
        <v>131551</v>
      </c>
      <c r="N6" s="31">
        <f t="shared" ref="N6:N40" si="3">L6+M6</f>
        <v>264693</v>
      </c>
      <c r="O6" s="31">
        <v>130002</v>
      </c>
      <c r="P6" s="31">
        <v>128977</v>
      </c>
      <c r="Q6" s="31">
        <f t="shared" ref="Q6:Q40" si="4">O6+P6</f>
        <v>258979</v>
      </c>
      <c r="R6" s="31">
        <v>124039</v>
      </c>
      <c r="S6" s="31">
        <v>122710</v>
      </c>
      <c r="T6" s="31">
        <f t="shared" ref="T6:T40" si="5">R6+S6</f>
        <v>246749</v>
      </c>
      <c r="U6" s="31">
        <f>F6+I6+L6+O6+R6</f>
        <v>674318</v>
      </c>
      <c r="V6" s="31">
        <f>G6+J6+M6+P6+S6</f>
        <v>664640</v>
      </c>
      <c r="W6" s="31">
        <f>U6+V6</f>
        <v>1338958</v>
      </c>
      <c r="X6" s="31">
        <v>118343</v>
      </c>
      <c r="Y6" s="31">
        <v>113561</v>
      </c>
      <c r="Z6" s="32">
        <f t="shared" ref="Z6:Z40" si="6">X6+Y6</f>
        <v>231904</v>
      </c>
      <c r="AA6" s="31">
        <v>117418</v>
      </c>
      <c r="AB6" s="31">
        <v>112682</v>
      </c>
      <c r="AC6" s="32">
        <f t="shared" ref="AC6:AC40" si="7">AA6+AB6</f>
        <v>230100</v>
      </c>
      <c r="AD6" s="31">
        <v>112062</v>
      </c>
      <c r="AE6" s="31">
        <v>104929</v>
      </c>
      <c r="AF6" s="32">
        <f t="shared" ref="AF6:AF40" si="8">AD6+AE6</f>
        <v>216991</v>
      </c>
      <c r="AG6" s="31">
        <f>X6+AA6+AD6</f>
        <v>347823</v>
      </c>
      <c r="AH6" s="31">
        <f>Y6+AB6+AE6</f>
        <v>331172</v>
      </c>
      <c r="AI6" s="31">
        <f>AG6+AH6</f>
        <v>678995</v>
      </c>
      <c r="AJ6" s="31">
        <f>U6+AG6</f>
        <v>1022141</v>
      </c>
      <c r="AK6" s="31">
        <f>V6+AH6</f>
        <v>995812</v>
      </c>
      <c r="AL6" s="31">
        <f>AJ6+AK6</f>
        <v>2017953</v>
      </c>
      <c r="AM6" s="31">
        <v>107789</v>
      </c>
      <c r="AN6" s="31">
        <v>101172</v>
      </c>
      <c r="AO6" s="32">
        <f t="shared" ref="AO6:AO40" si="9">AM6+AN6</f>
        <v>208961</v>
      </c>
      <c r="AP6" s="31">
        <v>95229</v>
      </c>
      <c r="AQ6" s="31">
        <v>88438</v>
      </c>
      <c r="AR6" s="32">
        <f t="shared" ref="AR6:AR40" si="10">AP6+AQ6</f>
        <v>183667</v>
      </c>
      <c r="AS6" s="31">
        <f>AM6+AP6</f>
        <v>203018</v>
      </c>
      <c r="AT6" s="31">
        <f>AN6+AQ6</f>
        <v>189610</v>
      </c>
      <c r="AU6" s="31">
        <f>AS6+AT6</f>
        <v>392628</v>
      </c>
      <c r="AV6" s="31">
        <f>U6+AG6+AS6</f>
        <v>1225159</v>
      </c>
      <c r="AW6" s="31">
        <f>V6+AH6+AT6</f>
        <v>1185422</v>
      </c>
      <c r="AX6" s="31">
        <f>AV6+AW6</f>
        <v>2410581</v>
      </c>
      <c r="AY6" s="31">
        <v>74825</v>
      </c>
      <c r="AZ6" s="31">
        <v>61889</v>
      </c>
      <c r="BA6" s="32">
        <f>AY6+AZ6</f>
        <v>136714</v>
      </c>
      <c r="BB6" s="31">
        <v>87858</v>
      </c>
      <c r="BC6" s="31">
        <v>66855</v>
      </c>
      <c r="BD6" s="32">
        <f t="shared" ref="BD6:BD40" si="11">BB6+BC6</f>
        <v>154713</v>
      </c>
      <c r="BE6" s="31">
        <f>AY6+BB6</f>
        <v>162683</v>
      </c>
      <c r="BF6" s="31">
        <f>AZ6+BC6</f>
        <v>128744</v>
      </c>
      <c r="BG6" s="31">
        <f>BE6+BF6</f>
        <v>291427</v>
      </c>
      <c r="BH6" s="31">
        <f t="shared" ref="BH6:BI40" si="12">U6+AG6+AS6+BE6</f>
        <v>1387842</v>
      </c>
      <c r="BI6" s="31">
        <f t="shared" si="12"/>
        <v>1314166</v>
      </c>
      <c r="BJ6" s="31">
        <f>BH6+BI6</f>
        <v>2702008</v>
      </c>
      <c r="BK6" s="31">
        <f>C6+BH6</f>
        <v>1437912</v>
      </c>
      <c r="BL6" s="31">
        <f>D6+BI6</f>
        <v>1356165</v>
      </c>
      <c r="BM6" s="31">
        <f>BK6+BL6</f>
        <v>2794077</v>
      </c>
    </row>
    <row r="7" spans="1:65" s="47" customFormat="1" ht="18.75" customHeight="1">
      <c r="A7" s="29">
        <v>2</v>
      </c>
      <c r="B7" s="30" t="s">
        <v>17</v>
      </c>
      <c r="C7" s="31">
        <v>0</v>
      </c>
      <c r="D7" s="31">
        <v>0</v>
      </c>
      <c r="E7" s="31">
        <f t="shared" si="0"/>
        <v>0</v>
      </c>
      <c r="F7" s="31">
        <v>0</v>
      </c>
      <c r="G7" s="31">
        <v>0</v>
      </c>
      <c r="H7" s="31">
        <f t="shared" si="1"/>
        <v>0</v>
      </c>
      <c r="I7" s="31">
        <v>0</v>
      </c>
      <c r="J7" s="31">
        <v>0</v>
      </c>
      <c r="K7" s="31">
        <f t="shared" si="2"/>
        <v>0</v>
      </c>
      <c r="L7" s="31">
        <v>0</v>
      </c>
      <c r="M7" s="31">
        <v>0</v>
      </c>
      <c r="N7" s="31">
        <f t="shared" si="3"/>
        <v>0</v>
      </c>
      <c r="O7" s="31">
        <v>0</v>
      </c>
      <c r="P7" s="31">
        <v>0</v>
      </c>
      <c r="Q7" s="31">
        <f t="shared" si="4"/>
        <v>0</v>
      </c>
      <c r="R7" s="31">
        <v>0</v>
      </c>
      <c r="S7" s="31">
        <v>0</v>
      </c>
      <c r="T7" s="31">
        <f t="shared" si="5"/>
        <v>0</v>
      </c>
      <c r="U7" s="31">
        <f t="shared" ref="U7:V40" si="13">F7+I7+L7+O7+R7</f>
        <v>0</v>
      </c>
      <c r="V7" s="31">
        <f t="shared" si="13"/>
        <v>0</v>
      </c>
      <c r="W7" s="31">
        <f t="shared" ref="W7:W40" si="14">U7+V7</f>
        <v>0</v>
      </c>
      <c r="X7" s="31">
        <v>0</v>
      </c>
      <c r="Y7" s="31">
        <v>0</v>
      </c>
      <c r="Z7" s="32">
        <f t="shared" si="6"/>
        <v>0</v>
      </c>
      <c r="AA7" s="31">
        <v>0</v>
      </c>
      <c r="AB7" s="31">
        <v>0</v>
      </c>
      <c r="AC7" s="32">
        <f t="shared" si="7"/>
        <v>0</v>
      </c>
      <c r="AD7" s="31">
        <v>0</v>
      </c>
      <c r="AE7" s="31">
        <v>0</v>
      </c>
      <c r="AF7" s="32">
        <f t="shared" si="8"/>
        <v>0</v>
      </c>
      <c r="AG7" s="31">
        <f t="shared" ref="AG7:AH40" si="15">X7+AA7+AD7</f>
        <v>0</v>
      </c>
      <c r="AH7" s="31">
        <f t="shared" si="15"/>
        <v>0</v>
      </c>
      <c r="AI7" s="31">
        <f t="shared" ref="AI7:AI40" si="16">AG7+AH7</f>
        <v>0</v>
      </c>
      <c r="AJ7" s="31">
        <f t="shared" ref="AJ7:AK40" si="17">U7+AG7</f>
        <v>0</v>
      </c>
      <c r="AK7" s="31">
        <f t="shared" si="17"/>
        <v>0</v>
      </c>
      <c r="AL7" s="31">
        <f t="shared" ref="AL7:AL40" si="18">AJ7+AK7</f>
        <v>0</v>
      </c>
      <c r="AM7" s="31">
        <v>0</v>
      </c>
      <c r="AN7" s="31">
        <v>0</v>
      </c>
      <c r="AO7" s="32">
        <f t="shared" si="9"/>
        <v>0</v>
      </c>
      <c r="AP7" s="31">
        <v>0</v>
      </c>
      <c r="AQ7" s="31">
        <v>0</v>
      </c>
      <c r="AR7" s="32">
        <f t="shared" si="10"/>
        <v>0</v>
      </c>
      <c r="AS7" s="31">
        <f t="shared" ref="AS7:AT40" si="19">AM7+AP7</f>
        <v>0</v>
      </c>
      <c r="AT7" s="31">
        <f t="shared" si="19"/>
        <v>0</v>
      </c>
      <c r="AU7" s="31">
        <f t="shared" ref="AU7:AU40" si="20">AS7+AT7</f>
        <v>0</v>
      </c>
      <c r="AV7" s="31">
        <f t="shared" ref="AV7:AW40" si="21">U7+AG7+AS7</f>
        <v>0</v>
      </c>
      <c r="AW7" s="31">
        <f t="shared" si="21"/>
        <v>0</v>
      </c>
      <c r="AX7" s="31">
        <f t="shared" ref="AX7:AX40" si="22">AV7+AW7</f>
        <v>0</v>
      </c>
      <c r="AY7" s="30">
        <v>0</v>
      </c>
      <c r="AZ7" s="31">
        <v>0</v>
      </c>
      <c r="BA7" s="32">
        <f>AY7+AZ7</f>
        <v>0</v>
      </c>
      <c r="BB7" s="31">
        <v>0</v>
      </c>
      <c r="BC7" s="31">
        <v>0</v>
      </c>
      <c r="BD7" s="32">
        <f t="shared" si="11"/>
        <v>0</v>
      </c>
      <c r="BE7" s="31">
        <f>AY7+BB7</f>
        <v>0</v>
      </c>
      <c r="BF7" s="31">
        <f>AZ7+BC7</f>
        <v>0</v>
      </c>
      <c r="BG7" s="31">
        <f>BE7+BF7</f>
        <v>0</v>
      </c>
      <c r="BH7" s="31">
        <f t="shared" si="12"/>
        <v>0</v>
      </c>
      <c r="BI7" s="31">
        <f t="shared" si="12"/>
        <v>0</v>
      </c>
      <c r="BJ7" s="31">
        <f t="shared" ref="BJ7:BJ40" si="23">BH7+BI7</f>
        <v>0</v>
      </c>
      <c r="BK7" s="31">
        <f t="shared" ref="BK7:BL40" si="24">C7+BH7</f>
        <v>0</v>
      </c>
      <c r="BL7" s="31">
        <f t="shared" si="24"/>
        <v>0</v>
      </c>
      <c r="BM7" s="31">
        <f t="shared" ref="BM7:BM40" si="25">BK7+BL7</f>
        <v>0</v>
      </c>
    </row>
    <row r="8" spans="1:65" s="47" customFormat="1" ht="18.75" customHeight="1">
      <c r="A8" s="29">
        <v>3</v>
      </c>
      <c r="B8" s="30" t="s">
        <v>48</v>
      </c>
      <c r="C8" s="31">
        <v>193110</v>
      </c>
      <c r="D8" s="31">
        <v>186979</v>
      </c>
      <c r="E8" s="31">
        <f t="shared" si="0"/>
        <v>380089</v>
      </c>
      <c r="F8" s="31">
        <v>33907</v>
      </c>
      <c r="G8" s="31">
        <v>32459</v>
      </c>
      <c r="H8" s="31">
        <f t="shared" si="1"/>
        <v>66366</v>
      </c>
      <c r="I8" s="31">
        <v>30833</v>
      </c>
      <c r="J8" s="31">
        <v>29653</v>
      </c>
      <c r="K8" s="31">
        <f t="shared" si="2"/>
        <v>60486</v>
      </c>
      <c r="L8" s="31">
        <v>30927</v>
      </c>
      <c r="M8" s="31">
        <v>30414</v>
      </c>
      <c r="N8" s="31">
        <f t="shared" si="3"/>
        <v>61341</v>
      </c>
      <c r="O8" s="31">
        <v>31607</v>
      </c>
      <c r="P8" s="31">
        <v>30684</v>
      </c>
      <c r="Q8" s="31">
        <f t="shared" si="4"/>
        <v>62291</v>
      </c>
      <c r="R8" s="31">
        <v>48499</v>
      </c>
      <c r="S8" s="31">
        <v>43374</v>
      </c>
      <c r="T8" s="31">
        <f t="shared" si="5"/>
        <v>91873</v>
      </c>
      <c r="U8" s="31">
        <f t="shared" si="13"/>
        <v>175773</v>
      </c>
      <c r="V8" s="31">
        <f t="shared" si="13"/>
        <v>166584</v>
      </c>
      <c r="W8" s="31">
        <f t="shared" si="14"/>
        <v>342357</v>
      </c>
      <c r="X8" s="31">
        <v>23955</v>
      </c>
      <c r="Y8" s="31">
        <v>24957</v>
      </c>
      <c r="Z8" s="32">
        <f t="shared" si="6"/>
        <v>48912</v>
      </c>
      <c r="AA8" s="31">
        <v>23889</v>
      </c>
      <c r="AB8" s="31">
        <v>24787</v>
      </c>
      <c r="AC8" s="32">
        <f t="shared" si="7"/>
        <v>48676</v>
      </c>
      <c r="AD8" s="31">
        <v>23856</v>
      </c>
      <c r="AE8" s="31">
        <v>19989</v>
      </c>
      <c r="AF8" s="32">
        <f t="shared" si="8"/>
        <v>43845</v>
      </c>
      <c r="AG8" s="31">
        <f t="shared" si="15"/>
        <v>71700</v>
      </c>
      <c r="AH8" s="31">
        <f t="shared" si="15"/>
        <v>69733</v>
      </c>
      <c r="AI8" s="31">
        <f t="shared" si="16"/>
        <v>141433</v>
      </c>
      <c r="AJ8" s="31">
        <f t="shared" si="17"/>
        <v>247473</v>
      </c>
      <c r="AK8" s="31">
        <f t="shared" si="17"/>
        <v>236317</v>
      </c>
      <c r="AL8" s="31">
        <f t="shared" si="18"/>
        <v>483790</v>
      </c>
      <c r="AM8" s="31">
        <v>18357</v>
      </c>
      <c r="AN8" s="31">
        <v>15079</v>
      </c>
      <c r="AO8" s="32">
        <f t="shared" si="9"/>
        <v>33436</v>
      </c>
      <c r="AP8" s="31">
        <v>15083</v>
      </c>
      <c r="AQ8" s="31">
        <v>12352</v>
      </c>
      <c r="AR8" s="32">
        <f t="shared" si="10"/>
        <v>27435</v>
      </c>
      <c r="AS8" s="31">
        <f t="shared" si="19"/>
        <v>33440</v>
      </c>
      <c r="AT8" s="31">
        <f t="shared" si="19"/>
        <v>27431</v>
      </c>
      <c r="AU8" s="31">
        <f t="shared" si="20"/>
        <v>60871</v>
      </c>
      <c r="AV8" s="31">
        <f t="shared" si="21"/>
        <v>280913</v>
      </c>
      <c r="AW8" s="31">
        <f t="shared" si="21"/>
        <v>263748</v>
      </c>
      <c r="AX8" s="31">
        <f t="shared" si="22"/>
        <v>544661</v>
      </c>
      <c r="AY8" s="31">
        <v>4551</v>
      </c>
      <c r="AZ8" s="31">
        <v>3085</v>
      </c>
      <c r="BA8" s="32">
        <f t="shared" ref="BA8:BA40" si="26">AY8+AZ8</f>
        <v>7636</v>
      </c>
      <c r="BB8" s="31">
        <v>3741</v>
      </c>
      <c r="BC8" s="31">
        <v>2524</v>
      </c>
      <c r="BD8" s="32">
        <f t="shared" si="11"/>
        <v>6265</v>
      </c>
      <c r="BE8" s="31">
        <f t="shared" ref="BE8:BF40" si="27">AY8+BB8</f>
        <v>8292</v>
      </c>
      <c r="BF8" s="31">
        <f t="shared" si="27"/>
        <v>5609</v>
      </c>
      <c r="BG8" s="31">
        <f t="shared" ref="BG8:BG40" si="28">BE8+BF8</f>
        <v>13901</v>
      </c>
      <c r="BH8" s="31">
        <f t="shared" si="12"/>
        <v>289205</v>
      </c>
      <c r="BI8" s="31">
        <f t="shared" si="12"/>
        <v>269357</v>
      </c>
      <c r="BJ8" s="31">
        <f t="shared" si="23"/>
        <v>558562</v>
      </c>
      <c r="BK8" s="31">
        <f t="shared" si="24"/>
        <v>482315</v>
      </c>
      <c r="BL8" s="31">
        <f t="shared" si="24"/>
        <v>456336</v>
      </c>
      <c r="BM8" s="31">
        <f t="shared" si="25"/>
        <v>938651</v>
      </c>
    </row>
    <row r="9" spans="1:65" s="47" customFormat="1" ht="18.75" customHeight="1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384776</v>
      </c>
      <c r="G9" s="31">
        <v>286334</v>
      </c>
      <c r="H9" s="31">
        <f t="shared" si="1"/>
        <v>671110</v>
      </c>
      <c r="I9" s="31">
        <v>304472</v>
      </c>
      <c r="J9" s="31">
        <v>222194</v>
      </c>
      <c r="K9" s="31">
        <f t="shared" si="2"/>
        <v>526666</v>
      </c>
      <c r="L9" s="31">
        <v>243977</v>
      </c>
      <c r="M9" s="31">
        <v>174363</v>
      </c>
      <c r="N9" s="31">
        <f t="shared" si="3"/>
        <v>418340</v>
      </c>
      <c r="O9" s="31">
        <v>206617</v>
      </c>
      <c r="P9" s="31">
        <v>138064</v>
      </c>
      <c r="Q9" s="31">
        <f t="shared" si="4"/>
        <v>344681</v>
      </c>
      <c r="R9" s="31">
        <v>173639</v>
      </c>
      <c r="S9" s="31">
        <v>114368</v>
      </c>
      <c r="T9" s="31">
        <f t="shared" si="5"/>
        <v>288007</v>
      </c>
      <c r="U9" s="31">
        <f t="shared" si="13"/>
        <v>1313481</v>
      </c>
      <c r="V9" s="31">
        <f t="shared" si="13"/>
        <v>935323</v>
      </c>
      <c r="W9" s="31">
        <f t="shared" si="14"/>
        <v>2248804</v>
      </c>
      <c r="X9" s="31">
        <v>129723</v>
      </c>
      <c r="Y9" s="31">
        <v>76209</v>
      </c>
      <c r="Z9" s="32">
        <f t="shared" si="6"/>
        <v>205932</v>
      </c>
      <c r="AA9" s="31">
        <v>97521</v>
      </c>
      <c r="AB9" s="31">
        <v>58676</v>
      </c>
      <c r="AC9" s="32">
        <f t="shared" si="7"/>
        <v>156197</v>
      </c>
      <c r="AD9" s="31">
        <v>80871</v>
      </c>
      <c r="AE9" s="31">
        <v>48527</v>
      </c>
      <c r="AF9" s="32">
        <f t="shared" si="8"/>
        <v>129398</v>
      </c>
      <c r="AG9" s="31">
        <f t="shared" si="15"/>
        <v>308115</v>
      </c>
      <c r="AH9" s="31">
        <f t="shared" si="15"/>
        <v>183412</v>
      </c>
      <c r="AI9" s="31">
        <f t="shared" si="16"/>
        <v>491527</v>
      </c>
      <c r="AJ9" s="31">
        <f t="shared" si="17"/>
        <v>1621596</v>
      </c>
      <c r="AK9" s="31">
        <f t="shared" si="17"/>
        <v>1118735</v>
      </c>
      <c r="AL9" s="31">
        <f t="shared" si="18"/>
        <v>2740331</v>
      </c>
      <c r="AM9" s="31">
        <v>53768</v>
      </c>
      <c r="AN9" s="31">
        <v>31654</v>
      </c>
      <c r="AO9" s="32">
        <f t="shared" si="9"/>
        <v>85422</v>
      </c>
      <c r="AP9" s="31">
        <v>45808</v>
      </c>
      <c r="AQ9" s="31">
        <v>25548</v>
      </c>
      <c r="AR9" s="32">
        <f t="shared" si="10"/>
        <v>71356</v>
      </c>
      <c r="AS9" s="31">
        <f t="shared" si="19"/>
        <v>99576</v>
      </c>
      <c r="AT9" s="31">
        <f t="shared" si="19"/>
        <v>57202</v>
      </c>
      <c r="AU9" s="31">
        <f t="shared" si="20"/>
        <v>156778</v>
      </c>
      <c r="AV9" s="31">
        <f t="shared" si="21"/>
        <v>1721172</v>
      </c>
      <c r="AW9" s="31">
        <f t="shared" si="21"/>
        <v>1175937</v>
      </c>
      <c r="AX9" s="31">
        <f t="shared" si="22"/>
        <v>2897109</v>
      </c>
      <c r="AY9" s="31">
        <v>22161</v>
      </c>
      <c r="AZ9" s="31">
        <v>8201</v>
      </c>
      <c r="BA9" s="32">
        <f t="shared" si="26"/>
        <v>30362</v>
      </c>
      <c r="BB9" s="31">
        <v>12490</v>
      </c>
      <c r="BC9" s="31">
        <v>6346</v>
      </c>
      <c r="BD9" s="32">
        <f t="shared" si="11"/>
        <v>18836</v>
      </c>
      <c r="BE9" s="31">
        <f t="shared" si="27"/>
        <v>34651</v>
      </c>
      <c r="BF9" s="31">
        <f t="shared" si="27"/>
        <v>14547</v>
      </c>
      <c r="BG9" s="31">
        <f t="shared" si="28"/>
        <v>49198</v>
      </c>
      <c r="BH9" s="31">
        <f t="shared" si="12"/>
        <v>1755823</v>
      </c>
      <c r="BI9" s="31">
        <f t="shared" si="12"/>
        <v>1190484</v>
      </c>
      <c r="BJ9" s="31">
        <f t="shared" si="23"/>
        <v>2946307</v>
      </c>
      <c r="BK9" s="31">
        <f t="shared" si="24"/>
        <v>1755823</v>
      </c>
      <c r="BL9" s="31">
        <f t="shared" si="24"/>
        <v>1190484</v>
      </c>
      <c r="BM9" s="31">
        <f t="shared" si="25"/>
        <v>2946307</v>
      </c>
    </row>
    <row r="10" spans="1:65" s="47" customFormat="1" ht="18.75" customHeight="1">
      <c r="A10" s="29">
        <v>5</v>
      </c>
      <c r="B10" s="34" t="s">
        <v>19</v>
      </c>
      <c r="C10" s="31">
        <v>5080</v>
      </c>
      <c r="D10" s="31">
        <v>2812</v>
      </c>
      <c r="E10" s="31">
        <f t="shared" si="0"/>
        <v>7892</v>
      </c>
      <c r="F10" s="31">
        <v>61376</v>
      </c>
      <c r="G10" s="31">
        <v>55772</v>
      </c>
      <c r="H10" s="31">
        <f t="shared" si="1"/>
        <v>117148</v>
      </c>
      <c r="I10" s="31">
        <v>52306</v>
      </c>
      <c r="J10" s="31">
        <v>48543</v>
      </c>
      <c r="K10" s="31">
        <f t="shared" si="2"/>
        <v>100849</v>
      </c>
      <c r="L10" s="31">
        <v>51505</v>
      </c>
      <c r="M10" s="31">
        <v>46559</v>
      </c>
      <c r="N10" s="31">
        <f t="shared" si="3"/>
        <v>98064</v>
      </c>
      <c r="O10" s="31">
        <v>46542</v>
      </c>
      <c r="P10" s="31">
        <v>43491</v>
      </c>
      <c r="Q10" s="31">
        <f t="shared" si="4"/>
        <v>90033</v>
      </c>
      <c r="R10" s="31">
        <v>43186</v>
      </c>
      <c r="S10" s="31">
        <v>39932</v>
      </c>
      <c r="T10" s="31">
        <f t="shared" si="5"/>
        <v>83118</v>
      </c>
      <c r="U10" s="31">
        <f t="shared" si="13"/>
        <v>254915</v>
      </c>
      <c r="V10" s="31">
        <f t="shared" si="13"/>
        <v>234297</v>
      </c>
      <c r="W10" s="31">
        <f t="shared" si="14"/>
        <v>489212</v>
      </c>
      <c r="X10" s="31">
        <v>38190</v>
      </c>
      <c r="Y10" s="31">
        <v>32305</v>
      </c>
      <c r="Z10" s="32">
        <f t="shared" si="6"/>
        <v>70495</v>
      </c>
      <c r="AA10" s="31">
        <v>35974</v>
      </c>
      <c r="AB10" s="31">
        <v>29240</v>
      </c>
      <c r="AC10" s="32">
        <f t="shared" si="7"/>
        <v>65214</v>
      </c>
      <c r="AD10" s="31">
        <v>32225</v>
      </c>
      <c r="AE10" s="31">
        <v>27224</v>
      </c>
      <c r="AF10" s="32">
        <f t="shared" si="8"/>
        <v>59449</v>
      </c>
      <c r="AG10" s="31">
        <f t="shared" si="15"/>
        <v>106389</v>
      </c>
      <c r="AH10" s="31">
        <f t="shared" si="15"/>
        <v>88769</v>
      </c>
      <c r="AI10" s="31">
        <f t="shared" si="16"/>
        <v>195158</v>
      </c>
      <c r="AJ10" s="31">
        <f t="shared" si="17"/>
        <v>361304</v>
      </c>
      <c r="AK10" s="31">
        <f t="shared" si="17"/>
        <v>323066</v>
      </c>
      <c r="AL10" s="31">
        <f t="shared" si="18"/>
        <v>684370</v>
      </c>
      <c r="AM10" s="31">
        <v>21129</v>
      </c>
      <c r="AN10" s="31">
        <v>16923</v>
      </c>
      <c r="AO10" s="32">
        <f t="shared" si="9"/>
        <v>38052</v>
      </c>
      <c r="AP10" s="31">
        <v>20381</v>
      </c>
      <c r="AQ10" s="31">
        <v>14800</v>
      </c>
      <c r="AR10" s="32">
        <f t="shared" si="10"/>
        <v>35181</v>
      </c>
      <c r="AS10" s="31">
        <f t="shared" si="19"/>
        <v>41510</v>
      </c>
      <c r="AT10" s="31">
        <f t="shared" si="19"/>
        <v>31723</v>
      </c>
      <c r="AU10" s="31">
        <f t="shared" si="20"/>
        <v>73233</v>
      </c>
      <c r="AV10" s="31">
        <f t="shared" si="21"/>
        <v>402814</v>
      </c>
      <c r="AW10" s="31">
        <f t="shared" si="21"/>
        <v>354789</v>
      </c>
      <c r="AX10" s="31">
        <f t="shared" si="22"/>
        <v>757603</v>
      </c>
      <c r="AY10" s="31">
        <v>10475</v>
      </c>
      <c r="AZ10" s="31">
        <v>8113</v>
      </c>
      <c r="BA10" s="32">
        <f t="shared" si="26"/>
        <v>18588</v>
      </c>
      <c r="BB10" s="31">
        <v>10683</v>
      </c>
      <c r="BC10" s="31">
        <v>6943</v>
      </c>
      <c r="BD10" s="32">
        <f t="shared" si="11"/>
        <v>17626</v>
      </c>
      <c r="BE10" s="31">
        <f t="shared" si="27"/>
        <v>21158</v>
      </c>
      <c r="BF10" s="31">
        <f t="shared" si="27"/>
        <v>15056</v>
      </c>
      <c r="BG10" s="31">
        <f t="shared" si="28"/>
        <v>36214</v>
      </c>
      <c r="BH10" s="31">
        <f t="shared" si="12"/>
        <v>423972</v>
      </c>
      <c r="BI10" s="31">
        <f t="shared" si="12"/>
        <v>369845</v>
      </c>
      <c r="BJ10" s="31">
        <f t="shared" si="23"/>
        <v>793817</v>
      </c>
      <c r="BK10" s="31">
        <f t="shared" si="24"/>
        <v>429052</v>
      </c>
      <c r="BL10" s="31">
        <f t="shared" si="24"/>
        <v>372657</v>
      </c>
      <c r="BM10" s="31">
        <f t="shared" si="25"/>
        <v>801709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293</v>
      </c>
      <c r="G11" s="35">
        <v>261</v>
      </c>
      <c r="H11" s="31">
        <f t="shared" si="1"/>
        <v>554</v>
      </c>
      <c r="I11" s="35">
        <v>244</v>
      </c>
      <c r="J11" s="35">
        <v>271</v>
      </c>
      <c r="K11" s="31">
        <f t="shared" si="2"/>
        <v>515</v>
      </c>
      <c r="L11" s="35">
        <v>337</v>
      </c>
      <c r="M11" s="35">
        <v>291</v>
      </c>
      <c r="N11" s="31">
        <f t="shared" si="3"/>
        <v>628</v>
      </c>
      <c r="O11" s="35">
        <v>277</v>
      </c>
      <c r="P11" s="35">
        <v>269</v>
      </c>
      <c r="Q11" s="31">
        <f t="shared" si="4"/>
        <v>546</v>
      </c>
      <c r="R11" s="35">
        <v>271</v>
      </c>
      <c r="S11" s="35">
        <v>249</v>
      </c>
      <c r="T11" s="31">
        <f t="shared" si="5"/>
        <v>520</v>
      </c>
      <c r="U11" s="31">
        <f t="shared" si="13"/>
        <v>1422</v>
      </c>
      <c r="V11" s="31">
        <f t="shared" si="13"/>
        <v>1341</v>
      </c>
      <c r="W11" s="31">
        <f t="shared" si="14"/>
        <v>2763</v>
      </c>
      <c r="X11" s="35">
        <v>242</v>
      </c>
      <c r="Y11" s="35">
        <v>210</v>
      </c>
      <c r="Z11" s="32">
        <f t="shared" si="6"/>
        <v>452</v>
      </c>
      <c r="AA11" s="35">
        <v>224</v>
      </c>
      <c r="AB11" s="35">
        <v>187</v>
      </c>
      <c r="AC11" s="32">
        <f t="shared" si="7"/>
        <v>411</v>
      </c>
      <c r="AD11" s="35">
        <v>240</v>
      </c>
      <c r="AE11" s="35">
        <v>251</v>
      </c>
      <c r="AF11" s="32">
        <f t="shared" si="8"/>
        <v>491</v>
      </c>
      <c r="AG11" s="31">
        <f t="shared" si="15"/>
        <v>706</v>
      </c>
      <c r="AH11" s="31">
        <f t="shared" si="15"/>
        <v>648</v>
      </c>
      <c r="AI11" s="31">
        <f t="shared" si="16"/>
        <v>1354</v>
      </c>
      <c r="AJ11" s="31">
        <f t="shared" si="17"/>
        <v>2128</v>
      </c>
      <c r="AK11" s="31">
        <f t="shared" si="17"/>
        <v>1989</v>
      </c>
      <c r="AL11" s="31">
        <f t="shared" si="18"/>
        <v>4117</v>
      </c>
      <c r="AM11" s="35">
        <v>162</v>
      </c>
      <c r="AN11" s="35">
        <v>187</v>
      </c>
      <c r="AO11" s="32">
        <f t="shared" si="9"/>
        <v>349</v>
      </c>
      <c r="AP11" s="35">
        <v>98</v>
      </c>
      <c r="AQ11" s="35">
        <v>118</v>
      </c>
      <c r="AR11" s="32">
        <f t="shared" si="10"/>
        <v>216</v>
      </c>
      <c r="AS11" s="31">
        <f t="shared" si="19"/>
        <v>260</v>
      </c>
      <c r="AT11" s="31">
        <f t="shared" si="19"/>
        <v>305</v>
      </c>
      <c r="AU11" s="31">
        <f t="shared" si="20"/>
        <v>565</v>
      </c>
      <c r="AV11" s="31">
        <f t="shared" si="21"/>
        <v>2388</v>
      </c>
      <c r="AW11" s="31">
        <f t="shared" si="21"/>
        <v>2294</v>
      </c>
      <c r="AX11" s="31">
        <f t="shared" si="22"/>
        <v>4682</v>
      </c>
      <c r="AY11" s="35">
        <v>71</v>
      </c>
      <c r="AZ11" s="35">
        <v>96</v>
      </c>
      <c r="BA11" s="32">
        <f t="shared" si="26"/>
        <v>167</v>
      </c>
      <c r="BB11" s="35">
        <v>70</v>
      </c>
      <c r="BC11" s="35">
        <v>82</v>
      </c>
      <c r="BD11" s="32">
        <f t="shared" si="11"/>
        <v>152</v>
      </c>
      <c r="BE11" s="31">
        <f t="shared" si="27"/>
        <v>141</v>
      </c>
      <c r="BF11" s="31">
        <f t="shared" si="27"/>
        <v>178</v>
      </c>
      <c r="BG11" s="31">
        <f t="shared" si="28"/>
        <v>319</v>
      </c>
      <c r="BH11" s="31">
        <f t="shared" si="12"/>
        <v>2529</v>
      </c>
      <c r="BI11" s="31">
        <f t="shared" si="12"/>
        <v>2472</v>
      </c>
      <c r="BJ11" s="31">
        <f t="shared" si="23"/>
        <v>5001</v>
      </c>
      <c r="BK11" s="31">
        <f t="shared" si="24"/>
        <v>2529</v>
      </c>
      <c r="BL11" s="31">
        <f t="shared" si="24"/>
        <v>2472</v>
      </c>
      <c r="BM11" s="31">
        <f t="shared" si="25"/>
        <v>5001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54197</v>
      </c>
      <c r="G12" s="31">
        <v>47781</v>
      </c>
      <c r="H12" s="31">
        <f t="shared" si="1"/>
        <v>101978</v>
      </c>
      <c r="I12" s="31">
        <v>49158</v>
      </c>
      <c r="J12" s="31">
        <v>43337</v>
      </c>
      <c r="K12" s="31">
        <f t="shared" si="2"/>
        <v>92495</v>
      </c>
      <c r="L12" s="31">
        <v>46469</v>
      </c>
      <c r="M12" s="31">
        <v>40860</v>
      </c>
      <c r="N12" s="31">
        <f t="shared" si="3"/>
        <v>87329</v>
      </c>
      <c r="O12" s="31">
        <v>44895</v>
      </c>
      <c r="P12" s="31">
        <v>38223</v>
      </c>
      <c r="Q12" s="31">
        <f t="shared" si="4"/>
        <v>83118</v>
      </c>
      <c r="R12" s="31">
        <v>41012</v>
      </c>
      <c r="S12" s="31">
        <v>35346</v>
      </c>
      <c r="T12" s="31">
        <f t="shared" si="5"/>
        <v>76358</v>
      </c>
      <c r="U12" s="31">
        <f t="shared" si="13"/>
        <v>235731</v>
      </c>
      <c r="V12" s="31">
        <f t="shared" si="13"/>
        <v>205547</v>
      </c>
      <c r="W12" s="31">
        <f t="shared" si="14"/>
        <v>441278</v>
      </c>
      <c r="X12" s="31">
        <v>37147</v>
      </c>
      <c r="Y12" s="31">
        <v>29997</v>
      </c>
      <c r="Z12" s="32">
        <f t="shared" si="6"/>
        <v>67144</v>
      </c>
      <c r="AA12" s="31">
        <v>32277</v>
      </c>
      <c r="AB12" s="31">
        <v>26652</v>
      </c>
      <c r="AC12" s="32">
        <f t="shared" si="7"/>
        <v>58929</v>
      </c>
      <c r="AD12" s="35">
        <v>43968</v>
      </c>
      <c r="AE12" s="35">
        <v>29531</v>
      </c>
      <c r="AF12" s="33">
        <f>AD12+AE12</f>
        <v>73499</v>
      </c>
      <c r="AG12" s="31">
        <f t="shared" si="15"/>
        <v>113392</v>
      </c>
      <c r="AH12" s="31">
        <f t="shared" si="15"/>
        <v>86180</v>
      </c>
      <c r="AI12" s="31">
        <f t="shared" si="16"/>
        <v>199572</v>
      </c>
      <c r="AJ12" s="31">
        <f t="shared" si="17"/>
        <v>349123</v>
      </c>
      <c r="AK12" s="31">
        <f t="shared" si="17"/>
        <v>291727</v>
      </c>
      <c r="AL12" s="31">
        <f t="shared" si="18"/>
        <v>640850</v>
      </c>
      <c r="AM12" s="35">
        <v>36682</v>
      </c>
      <c r="AN12" s="35">
        <v>23749</v>
      </c>
      <c r="AO12" s="32">
        <f>AM12+AN12</f>
        <v>60431</v>
      </c>
      <c r="AP12" s="35">
        <v>29272</v>
      </c>
      <c r="AQ12" s="35">
        <v>19166</v>
      </c>
      <c r="AR12" s="32">
        <f>AP12+AQ12</f>
        <v>48438</v>
      </c>
      <c r="AS12" s="31">
        <f t="shared" si="19"/>
        <v>65954</v>
      </c>
      <c r="AT12" s="31">
        <f t="shared" si="19"/>
        <v>42915</v>
      </c>
      <c r="AU12" s="31">
        <f t="shared" si="20"/>
        <v>108869</v>
      </c>
      <c r="AV12" s="31">
        <f t="shared" si="21"/>
        <v>415077</v>
      </c>
      <c r="AW12" s="31">
        <f t="shared" si="21"/>
        <v>334642</v>
      </c>
      <c r="AX12" s="31">
        <f t="shared" si="22"/>
        <v>749719</v>
      </c>
      <c r="AY12" s="35">
        <v>17501</v>
      </c>
      <c r="AZ12" s="35">
        <v>12112</v>
      </c>
      <c r="BA12" s="32">
        <f>AY12+AZ12</f>
        <v>29613</v>
      </c>
      <c r="BB12" s="35">
        <v>17365</v>
      </c>
      <c r="BC12" s="35">
        <v>12033</v>
      </c>
      <c r="BD12" s="32">
        <f>BB12+BC12</f>
        <v>29398</v>
      </c>
      <c r="BE12" s="31">
        <f t="shared" si="27"/>
        <v>34866</v>
      </c>
      <c r="BF12" s="31">
        <f t="shared" si="27"/>
        <v>24145</v>
      </c>
      <c r="BG12" s="31">
        <f t="shared" si="28"/>
        <v>59011</v>
      </c>
      <c r="BH12" s="31">
        <f t="shared" si="12"/>
        <v>449943</v>
      </c>
      <c r="BI12" s="31">
        <f t="shared" si="12"/>
        <v>358787</v>
      </c>
      <c r="BJ12" s="31">
        <f t="shared" si="23"/>
        <v>808730</v>
      </c>
      <c r="BK12" s="31">
        <f t="shared" si="24"/>
        <v>449943</v>
      </c>
      <c r="BL12" s="31">
        <f t="shared" si="24"/>
        <v>358787</v>
      </c>
      <c r="BM12" s="31">
        <f t="shared" si="25"/>
        <v>808730</v>
      </c>
    </row>
    <row r="13" spans="1:65" s="47" customFormat="1" ht="18.75" customHeight="1">
      <c r="A13" s="29">
        <v>8</v>
      </c>
      <c r="B13" s="30" t="s">
        <v>22</v>
      </c>
      <c r="C13" s="31">
        <v>20501</v>
      </c>
      <c r="D13" s="31">
        <v>19161</v>
      </c>
      <c r="E13" s="31">
        <f t="shared" si="0"/>
        <v>39662</v>
      </c>
      <c r="F13" s="31">
        <v>70125</v>
      </c>
      <c r="G13" s="31">
        <v>67044</v>
      </c>
      <c r="H13" s="31">
        <f t="shared" si="1"/>
        <v>137169</v>
      </c>
      <c r="I13" s="31">
        <v>68868</v>
      </c>
      <c r="J13" s="31">
        <v>66282</v>
      </c>
      <c r="K13" s="31">
        <f t="shared" si="2"/>
        <v>135150</v>
      </c>
      <c r="L13" s="31">
        <v>67981</v>
      </c>
      <c r="M13" s="31">
        <v>65087</v>
      </c>
      <c r="N13" s="31">
        <f t="shared" si="3"/>
        <v>133068</v>
      </c>
      <c r="O13" s="31">
        <v>63204</v>
      </c>
      <c r="P13" s="31">
        <v>63617</v>
      </c>
      <c r="Q13" s="31">
        <f t="shared" si="4"/>
        <v>126821</v>
      </c>
      <c r="R13" s="31">
        <v>61350</v>
      </c>
      <c r="S13" s="31">
        <v>58898</v>
      </c>
      <c r="T13" s="31">
        <f t="shared" si="5"/>
        <v>120248</v>
      </c>
      <c r="U13" s="31">
        <f t="shared" si="13"/>
        <v>331528</v>
      </c>
      <c r="V13" s="31">
        <f t="shared" si="13"/>
        <v>320928</v>
      </c>
      <c r="W13" s="31">
        <f t="shared" si="14"/>
        <v>652456</v>
      </c>
      <c r="X13" s="31">
        <v>49906</v>
      </c>
      <c r="Y13" s="31">
        <v>47789</v>
      </c>
      <c r="Z13" s="32">
        <f t="shared" si="6"/>
        <v>97695</v>
      </c>
      <c r="AA13" s="31">
        <v>45278</v>
      </c>
      <c r="AB13" s="31">
        <v>42262</v>
      </c>
      <c r="AC13" s="32">
        <f t="shared" si="7"/>
        <v>87540</v>
      </c>
      <c r="AD13" s="31">
        <v>53071</v>
      </c>
      <c r="AE13" s="31">
        <v>33907</v>
      </c>
      <c r="AF13" s="32">
        <f t="shared" si="8"/>
        <v>86978</v>
      </c>
      <c r="AG13" s="31">
        <f t="shared" si="15"/>
        <v>148255</v>
      </c>
      <c r="AH13" s="31">
        <f t="shared" si="15"/>
        <v>123958</v>
      </c>
      <c r="AI13" s="31">
        <f t="shared" si="16"/>
        <v>272213</v>
      </c>
      <c r="AJ13" s="31">
        <f t="shared" si="17"/>
        <v>479783</v>
      </c>
      <c r="AK13" s="31">
        <f t="shared" si="17"/>
        <v>444886</v>
      </c>
      <c r="AL13" s="31">
        <f t="shared" si="18"/>
        <v>924669</v>
      </c>
      <c r="AM13" s="31">
        <v>37573</v>
      </c>
      <c r="AN13" s="31">
        <v>34098</v>
      </c>
      <c r="AO13" s="32">
        <f t="shared" si="9"/>
        <v>71671</v>
      </c>
      <c r="AP13" s="31">
        <v>33025</v>
      </c>
      <c r="AQ13" s="31">
        <v>27925</v>
      </c>
      <c r="AR13" s="32">
        <f t="shared" si="10"/>
        <v>60950</v>
      </c>
      <c r="AS13" s="31">
        <f t="shared" si="19"/>
        <v>70598</v>
      </c>
      <c r="AT13" s="31">
        <f t="shared" si="19"/>
        <v>62023</v>
      </c>
      <c r="AU13" s="31">
        <f t="shared" si="20"/>
        <v>132621</v>
      </c>
      <c r="AV13" s="31">
        <f t="shared" si="21"/>
        <v>550381</v>
      </c>
      <c r="AW13" s="31">
        <f t="shared" si="21"/>
        <v>506909</v>
      </c>
      <c r="AX13" s="31">
        <f t="shared" si="22"/>
        <v>1057290</v>
      </c>
      <c r="AY13" s="31">
        <v>20543</v>
      </c>
      <c r="AZ13" s="31">
        <v>16181</v>
      </c>
      <c r="BA13" s="32">
        <f t="shared" si="26"/>
        <v>36724</v>
      </c>
      <c r="BB13" s="31">
        <v>16028</v>
      </c>
      <c r="BC13" s="31">
        <v>12074</v>
      </c>
      <c r="BD13" s="32">
        <f>BB13+BC13</f>
        <v>28102</v>
      </c>
      <c r="BE13" s="31">
        <f t="shared" si="27"/>
        <v>36571</v>
      </c>
      <c r="BF13" s="31">
        <f t="shared" si="27"/>
        <v>28255</v>
      </c>
      <c r="BG13" s="31">
        <f t="shared" si="28"/>
        <v>64826</v>
      </c>
      <c r="BH13" s="31">
        <f t="shared" si="12"/>
        <v>586952</v>
      </c>
      <c r="BI13" s="31">
        <f t="shared" si="12"/>
        <v>535164</v>
      </c>
      <c r="BJ13" s="31">
        <f t="shared" si="23"/>
        <v>1122116</v>
      </c>
      <c r="BK13" s="31">
        <f t="shared" si="24"/>
        <v>607453</v>
      </c>
      <c r="BL13" s="31">
        <f t="shared" si="24"/>
        <v>554325</v>
      </c>
      <c r="BM13" s="31">
        <f t="shared" si="25"/>
        <v>1161778</v>
      </c>
    </row>
    <row r="14" spans="1:65" s="47" customFormat="1" ht="18.75" customHeight="1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17870</v>
      </c>
      <c r="G14" s="31">
        <v>17077</v>
      </c>
      <c r="H14" s="31">
        <f t="shared" si="1"/>
        <v>34947</v>
      </c>
      <c r="I14" s="31">
        <v>16763</v>
      </c>
      <c r="J14" s="31">
        <v>16295</v>
      </c>
      <c r="K14" s="31">
        <f t="shared" si="2"/>
        <v>33058</v>
      </c>
      <c r="L14" s="31">
        <v>17426</v>
      </c>
      <c r="M14" s="31">
        <v>16553</v>
      </c>
      <c r="N14" s="31">
        <f t="shared" si="3"/>
        <v>33979</v>
      </c>
      <c r="O14" s="31">
        <v>17849</v>
      </c>
      <c r="P14" s="31">
        <v>16844</v>
      </c>
      <c r="Q14" s="31">
        <f t="shared" si="4"/>
        <v>34693</v>
      </c>
      <c r="R14" s="31">
        <v>18220</v>
      </c>
      <c r="S14" s="31">
        <v>17332</v>
      </c>
      <c r="T14" s="31">
        <f t="shared" si="5"/>
        <v>35552</v>
      </c>
      <c r="U14" s="31">
        <f t="shared" si="13"/>
        <v>88128</v>
      </c>
      <c r="V14" s="31">
        <f t="shared" si="13"/>
        <v>84101</v>
      </c>
      <c r="W14" s="31">
        <f t="shared" si="14"/>
        <v>172229</v>
      </c>
      <c r="X14" s="31">
        <v>19017</v>
      </c>
      <c r="Y14" s="31">
        <v>17242</v>
      </c>
      <c r="Z14" s="32">
        <f t="shared" si="6"/>
        <v>36259</v>
      </c>
      <c r="AA14" s="31">
        <v>17703</v>
      </c>
      <c r="AB14" s="31">
        <v>16239</v>
      </c>
      <c r="AC14" s="32">
        <f t="shared" si="7"/>
        <v>33942</v>
      </c>
      <c r="AD14" s="31">
        <v>18722</v>
      </c>
      <c r="AE14" s="31">
        <v>17741</v>
      </c>
      <c r="AF14" s="32">
        <f t="shared" si="8"/>
        <v>36463</v>
      </c>
      <c r="AG14" s="31">
        <f t="shared" si="15"/>
        <v>55442</v>
      </c>
      <c r="AH14" s="31">
        <f t="shared" si="15"/>
        <v>51222</v>
      </c>
      <c r="AI14" s="31">
        <f t="shared" si="16"/>
        <v>106664</v>
      </c>
      <c r="AJ14" s="31">
        <f t="shared" si="17"/>
        <v>143570</v>
      </c>
      <c r="AK14" s="31">
        <f t="shared" si="17"/>
        <v>135323</v>
      </c>
      <c r="AL14" s="31">
        <f t="shared" si="18"/>
        <v>278893</v>
      </c>
      <c r="AM14" s="31">
        <v>13497</v>
      </c>
      <c r="AN14" s="31">
        <v>13950</v>
      </c>
      <c r="AO14" s="32">
        <f t="shared" si="9"/>
        <v>27447</v>
      </c>
      <c r="AP14" s="31">
        <v>14933</v>
      </c>
      <c r="AQ14" s="31">
        <v>12491</v>
      </c>
      <c r="AR14" s="32">
        <f t="shared" si="10"/>
        <v>27424</v>
      </c>
      <c r="AS14" s="31">
        <f t="shared" si="19"/>
        <v>28430</v>
      </c>
      <c r="AT14" s="31">
        <f t="shared" si="19"/>
        <v>26441</v>
      </c>
      <c r="AU14" s="31">
        <f t="shared" si="20"/>
        <v>54871</v>
      </c>
      <c r="AV14" s="31">
        <f t="shared" si="21"/>
        <v>172000</v>
      </c>
      <c r="AW14" s="31">
        <f t="shared" si="21"/>
        <v>161764</v>
      </c>
      <c r="AX14" s="31">
        <f t="shared" si="22"/>
        <v>333764</v>
      </c>
      <c r="AY14" s="31">
        <v>12299</v>
      </c>
      <c r="AZ14" s="31">
        <v>7000</v>
      </c>
      <c r="BA14" s="32">
        <f t="shared" si="26"/>
        <v>19299</v>
      </c>
      <c r="BB14" s="31">
        <v>6241</v>
      </c>
      <c r="BC14" s="31">
        <v>4437</v>
      </c>
      <c r="BD14" s="32">
        <f t="shared" si="11"/>
        <v>10678</v>
      </c>
      <c r="BE14" s="31">
        <f t="shared" si="27"/>
        <v>18540</v>
      </c>
      <c r="BF14" s="31">
        <f t="shared" si="27"/>
        <v>11437</v>
      </c>
      <c r="BG14" s="31">
        <f t="shared" si="28"/>
        <v>29977</v>
      </c>
      <c r="BH14" s="31">
        <f t="shared" si="12"/>
        <v>190540</v>
      </c>
      <c r="BI14" s="31">
        <f t="shared" si="12"/>
        <v>173201</v>
      </c>
      <c r="BJ14" s="31">
        <f t="shared" si="23"/>
        <v>363741</v>
      </c>
      <c r="BK14" s="31">
        <f t="shared" si="24"/>
        <v>190540</v>
      </c>
      <c r="BL14" s="31">
        <f t="shared" si="24"/>
        <v>173201</v>
      </c>
      <c r="BM14" s="31">
        <f t="shared" si="25"/>
        <v>363741</v>
      </c>
    </row>
    <row r="15" spans="1:65" s="47" customFormat="1" ht="18.75" customHeight="1">
      <c r="A15" s="29">
        <v>10</v>
      </c>
      <c r="B15" s="30" t="s">
        <v>24</v>
      </c>
      <c r="C15" s="31">
        <v>6645</v>
      </c>
      <c r="D15" s="31">
        <v>5228</v>
      </c>
      <c r="E15" s="31">
        <f t="shared" si="0"/>
        <v>11873</v>
      </c>
      <c r="F15" s="31">
        <v>10734</v>
      </c>
      <c r="G15" s="31">
        <v>9223</v>
      </c>
      <c r="H15" s="31">
        <f t="shared" si="1"/>
        <v>19957</v>
      </c>
      <c r="I15" s="31">
        <v>10156</v>
      </c>
      <c r="J15" s="31">
        <v>8821</v>
      </c>
      <c r="K15" s="31">
        <f t="shared" si="2"/>
        <v>18977</v>
      </c>
      <c r="L15" s="31">
        <v>10218</v>
      </c>
      <c r="M15" s="31">
        <v>8602</v>
      </c>
      <c r="N15" s="31">
        <f t="shared" si="3"/>
        <v>18820</v>
      </c>
      <c r="O15" s="31">
        <v>9457</v>
      </c>
      <c r="P15" s="31">
        <v>8440</v>
      </c>
      <c r="Q15" s="31">
        <f t="shared" si="4"/>
        <v>17897</v>
      </c>
      <c r="R15" s="30">
        <v>10048</v>
      </c>
      <c r="S15" s="31">
        <v>8950</v>
      </c>
      <c r="T15" s="31">
        <f t="shared" si="5"/>
        <v>18998</v>
      </c>
      <c r="U15" s="31">
        <f t="shared" si="13"/>
        <v>50613</v>
      </c>
      <c r="V15" s="31">
        <f t="shared" si="13"/>
        <v>44036</v>
      </c>
      <c r="W15" s="31">
        <f t="shared" si="14"/>
        <v>94649</v>
      </c>
      <c r="X15" s="31">
        <v>9704</v>
      </c>
      <c r="Y15" s="31">
        <v>8356</v>
      </c>
      <c r="Z15" s="33">
        <f t="shared" si="6"/>
        <v>18060</v>
      </c>
      <c r="AA15" s="31">
        <v>9040</v>
      </c>
      <c r="AB15" s="31">
        <v>7581</v>
      </c>
      <c r="AC15" s="33">
        <f t="shared" si="7"/>
        <v>16621</v>
      </c>
      <c r="AD15" s="31">
        <v>9008</v>
      </c>
      <c r="AE15" s="31">
        <v>7307</v>
      </c>
      <c r="AF15" s="33">
        <f t="shared" si="8"/>
        <v>16315</v>
      </c>
      <c r="AG15" s="31">
        <f t="shared" si="15"/>
        <v>27752</v>
      </c>
      <c r="AH15" s="31">
        <f t="shared" si="15"/>
        <v>23244</v>
      </c>
      <c r="AI15" s="31">
        <f t="shared" si="16"/>
        <v>50996</v>
      </c>
      <c r="AJ15" s="31">
        <f t="shared" si="17"/>
        <v>78365</v>
      </c>
      <c r="AK15" s="31">
        <f t="shared" si="17"/>
        <v>67280</v>
      </c>
      <c r="AL15" s="31">
        <f t="shared" si="18"/>
        <v>145645</v>
      </c>
      <c r="AM15" s="31">
        <v>7000</v>
      </c>
      <c r="AN15" s="31">
        <v>5745</v>
      </c>
      <c r="AO15" s="33">
        <f t="shared" si="9"/>
        <v>12745</v>
      </c>
      <c r="AP15" s="31">
        <v>5191</v>
      </c>
      <c r="AQ15" s="31">
        <v>4712</v>
      </c>
      <c r="AR15" s="33">
        <f t="shared" si="10"/>
        <v>9903</v>
      </c>
      <c r="AS15" s="31">
        <f t="shared" si="19"/>
        <v>12191</v>
      </c>
      <c r="AT15" s="31">
        <f t="shared" si="19"/>
        <v>10457</v>
      </c>
      <c r="AU15" s="31">
        <f t="shared" si="20"/>
        <v>22648</v>
      </c>
      <c r="AV15" s="31">
        <f t="shared" si="21"/>
        <v>90556</v>
      </c>
      <c r="AW15" s="31">
        <f t="shared" si="21"/>
        <v>77737</v>
      </c>
      <c r="AX15" s="31">
        <f t="shared" si="22"/>
        <v>168293</v>
      </c>
      <c r="AY15" s="31">
        <v>3598</v>
      </c>
      <c r="AZ15" s="31">
        <v>2926</v>
      </c>
      <c r="BA15" s="33">
        <f t="shared" si="26"/>
        <v>6524</v>
      </c>
      <c r="BB15" s="31">
        <v>3274</v>
      </c>
      <c r="BC15" s="31">
        <v>3017</v>
      </c>
      <c r="BD15" s="32">
        <f t="shared" si="11"/>
        <v>6291</v>
      </c>
      <c r="BE15" s="31">
        <f t="shared" si="27"/>
        <v>6872</v>
      </c>
      <c r="BF15" s="31">
        <f t="shared" si="27"/>
        <v>5943</v>
      </c>
      <c r="BG15" s="31">
        <f t="shared" si="28"/>
        <v>12815</v>
      </c>
      <c r="BH15" s="31">
        <f t="shared" si="12"/>
        <v>97428</v>
      </c>
      <c r="BI15" s="31">
        <f t="shared" si="12"/>
        <v>83680</v>
      </c>
      <c r="BJ15" s="31">
        <f t="shared" si="23"/>
        <v>181108</v>
      </c>
      <c r="BK15" s="31">
        <f t="shared" si="24"/>
        <v>104073</v>
      </c>
      <c r="BL15" s="31">
        <f t="shared" si="24"/>
        <v>88908</v>
      </c>
      <c r="BM15" s="31">
        <f t="shared" si="25"/>
        <v>192981</v>
      </c>
    </row>
    <row r="16" spans="1:65" s="47" customFormat="1" ht="18.75" customHeight="1">
      <c r="A16" s="29">
        <v>11</v>
      </c>
      <c r="B16" s="30" t="s">
        <v>52</v>
      </c>
      <c r="C16" s="31">
        <v>1744</v>
      </c>
      <c r="D16" s="35">
        <v>1409</v>
      </c>
      <c r="E16" s="31">
        <f t="shared" si="0"/>
        <v>3153</v>
      </c>
      <c r="F16" s="31">
        <v>123696</v>
      </c>
      <c r="G16" s="35">
        <v>122425</v>
      </c>
      <c r="H16" s="31">
        <f t="shared" si="1"/>
        <v>246121</v>
      </c>
      <c r="I16" s="31">
        <v>95270</v>
      </c>
      <c r="J16" s="35">
        <v>93731</v>
      </c>
      <c r="K16" s="31">
        <f t="shared" si="2"/>
        <v>189001</v>
      </c>
      <c r="L16" s="31">
        <v>81776</v>
      </c>
      <c r="M16" s="35">
        <v>76480</v>
      </c>
      <c r="N16" s="31">
        <f t="shared" si="3"/>
        <v>158256</v>
      </c>
      <c r="O16" s="31">
        <v>73349</v>
      </c>
      <c r="P16" s="35">
        <v>64486</v>
      </c>
      <c r="Q16" s="31">
        <f t="shared" si="4"/>
        <v>137835</v>
      </c>
      <c r="R16" s="31">
        <v>63864</v>
      </c>
      <c r="S16" s="35">
        <v>51605</v>
      </c>
      <c r="T16" s="31">
        <f t="shared" si="5"/>
        <v>115469</v>
      </c>
      <c r="U16" s="31">
        <f t="shared" ref="U16" si="29">F16+I16+L16+O16+R16</f>
        <v>437955</v>
      </c>
      <c r="V16" s="31">
        <f t="shared" ref="V16" si="30">G16+J16+M16+P16+S16</f>
        <v>408727</v>
      </c>
      <c r="W16" s="31">
        <f t="shared" ref="W16" si="31">U16+V16</f>
        <v>846682</v>
      </c>
      <c r="X16" s="31">
        <v>33401</v>
      </c>
      <c r="Y16" s="35">
        <v>24515</v>
      </c>
      <c r="Z16" s="33">
        <f t="shared" si="6"/>
        <v>57916</v>
      </c>
      <c r="AA16" s="31">
        <v>26618</v>
      </c>
      <c r="AB16" s="35">
        <v>18676</v>
      </c>
      <c r="AC16" s="33">
        <f t="shared" si="7"/>
        <v>45294</v>
      </c>
      <c r="AD16" s="31">
        <v>22238</v>
      </c>
      <c r="AE16" s="35">
        <v>14452</v>
      </c>
      <c r="AF16" s="33">
        <f t="shared" si="8"/>
        <v>36690</v>
      </c>
      <c r="AG16" s="31">
        <f t="shared" ref="AG16" si="32">X16+AA16+AD16</f>
        <v>82257</v>
      </c>
      <c r="AH16" s="31">
        <f t="shared" ref="AH16" si="33">Y16+AB16+AE16</f>
        <v>57643</v>
      </c>
      <c r="AI16" s="31">
        <f t="shared" ref="AI16" si="34">AG16+AH16</f>
        <v>139900</v>
      </c>
      <c r="AJ16" s="31">
        <f t="shared" ref="AJ16" si="35">U16+AG16</f>
        <v>520212</v>
      </c>
      <c r="AK16" s="31">
        <f t="shared" ref="AK16" si="36">V16+AH16</f>
        <v>466370</v>
      </c>
      <c r="AL16" s="31">
        <f t="shared" ref="AL16" si="37">AJ16+AK16</f>
        <v>986582</v>
      </c>
      <c r="AM16" s="31">
        <v>13573</v>
      </c>
      <c r="AN16" s="35">
        <v>7858</v>
      </c>
      <c r="AO16" s="33">
        <f t="shared" si="9"/>
        <v>21431</v>
      </c>
      <c r="AP16" s="31">
        <v>11102</v>
      </c>
      <c r="AQ16" s="35">
        <v>6696</v>
      </c>
      <c r="AR16" s="33">
        <f t="shared" si="10"/>
        <v>17798</v>
      </c>
      <c r="AS16" s="31">
        <f t="shared" ref="AS16" si="38">AM16+AP16</f>
        <v>24675</v>
      </c>
      <c r="AT16" s="31">
        <f t="shared" ref="AT16" si="39">AN16+AQ16</f>
        <v>14554</v>
      </c>
      <c r="AU16" s="31">
        <f t="shared" ref="AU16" si="40">AS16+AT16</f>
        <v>39229</v>
      </c>
      <c r="AV16" s="31">
        <f t="shared" ref="AV16" si="41">U16+AG16+AS16</f>
        <v>544887</v>
      </c>
      <c r="AW16" s="31">
        <f t="shared" ref="AW16" si="42">V16+AH16+AT16</f>
        <v>480924</v>
      </c>
      <c r="AX16" s="31">
        <f t="shared" ref="AX16" si="43">AV16+AW16</f>
        <v>1025811</v>
      </c>
      <c r="AY16" s="31">
        <v>2270</v>
      </c>
      <c r="AZ16" s="35">
        <v>1319</v>
      </c>
      <c r="BA16" s="33">
        <f t="shared" si="26"/>
        <v>3589</v>
      </c>
      <c r="BB16" s="31">
        <v>4244</v>
      </c>
      <c r="BC16" s="35">
        <v>993</v>
      </c>
      <c r="BD16" s="32">
        <f t="shared" si="11"/>
        <v>5237</v>
      </c>
      <c r="BE16" s="31">
        <f t="shared" si="27"/>
        <v>6514</v>
      </c>
      <c r="BF16" s="31">
        <f t="shared" si="27"/>
        <v>2312</v>
      </c>
      <c r="BG16" s="31">
        <f t="shared" si="28"/>
        <v>8826</v>
      </c>
      <c r="BH16" s="31">
        <f t="shared" si="12"/>
        <v>551401</v>
      </c>
      <c r="BI16" s="31">
        <f t="shared" si="12"/>
        <v>483236</v>
      </c>
      <c r="BJ16" s="31">
        <f t="shared" si="23"/>
        <v>1034637</v>
      </c>
      <c r="BK16" s="31">
        <f t="shared" si="24"/>
        <v>553145</v>
      </c>
      <c r="BL16" s="31">
        <f t="shared" si="24"/>
        <v>484645</v>
      </c>
      <c r="BM16" s="31">
        <f t="shared" si="25"/>
        <v>1037790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116895</v>
      </c>
      <c r="G17" s="31">
        <v>110460</v>
      </c>
      <c r="H17" s="31">
        <f t="shared" si="1"/>
        <v>227355</v>
      </c>
      <c r="I17" s="31">
        <v>114832</v>
      </c>
      <c r="J17" s="31">
        <v>109204</v>
      </c>
      <c r="K17" s="31">
        <f t="shared" si="2"/>
        <v>224036</v>
      </c>
      <c r="L17" s="31">
        <v>111901</v>
      </c>
      <c r="M17" s="31">
        <v>105545</v>
      </c>
      <c r="N17" s="31">
        <f t="shared" si="3"/>
        <v>217446</v>
      </c>
      <c r="O17" s="31">
        <v>110836</v>
      </c>
      <c r="P17" s="31">
        <v>104707</v>
      </c>
      <c r="Q17" s="31">
        <f t="shared" si="4"/>
        <v>215543</v>
      </c>
      <c r="R17" s="31">
        <v>104786</v>
      </c>
      <c r="S17" s="31">
        <v>97868</v>
      </c>
      <c r="T17" s="31">
        <f t="shared" si="5"/>
        <v>202654</v>
      </c>
      <c r="U17" s="31">
        <f t="shared" si="13"/>
        <v>559250</v>
      </c>
      <c r="V17" s="31">
        <f t="shared" si="13"/>
        <v>527784</v>
      </c>
      <c r="W17" s="31">
        <f t="shared" si="14"/>
        <v>1087034</v>
      </c>
      <c r="X17" s="31">
        <v>101614</v>
      </c>
      <c r="Y17" s="31">
        <v>93983</v>
      </c>
      <c r="Z17" s="32">
        <f t="shared" si="6"/>
        <v>195597</v>
      </c>
      <c r="AA17" s="31">
        <v>95786</v>
      </c>
      <c r="AB17" s="31">
        <v>86697</v>
      </c>
      <c r="AC17" s="32">
        <f>AA17+AB17</f>
        <v>182483</v>
      </c>
      <c r="AD17" s="31">
        <v>92609</v>
      </c>
      <c r="AE17" s="31">
        <v>80167</v>
      </c>
      <c r="AF17" s="32">
        <f t="shared" si="8"/>
        <v>172776</v>
      </c>
      <c r="AG17" s="31">
        <f t="shared" si="15"/>
        <v>290009</v>
      </c>
      <c r="AH17" s="31">
        <f t="shared" si="15"/>
        <v>260847</v>
      </c>
      <c r="AI17" s="31">
        <f t="shared" si="16"/>
        <v>550856</v>
      </c>
      <c r="AJ17" s="31">
        <f t="shared" si="17"/>
        <v>849259</v>
      </c>
      <c r="AK17" s="31">
        <f t="shared" si="17"/>
        <v>788631</v>
      </c>
      <c r="AL17" s="31">
        <f t="shared" si="18"/>
        <v>1637890</v>
      </c>
      <c r="AM17" s="31">
        <v>76047</v>
      </c>
      <c r="AN17" s="31">
        <v>66259</v>
      </c>
      <c r="AO17" s="32">
        <f t="shared" si="9"/>
        <v>142306</v>
      </c>
      <c r="AP17" s="31">
        <v>63443</v>
      </c>
      <c r="AQ17" s="31">
        <v>56036</v>
      </c>
      <c r="AR17" s="32">
        <f t="shared" si="10"/>
        <v>119479</v>
      </c>
      <c r="AS17" s="31">
        <f t="shared" si="19"/>
        <v>139490</v>
      </c>
      <c r="AT17" s="31">
        <f t="shared" si="19"/>
        <v>122295</v>
      </c>
      <c r="AU17" s="31">
        <f t="shared" si="20"/>
        <v>261785</v>
      </c>
      <c r="AV17" s="31">
        <f t="shared" si="21"/>
        <v>988749</v>
      </c>
      <c r="AW17" s="31">
        <f t="shared" si="21"/>
        <v>910926</v>
      </c>
      <c r="AX17" s="31">
        <f t="shared" si="22"/>
        <v>1899675</v>
      </c>
      <c r="AY17" s="31">
        <v>45928</v>
      </c>
      <c r="AZ17" s="31">
        <v>39338</v>
      </c>
      <c r="BA17" s="32">
        <f t="shared" si="26"/>
        <v>85266</v>
      </c>
      <c r="BB17" s="31">
        <v>37048</v>
      </c>
      <c r="BC17" s="31">
        <v>33284</v>
      </c>
      <c r="BD17" s="32">
        <f t="shared" si="11"/>
        <v>70332</v>
      </c>
      <c r="BE17" s="31">
        <f t="shared" si="27"/>
        <v>82976</v>
      </c>
      <c r="BF17" s="31">
        <f t="shared" si="27"/>
        <v>72622</v>
      </c>
      <c r="BG17" s="31">
        <f t="shared" si="28"/>
        <v>155598</v>
      </c>
      <c r="BH17" s="31">
        <f t="shared" si="12"/>
        <v>1071725</v>
      </c>
      <c r="BI17" s="31">
        <f t="shared" si="12"/>
        <v>983548</v>
      </c>
      <c r="BJ17" s="31">
        <f t="shared" si="23"/>
        <v>2055273</v>
      </c>
      <c r="BK17" s="31">
        <f t="shared" si="24"/>
        <v>1071725</v>
      </c>
      <c r="BL17" s="31">
        <f t="shared" si="24"/>
        <v>983548</v>
      </c>
      <c r="BM17" s="31">
        <f t="shared" si="25"/>
        <v>2055273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21672</v>
      </c>
      <c r="G18" s="31">
        <v>20444</v>
      </c>
      <c r="H18" s="31">
        <f t="shared" si="1"/>
        <v>42116</v>
      </c>
      <c r="I18" s="31">
        <v>24183</v>
      </c>
      <c r="J18" s="31">
        <v>22972</v>
      </c>
      <c r="K18" s="31">
        <f t="shared" si="2"/>
        <v>47155</v>
      </c>
      <c r="L18" s="31">
        <v>25892</v>
      </c>
      <c r="M18" s="31">
        <v>25128</v>
      </c>
      <c r="N18" s="31">
        <f t="shared" si="3"/>
        <v>51020</v>
      </c>
      <c r="O18" s="31">
        <v>27005</v>
      </c>
      <c r="P18" s="31">
        <v>25527</v>
      </c>
      <c r="Q18" s="31">
        <f t="shared" si="4"/>
        <v>52532</v>
      </c>
      <c r="R18" s="31">
        <v>27212</v>
      </c>
      <c r="S18" s="31">
        <v>24860</v>
      </c>
      <c r="T18" s="31">
        <f t="shared" si="5"/>
        <v>52072</v>
      </c>
      <c r="U18" s="31">
        <f t="shared" si="13"/>
        <v>125964</v>
      </c>
      <c r="V18" s="31">
        <f t="shared" si="13"/>
        <v>118931</v>
      </c>
      <c r="W18" s="31">
        <f t="shared" si="14"/>
        <v>244895</v>
      </c>
      <c r="X18" s="31">
        <v>29429</v>
      </c>
      <c r="Y18" s="31">
        <v>27171</v>
      </c>
      <c r="Z18" s="32">
        <f t="shared" si="6"/>
        <v>56600</v>
      </c>
      <c r="AA18" s="31">
        <v>29531</v>
      </c>
      <c r="AB18" s="31">
        <v>26796</v>
      </c>
      <c r="AC18" s="32">
        <f t="shared" si="7"/>
        <v>56327</v>
      </c>
      <c r="AD18" s="31">
        <v>27818</v>
      </c>
      <c r="AE18" s="31">
        <v>25462</v>
      </c>
      <c r="AF18" s="32">
        <f t="shared" si="8"/>
        <v>53280</v>
      </c>
      <c r="AG18" s="31">
        <f t="shared" si="15"/>
        <v>86778</v>
      </c>
      <c r="AH18" s="31">
        <f t="shared" si="15"/>
        <v>79429</v>
      </c>
      <c r="AI18" s="31">
        <f t="shared" si="16"/>
        <v>166207</v>
      </c>
      <c r="AJ18" s="31">
        <f t="shared" si="17"/>
        <v>212742</v>
      </c>
      <c r="AK18" s="31">
        <f t="shared" si="17"/>
        <v>198360</v>
      </c>
      <c r="AL18" s="31">
        <f t="shared" si="18"/>
        <v>411102</v>
      </c>
      <c r="AM18" s="31">
        <v>25909</v>
      </c>
      <c r="AN18" s="31">
        <v>24441</v>
      </c>
      <c r="AO18" s="32">
        <f t="shared" si="9"/>
        <v>50350</v>
      </c>
      <c r="AP18" s="31">
        <v>21440</v>
      </c>
      <c r="AQ18" s="31">
        <v>22277</v>
      </c>
      <c r="AR18" s="32">
        <f t="shared" si="10"/>
        <v>43717</v>
      </c>
      <c r="AS18" s="31">
        <f t="shared" si="19"/>
        <v>47349</v>
      </c>
      <c r="AT18" s="31">
        <f t="shared" si="19"/>
        <v>46718</v>
      </c>
      <c r="AU18" s="31">
        <f t="shared" si="20"/>
        <v>94067</v>
      </c>
      <c r="AV18" s="31">
        <f t="shared" si="21"/>
        <v>260091</v>
      </c>
      <c r="AW18" s="31">
        <f t="shared" si="21"/>
        <v>245078</v>
      </c>
      <c r="AX18" s="31">
        <f t="shared" si="22"/>
        <v>505169</v>
      </c>
      <c r="AY18" s="31">
        <v>15289</v>
      </c>
      <c r="AZ18" s="31">
        <v>18559</v>
      </c>
      <c r="BA18" s="32">
        <f t="shared" si="26"/>
        <v>33848</v>
      </c>
      <c r="BB18" s="31">
        <v>11365</v>
      </c>
      <c r="BC18" s="31">
        <v>14351</v>
      </c>
      <c r="BD18" s="32">
        <f t="shared" si="11"/>
        <v>25716</v>
      </c>
      <c r="BE18" s="31">
        <f t="shared" si="27"/>
        <v>26654</v>
      </c>
      <c r="BF18" s="31">
        <f t="shared" si="27"/>
        <v>32910</v>
      </c>
      <c r="BG18" s="31">
        <f t="shared" si="28"/>
        <v>59564</v>
      </c>
      <c r="BH18" s="31">
        <f t="shared" si="12"/>
        <v>286745</v>
      </c>
      <c r="BI18" s="31">
        <f t="shared" si="12"/>
        <v>277988</v>
      </c>
      <c r="BJ18" s="31">
        <f t="shared" si="23"/>
        <v>564733</v>
      </c>
      <c r="BK18" s="31">
        <f t="shared" si="24"/>
        <v>286745</v>
      </c>
      <c r="BL18" s="31">
        <f t="shared" si="24"/>
        <v>277988</v>
      </c>
      <c r="BM18" s="31">
        <f t="shared" si="25"/>
        <v>564733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243364</v>
      </c>
      <c r="G19" s="31">
        <v>219327</v>
      </c>
      <c r="H19" s="31">
        <f t="shared" si="1"/>
        <v>462691</v>
      </c>
      <c r="I19" s="31">
        <v>226093</v>
      </c>
      <c r="J19" s="31">
        <v>204562</v>
      </c>
      <c r="K19" s="31">
        <f t="shared" si="2"/>
        <v>430655</v>
      </c>
      <c r="L19" s="31">
        <v>219496</v>
      </c>
      <c r="M19" s="31">
        <v>204632</v>
      </c>
      <c r="N19" s="31">
        <f t="shared" si="3"/>
        <v>424128</v>
      </c>
      <c r="O19" s="31">
        <v>209036</v>
      </c>
      <c r="P19" s="31">
        <v>198551</v>
      </c>
      <c r="Q19" s="31">
        <f t="shared" si="4"/>
        <v>407587</v>
      </c>
      <c r="R19" s="31">
        <v>197049</v>
      </c>
      <c r="S19" s="31">
        <v>182219</v>
      </c>
      <c r="T19" s="31">
        <f t="shared" si="5"/>
        <v>379268</v>
      </c>
      <c r="U19" s="31">
        <f t="shared" si="13"/>
        <v>1095038</v>
      </c>
      <c r="V19" s="31">
        <f t="shared" si="13"/>
        <v>1009291</v>
      </c>
      <c r="W19" s="31">
        <f t="shared" si="14"/>
        <v>2104329</v>
      </c>
      <c r="X19" s="31">
        <v>195660</v>
      </c>
      <c r="Y19" s="31">
        <v>177766</v>
      </c>
      <c r="Z19" s="32">
        <f t="shared" si="6"/>
        <v>373426</v>
      </c>
      <c r="AA19" s="31">
        <v>145871</v>
      </c>
      <c r="AB19" s="31">
        <v>118739</v>
      </c>
      <c r="AC19" s="32">
        <f t="shared" si="7"/>
        <v>264610</v>
      </c>
      <c r="AD19" s="31">
        <v>126465</v>
      </c>
      <c r="AE19" s="31">
        <v>96847</v>
      </c>
      <c r="AF19" s="32">
        <f t="shared" si="8"/>
        <v>223312</v>
      </c>
      <c r="AG19" s="31">
        <f t="shared" si="15"/>
        <v>467996</v>
      </c>
      <c r="AH19" s="31">
        <f t="shared" si="15"/>
        <v>393352</v>
      </c>
      <c r="AI19" s="31">
        <f t="shared" si="16"/>
        <v>861348</v>
      </c>
      <c r="AJ19" s="31">
        <f t="shared" si="17"/>
        <v>1563034</v>
      </c>
      <c r="AK19" s="31">
        <f t="shared" si="17"/>
        <v>1402643</v>
      </c>
      <c r="AL19" s="31">
        <f t="shared" si="18"/>
        <v>2965677</v>
      </c>
      <c r="AM19" s="31">
        <v>134376</v>
      </c>
      <c r="AN19" s="31">
        <v>86670</v>
      </c>
      <c r="AO19" s="32">
        <f t="shared" si="9"/>
        <v>221046</v>
      </c>
      <c r="AP19" s="31">
        <v>111369</v>
      </c>
      <c r="AQ19" s="31">
        <v>56693</v>
      </c>
      <c r="AR19" s="32">
        <f t="shared" si="10"/>
        <v>168062</v>
      </c>
      <c r="AS19" s="31">
        <f t="shared" si="19"/>
        <v>245745</v>
      </c>
      <c r="AT19" s="31">
        <f t="shared" si="19"/>
        <v>143363</v>
      </c>
      <c r="AU19" s="31">
        <f t="shared" si="20"/>
        <v>389108</v>
      </c>
      <c r="AV19" s="31">
        <f t="shared" si="21"/>
        <v>1808779</v>
      </c>
      <c r="AW19" s="31">
        <f t="shared" si="21"/>
        <v>1546006</v>
      </c>
      <c r="AX19" s="31">
        <f t="shared" si="22"/>
        <v>3354785</v>
      </c>
      <c r="AY19" s="31">
        <v>62356</v>
      </c>
      <c r="AZ19" s="31">
        <v>34568</v>
      </c>
      <c r="BA19" s="32">
        <f t="shared" si="26"/>
        <v>96924</v>
      </c>
      <c r="BB19" s="31">
        <v>49689</v>
      </c>
      <c r="BC19" s="31">
        <v>29558</v>
      </c>
      <c r="BD19" s="32">
        <f t="shared" si="11"/>
        <v>79247</v>
      </c>
      <c r="BE19" s="31">
        <f t="shared" si="27"/>
        <v>112045</v>
      </c>
      <c r="BF19" s="31">
        <f t="shared" si="27"/>
        <v>64126</v>
      </c>
      <c r="BG19" s="31">
        <f t="shared" si="28"/>
        <v>176171</v>
      </c>
      <c r="BH19" s="31">
        <f t="shared" si="12"/>
        <v>1920824</v>
      </c>
      <c r="BI19" s="31">
        <f t="shared" si="12"/>
        <v>1610132</v>
      </c>
      <c r="BJ19" s="31">
        <f t="shared" si="23"/>
        <v>3530956</v>
      </c>
      <c r="BK19" s="31">
        <f t="shared" si="24"/>
        <v>1920824</v>
      </c>
      <c r="BL19" s="31">
        <f t="shared" si="24"/>
        <v>1610132</v>
      </c>
      <c r="BM19" s="31">
        <f t="shared" si="25"/>
        <v>3530956</v>
      </c>
    </row>
    <row r="20" spans="1:65" s="47" customFormat="1" ht="18.75" customHeight="1">
      <c r="A20" s="29">
        <v>15</v>
      </c>
      <c r="B20" s="30" t="s">
        <v>28</v>
      </c>
      <c r="C20" s="30">
        <v>201552</v>
      </c>
      <c r="D20" s="30">
        <v>177026</v>
      </c>
      <c r="E20" s="31">
        <f t="shared" si="0"/>
        <v>378578</v>
      </c>
      <c r="F20" s="30">
        <v>171630</v>
      </c>
      <c r="G20" s="30">
        <v>158996</v>
      </c>
      <c r="H20" s="31">
        <f t="shared" si="1"/>
        <v>330626</v>
      </c>
      <c r="I20" s="30">
        <v>164511</v>
      </c>
      <c r="J20" s="30">
        <v>149385</v>
      </c>
      <c r="K20" s="31">
        <f t="shared" si="2"/>
        <v>313896</v>
      </c>
      <c r="L20" s="30">
        <v>161067</v>
      </c>
      <c r="M20" s="30">
        <v>147943</v>
      </c>
      <c r="N20" s="31">
        <f t="shared" si="3"/>
        <v>309010</v>
      </c>
      <c r="O20" s="30">
        <v>152982</v>
      </c>
      <c r="P20" s="30">
        <v>143650</v>
      </c>
      <c r="Q20" s="31">
        <f t="shared" si="4"/>
        <v>296632</v>
      </c>
      <c r="R20" s="30">
        <v>151245</v>
      </c>
      <c r="S20" s="30">
        <v>137445</v>
      </c>
      <c r="T20" s="31">
        <f t="shared" si="5"/>
        <v>288690</v>
      </c>
      <c r="U20" s="31">
        <f t="shared" si="13"/>
        <v>801435</v>
      </c>
      <c r="V20" s="31">
        <f t="shared" si="13"/>
        <v>737419</v>
      </c>
      <c r="W20" s="31">
        <f t="shared" si="14"/>
        <v>1538854</v>
      </c>
      <c r="X20" s="30">
        <v>146921</v>
      </c>
      <c r="Y20" s="30">
        <v>134694</v>
      </c>
      <c r="Z20" s="32">
        <f t="shared" si="6"/>
        <v>281615</v>
      </c>
      <c r="AA20" s="30">
        <v>142434</v>
      </c>
      <c r="AB20" s="30">
        <v>129692</v>
      </c>
      <c r="AC20" s="32">
        <f t="shared" si="7"/>
        <v>272126</v>
      </c>
      <c r="AD20" s="30">
        <v>132831</v>
      </c>
      <c r="AE20" s="30">
        <v>117197</v>
      </c>
      <c r="AF20" s="32">
        <f t="shared" si="8"/>
        <v>250028</v>
      </c>
      <c r="AG20" s="31">
        <f t="shared" si="15"/>
        <v>422186</v>
      </c>
      <c r="AH20" s="31">
        <f t="shared" si="15"/>
        <v>381583</v>
      </c>
      <c r="AI20" s="31">
        <f t="shared" si="16"/>
        <v>803769</v>
      </c>
      <c r="AJ20" s="31">
        <f t="shared" si="17"/>
        <v>1223621</v>
      </c>
      <c r="AK20" s="31">
        <f t="shared" si="17"/>
        <v>1119002</v>
      </c>
      <c r="AL20" s="31">
        <f t="shared" si="18"/>
        <v>2342623</v>
      </c>
      <c r="AM20" s="30">
        <v>123400</v>
      </c>
      <c r="AN20" s="30">
        <v>103741</v>
      </c>
      <c r="AO20" s="30">
        <f t="shared" si="9"/>
        <v>227141</v>
      </c>
      <c r="AP20" s="30">
        <v>116246</v>
      </c>
      <c r="AQ20" s="30">
        <v>95883</v>
      </c>
      <c r="AR20" s="30">
        <f t="shared" si="10"/>
        <v>212129</v>
      </c>
      <c r="AS20" s="31">
        <f t="shared" si="19"/>
        <v>239646</v>
      </c>
      <c r="AT20" s="31">
        <f t="shared" si="19"/>
        <v>199624</v>
      </c>
      <c r="AU20" s="31">
        <f t="shared" si="20"/>
        <v>439270</v>
      </c>
      <c r="AV20" s="31">
        <f t="shared" si="21"/>
        <v>1463267</v>
      </c>
      <c r="AW20" s="31">
        <f t="shared" si="21"/>
        <v>1318626</v>
      </c>
      <c r="AX20" s="31">
        <f t="shared" si="22"/>
        <v>2781893</v>
      </c>
      <c r="AY20" s="30">
        <v>90966</v>
      </c>
      <c r="AZ20" s="30">
        <v>70571</v>
      </c>
      <c r="BA20" s="32">
        <f t="shared" si="26"/>
        <v>161537</v>
      </c>
      <c r="BB20" s="30">
        <v>89843</v>
      </c>
      <c r="BC20" s="30">
        <v>69052</v>
      </c>
      <c r="BD20" s="32">
        <f t="shared" si="11"/>
        <v>158895</v>
      </c>
      <c r="BE20" s="31">
        <f t="shared" si="27"/>
        <v>180809</v>
      </c>
      <c r="BF20" s="31">
        <f t="shared" si="27"/>
        <v>139623</v>
      </c>
      <c r="BG20" s="31">
        <f t="shared" si="28"/>
        <v>320432</v>
      </c>
      <c r="BH20" s="31">
        <f t="shared" si="12"/>
        <v>1644076</v>
      </c>
      <c r="BI20" s="31">
        <f t="shared" si="12"/>
        <v>1458249</v>
      </c>
      <c r="BJ20" s="31">
        <f t="shared" si="23"/>
        <v>3102325</v>
      </c>
      <c r="BK20" s="31">
        <f t="shared" si="24"/>
        <v>1845628</v>
      </c>
      <c r="BL20" s="31">
        <f t="shared" si="24"/>
        <v>1635275</v>
      </c>
      <c r="BM20" s="31">
        <f t="shared" si="25"/>
        <v>3480903</v>
      </c>
    </row>
    <row r="21" spans="1:65" s="47" customFormat="1" ht="18.75" customHeight="1">
      <c r="A21" s="29">
        <v>16</v>
      </c>
      <c r="B21" s="30" t="s">
        <v>29</v>
      </c>
      <c r="C21" s="31">
        <v>1867</v>
      </c>
      <c r="D21" s="31">
        <v>1753</v>
      </c>
      <c r="E21" s="31">
        <f t="shared" si="0"/>
        <v>3620</v>
      </c>
      <c r="F21" s="31">
        <v>1253</v>
      </c>
      <c r="G21" s="31">
        <v>1093</v>
      </c>
      <c r="H21" s="31">
        <f t="shared" si="1"/>
        <v>2346</v>
      </c>
      <c r="I21" s="31">
        <v>1058</v>
      </c>
      <c r="J21" s="31">
        <v>988</v>
      </c>
      <c r="K21" s="31">
        <f t="shared" si="2"/>
        <v>2046</v>
      </c>
      <c r="L21" s="31">
        <v>913</v>
      </c>
      <c r="M21" s="31">
        <v>797</v>
      </c>
      <c r="N21" s="31">
        <f t="shared" si="3"/>
        <v>1710</v>
      </c>
      <c r="O21" s="31">
        <v>825</v>
      </c>
      <c r="P21" s="31">
        <v>712</v>
      </c>
      <c r="Q21" s="31">
        <f t="shared" si="4"/>
        <v>1537</v>
      </c>
      <c r="R21" s="31">
        <v>858</v>
      </c>
      <c r="S21" s="31">
        <v>750</v>
      </c>
      <c r="T21" s="31">
        <f t="shared" si="5"/>
        <v>1608</v>
      </c>
      <c r="U21" s="31">
        <f t="shared" si="13"/>
        <v>4907</v>
      </c>
      <c r="V21" s="31">
        <f t="shared" si="13"/>
        <v>4340</v>
      </c>
      <c r="W21" s="31">
        <f t="shared" si="14"/>
        <v>9247</v>
      </c>
      <c r="X21" s="31">
        <v>805</v>
      </c>
      <c r="Y21" s="31">
        <v>828</v>
      </c>
      <c r="Z21" s="32">
        <f>X21+Y21</f>
        <v>1633</v>
      </c>
      <c r="AA21" s="31">
        <v>983</v>
      </c>
      <c r="AB21" s="31">
        <v>897</v>
      </c>
      <c r="AC21" s="32">
        <f t="shared" si="7"/>
        <v>1880</v>
      </c>
      <c r="AD21" s="31">
        <v>1018</v>
      </c>
      <c r="AE21" s="31">
        <v>830</v>
      </c>
      <c r="AF21" s="32">
        <f>AD21+AE21</f>
        <v>1848</v>
      </c>
      <c r="AG21" s="31">
        <f t="shared" si="15"/>
        <v>2806</v>
      </c>
      <c r="AH21" s="31">
        <f t="shared" si="15"/>
        <v>2555</v>
      </c>
      <c r="AI21" s="31">
        <f t="shared" si="16"/>
        <v>5361</v>
      </c>
      <c r="AJ21" s="31">
        <f t="shared" si="17"/>
        <v>7713</v>
      </c>
      <c r="AK21" s="31">
        <f t="shared" si="17"/>
        <v>6895</v>
      </c>
      <c r="AL21" s="31">
        <f t="shared" si="18"/>
        <v>14608</v>
      </c>
      <c r="AM21" s="31">
        <v>921</v>
      </c>
      <c r="AN21" s="31">
        <v>823</v>
      </c>
      <c r="AO21" s="32">
        <f>AM21+AN21</f>
        <v>1744</v>
      </c>
      <c r="AP21" s="31">
        <v>722</v>
      </c>
      <c r="AQ21" s="31">
        <v>768</v>
      </c>
      <c r="AR21" s="32">
        <f>AP21+AQ21</f>
        <v>1490</v>
      </c>
      <c r="AS21" s="31">
        <f t="shared" si="19"/>
        <v>1643</v>
      </c>
      <c r="AT21" s="31">
        <f t="shared" si="19"/>
        <v>1591</v>
      </c>
      <c r="AU21" s="31">
        <f t="shared" si="20"/>
        <v>3234</v>
      </c>
      <c r="AV21" s="31">
        <f t="shared" si="21"/>
        <v>9356</v>
      </c>
      <c r="AW21" s="31">
        <f t="shared" si="21"/>
        <v>8486</v>
      </c>
      <c r="AX21" s="31">
        <f t="shared" si="22"/>
        <v>17842</v>
      </c>
      <c r="AY21" s="31">
        <v>233</v>
      </c>
      <c r="AZ21" s="31">
        <v>178</v>
      </c>
      <c r="BA21" s="32">
        <f>AY21+AZ21</f>
        <v>411</v>
      </c>
      <c r="BB21" s="31">
        <v>235</v>
      </c>
      <c r="BC21" s="31">
        <v>189</v>
      </c>
      <c r="BD21" s="32">
        <f>BB21+BC21</f>
        <v>424</v>
      </c>
      <c r="BE21" s="31">
        <f t="shared" si="27"/>
        <v>468</v>
      </c>
      <c r="BF21" s="31">
        <f t="shared" si="27"/>
        <v>367</v>
      </c>
      <c r="BG21" s="31">
        <f t="shared" si="28"/>
        <v>835</v>
      </c>
      <c r="BH21" s="31">
        <f t="shared" si="12"/>
        <v>9824</v>
      </c>
      <c r="BI21" s="31">
        <f t="shared" si="12"/>
        <v>8853</v>
      </c>
      <c r="BJ21" s="31">
        <f t="shared" si="23"/>
        <v>18677</v>
      </c>
      <c r="BK21" s="31">
        <f t="shared" si="24"/>
        <v>11691</v>
      </c>
      <c r="BL21" s="31">
        <f t="shared" si="24"/>
        <v>10606</v>
      </c>
      <c r="BM21" s="31">
        <f t="shared" si="25"/>
        <v>22297</v>
      </c>
    </row>
    <row r="22" spans="1:65" s="47" customFormat="1" ht="18.75" customHeight="1">
      <c r="A22" s="29">
        <v>17</v>
      </c>
      <c r="B22" s="30" t="s">
        <v>30</v>
      </c>
      <c r="C22" s="31">
        <v>593</v>
      </c>
      <c r="D22" s="31">
        <v>495</v>
      </c>
      <c r="E22" s="31">
        <f t="shared" si="0"/>
        <v>1088</v>
      </c>
      <c r="F22" s="31">
        <v>397</v>
      </c>
      <c r="G22" s="31">
        <v>343</v>
      </c>
      <c r="H22" s="31">
        <f t="shared" si="1"/>
        <v>740</v>
      </c>
      <c r="I22" s="31">
        <v>312</v>
      </c>
      <c r="J22" s="31">
        <v>268</v>
      </c>
      <c r="K22" s="31">
        <f t="shared" si="2"/>
        <v>580</v>
      </c>
      <c r="L22" s="31">
        <v>288</v>
      </c>
      <c r="M22" s="31">
        <v>236</v>
      </c>
      <c r="N22" s="31">
        <f t="shared" si="3"/>
        <v>524</v>
      </c>
      <c r="O22" s="31">
        <v>249</v>
      </c>
      <c r="P22" s="31">
        <v>224</v>
      </c>
      <c r="Q22" s="31">
        <f t="shared" si="4"/>
        <v>473</v>
      </c>
      <c r="R22" s="31">
        <v>177</v>
      </c>
      <c r="S22" s="31">
        <v>189</v>
      </c>
      <c r="T22" s="31">
        <f t="shared" si="5"/>
        <v>366</v>
      </c>
      <c r="U22" s="31">
        <f t="shared" si="13"/>
        <v>1423</v>
      </c>
      <c r="V22" s="31">
        <f t="shared" si="13"/>
        <v>1260</v>
      </c>
      <c r="W22" s="31">
        <f t="shared" si="14"/>
        <v>2683</v>
      </c>
      <c r="X22" s="31">
        <v>436</v>
      </c>
      <c r="Y22" s="31">
        <v>388</v>
      </c>
      <c r="Z22" s="32">
        <f t="shared" si="6"/>
        <v>824</v>
      </c>
      <c r="AA22" s="31">
        <v>348</v>
      </c>
      <c r="AB22" s="31">
        <v>254</v>
      </c>
      <c r="AC22" s="32">
        <f t="shared" si="7"/>
        <v>602</v>
      </c>
      <c r="AD22" s="31">
        <v>194</v>
      </c>
      <c r="AE22" s="31">
        <v>186</v>
      </c>
      <c r="AF22" s="32">
        <f t="shared" si="8"/>
        <v>380</v>
      </c>
      <c r="AG22" s="31">
        <f t="shared" si="15"/>
        <v>978</v>
      </c>
      <c r="AH22" s="31">
        <f t="shared" si="15"/>
        <v>828</v>
      </c>
      <c r="AI22" s="31">
        <f t="shared" si="16"/>
        <v>1806</v>
      </c>
      <c r="AJ22" s="31">
        <f t="shared" si="17"/>
        <v>2401</v>
      </c>
      <c r="AK22" s="31">
        <f t="shared" si="17"/>
        <v>2088</v>
      </c>
      <c r="AL22" s="31">
        <f t="shared" si="18"/>
        <v>4489</v>
      </c>
      <c r="AM22" s="31">
        <v>173</v>
      </c>
      <c r="AN22" s="31">
        <v>155</v>
      </c>
      <c r="AO22" s="32">
        <f t="shared" si="9"/>
        <v>328</v>
      </c>
      <c r="AP22" s="31">
        <v>171</v>
      </c>
      <c r="AQ22" s="31">
        <v>112</v>
      </c>
      <c r="AR22" s="32">
        <f t="shared" si="10"/>
        <v>283</v>
      </c>
      <c r="AS22" s="31">
        <f t="shared" si="19"/>
        <v>344</v>
      </c>
      <c r="AT22" s="31">
        <f t="shared" si="19"/>
        <v>267</v>
      </c>
      <c r="AU22" s="31">
        <f t="shared" si="20"/>
        <v>611</v>
      </c>
      <c r="AV22" s="31">
        <f t="shared" si="21"/>
        <v>2745</v>
      </c>
      <c r="AW22" s="31">
        <f t="shared" si="21"/>
        <v>2355</v>
      </c>
      <c r="AX22" s="31">
        <f t="shared" si="22"/>
        <v>5100</v>
      </c>
      <c r="AY22" s="31">
        <v>65</v>
      </c>
      <c r="AZ22" s="31">
        <v>56</v>
      </c>
      <c r="BA22" s="32">
        <f>AY22+AZ22</f>
        <v>121</v>
      </c>
      <c r="BB22" s="31">
        <v>54</v>
      </c>
      <c r="BC22" s="31">
        <v>37</v>
      </c>
      <c r="BD22" s="32">
        <f>BB22+BC22</f>
        <v>91</v>
      </c>
      <c r="BE22" s="31">
        <f t="shared" si="27"/>
        <v>119</v>
      </c>
      <c r="BF22" s="31">
        <f t="shared" si="27"/>
        <v>93</v>
      </c>
      <c r="BG22" s="31">
        <f t="shared" si="28"/>
        <v>212</v>
      </c>
      <c r="BH22" s="31">
        <f t="shared" si="12"/>
        <v>2864</v>
      </c>
      <c r="BI22" s="31">
        <f t="shared" si="12"/>
        <v>2448</v>
      </c>
      <c r="BJ22" s="31">
        <f t="shared" si="23"/>
        <v>5312</v>
      </c>
      <c r="BK22" s="31">
        <f t="shared" si="24"/>
        <v>3457</v>
      </c>
      <c r="BL22" s="31">
        <f t="shared" si="24"/>
        <v>2943</v>
      </c>
      <c r="BM22" s="31">
        <f t="shared" si="25"/>
        <v>6400</v>
      </c>
    </row>
    <row r="23" spans="1:65" s="47" customFormat="1" ht="18.75" customHeight="1">
      <c r="A23" s="29">
        <v>18</v>
      </c>
      <c r="B23" s="30" t="s">
        <v>31</v>
      </c>
      <c r="C23" s="35">
        <v>0</v>
      </c>
      <c r="D23" s="35">
        <v>0</v>
      </c>
      <c r="E23" s="31">
        <f t="shared" si="0"/>
        <v>0</v>
      </c>
      <c r="F23" s="35">
        <v>3</v>
      </c>
      <c r="G23" s="35">
        <v>0</v>
      </c>
      <c r="H23" s="31">
        <f t="shared" si="1"/>
        <v>3</v>
      </c>
      <c r="I23" s="35">
        <v>2</v>
      </c>
      <c r="J23" s="35">
        <v>1</v>
      </c>
      <c r="K23" s="31">
        <f t="shared" si="2"/>
        <v>3</v>
      </c>
      <c r="L23" s="35">
        <v>2</v>
      </c>
      <c r="M23" s="35">
        <v>4</v>
      </c>
      <c r="N23" s="31">
        <f t="shared" si="3"/>
        <v>6</v>
      </c>
      <c r="O23" s="35">
        <v>4</v>
      </c>
      <c r="P23" s="35">
        <v>1</v>
      </c>
      <c r="Q23" s="31">
        <f t="shared" si="4"/>
        <v>5</v>
      </c>
      <c r="R23" s="35">
        <v>3</v>
      </c>
      <c r="S23" s="35">
        <v>2</v>
      </c>
      <c r="T23" s="31">
        <f t="shared" si="5"/>
        <v>5</v>
      </c>
      <c r="U23" s="31">
        <f t="shared" si="13"/>
        <v>14</v>
      </c>
      <c r="V23" s="31">
        <f t="shared" si="13"/>
        <v>8</v>
      </c>
      <c r="W23" s="31">
        <f t="shared" si="14"/>
        <v>22</v>
      </c>
      <c r="X23" s="35">
        <v>1</v>
      </c>
      <c r="Y23" s="35">
        <v>3</v>
      </c>
      <c r="Z23" s="32">
        <f t="shared" si="6"/>
        <v>4</v>
      </c>
      <c r="AA23" s="35">
        <v>3</v>
      </c>
      <c r="AB23" s="35">
        <v>1</v>
      </c>
      <c r="AC23" s="32">
        <f t="shared" si="7"/>
        <v>4</v>
      </c>
      <c r="AD23" s="35">
        <v>32</v>
      </c>
      <c r="AE23" s="35">
        <v>26</v>
      </c>
      <c r="AF23" s="32">
        <f t="shared" si="8"/>
        <v>58</v>
      </c>
      <c r="AG23" s="31">
        <f t="shared" si="15"/>
        <v>36</v>
      </c>
      <c r="AH23" s="31">
        <f t="shared" si="15"/>
        <v>30</v>
      </c>
      <c r="AI23" s="31">
        <f t="shared" si="16"/>
        <v>66</v>
      </c>
      <c r="AJ23" s="31">
        <f t="shared" si="17"/>
        <v>50</v>
      </c>
      <c r="AK23" s="31">
        <f t="shared" si="17"/>
        <v>38</v>
      </c>
      <c r="AL23" s="31">
        <f t="shared" si="18"/>
        <v>88</v>
      </c>
      <c r="AM23" s="35">
        <v>59</v>
      </c>
      <c r="AN23" s="35">
        <v>32</v>
      </c>
      <c r="AO23" s="32">
        <f t="shared" si="9"/>
        <v>91</v>
      </c>
      <c r="AP23" s="35">
        <v>35</v>
      </c>
      <c r="AQ23" s="35">
        <v>21</v>
      </c>
      <c r="AR23" s="32">
        <f t="shared" si="10"/>
        <v>56</v>
      </c>
      <c r="AS23" s="31">
        <f t="shared" si="19"/>
        <v>94</v>
      </c>
      <c r="AT23" s="31">
        <f t="shared" si="19"/>
        <v>53</v>
      </c>
      <c r="AU23" s="31">
        <f t="shared" si="20"/>
        <v>147</v>
      </c>
      <c r="AV23" s="31">
        <f t="shared" si="21"/>
        <v>144</v>
      </c>
      <c r="AW23" s="31">
        <f t="shared" si="21"/>
        <v>91</v>
      </c>
      <c r="AX23" s="31">
        <f t="shared" si="22"/>
        <v>235</v>
      </c>
      <c r="AY23" s="35">
        <v>17</v>
      </c>
      <c r="AZ23" s="35">
        <v>11</v>
      </c>
      <c r="BA23" s="32">
        <f t="shared" si="26"/>
        <v>28</v>
      </c>
      <c r="BB23" s="35">
        <v>16</v>
      </c>
      <c r="BC23" s="31">
        <v>7</v>
      </c>
      <c r="BD23" s="32">
        <f t="shared" si="11"/>
        <v>23</v>
      </c>
      <c r="BE23" s="31">
        <f t="shared" si="27"/>
        <v>33</v>
      </c>
      <c r="BF23" s="31">
        <f t="shared" si="27"/>
        <v>18</v>
      </c>
      <c r="BG23" s="31">
        <f t="shared" si="28"/>
        <v>51</v>
      </c>
      <c r="BH23" s="31">
        <f t="shared" si="12"/>
        <v>177</v>
      </c>
      <c r="BI23" s="31">
        <f t="shared" si="12"/>
        <v>109</v>
      </c>
      <c r="BJ23" s="31">
        <f t="shared" si="23"/>
        <v>286</v>
      </c>
      <c r="BK23" s="31">
        <f t="shared" si="24"/>
        <v>177</v>
      </c>
      <c r="BL23" s="31">
        <f t="shared" si="24"/>
        <v>109</v>
      </c>
      <c r="BM23" s="31">
        <f t="shared" si="25"/>
        <v>286</v>
      </c>
    </row>
    <row r="24" spans="1:65" s="47" customFormat="1" ht="18.75" customHeight="1">
      <c r="A24" s="29">
        <v>19</v>
      </c>
      <c r="B24" s="30" t="s">
        <v>54</v>
      </c>
      <c r="C24" s="31">
        <v>0</v>
      </c>
      <c r="D24" s="31">
        <v>0</v>
      </c>
      <c r="E24" s="31">
        <f t="shared" si="0"/>
        <v>0</v>
      </c>
      <c r="F24" s="31">
        <v>0</v>
      </c>
      <c r="G24" s="31">
        <v>0</v>
      </c>
      <c r="H24" s="31">
        <f t="shared" si="1"/>
        <v>0</v>
      </c>
      <c r="I24" s="31">
        <v>0</v>
      </c>
      <c r="J24" s="31">
        <v>0</v>
      </c>
      <c r="K24" s="31">
        <f t="shared" si="2"/>
        <v>0</v>
      </c>
      <c r="L24" s="31">
        <v>0</v>
      </c>
      <c r="M24" s="31">
        <v>0</v>
      </c>
      <c r="N24" s="31">
        <f t="shared" si="3"/>
        <v>0</v>
      </c>
      <c r="O24" s="31">
        <v>0</v>
      </c>
      <c r="P24" s="31">
        <v>0</v>
      </c>
      <c r="Q24" s="31">
        <f t="shared" si="4"/>
        <v>0</v>
      </c>
      <c r="R24" s="31">
        <v>0</v>
      </c>
      <c r="S24" s="31">
        <v>0</v>
      </c>
      <c r="T24" s="31">
        <f t="shared" si="5"/>
        <v>0</v>
      </c>
      <c r="U24" s="31">
        <f t="shared" si="13"/>
        <v>0</v>
      </c>
      <c r="V24" s="31">
        <f t="shared" si="13"/>
        <v>0</v>
      </c>
      <c r="W24" s="31">
        <f t="shared" si="14"/>
        <v>0</v>
      </c>
      <c r="X24" s="31">
        <v>0</v>
      </c>
      <c r="Y24" s="31">
        <v>0</v>
      </c>
      <c r="Z24" s="32">
        <f t="shared" si="6"/>
        <v>0</v>
      </c>
      <c r="AA24" s="31">
        <v>0</v>
      </c>
      <c r="AB24" s="31">
        <v>0</v>
      </c>
      <c r="AC24" s="32">
        <f t="shared" si="7"/>
        <v>0</v>
      </c>
      <c r="AD24" s="31">
        <v>0</v>
      </c>
      <c r="AE24" s="31">
        <v>0</v>
      </c>
      <c r="AF24" s="32">
        <f t="shared" si="8"/>
        <v>0</v>
      </c>
      <c r="AG24" s="31">
        <f t="shared" si="15"/>
        <v>0</v>
      </c>
      <c r="AH24" s="31">
        <f t="shared" si="15"/>
        <v>0</v>
      </c>
      <c r="AI24" s="31">
        <f t="shared" si="16"/>
        <v>0</v>
      </c>
      <c r="AJ24" s="31">
        <f t="shared" si="17"/>
        <v>0</v>
      </c>
      <c r="AK24" s="31">
        <f t="shared" si="17"/>
        <v>0</v>
      </c>
      <c r="AL24" s="31">
        <f t="shared" si="18"/>
        <v>0</v>
      </c>
      <c r="AM24" s="31">
        <v>0</v>
      </c>
      <c r="AN24" s="31">
        <v>0</v>
      </c>
      <c r="AO24" s="32">
        <f t="shared" si="9"/>
        <v>0</v>
      </c>
      <c r="AP24" s="31">
        <v>0</v>
      </c>
      <c r="AQ24" s="31">
        <v>0</v>
      </c>
      <c r="AR24" s="32">
        <f t="shared" si="10"/>
        <v>0</v>
      </c>
      <c r="AS24" s="31">
        <f t="shared" si="19"/>
        <v>0</v>
      </c>
      <c r="AT24" s="31">
        <f t="shared" si="19"/>
        <v>0</v>
      </c>
      <c r="AU24" s="31">
        <f t="shared" si="20"/>
        <v>0</v>
      </c>
      <c r="AV24" s="31">
        <f t="shared" si="21"/>
        <v>0</v>
      </c>
      <c r="AW24" s="31">
        <f t="shared" si="21"/>
        <v>0</v>
      </c>
      <c r="AX24" s="31">
        <f t="shared" si="22"/>
        <v>0</v>
      </c>
      <c r="AY24" s="31">
        <v>0</v>
      </c>
      <c r="AZ24" s="31">
        <v>0</v>
      </c>
      <c r="BA24" s="32">
        <f t="shared" si="26"/>
        <v>0</v>
      </c>
      <c r="BB24" s="31">
        <v>0</v>
      </c>
      <c r="BC24" s="31">
        <v>0</v>
      </c>
      <c r="BD24" s="32">
        <f t="shared" si="11"/>
        <v>0</v>
      </c>
      <c r="BE24" s="31">
        <f t="shared" si="27"/>
        <v>0</v>
      </c>
      <c r="BF24" s="31">
        <f t="shared" si="27"/>
        <v>0</v>
      </c>
      <c r="BG24" s="31">
        <f t="shared" si="28"/>
        <v>0</v>
      </c>
      <c r="BH24" s="31">
        <f t="shared" si="12"/>
        <v>0</v>
      </c>
      <c r="BI24" s="31">
        <f t="shared" si="12"/>
        <v>0</v>
      </c>
      <c r="BJ24" s="31">
        <f t="shared" si="23"/>
        <v>0</v>
      </c>
      <c r="BK24" s="31">
        <f t="shared" si="24"/>
        <v>0</v>
      </c>
      <c r="BL24" s="31">
        <f t="shared" si="24"/>
        <v>0</v>
      </c>
      <c r="BM24" s="31">
        <f t="shared" si="25"/>
        <v>0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99645</v>
      </c>
      <c r="G25" s="31">
        <v>94283</v>
      </c>
      <c r="H25" s="31">
        <f t="shared" si="1"/>
        <v>193928</v>
      </c>
      <c r="I25" s="31">
        <v>94586</v>
      </c>
      <c r="J25" s="31">
        <v>90356</v>
      </c>
      <c r="K25" s="31">
        <f t="shared" si="2"/>
        <v>184942</v>
      </c>
      <c r="L25" s="31">
        <v>89227</v>
      </c>
      <c r="M25" s="31">
        <v>87278</v>
      </c>
      <c r="N25" s="31">
        <f t="shared" si="3"/>
        <v>176505</v>
      </c>
      <c r="O25" s="31">
        <v>87264</v>
      </c>
      <c r="P25" s="31">
        <v>85146</v>
      </c>
      <c r="Q25" s="31">
        <f t="shared" si="4"/>
        <v>172410</v>
      </c>
      <c r="R25" s="31">
        <v>85619</v>
      </c>
      <c r="S25" s="31">
        <v>82468</v>
      </c>
      <c r="T25" s="31">
        <f t="shared" si="5"/>
        <v>168087</v>
      </c>
      <c r="U25" s="31">
        <f t="shared" si="13"/>
        <v>456341</v>
      </c>
      <c r="V25" s="31">
        <f t="shared" si="13"/>
        <v>439531</v>
      </c>
      <c r="W25" s="31">
        <f t="shared" si="14"/>
        <v>895872</v>
      </c>
      <c r="X25" s="31">
        <v>77655</v>
      </c>
      <c r="Y25" s="31">
        <v>73023</v>
      </c>
      <c r="Z25" s="32">
        <f t="shared" si="6"/>
        <v>150678</v>
      </c>
      <c r="AA25" s="31">
        <v>79094</v>
      </c>
      <c r="AB25" s="31">
        <v>73643</v>
      </c>
      <c r="AC25" s="32">
        <f t="shared" si="7"/>
        <v>152737</v>
      </c>
      <c r="AD25" s="31">
        <v>46758</v>
      </c>
      <c r="AE25" s="31">
        <v>37442</v>
      </c>
      <c r="AF25" s="32">
        <f t="shared" si="8"/>
        <v>84200</v>
      </c>
      <c r="AG25" s="31">
        <f t="shared" si="15"/>
        <v>203507</v>
      </c>
      <c r="AH25" s="31">
        <f t="shared" si="15"/>
        <v>184108</v>
      </c>
      <c r="AI25" s="31">
        <f t="shared" si="16"/>
        <v>387615</v>
      </c>
      <c r="AJ25" s="31">
        <f t="shared" si="17"/>
        <v>659848</v>
      </c>
      <c r="AK25" s="31">
        <f t="shared" si="17"/>
        <v>623639</v>
      </c>
      <c r="AL25" s="31">
        <f t="shared" si="18"/>
        <v>1283487</v>
      </c>
      <c r="AM25" s="31">
        <v>41911</v>
      </c>
      <c r="AN25" s="31">
        <v>33470</v>
      </c>
      <c r="AO25" s="32">
        <f t="shared" si="9"/>
        <v>75381</v>
      </c>
      <c r="AP25" s="31">
        <v>34242</v>
      </c>
      <c r="AQ25" s="31">
        <v>27091</v>
      </c>
      <c r="AR25" s="32">
        <f t="shared" si="10"/>
        <v>61333</v>
      </c>
      <c r="AS25" s="31">
        <f t="shared" si="19"/>
        <v>76153</v>
      </c>
      <c r="AT25" s="31">
        <f t="shared" si="19"/>
        <v>60561</v>
      </c>
      <c r="AU25" s="31">
        <f t="shared" si="20"/>
        <v>136714</v>
      </c>
      <c r="AV25" s="31">
        <f t="shared" si="21"/>
        <v>736001</v>
      </c>
      <c r="AW25" s="31">
        <f t="shared" si="21"/>
        <v>684200</v>
      </c>
      <c r="AX25" s="31">
        <f t="shared" si="22"/>
        <v>1420201</v>
      </c>
      <c r="AY25" s="31">
        <v>11720</v>
      </c>
      <c r="AZ25" s="31">
        <v>7631</v>
      </c>
      <c r="BA25" s="32">
        <f t="shared" si="26"/>
        <v>19351</v>
      </c>
      <c r="BB25" s="31">
        <v>11230</v>
      </c>
      <c r="BC25" s="31">
        <v>7725</v>
      </c>
      <c r="BD25" s="32">
        <f t="shared" si="11"/>
        <v>18955</v>
      </c>
      <c r="BE25" s="31">
        <f t="shared" si="27"/>
        <v>22950</v>
      </c>
      <c r="BF25" s="31">
        <f t="shared" si="27"/>
        <v>15356</v>
      </c>
      <c r="BG25" s="31">
        <f t="shared" si="28"/>
        <v>38306</v>
      </c>
      <c r="BH25" s="31">
        <f t="shared" si="12"/>
        <v>758951</v>
      </c>
      <c r="BI25" s="31">
        <f t="shared" si="12"/>
        <v>699556</v>
      </c>
      <c r="BJ25" s="31">
        <f t="shared" si="23"/>
        <v>1458507</v>
      </c>
      <c r="BK25" s="31">
        <f t="shared" si="24"/>
        <v>758951</v>
      </c>
      <c r="BL25" s="31">
        <f t="shared" si="24"/>
        <v>699556</v>
      </c>
      <c r="BM25" s="31">
        <f t="shared" si="25"/>
        <v>1458507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117578</v>
      </c>
      <c r="G26" s="31">
        <v>100329</v>
      </c>
      <c r="H26" s="31">
        <f t="shared" si="1"/>
        <v>217907</v>
      </c>
      <c r="I26" s="31">
        <v>111433</v>
      </c>
      <c r="J26" s="31">
        <v>94581</v>
      </c>
      <c r="K26" s="31">
        <f t="shared" si="2"/>
        <v>206014</v>
      </c>
      <c r="L26" s="31">
        <v>112501</v>
      </c>
      <c r="M26" s="31">
        <v>97185</v>
      </c>
      <c r="N26" s="31">
        <f t="shared" si="3"/>
        <v>209686</v>
      </c>
      <c r="O26" s="31">
        <v>104297</v>
      </c>
      <c r="P26" s="31">
        <v>89106</v>
      </c>
      <c r="Q26" s="31">
        <f t="shared" si="4"/>
        <v>193403</v>
      </c>
      <c r="R26" s="31">
        <v>94240</v>
      </c>
      <c r="S26" s="31">
        <v>82205</v>
      </c>
      <c r="T26" s="31">
        <f t="shared" si="5"/>
        <v>176445</v>
      </c>
      <c r="U26" s="31">
        <f t="shared" si="13"/>
        <v>540049</v>
      </c>
      <c r="V26" s="31">
        <f t="shared" si="13"/>
        <v>463406</v>
      </c>
      <c r="W26" s="31">
        <f t="shared" si="14"/>
        <v>1003455</v>
      </c>
      <c r="X26" s="31">
        <v>96018</v>
      </c>
      <c r="Y26" s="31">
        <v>80943</v>
      </c>
      <c r="Z26" s="32">
        <f t="shared" si="6"/>
        <v>176961</v>
      </c>
      <c r="AA26" s="31">
        <v>80347</v>
      </c>
      <c r="AB26" s="31">
        <v>70407</v>
      </c>
      <c r="AC26" s="32">
        <f t="shared" si="7"/>
        <v>150754</v>
      </c>
      <c r="AD26" s="31">
        <v>86863</v>
      </c>
      <c r="AE26" s="31">
        <v>77425</v>
      </c>
      <c r="AF26" s="32">
        <f t="shared" si="8"/>
        <v>164288</v>
      </c>
      <c r="AG26" s="31">
        <f t="shared" si="15"/>
        <v>263228</v>
      </c>
      <c r="AH26" s="31">
        <f t="shared" si="15"/>
        <v>228775</v>
      </c>
      <c r="AI26" s="31">
        <f t="shared" si="16"/>
        <v>492003</v>
      </c>
      <c r="AJ26" s="31">
        <f t="shared" si="17"/>
        <v>803277</v>
      </c>
      <c r="AK26" s="31">
        <f t="shared" si="17"/>
        <v>692181</v>
      </c>
      <c r="AL26" s="31">
        <f t="shared" si="18"/>
        <v>1495458</v>
      </c>
      <c r="AM26" s="31">
        <v>50490</v>
      </c>
      <c r="AN26" s="31">
        <v>44655</v>
      </c>
      <c r="AO26" s="32">
        <f t="shared" si="9"/>
        <v>95145</v>
      </c>
      <c r="AP26" s="31">
        <v>45295</v>
      </c>
      <c r="AQ26" s="31">
        <v>39075</v>
      </c>
      <c r="AR26" s="32">
        <f t="shared" si="10"/>
        <v>84370</v>
      </c>
      <c r="AS26" s="31">
        <f t="shared" si="19"/>
        <v>95785</v>
      </c>
      <c r="AT26" s="31">
        <f t="shared" si="19"/>
        <v>83730</v>
      </c>
      <c r="AU26" s="31">
        <f t="shared" si="20"/>
        <v>179515</v>
      </c>
      <c r="AV26" s="31">
        <f t="shared" si="21"/>
        <v>899062</v>
      </c>
      <c r="AW26" s="31">
        <f t="shared" si="21"/>
        <v>775911</v>
      </c>
      <c r="AX26" s="31">
        <f t="shared" si="22"/>
        <v>1674973</v>
      </c>
      <c r="AY26" s="31">
        <v>28640</v>
      </c>
      <c r="AZ26" s="31">
        <v>22650</v>
      </c>
      <c r="BA26" s="32">
        <f t="shared" si="26"/>
        <v>51290</v>
      </c>
      <c r="BB26" s="31">
        <v>22810</v>
      </c>
      <c r="BC26" s="31">
        <v>19934</v>
      </c>
      <c r="BD26" s="32">
        <f t="shared" si="11"/>
        <v>42744</v>
      </c>
      <c r="BE26" s="31">
        <f t="shared" si="27"/>
        <v>51450</v>
      </c>
      <c r="BF26" s="31">
        <f t="shared" si="27"/>
        <v>42584</v>
      </c>
      <c r="BG26" s="31">
        <f t="shared" si="28"/>
        <v>94034</v>
      </c>
      <c r="BH26" s="31">
        <f t="shared" si="12"/>
        <v>950512</v>
      </c>
      <c r="BI26" s="31">
        <f t="shared" si="12"/>
        <v>818495</v>
      </c>
      <c r="BJ26" s="31">
        <f t="shared" si="23"/>
        <v>1769007</v>
      </c>
      <c r="BK26" s="31">
        <f t="shared" si="24"/>
        <v>950512</v>
      </c>
      <c r="BL26" s="31">
        <f t="shared" si="24"/>
        <v>818495</v>
      </c>
      <c r="BM26" s="31">
        <f t="shared" si="25"/>
        <v>1769007</v>
      </c>
    </row>
    <row r="27" spans="1:65" s="47" customFormat="1" ht="18.75" customHeight="1">
      <c r="A27" s="29">
        <v>22</v>
      </c>
      <c r="B27" s="30" t="s">
        <v>32</v>
      </c>
      <c r="C27" s="31">
        <v>16300</v>
      </c>
      <c r="D27" s="31">
        <v>11300</v>
      </c>
      <c r="E27" s="31">
        <f t="shared" si="0"/>
        <v>27600</v>
      </c>
      <c r="F27" s="31">
        <v>265651</v>
      </c>
      <c r="G27" s="31">
        <v>224588</v>
      </c>
      <c r="H27" s="31">
        <f t="shared" si="1"/>
        <v>490239</v>
      </c>
      <c r="I27" s="31">
        <v>209457</v>
      </c>
      <c r="J27" s="31">
        <v>180812</v>
      </c>
      <c r="K27" s="31">
        <f t="shared" si="2"/>
        <v>390269</v>
      </c>
      <c r="L27" s="31">
        <v>184973</v>
      </c>
      <c r="M27" s="31">
        <v>156714</v>
      </c>
      <c r="N27" s="31">
        <f t="shared" si="3"/>
        <v>341687</v>
      </c>
      <c r="O27" s="31">
        <v>160070</v>
      </c>
      <c r="P27" s="31">
        <v>131839</v>
      </c>
      <c r="Q27" s="31">
        <f t="shared" si="4"/>
        <v>291909</v>
      </c>
      <c r="R27" s="31">
        <v>145996</v>
      </c>
      <c r="S27" s="31">
        <v>118668</v>
      </c>
      <c r="T27" s="31">
        <f t="shared" si="5"/>
        <v>264664</v>
      </c>
      <c r="U27" s="31">
        <f t="shared" si="13"/>
        <v>966147</v>
      </c>
      <c r="V27" s="31">
        <f t="shared" si="13"/>
        <v>812621</v>
      </c>
      <c r="W27" s="31">
        <f t="shared" si="14"/>
        <v>1778768</v>
      </c>
      <c r="X27" s="31">
        <v>149891</v>
      </c>
      <c r="Y27" s="31">
        <v>101538</v>
      </c>
      <c r="Z27" s="32">
        <f t="shared" si="6"/>
        <v>251429</v>
      </c>
      <c r="AA27" s="31">
        <v>130725</v>
      </c>
      <c r="AB27" s="31">
        <v>83399</v>
      </c>
      <c r="AC27" s="32">
        <f t="shared" si="7"/>
        <v>214124</v>
      </c>
      <c r="AD27" s="31">
        <v>125761</v>
      </c>
      <c r="AE27" s="31">
        <v>76844</v>
      </c>
      <c r="AF27" s="32">
        <f t="shared" si="8"/>
        <v>202605</v>
      </c>
      <c r="AG27" s="31">
        <f t="shared" si="15"/>
        <v>406377</v>
      </c>
      <c r="AH27" s="31">
        <f t="shared" si="15"/>
        <v>261781</v>
      </c>
      <c r="AI27" s="31">
        <f t="shared" si="16"/>
        <v>668158</v>
      </c>
      <c r="AJ27" s="31">
        <f t="shared" si="17"/>
        <v>1372524</v>
      </c>
      <c r="AK27" s="31">
        <f t="shared" si="17"/>
        <v>1074402</v>
      </c>
      <c r="AL27" s="31">
        <f t="shared" si="18"/>
        <v>2446926</v>
      </c>
      <c r="AM27" s="31">
        <v>87276</v>
      </c>
      <c r="AN27" s="31">
        <v>46074</v>
      </c>
      <c r="AO27" s="32">
        <f t="shared" si="9"/>
        <v>133350</v>
      </c>
      <c r="AP27" s="31">
        <v>80911</v>
      </c>
      <c r="AQ27" s="31">
        <v>41303</v>
      </c>
      <c r="AR27" s="32">
        <f t="shared" si="10"/>
        <v>122214</v>
      </c>
      <c r="AS27" s="31">
        <f t="shared" si="19"/>
        <v>168187</v>
      </c>
      <c r="AT27" s="31">
        <f t="shared" si="19"/>
        <v>87377</v>
      </c>
      <c r="AU27" s="31">
        <f t="shared" si="20"/>
        <v>255564</v>
      </c>
      <c r="AV27" s="31">
        <f t="shared" si="21"/>
        <v>1540711</v>
      </c>
      <c r="AW27" s="31">
        <f t="shared" si="21"/>
        <v>1161779</v>
      </c>
      <c r="AX27" s="31">
        <f t="shared" si="22"/>
        <v>2702490</v>
      </c>
      <c r="AY27" s="31">
        <v>38857</v>
      </c>
      <c r="AZ27" s="31">
        <v>18145</v>
      </c>
      <c r="BA27" s="32">
        <f t="shared" si="26"/>
        <v>57002</v>
      </c>
      <c r="BB27" s="31">
        <v>34983</v>
      </c>
      <c r="BC27" s="31">
        <v>14901</v>
      </c>
      <c r="BD27" s="32">
        <f t="shared" si="11"/>
        <v>49884</v>
      </c>
      <c r="BE27" s="31">
        <f t="shared" si="27"/>
        <v>73840</v>
      </c>
      <c r="BF27" s="31">
        <f t="shared" si="27"/>
        <v>33046</v>
      </c>
      <c r="BG27" s="31">
        <f t="shared" si="28"/>
        <v>106886</v>
      </c>
      <c r="BH27" s="31">
        <f t="shared" si="12"/>
        <v>1614551</v>
      </c>
      <c r="BI27" s="31">
        <f t="shared" si="12"/>
        <v>1194825</v>
      </c>
      <c r="BJ27" s="31">
        <f t="shared" si="23"/>
        <v>2809376</v>
      </c>
      <c r="BK27" s="31">
        <f t="shared" si="24"/>
        <v>1630851</v>
      </c>
      <c r="BL27" s="31">
        <f t="shared" si="24"/>
        <v>1206125</v>
      </c>
      <c r="BM27" s="31">
        <f t="shared" si="25"/>
        <v>2836976</v>
      </c>
    </row>
    <row r="28" spans="1:65" s="47" customFormat="1" ht="18.75" customHeight="1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702</v>
      </c>
      <c r="G28" s="31">
        <v>619</v>
      </c>
      <c r="H28" s="31">
        <f t="shared" si="1"/>
        <v>1321</v>
      </c>
      <c r="I28" s="31">
        <v>715</v>
      </c>
      <c r="J28" s="31">
        <v>633</v>
      </c>
      <c r="K28" s="31">
        <f t="shared" si="2"/>
        <v>1348</v>
      </c>
      <c r="L28" s="31">
        <v>660</v>
      </c>
      <c r="M28" s="31">
        <v>627</v>
      </c>
      <c r="N28" s="31">
        <f t="shared" si="3"/>
        <v>1287</v>
      </c>
      <c r="O28" s="31">
        <v>619</v>
      </c>
      <c r="P28" s="31">
        <v>571</v>
      </c>
      <c r="Q28" s="31">
        <f t="shared" si="4"/>
        <v>1190</v>
      </c>
      <c r="R28" s="31">
        <v>381</v>
      </c>
      <c r="S28" s="31">
        <v>461</v>
      </c>
      <c r="T28" s="31">
        <f t="shared" si="5"/>
        <v>842</v>
      </c>
      <c r="U28" s="31">
        <f t="shared" si="13"/>
        <v>3077</v>
      </c>
      <c r="V28" s="31">
        <f t="shared" si="13"/>
        <v>2911</v>
      </c>
      <c r="W28" s="31">
        <f t="shared" si="14"/>
        <v>5988</v>
      </c>
      <c r="X28" s="31">
        <v>317</v>
      </c>
      <c r="Y28" s="31">
        <v>359</v>
      </c>
      <c r="Z28" s="32">
        <f t="shared" si="6"/>
        <v>676</v>
      </c>
      <c r="AA28" s="31">
        <v>252</v>
      </c>
      <c r="AB28" s="31">
        <v>330</v>
      </c>
      <c r="AC28" s="32">
        <f t="shared" si="7"/>
        <v>582</v>
      </c>
      <c r="AD28" s="31">
        <v>259</v>
      </c>
      <c r="AE28" s="31">
        <v>268</v>
      </c>
      <c r="AF28" s="32">
        <f t="shared" si="8"/>
        <v>527</v>
      </c>
      <c r="AG28" s="31">
        <f t="shared" si="15"/>
        <v>828</v>
      </c>
      <c r="AH28" s="31">
        <f t="shared" si="15"/>
        <v>957</v>
      </c>
      <c r="AI28" s="31">
        <f t="shared" si="16"/>
        <v>1785</v>
      </c>
      <c r="AJ28" s="31">
        <f t="shared" si="17"/>
        <v>3905</v>
      </c>
      <c r="AK28" s="31">
        <f t="shared" si="17"/>
        <v>3868</v>
      </c>
      <c r="AL28" s="31">
        <f t="shared" si="18"/>
        <v>7773</v>
      </c>
      <c r="AM28" s="31">
        <v>170</v>
      </c>
      <c r="AN28" s="31">
        <v>186</v>
      </c>
      <c r="AO28" s="32">
        <f t="shared" si="9"/>
        <v>356</v>
      </c>
      <c r="AP28" s="31">
        <v>103</v>
      </c>
      <c r="AQ28" s="31">
        <v>97</v>
      </c>
      <c r="AR28" s="32">
        <f t="shared" si="10"/>
        <v>200</v>
      </c>
      <c r="AS28" s="31">
        <f t="shared" si="19"/>
        <v>273</v>
      </c>
      <c r="AT28" s="31">
        <f t="shared" si="19"/>
        <v>283</v>
      </c>
      <c r="AU28" s="31">
        <f t="shared" si="20"/>
        <v>556</v>
      </c>
      <c r="AV28" s="31">
        <f t="shared" si="21"/>
        <v>4178</v>
      </c>
      <c r="AW28" s="31">
        <f t="shared" si="21"/>
        <v>4151</v>
      </c>
      <c r="AX28" s="31">
        <f t="shared" si="22"/>
        <v>8329</v>
      </c>
      <c r="AY28" s="31">
        <v>87</v>
      </c>
      <c r="AZ28" s="31">
        <v>86</v>
      </c>
      <c r="BA28" s="32">
        <f t="shared" si="26"/>
        <v>173</v>
      </c>
      <c r="BB28" s="31">
        <v>71</v>
      </c>
      <c r="BC28" s="31">
        <v>65</v>
      </c>
      <c r="BD28" s="32">
        <f t="shared" si="11"/>
        <v>136</v>
      </c>
      <c r="BE28" s="31">
        <f t="shared" si="27"/>
        <v>158</v>
      </c>
      <c r="BF28" s="31">
        <f t="shared" si="27"/>
        <v>151</v>
      </c>
      <c r="BG28" s="31">
        <f t="shared" si="28"/>
        <v>309</v>
      </c>
      <c r="BH28" s="31">
        <f t="shared" si="12"/>
        <v>4336</v>
      </c>
      <c r="BI28" s="31">
        <f t="shared" si="12"/>
        <v>4302</v>
      </c>
      <c r="BJ28" s="31">
        <f t="shared" si="23"/>
        <v>8638</v>
      </c>
      <c r="BK28" s="31">
        <f t="shared" si="24"/>
        <v>4336</v>
      </c>
      <c r="BL28" s="31">
        <f t="shared" si="24"/>
        <v>4302</v>
      </c>
      <c r="BM28" s="31">
        <f t="shared" si="25"/>
        <v>8638</v>
      </c>
    </row>
    <row r="29" spans="1:65" s="47" customFormat="1" ht="18.75" customHeight="1">
      <c r="A29" s="29">
        <v>24</v>
      </c>
      <c r="B29" s="30" t="s">
        <v>34</v>
      </c>
      <c r="C29" s="31">
        <v>51211</v>
      </c>
      <c r="D29" s="31">
        <v>47521</v>
      </c>
      <c r="E29" s="31">
        <f t="shared" si="0"/>
        <v>98732</v>
      </c>
      <c r="F29" s="31">
        <v>156779</v>
      </c>
      <c r="G29" s="31">
        <v>148655</v>
      </c>
      <c r="H29" s="31">
        <f t="shared" si="1"/>
        <v>305434</v>
      </c>
      <c r="I29" s="31">
        <v>156399</v>
      </c>
      <c r="J29" s="31">
        <v>149152</v>
      </c>
      <c r="K29" s="31">
        <f t="shared" si="2"/>
        <v>305551</v>
      </c>
      <c r="L29" s="31">
        <v>160933</v>
      </c>
      <c r="M29" s="31">
        <v>153877</v>
      </c>
      <c r="N29" s="31">
        <f t="shared" si="3"/>
        <v>314810</v>
      </c>
      <c r="O29" s="31">
        <v>151830</v>
      </c>
      <c r="P29" s="31">
        <v>143842</v>
      </c>
      <c r="Q29" s="31">
        <f t="shared" si="4"/>
        <v>295672</v>
      </c>
      <c r="R29" s="31">
        <v>157379</v>
      </c>
      <c r="S29" s="31">
        <v>149440</v>
      </c>
      <c r="T29" s="31">
        <f t="shared" si="5"/>
        <v>306819</v>
      </c>
      <c r="U29" s="31">
        <f t="shared" si="13"/>
        <v>783320</v>
      </c>
      <c r="V29" s="31">
        <f t="shared" si="13"/>
        <v>744966</v>
      </c>
      <c r="W29" s="31">
        <f t="shared" si="14"/>
        <v>1528286</v>
      </c>
      <c r="X29" s="31">
        <v>170614</v>
      </c>
      <c r="Y29" s="31">
        <v>157313</v>
      </c>
      <c r="Z29" s="32">
        <f t="shared" si="6"/>
        <v>327927</v>
      </c>
      <c r="AA29" s="31">
        <v>161316</v>
      </c>
      <c r="AB29" s="31">
        <v>150986</v>
      </c>
      <c r="AC29" s="32">
        <f t="shared" si="7"/>
        <v>312302</v>
      </c>
      <c r="AD29" s="31">
        <v>152512</v>
      </c>
      <c r="AE29" s="31">
        <v>145114</v>
      </c>
      <c r="AF29" s="32">
        <f t="shared" si="8"/>
        <v>297626</v>
      </c>
      <c r="AG29" s="31">
        <f t="shared" si="15"/>
        <v>484442</v>
      </c>
      <c r="AH29" s="31">
        <f t="shared" si="15"/>
        <v>453413</v>
      </c>
      <c r="AI29" s="31">
        <f t="shared" si="16"/>
        <v>937855</v>
      </c>
      <c r="AJ29" s="31">
        <f t="shared" si="17"/>
        <v>1267762</v>
      </c>
      <c r="AK29" s="31">
        <f t="shared" si="17"/>
        <v>1198379</v>
      </c>
      <c r="AL29" s="31">
        <f t="shared" si="18"/>
        <v>2466141</v>
      </c>
      <c r="AM29" s="31">
        <v>148650</v>
      </c>
      <c r="AN29" s="31">
        <v>140251</v>
      </c>
      <c r="AO29" s="32">
        <f t="shared" si="9"/>
        <v>288901</v>
      </c>
      <c r="AP29" s="31">
        <v>104570</v>
      </c>
      <c r="AQ29" s="31">
        <v>107287</v>
      </c>
      <c r="AR29" s="32">
        <f t="shared" si="10"/>
        <v>211857</v>
      </c>
      <c r="AS29" s="31">
        <f t="shared" si="19"/>
        <v>253220</v>
      </c>
      <c r="AT29" s="31">
        <f t="shared" si="19"/>
        <v>247538</v>
      </c>
      <c r="AU29" s="31">
        <f t="shared" si="20"/>
        <v>500758</v>
      </c>
      <c r="AV29" s="31">
        <f t="shared" si="21"/>
        <v>1520982</v>
      </c>
      <c r="AW29" s="31">
        <f t="shared" si="21"/>
        <v>1445917</v>
      </c>
      <c r="AX29" s="31">
        <f t="shared" si="22"/>
        <v>2966899</v>
      </c>
      <c r="AY29" s="31">
        <v>68899</v>
      </c>
      <c r="AZ29" s="31">
        <v>74917</v>
      </c>
      <c r="BA29" s="32">
        <f t="shared" si="26"/>
        <v>143816</v>
      </c>
      <c r="BB29" s="31">
        <v>58847</v>
      </c>
      <c r="BC29" s="31">
        <v>63348</v>
      </c>
      <c r="BD29" s="32">
        <f t="shared" si="11"/>
        <v>122195</v>
      </c>
      <c r="BE29" s="31">
        <f t="shared" si="27"/>
        <v>127746</v>
      </c>
      <c r="BF29" s="31">
        <f t="shared" si="27"/>
        <v>138265</v>
      </c>
      <c r="BG29" s="31">
        <f t="shared" si="28"/>
        <v>266011</v>
      </c>
      <c r="BH29" s="31">
        <f t="shared" si="12"/>
        <v>1648728</v>
      </c>
      <c r="BI29" s="31">
        <f t="shared" si="12"/>
        <v>1584182</v>
      </c>
      <c r="BJ29" s="31">
        <f t="shared" si="23"/>
        <v>3232910</v>
      </c>
      <c r="BK29" s="31">
        <f t="shared" si="24"/>
        <v>1699939</v>
      </c>
      <c r="BL29" s="31">
        <f t="shared" si="24"/>
        <v>1631703</v>
      </c>
      <c r="BM29" s="31">
        <f t="shared" si="25"/>
        <v>3331642</v>
      </c>
    </row>
    <row r="30" spans="1:65" s="47" customFormat="1" ht="18.75" customHeight="1">
      <c r="A30" s="29">
        <v>25</v>
      </c>
      <c r="B30" s="30" t="s">
        <v>35</v>
      </c>
      <c r="C30" s="31">
        <v>310</v>
      </c>
      <c r="D30" s="31">
        <v>212</v>
      </c>
      <c r="E30" s="31">
        <f t="shared" si="0"/>
        <v>522</v>
      </c>
      <c r="F30" s="31">
        <v>8341</v>
      </c>
      <c r="G30" s="31">
        <v>8098</v>
      </c>
      <c r="H30" s="31">
        <f t="shared" si="1"/>
        <v>16439</v>
      </c>
      <c r="I30" s="31">
        <v>8733</v>
      </c>
      <c r="J30" s="31">
        <v>8478</v>
      </c>
      <c r="K30" s="31">
        <f t="shared" si="2"/>
        <v>17211</v>
      </c>
      <c r="L30" s="31">
        <v>8889</v>
      </c>
      <c r="M30" s="31">
        <v>8309</v>
      </c>
      <c r="N30" s="31">
        <f t="shared" si="3"/>
        <v>17198</v>
      </c>
      <c r="O30" s="31">
        <v>9373</v>
      </c>
      <c r="P30" s="31">
        <v>8830</v>
      </c>
      <c r="Q30" s="31">
        <f t="shared" si="4"/>
        <v>18203</v>
      </c>
      <c r="R30" s="31">
        <v>9648</v>
      </c>
      <c r="S30" s="31">
        <v>9323</v>
      </c>
      <c r="T30" s="31">
        <f t="shared" si="5"/>
        <v>18971</v>
      </c>
      <c r="U30" s="31">
        <f t="shared" si="13"/>
        <v>44984</v>
      </c>
      <c r="V30" s="31">
        <f t="shared" si="13"/>
        <v>43038</v>
      </c>
      <c r="W30" s="31">
        <f t="shared" si="14"/>
        <v>88022</v>
      </c>
      <c r="X30" s="31">
        <v>9559</v>
      </c>
      <c r="Y30" s="31">
        <v>9446</v>
      </c>
      <c r="Z30" s="32">
        <f t="shared" si="6"/>
        <v>19005</v>
      </c>
      <c r="AA30" s="31">
        <v>8075</v>
      </c>
      <c r="AB30" s="31">
        <v>8099</v>
      </c>
      <c r="AC30" s="32">
        <f t="shared" si="7"/>
        <v>16174</v>
      </c>
      <c r="AD30" s="31">
        <v>6726</v>
      </c>
      <c r="AE30" s="31">
        <v>6857</v>
      </c>
      <c r="AF30" s="32">
        <f t="shared" si="8"/>
        <v>13583</v>
      </c>
      <c r="AG30" s="31">
        <f t="shared" si="15"/>
        <v>24360</v>
      </c>
      <c r="AH30" s="31">
        <f t="shared" si="15"/>
        <v>24402</v>
      </c>
      <c r="AI30" s="31">
        <f t="shared" si="16"/>
        <v>48762</v>
      </c>
      <c r="AJ30" s="31">
        <f t="shared" si="17"/>
        <v>69344</v>
      </c>
      <c r="AK30" s="31">
        <f t="shared" si="17"/>
        <v>67440</v>
      </c>
      <c r="AL30" s="31">
        <f t="shared" si="18"/>
        <v>136784</v>
      </c>
      <c r="AM30" s="31">
        <v>5813</v>
      </c>
      <c r="AN30" s="31">
        <v>5794</v>
      </c>
      <c r="AO30" s="32">
        <f t="shared" si="9"/>
        <v>11607</v>
      </c>
      <c r="AP30" s="31">
        <v>3872</v>
      </c>
      <c r="AQ30" s="31">
        <v>3450</v>
      </c>
      <c r="AR30" s="32">
        <f t="shared" si="10"/>
        <v>7322</v>
      </c>
      <c r="AS30" s="31">
        <f t="shared" si="19"/>
        <v>9685</v>
      </c>
      <c r="AT30" s="31">
        <f t="shared" si="19"/>
        <v>9244</v>
      </c>
      <c r="AU30" s="31">
        <f t="shared" si="20"/>
        <v>18929</v>
      </c>
      <c r="AV30" s="31">
        <f t="shared" si="21"/>
        <v>79029</v>
      </c>
      <c r="AW30" s="31">
        <f t="shared" si="21"/>
        <v>76684</v>
      </c>
      <c r="AX30" s="31">
        <f t="shared" si="22"/>
        <v>155713</v>
      </c>
      <c r="AY30" s="31">
        <v>3061</v>
      </c>
      <c r="AZ30" s="31">
        <v>2286</v>
      </c>
      <c r="BA30" s="32">
        <f t="shared" si="26"/>
        <v>5347</v>
      </c>
      <c r="BB30" s="31">
        <v>1742</v>
      </c>
      <c r="BC30" s="31">
        <v>1272</v>
      </c>
      <c r="BD30" s="32">
        <f t="shared" si="11"/>
        <v>3014</v>
      </c>
      <c r="BE30" s="31">
        <f t="shared" si="27"/>
        <v>4803</v>
      </c>
      <c r="BF30" s="31">
        <f t="shared" si="27"/>
        <v>3558</v>
      </c>
      <c r="BG30" s="31">
        <f t="shared" si="28"/>
        <v>8361</v>
      </c>
      <c r="BH30" s="31">
        <f t="shared" si="12"/>
        <v>83832</v>
      </c>
      <c r="BI30" s="31">
        <f t="shared" si="12"/>
        <v>80242</v>
      </c>
      <c r="BJ30" s="31">
        <f t="shared" si="23"/>
        <v>164074</v>
      </c>
      <c r="BK30" s="31">
        <f t="shared" si="24"/>
        <v>84142</v>
      </c>
      <c r="BL30" s="31">
        <f t="shared" si="24"/>
        <v>80454</v>
      </c>
      <c r="BM30" s="31">
        <f t="shared" si="25"/>
        <v>164596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805142</v>
      </c>
      <c r="G31" s="31">
        <v>737069</v>
      </c>
      <c r="H31" s="31">
        <f t="shared" si="1"/>
        <v>1542211</v>
      </c>
      <c r="I31" s="31">
        <v>759647</v>
      </c>
      <c r="J31" s="31">
        <v>705757</v>
      </c>
      <c r="K31" s="31">
        <f t="shared" si="2"/>
        <v>1465404</v>
      </c>
      <c r="L31" s="31">
        <v>714213</v>
      </c>
      <c r="M31" s="31">
        <v>689745</v>
      </c>
      <c r="N31" s="31">
        <f t="shared" si="3"/>
        <v>1403958</v>
      </c>
      <c r="O31" s="31">
        <v>655963</v>
      </c>
      <c r="P31" s="31">
        <v>633882</v>
      </c>
      <c r="Q31" s="31">
        <f t="shared" si="4"/>
        <v>1289845</v>
      </c>
      <c r="R31" s="31">
        <v>571830</v>
      </c>
      <c r="S31" s="31">
        <v>541726</v>
      </c>
      <c r="T31" s="31">
        <f t="shared" si="5"/>
        <v>1113556</v>
      </c>
      <c r="U31" s="31">
        <f t="shared" si="13"/>
        <v>3506795</v>
      </c>
      <c r="V31" s="31">
        <f t="shared" si="13"/>
        <v>3308179</v>
      </c>
      <c r="W31" s="31">
        <f t="shared" si="14"/>
        <v>6814974</v>
      </c>
      <c r="X31" s="31">
        <v>356864</v>
      </c>
      <c r="Y31" s="31">
        <v>341798</v>
      </c>
      <c r="Z31" s="32">
        <f t="shared" si="6"/>
        <v>698662</v>
      </c>
      <c r="AA31" s="31">
        <v>330728</v>
      </c>
      <c r="AB31" s="31">
        <v>309684</v>
      </c>
      <c r="AC31" s="32">
        <f t="shared" si="7"/>
        <v>640412</v>
      </c>
      <c r="AD31" s="31">
        <v>322427</v>
      </c>
      <c r="AE31" s="31">
        <v>308790</v>
      </c>
      <c r="AF31" s="32">
        <f t="shared" si="8"/>
        <v>631217</v>
      </c>
      <c r="AG31" s="31">
        <f t="shared" si="15"/>
        <v>1010019</v>
      </c>
      <c r="AH31" s="31">
        <f t="shared" si="15"/>
        <v>960272</v>
      </c>
      <c r="AI31" s="31">
        <f t="shared" si="16"/>
        <v>1970291</v>
      </c>
      <c r="AJ31" s="31">
        <f t="shared" si="17"/>
        <v>4516814</v>
      </c>
      <c r="AK31" s="31">
        <f t="shared" si="17"/>
        <v>4268451</v>
      </c>
      <c r="AL31" s="31">
        <f t="shared" si="18"/>
        <v>8785265</v>
      </c>
      <c r="AM31" s="31">
        <v>305306</v>
      </c>
      <c r="AN31" s="31">
        <v>221187</v>
      </c>
      <c r="AO31" s="32">
        <f t="shared" si="9"/>
        <v>526493</v>
      </c>
      <c r="AP31" s="31">
        <v>385974</v>
      </c>
      <c r="AQ31" s="31">
        <v>265746</v>
      </c>
      <c r="AR31" s="32">
        <f t="shared" si="10"/>
        <v>651720</v>
      </c>
      <c r="AS31" s="31">
        <f t="shared" si="19"/>
        <v>691280</v>
      </c>
      <c r="AT31" s="31">
        <f t="shared" si="19"/>
        <v>486933</v>
      </c>
      <c r="AU31" s="31">
        <f t="shared" si="20"/>
        <v>1178213</v>
      </c>
      <c r="AV31" s="31">
        <f t="shared" si="21"/>
        <v>5208094</v>
      </c>
      <c r="AW31" s="31">
        <f t="shared" si="21"/>
        <v>4755384</v>
      </c>
      <c r="AX31" s="31">
        <f t="shared" si="22"/>
        <v>9963478</v>
      </c>
      <c r="AY31" s="31">
        <v>113680</v>
      </c>
      <c r="AZ31" s="31">
        <v>86586</v>
      </c>
      <c r="BA31" s="32">
        <f t="shared" si="26"/>
        <v>200266</v>
      </c>
      <c r="BB31" s="31">
        <v>212748</v>
      </c>
      <c r="BC31" s="31">
        <v>132189</v>
      </c>
      <c r="BD31" s="32">
        <f t="shared" si="11"/>
        <v>344937</v>
      </c>
      <c r="BE31" s="31">
        <f t="shared" si="27"/>
        <v>326428</v>
      </c>
      <c r="BF31" s="31">
        <f t="shared" si="27"/>
        <v>218775</v>
      </c>
      <c r="BG31" s="31">
        <f t="shared" si="28"/>
        <v>545203</v>
      </c>
      <c r="BH31" s="31">
        <f t="shared" si="12"/>
        <v>5534522</v>
      </c>
      <c r="BI31" s="31">
        <f t="shared" si="12"/>
        <v>4974159</v>
      </c>
      <c r="BJ31" s="31">
        <f t="shared" si="23"/>
        <v>10508681</v>
      </c>
      <c r="BK31" s="31">
        <f t="shared" si="24"/>
        <v>5534522</v>
      </c>
      <c r="BL31" s="31">
        <f t="shared" si="24"/>
        <v>4974159</v>
      </c>
      <c r="BM31" s="31">
        <f t="shared" si="25"/>
        <v>10508681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38942</v>
      </c>
      <c r="G32" s="35">
        <v>36105</v>
      </c>
      <c r="H32" s="31">
        <f t="shared" si="1"/>
        <v>75047</v>
      </c>
      <c r="I32" s="35">
        <v>34246</v>
      </c>
      <c r="J32" s="35">
        <v>32608</v>
      </c>
      <c r="K32" s="31">
        <f t="shared" si="2"/>
        <v>66854</v>
      </c>
      <c r="L32" s="35">
        <v>32271</v>
      </c>
      <c r="M32" s="35">
        <v>30864</v>
      </c>
      <c r="N32" s="31">
        <f t="shared" si="3"/>
        <v>63135</v>
      </c>
      <c r="O32" s="35">
        <v>28973</v>
      </c>
      <c r="P32" s="35">
        <v>28335</v>
      </c>
      <c r="Q32" s="31">
        <f t="shared" si="4"/>
        <v>57308</v>
      </c>
      <c r="R32" s="35">
        <v>25864</v>
      </c>
      <c r="S32" s="35">
        <v>25138</v>
      </c>
      <c r="T32" s="31">
        <f t="shared" si="5"/>
        <v>51002</v>
      </c>
      <c r="U32" s="31">
        <f t="shared" si="13"/>
        <v>160296</v>
      </c>
      <c r="V32" s="31">
        <f t="shared" si="13"/>
        <v>153050</v>
      </c>
      <c r="W32" s="31">
        <f t="shared" si="14"/>
        <v>313346</v>
      </c>
      <c r="X32" s="35">
        <v>27149</v>
      </c>
      <c r="Y32" s="35">
        <v>24517</v>
      </c>
      <c r="Z32" s="32">
        <f>X32+Y32</f>
        <v>51666</v>
      </c>
      <c r="AA32" s="35">
        <v>24381</v>
      </c>
      <c r="AB32" s="35">
        <v>21362</v>
      </c>
      <c r="AC32" s="32">
        <f t="shared" si="7"/>
        <v>45743</v>
      </c>
      <c r="AD32" s="35">
        <v>22108</v>
      </c>
      <c r="AE32" s="35">
        <v>18701</v>
      </c>
      <c r="AF32" s="32">
        <f t="shared" si="8"/>
        <v>40809</v>
      </c>
      <c r="AG32" s="31">
        <f t="shared" si="15"/>
        <v>73638</v>
      </c>
      <c r="AH32" s="31">
        <f t="shared" si="15"/>
        <v>64580</v>
      </c>
      <c r="AI32" s="31">
        <f t="shared" si="16"/>
        <v>138218</v>
      </c>
      <c r="AJ32" s="31">
        <f t="shared" si="17"/>
        <v>233934</v>
      </c>
      <c r="AK32" s="31">
        <f t="shared" si="17"/>
        <v>217630</v>
      </c>
      <c r="AL32" s="31">
        <f t="shared" si="18"/>
        <v>451564</v>
      </c>
      <c r="AM32" s="35">
        <v>14804</v>
      </c>
      <c r="AN32" s="35">
        <v>10103</v>
      </c>
      <c r="AO32" s="32">
        <f t="shared" si="9"/>
        <v>24907</v>
      </c>
      <c r="AP32" s="35">
        <v>14291</v>
      </c>
      <c r="AQ32" s="35">
        <v>8573</v>
      </c>
      <c r="AR32" s="32">
        <f t="shared" si="10"/>
        <v>22864</v>
      </c>
      <c r="AS32" s="31">
        <f t="shared" si="19"/>
        <v>29095</v>
      </c>
      <c r="AT32" s="31">
        <f t="shared" si="19"/>
        <v>18676</v>
      </c>
      <c r="AU32" s="31">
        <f t="shared" si="20"/>
        <v>47771</v>
      </c>
      <c r="AV32" s="31">
        <f t="shared" si="21"/>
        <v>263029</v>
      </c>
      <c r="AW32" s="31">
        <f t="shared" si="21"/>
        <v>236306</v>
      </c>
      <c r="AX32" s="31">
        <f t="shared" si="22"/>
        <v>499335</v>
      </c>
      <c r="AY32" s="35">
        <v>7246</v>
      </c>
      <c r="AZ32" s="35">
        <v>4174</v>
      </c>
      <c r="BA32" s="32">
        <f t="shared" si="26"/>
        <v>11420</v>
      </c>
      <c r="BB32" s="35">
        <v>6608</v>
      </c>
      <c r="BC32" s="35">
        <v>3698</v>
      </c>
      <c r="BD32" s="32">
        <f t="shared" si="11"/>
        <v>10306</v>
      </c>
      <c r="BE32" s="31">
        <f t="shared" si="27"/>
        <v>13854</v>
      </c>
      <c r="BF32" s="31">
        <f t="shared" si="27"/>
        <v>7872</v>
      </c>
      <c r="BG32" s="31">
        <f t="shared" si="28"/>
        <v>21726</v>
      </c>
      <c r="BH32" s="31">
        <f t="shared" si="12"/>
        <v>276883</v>
      </c>
      <c r="BI32" s="31">
        <f t="shared" si="12"/>
        <v>244178</v>
      </c>
      <c r="BJ32" s="31">
        <f t="shared" si="23"/>
        <v>521061</v>
      </c>
      <c r="BK32" s="31">
        <f t="shared" si="24"/>
        <v>276883</v>
      </c>
      <c r="BL32" s="31">
        <f t="shared" si="24"/>
        <v>244178</v>
      </c>
      <c r="BM32" s="31">
        <f t="shared" si="25"/>
        <v>521061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305292</v>
      </c>
      <c r="G33" s="35">
        <v>287858</v>
      </c>
      <c r="H33" s="31">
        <f t="shared" si="1"/>
        <v>593150</v>
      </c>
      <c r="I33" s="35">
        <v>238014</v>
      </c>
      <c r="J33" s="35">
        <v>227098</v>
      </c>
      <c r="K33" s="31">
        <f t="shared" si="2"/>
        <v>465112</v>
      </c>
      <c r="L33" s="35">
        <v>224627</v>
      </c>
      <c r="M33" s="35">
        <v>218292</v>
      </c>
      <c r="N33" s="31">
        <f t="shared" si="3"/>
        <v>442919</v>
      </c>
      <c r="O33" s="35">
        <v>224946</v>
      </c>
      <c r="P33" s="35">
        <v>218259</v>
      </c>
      <c r="Q33" s="31">
        <f t="shared" si="4"/>
        <v>443205</v>
      </c>
      <c r="R33" s="35">
        <v>259046</v>
      </c>
      <c r="S33" s="35">
        <v>248248</v>
      </c>
      <c r="T33" s="31">
        <f t="shared" si="5"/>
        <v>507294</v>
      </c>
      <c r="U33" s="31">
        <f t="shared" si="13"/>
        <v>1251925</v>
      </c>
      <c r="V33" s="31">
        <f t="shared" si="13"/>
        <v>1199755</v>
      </c>
      <c r="W33" s="31">
        <f t="shared" si="14"/>
        <v>2451680</v>
      </c>
      <c r="X33" s="35">
        <v>215617</v>
      </c>
      <c r="Y33" s="35">
        <v>204907</v>
      </c>
      <c r="Z33" s="33">
        <f t="shared" si="6"/>
        <v>420524</v>
      </c>
      <c r="AA33" s="35">
        <v>191410</v>
      </c>
      <c r="AB33" s="35">
        <v>181708</v>
      </c>
      <c r="AC33" s="33">
        <f t="shared" si="7"/>
        <v>373118</v>
      </c>
      <c r="AD33" s="35">
        <v>158771</v>
      </c>
      <c r="AE33" s="35">
        <v>150852</v>
      </c>
      <c r="AF33" s="33">
        <f t="shared" si="8"/>
        <v>309623</v>
      </c>
      <c r="AG33" s="31">
        <f t="shared" si="15"/>
        <v>565798</v>
      </c>
      <c r="AH33" s="31">
        <f t="shared" si="15"/>
        <v>537467</v>
      </c>
      <c r="AI33" s="31">
        <f t="shared" si="16"/>
        <v>1103265</v>
      </c>
      <c r="AJ33" s="31">
        <f t="shared" si="17"/>
        <v>1817723</v>
      </c>
      <c r="AK33" s="31">
        <f t="shared" si="17"/>
        <v>1737222</v>
      </c>
      <c r="AL33" s="31">
        <f t="shared" si="18"/>
        <v>3554945</v>
      </c>
      <c r="AM33" s="35">
        <v>132726</v>
      </c>
      <c r="AN33" s="35">
        <v>123650</v>
      </c>
      <c r="AO33" s="32">
        <f>AM33+AN33</f>
        <v>256376</v>
      </c>
      <c r="AP33" s="35">
        <v>93453</v>
      </c>
      <c r="AQ33" s="35">
        <v>80174</v>
      </c>
      <c r="AR33" s="32">
        <f t="shared" si="10"/>
        <v>173627</v>
      </c>
      <c r="AS33" s="31">
        <f t="shared" si="19"/>
        <v>226179</v>
      </c>
      <c r="AT33" s="31">
        <f t="shared" si="19"/>
        <v>203824</v>
      </c>
      <c r="AU33" s="31">
        <f t="shared" si="20"/>
        <v>430003</v>
      </c>
      <c r="AV33" s="31">
        <f t="shared" si="21"/>
        <v>2043902</v>
      </c>
      <c r="AW33" s="31">
        <f t="shared" si="21"/>
        <v>1941046</v>
      </c>
      <c r="AX33" s="31">
        <f t="shared" si="22"/>
        <v>3984948</v>
      </c>
      <c r="AY33" s="35">
        <v>57367</v>
      </c>
      <c r="AZ33" s="35">
        <v>37763</v>
      </c>
      <c r="BA33" s="32">
        <f t="shared" si="26"/>
        <v>95130</v>
      </c>
      <c r="BB33" s="35">
        <v>46763</v>
      </c>
      <c r="BC33" s="35">
        <v>29005</v>
      </c>
      <c r="BD33" s="32">
        <f t="shared" si="11"/>
        <v>75768</v>
      </c>
      <c r="BE33" s="31">
        <f t="shared" si="27"/>
        <v>104130</v>
      </c>
      <c r="BF33" s="31">
        <f t="shared" si="27"/>
        <v>66768</v>
      </c>
      <c r="BG33" s="31">
        <f t="shared" si="28"/>
        <v>170898</v>
      </c>
      <c r="BH33" s="31">
        <f t="shared" si="12"/>
        <v>2148032</v>
      </c>
      <c r="BI33" s="31">
        <f t="shared" si="12"/>
        <v>2007814</v>
      </c>
      <c r="BJ33" s="31">
        <f t="shared" si="23"/>
        <v>4155846</v>
      </c>
      <c r="BK33" s="31">
        <f t="shared" si="24"/>
        <v>2148032</v>
      </c>
      <c r="BL33" s="31">
        <f t="shared" si="24"/>
        <v>2007814</v>
      </c>
      <c r="BM33" s="31">
        <f t="shared" si="25"/>
        <v>4155846</v>
      </c>
    </row>
    <row r="34" spans="1:65" s="47" customFormat="1" ht="18.75" customHeight="1">
      <c r="A34" s="29">
        <v>29</v>
      </c>
      <c r="B34" s="30" t="s">
        <v>39</v>
      </c>
      <c r="C34" s="31">
        <v>0</v>
      </c>
      <c r="D34" s="31">
        <v>0</v>
      </c>
      <c r="E34" s="31">
        <f t="shared" si="0"/>
        <v>0</v>
      </c>
      <c r="F34" s="31">
        <v>0</v>
      </c>
      <c r="G34" s="31">
        <v>0</v>
      </c>
      <c r="H34" s="31">
        <f t="shared" si="1"/>
        <v>0</v>
      </c>
      <c r="I34" s="31">
        <v>0</v>
      </c>
      <c r="J34" s="31">
        <v>0</v>
      </c>
      <c r="K34" s="31">
        <f t="shared" si="2"/>
        <v>0</v>
      </c>
      <c r="L34" s="31">
        <v>0</v>
      </c>
      <c r="M34" s="31">
        <v>0</v>
      </c>
      <c r="N34" s="31">
        <f t="shared" si="3"/>
        <v>0</v>
      </c>
      <c r="O34" s="31">
        <v>0</v>
      </c>
      <c r="P34" s="31">
        <v>0</v>
      </c>
      <c r="Q34" s="31">
        <f t="shared" si="4"/>
        <v>0</v>
      </c>
      <c r="R34" s="31">
        <v>0</v>
      </c>
      <c r="S34" s="31">
        <v>0</v>
      </c>
      <c r="T34" s="31">
        <f t="shared" si="5"/>
        <v>0</v>
      </c>
      <c r="U34" s="31">
        <f t="shared" si="13"/>
        <v>0</v>
      </c>
      <c r="V34" s="31">
        <f t="shared" si="13"/>
        <v>0</v>
      </c>
      <c r="W34" s="31">
        <f t="shared" si="14"/>
        <v>0</v>
      </c>
      <c r="X34" s="31">
        <v>0</v>
      </c>
      <c r="Y34" s="31">
        <v>0</v>
      </c>
      <c r="Z34" s="32">
        <f t="shared" si="6"/>
        <v>0</v>
      </c>
      <c r="AA34" s="31">
        <v>0</v>
      </c>
      <c r="AB34" s="31">
        <v>0</v>
      </c>
      <c r="AC34" s="32">
        <f t="shared" si="7"/>
        <v>0</v>
      </c>
      <c r="AD34" s="31">
        <v>0</v>
      </c>
      <c r="AE34" s="31">
        <v>0</v>
      </c>
      <c r="AF34" s="32">
        <f t="shared" si="8"/>
        <v>0</v>
      </c>
      <c r="AG34" s="31">
        <f t="shared" si="15"/>
        <v>0</v>
      </c>
      <c r="AH34" s="31">
        <f t="shared" si="15"/>
        <v>0</v>
      </c>
      <c r="AI34" s="31">
        <f t="shared" si="16"/>
        <v>0</v>
      </c>
      <c r="AJ34" s="31">
        <f t="shared" si="17"/>
        <v>0</v>
      </c>
      <c r="AK34" s="31">
        <f t="shared" si="17"/>
        <v>0</v>
      </c>
      <c r="AL34" s="31">
        <f t="shared" si="18"/>
        <v>0</v>
      </c>
      <c r="AM34" s="31">
        <v>0</v>
      </c>
      <c r="AN34" s="31">
        <v>0</v>
      </c>
      <c r="AO34" s="32">
        <f t="shared" si="9"/>
        <v>0</v>
      </c>
      <c r="AP34" s="31">
        <v>0</v>
      </c>
      <c r="AQ34" s="31">
        <v>0</v>
      </c>
      <c r="AR34" s="32">
        <f t="shared" si="10"/>
        <v>0</v>
      </c>
      <c r="AS34" s="31">
        <f t="shared" si="19"/>
        <v>0</v>
      </c>
      <c r="AT34" s="31">
        <f t="shared" si="19"/>
        <v>0</v>
      </c>
      <c r="AU34" s="31">
        <f t="shared" si="20"/>
        <v>0</v>
      </c>
      <c r="AV34" s="31">
        <f t="shared" si="21"/>
        <v>0</v>
      </c>
      <c r="AW34" s="31">
        <f t="shared" si="21"/>
        <v>0</v>
      </c>
      <c r="AX34" s="31">
        <f t="shared" si="22"/>
        <v>0</v>
      </c>
      <c r="AY34" s="31">
        <v>0</v>
      </c>
      <c r="AZ34" s="31">
        <v>0</v>
      </c>
      <c r="BA34" s="32">
        <f t="shared" si="26"/>
        <v>0</v>
      </c>
      <c r="BB34" s="31">
        <v>0</v>
      </c>
      <c r="BC34" s="31">
        <v>0</v>
      </c>
      <c r="BD34" s="32">
        <f t="shared" si="11"/>
        <v>0</v>
      </c>
      <c r="BE34" s="31">
        <f t="shared" si="27"/>
        <v>0</v>
      </c>
      <c r="BF34" s="31">
        <f t="shared" si="27"/>
        <v>0</v>
      </c>
      <c r="BG34" s="31">
        <f t="shared" si="28"/>
        <v>0</v>
      </c>
      <c r="BH34" s="31">
        <f t="shared" si="12"/>
        <v>0</v>
      </c>
      <c r="BI34" s="31">
        <f t="shared" si="12"/>
        <v>0</v>
      </c>
      <c r="BJ34" s="31">
        <f t="shared" si="23"/>
        <v>0</v>
      </c>
      <c r="BK34" s="31">
        <f t="shared" si="24"/>
        <v>0</v>
      </c>
      <c r="BL34" s="31">
        <f t="shared" si="24"/>
        <v>0</v>
      </c>
      <c r="BM34" s="31">
        <f t="shared" si="25"/>
        <v>0</v>
      </c>
    </row>
    <row r="35" spans="1:65" s="47" customFormat="1" ht="18.75" customHeight="1">
      <c r="A35" s="29">
        <v>30</v>
      </c>
      <c r="B35" s="30" t="s">
        <v>40</v>
      </c>
      <c r="C35" s="31">
        <v>478</v>
      </c>
      <c r="D35" s="31">
        <v>376</v>
      </c>
      <c r="E35" s="31">
        <f t="shared" si="0"/>
        <v>854</v>
      </c>
      <c r="F35" s="31">
        <v>524</v>
      </c>
      <c r="G35" s="31">
        <v>480</v>
      </c>
      <c r="H35" s="31">
        <f t="shared" si="1"/>
        <v>1004</v>
      </c>
      <c r="I35" s="31">
        <v>634</v>
      </c>
      <c r="J35" s="31">
        <v>571</v>
      </c>
      <c r="K35" s="31">
        <f t="shared" si="2"/>
        <v>1205</v>
      </c>
      <c r="L35" s="31">
        <v>754</v>
      </c>
      <c r="M35" s="31">
        <v>730</v>
      </c>
      <c r="N35" s="31">
        <f t="shared" si="3"/>
        <v>1484</v>
      </c>
      <c r="O35" s="31">
        <v>896</v>
      </c>
      <c r="P35" s="31">
        <v>706</v>
      </c>
      <c r="Q35" s="31">
        <f t="shared" si="4"/>
        <v>1602</v>
      </c>
      <c r="R35" s="31">
        <v>912</v>
      </c>
      <c r="S35" s="31">
        <v>790</v>
      </c>
      <c r="T35" s="31">
        <f t="shared" si="5"/>
        <v>1702</v>
      </c>
      <c r="U35" s="31">
        <f t="shared" si="13"/>
        <v>3720</v>
      </c>
      <c r="V35" s="31">
        <f t="shared" si="13"/>
        <v>3277</v>
      </c>
      <c r="W35" s="31">
        <f t="shared" si="14"/>
        <v>6997</v>
      </c>
      <c r="X35" s="31">
        <v>828</v>
      </c>
      <c r="Y35" s="31">
        <v>748</v>
      </c>
      <c r="Z35" s="32">
        <f t="shared" si="6"/>
        <v>1576</v>
      </c>
      <c r="AA35" s="31">
        <v>871</v>
      </c>
      <c r="AB35" s="31">
        <v>757</v>
      </c>
      <c r="AC35" s="32">
        <f t="shared" si="7"/>
        <v>1628</v>
      </c>
      <c r="AD35" s="31">
        <v>866</v>
      </c>
      <c r="AE35" s="31">
        <v>846</v>
      </c>
      <c r="AF35" s="32">
        <f t="shared" si="8"/>
        <v>1712</v>
      </c>
      <c r="AG35" s="31">
        <f t="shared" si="15"/>
        <v>2565</v>
      </c>
      <c r="AH35" s="31">
        <f t="shared" si="15"/>
        <v>2351</v>
      </c>
      <c r="AI35" s="31">
        <f t="shared" si="16"/>
        <v>4916</v>
      </c>
      <c r="AJ35" s="31">
        <f t="shared" si="17"/>
        <v>6285</v>
      </c>
      <c r="AK35" s="31">
        <f t="shared" si="17"/>
        <v>5628</v>
      </c>
      <c r="AL35" s="31">
        <f t="shared" si="18"/>
        <v>11913</v>
      </c>
      <c r="AM35" s="31">
        <v>583</v>
      </c>
      <c r="AN35" s="31">
        <v>530</v>
      </c>
      <c r="AO35" s="32">
        <f t="shared" si="9"/>
        <v>1113</v>
      </c>
      <c r="AP35" s="31">
        <v>583</v>
      </c>
      <c r="AQ35" s="31">
        <v>478</v>
      </c>
      <c r="AR35" s="32">
        <f t="shared" si="10"/>
        <v>1061</v>
      </c>
      <c r="AS35" s="31">
        <f t="shared" si="19"/>
        <v>1166</v>
      </c>
      <c r="AT35" s="31">
        <f t="shared" si="19"/>
        <v>1008</v>
      </c>
      <c r="AU35" s="31">
        <f t="shared" si="20"/>
        <v>2174</v>
      </c>
      <c r="AV35" s="31">
        <f t="shared" si="21"/>
        <v>7451</v>
      </c>
      <c r="AW35" s="31">
        <f t="shared" si="21"/>
        <v>6636</v>
      </c>
      <c r="AX35" s="31">
        <f t="shared" si="22"/>
        <v>14087</v>
      </c>
      <c r="AY35" s="31">
        <v>652</v>
      </c>
      <c r="AZ35" s="31">
        <v>559</v>
      </c>
      <c r="BA35" s="32">
        <f t="shared" si="26"/>
        <v>1211</v>
      </c>
      <c r="BB35" s="31">
        <v>412</v>
      </c>
      <c r="BC35" s="31">
        <v>413</v>
      </c>
      <c r="BD35" s="32">
        <f t="shared" si="11"/>
        <v>825</v>
      </c>
      <c r="BE35" s="31">
        <f t="shared" si="27"/>
        <v>1064</v>
      </c>
      <c r="BF35" s="31">
        <f t="shared" si="27"/>
        <v>972</v>
      </c>
      <c r="BG35" s="31">
        <f t="shared" si="28"/>
        <v>2036</v>
      </c>
      <c r="BH35" s="31">
        <f t="shared" si="12"/>
        <v>8515</v>
      </c>
      <c r="BI35" s="31">
        <f t="shared" si="12"/>
        <v>7608</v>
      </c>
      <c r="BJ35" s="31">
        <f t="shared" si="23"/>
        <v>16123</v>
      </c>
      <c r="BK35" s="31">
        <f t="shared" si="24"/>
        <v>8993</v>
      </c>
      <c r="BL35" s="31">
        <f t="shared" si="24"/>
        <v>7984</v>
      </c>
      <c r="BM35" s="31">
        <f t="shared" si="25"/>
        <v>16977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65</v>
      </c>
      <c r="G36" s="35">
        <v>61</v>
      </c>
      <c r="H36" s="31">
        <f t="shared" si="1"/>
        <v>126</v>
      </c>
      <c r="I36" s="35">
        <v>74</v>
      </c>
      <c r="J36" s="35">
        <v>58</v>
      </c>
      <c r="K36" s="31">
        <f t="shared" si="2"/>
        <v>132</v>
      </c>
      <c r="L36" s="35">
        <v>65</v>
      </c>
      <c r="M36" s="35">
        <v>50</v>
      </c>
      <c r="N36" s="31">
        <f t="shared" si="3"/>
        <v>115</v>
      </c>
      <c r="O36" s="35">
        <v>67</v>
      </c>
      <c r="P36" s="35">
        <v>46</v>
      </c>
      <c r="Q36" s="31">
        <f t="shared" si="4"/>
        <v>113</v>
      </c>
      <c r="R36" s="35">
        <v>63</v>
      </c>
      <c r="S36" s="35">
        <v>72</v>
      </c>
      <c r="T36" s="31">
        <f t="shared" si="5"/>
        <v>135</v>
      </c>
      <c r="U36" s="31">
        <f t="shared" si="13"/>
        <v>334</v>
      </c>
      <c r="V36" s="31">
        <f t="shared" si="13"/>
        <v>287</v>
      </c>
      <c r="W36" s="31">
        <f t="shared" si="14"/>
        <v>621</v>
      </c>
      <c r="X36" s="35">
        <v>68</v>
      </c>
      <c r="Y36" s="35">
        <v>68</v>
      </c>
      <c r="Z36" s="32">
        <f t="shared" si="6"/>
        <v>136</v>
      </c>
      <c r="AA36" s="35">
        <v>58</v>
      </c>
      <c r="AB36" s="35">
        <v>54</v>
      </c>
      <c r="AC36" s="32">
        <f t="shared" si="7"/>
        <v>112</v>
      </c>
      <c r="AD36" s="35">
        <v>70</v>
      </c>
      <c r="AE36" s="35">
        <v>56</v>
      </c>
      <c r="AF36" s="32">
        <f t="shared" si="8"/>
        <v>126</v>
      </c>
      <c r="AG36" s="31">
        <f t="shared" si="15"/>
        <v>196</v>
      </c>
      <c r="AH36" s="31">
        <f t="shared" si="15"/>
        <v>178</v>
      </c>
      <c r="AI36" s="31">
        <f t="shared" si="16"/>
        <v>374</v>
      </c>
      <c r="AJ36" s="31">
        <f t="shared" si="17"/>
        <v>530</v>
      </c>
      <c r="AK36" s="31">
        <f t="shared" si="17"/>
        <v>465</v>
      </c>
      <c r="AL36" s="31">
        <f t="shared" si="18"/>
        <v>995</v>
      </c>
      <c r="AM36" s="35">
        <v>59</v>
      </c>
      <c r="AN36" s="35">
        <v>70</v>
      </c>
      <c r="AO36" s="32">
        <f t="shared" si="9"/>
        <v>129</v>
      </c>
      <c r="AP36" s="35">
        <v>37</v>
      </c>
      <c r="AQ36" s="35">
        <v>40</v>
      </c>
      <c r="AR36" s="32">
        <f t="shared" si="10"/>
        <v>77</v>
      </c>
      <c r="AS36" s="31">
        <f t="shared" si="19"/>
        <v>96</v>
      </c>
      <c r="AT36" s="31">
        <f t="shared" si="19"/>
        <v>110</v>
      </c>
      <c r="AU36" s="31">
        <f t="shared" si="20"/>
        <v>206</v>
      </c>
      <c r="AV36" s="31">
        <f t="shared" si="21"/>
        <v>626</v>
      </c>
      <c r="AW36" s="31">
        <f t="shared" si="21"/>
        <v>575</v>
      </c>
      <c r="AX36" s="31">
        <f t="shared" si="22"/>
        <v>1201</v>
      </c>
      <c r="AY36" s="35">
        <v>30</v>
      </c>
      <c r="AZ36" s="35">
        <v>24</v>
      </c>
      <c r="BA36" s="32">
        <f t="shared" si="26"/>
        <v>54</v>
      </c>
      <c r="BB36" s="35">
        <v>24</v>
      </c>
      <c r="BC36" s="35">
        <v>29</v>
      </c>
      <c r="BD36" s="32">
        <f t="shared" si="11"/>
        <v>53</v>
      </c>
      <c r="BE36" s="31">
        <f t="shared" si="27"/>
        <v>54</v>
      </c>
      <c r="BF36" s="31">
        <f t="shared" si="27"/>
        <v>53</v>
      </c>
      <c r="BG36" s="31">
        <f t="shared" si="28"/>
        <v>107</v>
      </c>
      <c r="BH36" s="31">
        <f t="shared" si="12"/>
        <v>680</v>
      </c>
      <c r="BI36" s="31">
        <f t="shared" si="12"/>
        <v>628</v>
      </c>
      <c r="BJ36" s="31">
        <f t="shared" si="23"/>
        <v>1308</v>
      </c>
      <c r="BK36" s="31">
        <f t="shared" si="24"/>
        <v>680</v>
      </c>
      <c r="BL36" s="31">
        <f t="shared" si="24"/>
        <v>628</v>
      </c>
      <c r="BM36" s="31">
        <f t="shared" si="25"/>
        <v>1308</v>
      </c>
    </row>
    <row r="37" spans="1:65" s="47" customFormat="1" ht="18.75" customHeight="1">
      <c r="A37" s="29">
        <v>32</v>
      </c>
      <c r="B37" s="30" t="s">
        <v>42</v>
      </c>
      <c r="C37" s="31">
        <v>36</v>
      </c>
      <c r="D37" s="31">
        <v>36</v>
      </c>
      <c r="E37" s="31">
        <f t="shared" si="0"/>
        <v>72</v>
      </c>
      <c r="F37" s="31">
        <v>41</v>
      </c>
      <c r="G37" s="31">
        <v>35</v>
      </c>
      <c r="H37" s="31">
        <f t="shared" si="1"/>
        <v>76</v>
      </c>
      <c r="I37" s="31">
        <v>40</v>
      </c>
      <c r="J37" s="31">
        <v>32</v>
      </c>
      <c r="K37" s="31">
        <f t="shared" si="2"/>
        <v>72</v>
      </c>
      <c r="L37" s="31">
        <v>52</v>
      </c>
      <c r="M37" s="31">
        <v>33</v>
      </c>
      <c r="N37" s="31">
        <f t="shared" si="3"/>
        <v>85</v>
      </c>
      <c r="O37" s="31">
        <v>46</v>
      </c>
      <c r="P37" s="31">
        <v>33</v>
      </c>
      <c r="Q37" s="31">
        <f t="shared" si="4"/>
        <v>79</v>
      </c>
      <c r="R37" s="31">
        <v>115</v>
      </c>
      <c r="S37" s="31">
        <v>113</v>
      </c>
      <c r="T37" s="31">
        <f t="shared" si="5"/>
        <v>228</v>
      </c>
      <c r="U37" s="31">
        <f t="shared" si="13"/>
        <v>294</v>
      </c>
      <c r="V37" s="31">
        <f t="shared" si="13"/>
        <v>246</v>
      </c>
      <c r="W37" s="31">
        <f t="shared" si="14"/>
        <v>540</v>
      </c>
      <c r="X37" s="31">
        <v>131</v>
      </c>
      <c r="Y37" s="31">
        <v>120</v>
      </c>
      <c r="Z37" s="32">
        <f t="shared" si="6"/>
        <v>251</v>
      </c>
      <c r="AA37" s="31">
        <v>121</v>
      </c>
      <c r="AB37" s="31">
        <v>88</v>
      </c>
      <c r="AC37" s="32">
        <f t="shared" si="7"/>
        <v>209</v>
      </c>
      <c r="AD37" s="31">
        <v>89</v>
      </c>
      <c r="AE37" s="31">
        <v>74</v>
      </c>
      <c r="AF37" s="32">
        <f t="shared" si="8"/>
        <v>163</v>
      </c>
      <c r="AG37" s="31">
        <f t="shared" si="15"/>
        <v>341</v>
      </c>
      <c r="AH37" s="31">
        <f t="shared" si="15"/>
        <v>282</v>
      </c>
      <c r="AI37" s="31">
        <f t="shared" si="16"/>
        <v>623</v>
      </c>
      <c r="AJ37" s="31">
        <f t="shared" si="17"/>
        <v>635</v>
      </c>
      <c r="AK37" s="31">
        <f t="shared" si="17"/>
        <v>528</v>
      </c>
      <c r="AL37" s="31">
        <f t="shared" si="18"/>
        <v>1163</v>
      </c>
      <c r="AM37" s="31">
        <v>92</v>
      </c>
      <c r="AN37" s="31">
        <v>63</v>
      </c>
      <c r="AO37" s="32">
        <f t="shared" si="9"/>
        <v>155</v>
      </c>
      <c r="AP37" s="31">
        <v>80</v>
      </c>
      <c r="AQ37" s="31">
        <v>73</v>
      </c>
      <c r="AR37" s="32">
        <f t="shared" si="10"/>
        <v>153</v>
      </c>
      <c r="AS37" s="31">
        <f t="shared" si="19"/>
        <v>172</v>
      </c>
      <c r="AT37" s="31">
        <f t="shared" si="19"/>
        <v>136</v>
      </c>
      <c r="AU37" s="31">
        <f t="shared" si="20"/>
        <v>308</v>
      </c>
      <c r="AV37" s="31">
        <f t="shared" si="21"/>
        <v>807</v>
      </c>
      <c r="AW37" s="31">
        <f t="shared" si="21"/>
        <v>664</v>
      </c>
      <c r="AX37" s="31">
        <f t="shared" si="22"/>
        <v>1471</v>
      </c>
      <c r="AY37" s="31">
        <v>50</v>
      </c>
      <c r="AZ37" s="31">
        <v>36</v>
      </c>
      <c r="BA37" s="32">
        <f t="shared" si="26"/>
        <v>86</v>
      </c>
      <c r="BB37" s="31">
        <v>32</v>
      </c>
      <c r="BC37" s="31">
        <v>47</v>
      </c>
      <c r="BD37" s="32">
        <f t="shared" si="11"/>
        <v>79</v>
      </c>
      <c r="BE37" s="31">
        <f t="shared" si="27"/>
        <v>82</v>
      </c>
      <c r="BF37" s="31">
        <f t="shared" si="27"/>
        <v>83</v>
      </c>
      <c r="BG37" s="31">
        <f t="shared" si="28"/>
        <v>165</v>
      </c>
      <c r="BH37" s="31">
        <f t="shared" si="12"/>
        <v>889</v>
      </c>
      <c r="BI37" s="31">
        <f t="shared" si="12"/>
        <v>747</v>
      </c>
      <c r="BJ37" s="31">
        <f t="shared" si="23"/>
        <v>1636</v>
      </c>
      <c r="BK37" s="31">
        <f t="shared" si="24"/>
        <v>925</v>
      </c>
      <c r="BL37" s="31">
        <f t="shared" si="24"/>
        <v>783</v>
      </c>
      <c r="BM37" s="31">
        <f t="shared" si="25"/>
        <v>1708</v>
      </c>
    </row>
    <row r="38" spans="1:65" s="47" customFormat="1" ht="18.75" customHeight="1">
      <c r="A38" s="29">
        <v>33</v>
      </c>
      <c r="B38" s="30" t="s">
        <v>43</v>
      </c>
      <c r="C38" s="31">
        <v>3969</v>
      </c>
      <c r="D38" s="31">
        <v>4278</v>
      </c>
      <c r="E38" s="31">
        <f t="shared" si="0"/>
        <v>8247</v>
      </c>
      <c r="F38" s="31">
        <v>18951</v>
      </c>
      <c r="G38" s="31">
        <v>17617</v>
      </c>
      <c r="H38" s="31">
        <f t="shared" si="1"/>
        <v>36568</v>
      </c>
      <c r="I38" s="31">
        <v>19970</v>
      </c>
      <c r="J38" s="31">
        <v>16270</v>
      </c>
      <c r="K38" s="31">
        <f t="shared" si="2"/>
        <v>36240</v>
      </c>
      <c r="L38" s="31">
        <v>21133</v>
      </c>
      <c r="M38" s="31">
        <v>17389</v>
      </c>
      <c r="N38" s="31">
        <f t="shared" si="3"/>
        <v>38522</v>
      </c>
      <c r="O38" s="31">
        <v>20540</v>
      </c>
      <c r="P38" s="31">
        <v>17413</v>
      </c>
      <c r="Q38" s="31">
        <f t="shared" si="4"/>
        <v>37953</v>
      </c>
      <c r="R38" s="31">
        <v>19766</v>
      </c>
      <c r="S38" s="31">
        <v>16577</v>
      </c>
      <c r="T38" s="31">
        <f t="shared" si="5"/>
        <v>36343</v>
      </c>
      <c r="U38" s="31">
        <f t="shared" si="13"/>
        <v>100360</v>
      </c>
      <c r="V38" s="31">
        <f t="shared" si="13"/>
        <v>85266</v>
      </c>
      <c r="W38" s="31">
        <f t="shared" si="14"/>
        <v>185626</v>
      </c>
      <c r="X38" s="31">
        <v>13096</v>
      </c>
      <c r="Y38" s="31">
        <v>13143</v>
      </c>
      <c r="Z38" s="32">
        <f t="shared" si="6"/>
        <v>26239</v>
      </c>
      <c r="AA38" s="31">
        <v>21054</v>
      </c>
      <c r="AB38" s="31">
        <v>20956</v>
      </c>
      <c r="AC38" s="32">
        <f t="shared" si="7"/>
        <v>42010</v>
      </c>
      <c r="AD38" s="31">
        <v>15518</v>
      </c>
      <c r="AE38" s="31">
        <v>16988</v>
      </c>
      <c r="AF38" s="32">
        <f t="shared" si="8"/>
        <v>32506</v>
      </c>
      <c r="AG38" s="31">
        <f t="shared" si="15"/>
        <v>49668</v>
      </c>
      <c r="AH38" s="31">
        <f t="shared" si="15"/>
        <v>51087</v>
      </c>
      <c r="AI38" s="31">
        <f t="shared" si="16"/>
        <v>100755</v>
      </c>
      <c r="AJ38" s="31">
        <f t="shared" si="17"/>
        <v>150028</v>
      </c>
      <c r="AK38" s="31">
        <f t="shared" si="17"/>
        <v>136353</v>
      </c>
      <c r="AL38" s="31">
        <f t="shared" si="18"/>
        <v>286381</v>
      </c>
      <c r="AM38" s="31">
        <v>13886</v>
      </c>
      <c r="AN38" s="31">
        <v>14869</v>
      </c>
      <c r="AO38" s="32">
        <f t="shared" si="9"/>
        <v>28755</v>
      </c>
      <c r="AP38" s="31">
        <v>10622</v>
      </c>
      <c r="AQ38" s="31">
        <v>11299</v>
      </c>
      <c r="AR38" s="32">
        <f>AP38+AQ38</f>
        <v>21921</v>
      </c>
      <c r="AS38" s="31">
        <f t="shared" si="19"/>
        <v>24508</v>
      </c>
      <c r="AT38" s="31">
        <f t="shared" si="19"/>
        <v>26168</v>
      </c>
      <c r="AU38" s="31">
        <f t="shared" si="20"/>
        <v>50676</v>
      </c>
      <c r="AV38" s="31">
        <f t="shared" si="21"/>
        <v>174536</v>
      </c>
      <c r="AW38" s="31">
        <f t="shared" si="21"/>
        <v>162521</v>
      </c>
      <c r="AX38" s="31">
        <f t="shared" si="22"/>
        <v>337057</v>
      </c>
      <c r="AY38" s="31">
        <v>9285</v>
      </c>
      <c r="AZ38" s="31">
        <v>9919</v>
      </c>
      <c r="BA38" s="32">
        <f t="shared" si="26"/>
        <v>19204</v>
      </c>
      <c r="BB38" s="31">
        <v>7928</v>
      </c>
      <c r="BC38" s="31">
        <v>8431</v>
      </c>
      <c r="BD38" s="32">
        <f t="shared" si="11"/>
        <v>16359</v>
      </c>
      <c r="BE38" s="31">
        <f t="shared" si="27"/>
        <v>17213</v>
      </c>
      <c r="BF38" s="31">
        <f t="shared" si="27"/>
        <v>18350</v>
      </c>
      <c r="BG38" s="31">
        <f t="shared" si="28"/>
        <v>35563</v>
      </c>
      <c r="BH38" s="31">
        <f t="shared" si="12"/>
        <v>191749</v>
      </c>
      <c r="BI38" s="31">
        <f t="shared" si="12"/>
        <v>180871</v>
      </c>
      <c r="BJ38" s="31">
        <f t="shared" si="23"/>
        <v>372620</v>
      </c>
      <c r="BK38" s="31">
        <f t="shared" si="24"/>
        <v>195718</v>
      </c>
      <c r="BL38" s="31">
        <f t="shared" si="24"/>
        <v>185149</v>
      </c>
      <c r="BM38" s="31">
        <f t="shared" si="25"/>
        <v>380867</v>
      </c>
    </row>
    <row r="39" spans="1:65" s="47" customFormat="1" ht="18.75" customHeight="1">
      <c r="A39" s="29">
        <v>34</v>
      </c>
      <c r="B39" s="30" t="s">
        <v>44</v>
      </c>
      <c r="C39" s="31">
        <v>0</v>
      </c>
      <c r="D39" s="31">
        <v>0</v>
      </c>
      <c r="E39" s="31">
        <f t="shared" si="0"/>
        <v>0</v>
      </c>
      <c r="F39" s="31">
        <v>0</v>
      </c>
      <c r="G39" s="31">
        <v>0</v>
      </c>
      <c r="H39" s="31">
        <f t="shared" si="1"/>
        <v>0</v>
      </c>
      <c r="I39" s="31">
        <v>0</v>
      </c>
      <c r="J39" s="31">
        <v>0</v>
      </c>
      <c r="K39" s="31">
        <f t="shared" si="2"/>
        <v>0</v>
      </c>
      <c r="L39" s="31">
        <v>0</v>
      </c>
      <c r="M39" s="31">
        <v>0</v>
      </c>
      <c r="N39" s="31">
        <f t="shared" si="3"/>
        <v>0</v>
      </c>
      <c r="O39" s="31">
        <v>0</v>
      </c>
      <c r="P39" s="31">
        <v>0</v>
      </c>
      <c r="Q39" s="31">
        <f t="shared" si="4"/>
        <v>0</v>
      </c>
      <c r="R39" s="31">
        <v>0</v>
      </c>
      <c r="S39" s="31">
        <v>0</v>
      </c>
      <c r="T39" s="31">
        <f t="shared" si="5"/>
        <v>0</v>
      </c>
      <c r="U39" s="31">
        <f t="shared" si="13"/>
        <v>0</v>
      </c>
      <c r="V39" s="31">
        <f t="shared" si="13"/>
        <v>0</v>
      </c>
      <c r="W39" s="31">
        <f t="shared" si="14"/>
        <v>0</v>
      </c>
      <c r="X39" s="31">
        <v>0</v>
      </c>
      <c r="Y39" s="31">
        <v>0</v>
      </c>
      <c r="Z39" s="32">
        <f t="shared" si="6"/>
        <v>0</v>
      </c>
      <c r="AA39" s="31">
        <v>0</v>
      </c>
      <c r="AB39" s="31">
        <v>0</v>
      </c>
      <c r="AC39" s="32">
        <f t="shared" si="7"/>
        <v>0</v>
      </c>
      <c r="AD39" s="31">
        <v>0</v>
      </c>
      <c r="AE39" s="31">
        <v>0</v>
      </c>
      <c r="AF39" s="32">
        <f t="shared" si="8"/>
        <v>0</v>
      </c>
      <c r="AG39" s="31">
        <f t="shared" si="15"/>
        <v>0</v>
      </c>
      <c r="AH39" s="31">
        <f t="shared" si="15"/>
        <v>0</v>
      </c>
      <c r="AI39" s="31">
        <f t="shared" si="16"/>
        <v>0</v>
      </c>
      <c r="AJ39" s="31">
        <f t="shared" si="17"/>
        <v>0</v>
      </c>
      <c r="AK39" s="31">
        <f t="shared" si="17"/>
        <v>0</v>
      </c>
      <c r="AL39" s="31">
        <f t="shared" si="18"/>
        <v>0</v>
      </c>
      <c r="AM39" s="31">
        <v>0</v>
      </c>
      <c r="AN39" s="31">
        <v>0</v>
      </c>
      <c r="AO39" s="32">
        <f t="shared" si="9"/>
        <v>0</v>
      </c>
      <c r="AP39" s="31">
        <v>0</v>
      </c>
      <c r="AQ39" s="31">
        <v>0</v>
      </c>
      <c r="AR39" s="32">
        <f t="shared" si="10"/>
        <v>0</v>
      </c>
      <c r="AS39" s="31">
        <f t="shared" si="19"/>
        <v>0</v>
      </c>
      <c r="AT39" s="31">
        <f t="shared" si="19"/>
        <v>0</v>
      </c>
      <c r="AU39" s="31">
        <f t="shared" si="20"/>
        <v>0</v>
      </c>
      <c r="AV39" s="31">
        <f t="shared" si="21"/>
        <v>0</v>
      </c>
      <c r="AW39" s="31">
        <f t="shared" si="21"/>
        <v>0</v>
      </c>
      <c r="AX39" s="31">
        <f t="shared" si="22"/>
        <v>0</v>
      </c>
      <c r="AY39" s="31">
        <v>0</v>
      </c>
      <c r="AZ39" s="31">
        <v>0</v>
      </c>
      <c r="BA39" s="32">
        <f t="shared" si="26"/>
        <v>0</v>
      </c>
      <c r="BB39" s="31">
        <v>0</v>
      </c>
      <c r="BC39" s="31">
        <v>0</v>
      </c>
      <c r="BD39" s="32">
        <f t="shared" si="11"/>
        <v>0</v>
      </c>
      <c r="BE39" s="31">
        <f t="shared" si="27"/>
        <v>0</v>
      </c>
      <c r="BF39" s="31">
        <f t="shared" si="27"/>
        <v>0</v>
      </c>
      <c r="BG39" s="31">
        <f t="shared" si="28"/>
        <v>0</v>
      </c>
      <c r="BH39" s="31">
        <f t="shared" si="12"/>
        <v>0</v>
      </c>
      <c r="BI39" s="31">
        <f t="shared" si="12"/>
        <v>0</v>
      </c>
      <c r="BJ39" s="31">
        <f t="shared" si="23"/>
        <v>0</v>
      </c>
      <c r="BK39" s="31">
        <f t="shared" si="24"/>
        <v>0</v>
      </c>
      <c r="BL39" s="31">
        <f t="shared" si="24"/>
        <v>0</v>
      </c>
      <c r="BM39" s="31">
        <f t="shared" si="25"/>
        <v>0</v>
      </c>
    </row>
    <row r="40" spans="1:65" s="47" customFormat="1" ht="18.75" customHeight="1">
      <c r="A40" s="29">
        <v>35</v>
      </c>
      <c r="B40" s="30" t="s">
        <v>45</v>
      </c>
      <c r="C40" s="31">
        <v>3633</v>
      </c>
      <c r="D40" s="31">
        <v>3291</v>
      </c>
      <c r="E40" s="31">
        <f t="shared" si="0"/>
        <v>6924</v>
      </c>
      <c r="F40" s="31">
        <v>2148</v>
      </c>
      <c r="G40" s="31">
        <v>2013</v>
      </c>
      <c r="H40" s="31">
        <f t="shared" si="1"/>
        <v>4161</v>
      </c>
      <c r="I40" s="31">
        <v>2066</v>
      </c>
      <c r="J40" s="31">
        <v>2049</v>
      </c>
      <c r="K40" s="31">
        <f t="shared" si="2"/>
        <v>4115</v>
      </c>
      <c r="L40" s="31">
        <v>2092</v>
      </c>
      <c r="M40" s="31">
        <v>2024</v>
      </c>
      <c r="N40" s="31">
        <f t="shared" si="3"/>
        <v>4116</v>
      </c>
      <c r="O40" s="31">
        <v>2228</v>
      </c>
      <c r="P40" s="31">
        <v>2199</v>
      </c>
      <c r="Q40" s="31">
        <f t="shared" si="4"/>
        <v>4427</v>
      </c>
      <c r="R40" s="31">
        <v>2080</v>
      </c>
      <c r="S40" s="31">
        <v>2012</v>
      </c>
      <c r="T40" s="31">
        <f t="shared" si="5"/>
        <v>4092</v>
      </c>
      <c r="U40" s="31">
        <f t="shared" si="13"/>
        <v>10614</v>
      </c>
      <c r="V40" s="31">
        <f t="shared" si="13"/>
        <v>10297</v>
      </c>
      <c r="W40" s="31">
        <f t="shared" si="14"/>
        <v>20911</v>
      </c>
      <c r="X40" s="31">
        <v>2397</v>
      </c>
      <c r="Y40" s="31">
        <v>2244</v>
      </c>
      <c r="Z40" s="32">
        <f t="shared" si="6"/>
        <v>4641</v>
      </c>
      <c r="AA40" s="31">
        <v>2319</v>
      </c>
      <c r="AB40" s="31">
        <v>2303</v>
      </c>
      <c r="AC40" s="32">
        <f t="shared" si="7"/>
        <v>4622</v>
      </c>
      <c r="AD40" s="31">
        <v>2168</v>
      </c>
      <c r="AE40" s="31">
        <v>2107</v>
      </c>
      <c r="AF40" s="32">
        <f t="shared" si="8"/>
        <v>4275</v>
      </c>
      <c r="AG40" s="31">
        <f t="shared" si="15"/>
        <v>6884</v>
      </c>
      <c r="AH40" s="31">
        <f t="shared" si="15"/>
        <v>6654</v>
      </c>
      <c r="AI40" s="31">
        <f t="shared" si="16"/>
        <v>13538</v>
      </c>
      <c r="AJ40" s="31">
        <f t="shared" si="17"/>
        <v>17498</v>
      </c>
      <c r="AK40" s="31">
        <f t="shared" si="17"/>
        <v>16951</v>
      </c>
      <c r="AL40" s="31">
        <f t="shared" si="18"/>
        <v>34449</v>
      </c>
      <c r="AM40" s="31">
        <v>2031</v>
      </c>
      <c r="AN40" s="31">
        <v>2165</v>
      </c>
      <c r="AO40" s="32">
        <f t="shared" si="9"/>
        <v>4196</v>
      </c>
      <c r="AP40" s="31">
        <v>1544</v>
      </c>
      <c r="AQ40" s="31">
        <v>1661</v>
      </c>
      <c r="AR40" s="32">
        <f t="shared" si="10"/>
        <v>3205</v>
      </c>
      <c r="AS40" s="31">
        <f t="shared" si="19"/>
        <v>3575</v>
      </c>
      <c r="AT40" s="31">
        <f t="shared" si="19"/>
        <v>3826</v>
      </c>
      <c r="AU40" s="31">
        <f t="shared" si="20"/>
        <v>7401</v>
      </c>
      <c r="AV40" s="31">
        <f t="shared" si="21"/>
        <v>21073</v>
      </c>
      <c r="AW40" s="31">
        <f t="shared" si="21"/>
        <v>20777</v>
      </c>
      <c r="AX40" s="31">
        <f t="shared" si="22"/>
        <v>41850</v>
      </c>
      <c r="AY40" s="31">
        <v>1057</v>
      </c>
      <c r="AZ40" s="31">
        <v>1221</v>
      </c>
      <c r="BA40" s="32">
        <f t="shared" si="26"/>
        <v>2278</v>
      </c>
      <c r="BB40" s="31">
        <v>816</v>
      </c>
      <c r="BC40" s="31">
        <v>916</v>
      </c>
      <c r="BD40" s="32">
        <f t="shared" si="11"/>
        <v>1732</v>
      </c>
      <c r="BE40" s="31">
        <f t="shared" si="27"/>
        <v>1873</v>
      </c>
      <c r="BF40" s="31">
        <f t="shared" si="27"/>
        <v>2137</v>
      </c>
      <c r="BG40" s="31">
        <f t="shared" si="28"/>
        <v>4010</v>
      </c>
      <c r="BH40" s="31">
        <f t="shared" si="12"/>
        <v>22946</v>
      </c>
      <c r="BI40" s="31">
        <f t="shared" si="12"/>
        <v>22914</v>
      </c>
      <c r="BJ40" s="31">
        <f t="shared" si="23"/>
        <v>45860</v>
      </c>
      <c r="BK40" s="31">
        <f t="shared" si="24"/>
        <v>26579</v>
      </c>
      <c r="BL40" s="31">
        <f t="shared" si="24"/>
        <v>26205</v>
      </c>
      <c r="BM40" s="31">
        <f t="shared" si="25"/>
        <v>52784</v>
      </c>
    </row>
    <row r="41" spans="1:65" s="94" customFormat="1" ht="18" customHeight="1">
      <c r="A41" s="192" t="s">
        <v>46</v>
      </c>
      <c r="B41" s="192"/>
      <c r="C41" s="100">
        <f>SUM(C6:C40)</f>
        <v>557099</v>
      </c>
      <c r="D41" s="100">
        <f>SUM(D6:D40)</f>
        <v>503876</v>
      </c>
      <c r="E41" s="100">
        <f t="shared" ref="E41:BM41" si="44">SUM(E6:E40)</f>
        <v>1060975</v>
      </c>
      <c r="F41" s="100">
        <f t="shared" si="44"/>
        <v>3283856</v>
      </c>
      <c r="G41" s="100">
        <f t="shared" si="44"/>
        <v>2954541</v>
      </c>
      <c r="H41" s="101">
        <f t="shared" si="44"/>
        <v>6238397</v>
      </c>
      <c r="I41" s="101">
        <f t="shared" si="44"/>
        <v>2930343</v>
      </c>
      <c r="J41" s="101">
        <f t="shared" si="44"/>
        <v>2658672</v>
      </c>
      <c r="K41" s="101">
        <f t="shared" si="44"/>
        <v>5589015</v>
      </c>
      <c r="L41" s="101">
        <f t="shared" si="44"/>
        <v>2755707</v>
      </c>
      <c r="M41" s="101">
        <f t="shared" si="44"/>
        <v>2538162</v>
      </c>
      <c r="N41" s="101">
        <f t="shared" si="44"/>
        <v>5293869</v>
      </c>
      <c r="O41" s="101">
        <f t="shared" si="44"/>
        <v>2571848</v>
      </c>
      <c r="P41" s="101">
        <f t="shared" si="44"/>
        <v>2366674</v>
      </c>
      <c r="Q41" s="101">
        <f t="shared" si="44"/>
        <v>4938522</v>
      </c>
      <c r="R41" s="101">
        <f t="shared" si="44"/>
        <v>2438397</v>
      </c>
      <c r="S41" s="101">
        <f t="shared" si="44"/>
        <v>2213338</v>
      </c>
      <c r="T41" s="101">
        <f t="shared" si="44"/>
        <v>4651735</v>
      </c>
      <c r="U41" s="101">
        <f t="shared" si="44"/>
        <v>13980151</v>
      </c>
      <c r="V41" s="101">
        <f t="shared" si="44"/>
        <v>12731387</v>
      </c>
      <c r="W41" s="100">
        <f t="shared" si="44"/>
        <v>26711538</v>
      </c>
      <c r="X41" s="101">
        <f t="shared" si="44"/>
        <v>2054698</v>
      </c>
      <c r="Y41" s="101">
        <f t="shared" si="44"/>
        <v>1820141</v>
      </c>
      <c r="Z41" s="101">
        <f t="shared" si="44"/>
        <v>3874839</v>
      </c>
      <c r="AA41" s="101">
        <f t="shared" si="44"/>
        <v>1851649</v>
      </c>
      <c r="AB41" s="101">
        <f t="shared" si="44"/>
        <v>1623834</v>
      </c>
      <c r="AC41" s="100">
        <f t="shared" si="44"/>
        <v>3475483</v>
      </c>
      <c r="AD41" s="100">
        <f t="shared" si="44"/>
        <v>1718124</v>
      </c>
      <c r="AE41" s="100">
        <f t="shared" si="44"/>
        <v>1466937</v>
      </c>
      <c r="AF41" s="101">
        <f t="shared" si="44"/>
        <v>3185061</v>
      </c>
      <c r="AG41" s="100">
        <f t="shared" si="44"/>
        <v>5624471</v>
      </c>
      <c r="AH41" s="100">
        <f t="shared" si="44"/>
        <v>4910912</v>
      </c>
      <c r="AI41" s="100">
        <f t="shared" si="44"/>
        <v>10535383</v>
      </c>
      <c r="AJ41" s="102">
        <f t="shared" si="44"/>
        <v>19604622</v>
      </c>
      <c r="AK41" s="102">
        <f t="shared" si="44"/>
        <v>17642299</v>
      </c>
      <c r="AL41" s="102">
        <f t="shared" si="44"/>
        <v>37246921</v>
      </c>
      <c r="AM41" s="100">
        <f t="shared" si="44"/>
        <v>1474212</v>
      </c>
      <c r="AN41" s="100">
        <f t="shared" si="44"/>
        <v>1175603</v>
      </c>
      <c r="AO41" s="101">
        <f t="shared" si="44"/>
        <v>2649815</v>
      </c>
      <c r="AP41" s="101">
        <f t="shared" si="44"/>
        <v>1359125</v>
      </c>
      <c r="AQ41" s="101">
        <f t="shared" si="44"/>
        <v>1030383</v>
      </c>
      <c r="AR41" s="101">
        <f t="shared" si="44"/>
        <v>2389508</v>
      </c>
      <c r="AS41" s="101">
        <f t="shared" si="44"/>
        <v>2833337</v>
      </c>
      <c r="AT41" s="101">
        <f t="shared" si="44"/>
        <v>2205986</v>
      </c>
      <c r="AU41" s="101">
        <f t="shared" si="44"/>
        <v>5039323</v>
      </c>
      <c r="AV41" s="101">
        <f t="shared" si="44"/>
        <v>22437959</v>
      </c>
      <c r="AW41" s="101">
        <f t="shared" si="44"/>
        <v>19848285</v>
      </c>
      <c r="AX41" s="101">
        <f t="shared" si="44"/>
        <v>42286244</v>
      </c>
      <c r="AY41" s="101">
        <f t="shared" si="44"/>
        <v>723779</v>
      </c>
      <c r="AZ41" s="101">
        <f t="shared" si="44"/>
        <v>550200</v>
      </c>
      <c r="BA41" s="101">
        <f t="shared" si="44"/>
        <v>1273979</v>
      </c>
      <c r="BB41" s="101">
        <f t="shared" si="44"/>
        <v>755258</v>
      </c>
      <c r="BC41" s="101">
        <f t="shared" si="44"/>
        <v>543755</v>
      </c>
      <c r="BD41" s="101">
        <f t="shared" si="44"/>
        <v>1299013</v>
      </c>
      <c r="BE41" s="101">
        <f t="shared" si="44"/>
        <v>1479037</v>
      </c>
      <c r="BF41" s="101">
        <f t="shared" si="44"/>
        <v>1093955</v>
      </c>
      <c r="BG41" s="101">
        <f t="shared" si="44"/>
        <v>2572992</v>
      </c>
      <c r="BH41" s="101">
        <f t="shared" si="44"/>
        <v>23916996</v>
      </c>
      <c r="BI41" s="101">
        <f t="shared" si="44"/>
        <v>20942240</v>
      </c>
      <c r="BJ41" s="101">
        <f t="shared" si="44"/>
        <v>44859236</v>
      </c>
      <c r="BK41" s="101">
        <f t="shared" si="44"/>
        <v>24474095</v>
      </c>
      <c r="BL41" s="101">
        <f t="shared" si="44"/>
        <v>21446116</v>
      </c>
      <c r="BM41" s="101">
        <f t="shared" si="44"/>
        <v>45920211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>
      <c r="BH44" s="53"/>
      <c r="BI44" s="53"/>
      <c r="BJ44" s="53"/>
    </row>
    <row r="45" spans="1:65">
      <c r="BH45" s="53"/>
      <c r="BI45" s="53"/>
      <c r="BJ45" s="53"/>
    </row>
    <row r="46" spans="1:65">
      <c r="BH46" s="51"/>
      <c r="BI46" s="51"/>
      <c r="BJ46" s="51"/>
    </row>
    <row r="52" s="54" customFormat="1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18" right="0.16" top="0.35" bottom="0.41" header="0.22" footer="0.17"/>
  <pageSetup paperSize="9" scale="92" firstPageNumber="1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BM52"/>
  <sheetViews>
    <sheetView tabSelected="1" view="pageBreakPreview" zoomScaleSheetLayoutView="100" workbookViewId="0">
      <pane xSplit="2" ySplit="4" topLeftCell="C19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66" width="8.85546875" style="5"/>
    <col min="67" max="67" width="9" style="5" bestFit="1" customWidth="1"/>
    <col min="68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>
      <c r="A1" s="41"/>
      <c r="B1" s="42"/>
      <c r="C1" s="27" t="s">
        <v>131</v>
      </c>
      <c r="D1" s="27"/>
      <c r="E1" s="27"/>
      <c r="F1" s="27"/>
      <c r="G1" s="27"/>
      <c r="H1" s="27"/>
      <c r="I1" s="27" t="str">
        <f>C1</f>
        <v>Table B3: ENROLMENT IN SCHOOL EDUCATION</v>
      </c>
      <c r="J1" s="27"/>
      <c r="K1" s="27"/>
      <c r="L1" s="27"/>
      <c r="M1" s="27"/>
      <c r="N1" s="27"/>
      <c r="O1" s="27" t="str">
        <f>I1</f>
        <v>Table B3: ENROLMENT IN SCHOOL EDUCATION</v>
      </c>
      <c r="P1" s="27"/>
      <c r="Q1" s="27"/>
      <c r="R1" s="27"/>
      <c r="S1" s="27"/>
      <c r="T1" s="27"/>
      <c r="U1" s="27" t="str">
        <f>O1</f>
        <v>Table B3: ENROLMENT IN SCHOOL EDUCATION</v>
      </c>
      <c r="V1" s="27"/>
      <c r="W1" s="27"/>
      <c r="X1" s="27"/>
      <c r="Y1" s="27"/>
      <c r="Z1" s="27"/>
      <c r="AA1" s="27" t="str">
        <f>U1</f>
        <v>Table B3: ENROLMENT IN SCHOOL EDUCATION</v>
      </c>
      <c r="AB1" s="27"/>
      <c r="AC1" s="27"/>
      <c r="AD1" s="27"/>
      <c r="AE1" s="27"/>
      <c r="AF1" s="27"/>
      <c r="AG1" s="27" t="str">
        <f>AA1</f>
        <v>Table B3: ENROLMENT IN SCHOOL EDUCATION</v>
      </c>
      <c r="AH1" s="27"/>
      <c r="AI1" s="27"/>
      <c r="AJ1" s="27"/>
      <c r="AK1" s="27"/>
      <c r="AL1" s="27"/>
      <c r="AM1" s="27" t="str">
        <f>AG1</f>
        <v>Table B3: ENROLMENT IN SCHOOL EDUCATION</v>
      </c>
      <c r="AN1" s="27"/>
      <c r="AO1" s="27"/>
      <c r="AP1" s="27"/>
      <c r="AQ1" s="27"/>
      <c r="AR1" s="27"/>
      <c r="AS1" s="27" t="str">
        <f>AM1</f>
        <v>Table B3: ENROLMENT IN SCHOOL EDUCATION</v>
      </c>
      <c r="AT1" s="27"/>
      <c r="AU1" s="27"/>
      <c r="AV1" s="27"/>
      <c r="AW1" s="27"/>
      <c r="AX1" s="27"/>
      <c r="AY1" s="27" t="str">
        <f>AS1</f>
        <v>Table B3: ENROLMENT IN SCHOOL EDUCATION</v>
      </c>
      <c r="AZ1" s="27"/>
      <c r="BA1" s="27"/>
      <c r="BB1" s="27"/>
      <c r="BC1" s="27"/>
      <c r="BD1" s="27"/>
      <c r="BE1" s="27" t="str">
        <f>AY1</f>
        <v>Table B3: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7" customFormat="1" ht="15.75" customHeight="1">
      <c r="C2" s="149" t="s">
        <v>80</v>
      </c>
      <c r="I2" s="149" t="str">
        <f>C2</f>
        <v>Scheduled Tribe</v>
      </c>
      <c r="O2" s="149" t="str">
        <f>I2</f>
        <v>Scheduled Tribe</v>
      </c>
      <c r="U2" s="149" t="str">
        <f>O2</f>
        <v>Scheduled Tribe</v>
      </c>
      <c r="AA2" s="149" t="str">
        <f>U2</f>
        <v>Scheduled Tribe</v>
      </c>
      <c r="AG2" s="149" t="str">
        <f>AA2</f>
        <v>Scheduled Tribe</v>
      </c>
      <c r="AH2" s="149"/>
      <c r="AI2" s="149"/>
      <c r="AJ2" s="149"/>
      <c r="AK2" s="149"/>
      <c r="AL2" s="149"/>
      <c r="AM2" s="149" t="str">
        <f>AG2</f>
        <v>Scheduled Tribe</v>
      </c>
      <c r="AN2" s="149"/>
      <c r="AO2" s="149"/>
      <c r="AP2" s="149"/>
      <c r="AQ2" s="149"/>
      <c r="AR2" s="149"/>
      <c r="AS2" s="149" t="str">
        <f>AM2</f>
        <v>Scheduled Tribe</v>
      </c>
      <c r="AT2" s="149"/>
      <c r="AU2" s="149"/>
      <c r="AV2" s="149"/>
      <c r="AW2" s="149"/>
      <c r="AX2" s="149"/>
      <c r="AY2" s="149" t="str">
        <f>AS2</f>
        <v>Scheduled Tribe</v>
      </c>
      <c r="AZ2" s="149"/>
      <c r="BA2" s="149"/>
      <c r="BB2" s="149"/>
      <c r="BC2" s="149"/>
      <c r="BD2" s="149"/>
      <c r="BE2" s="149" t="str">
        <f>AY2</f>
        <v>Scheduled Tribe</v>
      </c>
      <c r="BF2" s="149"/>
      <c r="BG2" s="149"/>
      <c r="BH2" s="149"/>
      <c r="BI2" s="149"/>
      <c r="BJ2" s="149"/>
    </row>
    <row r="3" spans="1:65" s="45" customFormat="1" ht="32.25" customHeight="1">
      <c r="A3" s="189" t="s">
        <v>67</v>
      </c>
      <c r="B3" s="189" t="s">
        <v>65</v>
      </c>
      <c r="C3" s="191" t="s">
        <v>0</v>
      </c>
      <c r="D3" s="191"/>
      <c r="E3" s="191"/>
      <c r="F3" s="191" t="s">
        <v>1</v>
      </c>
      <c r="G3" s="191"/>
      <c r="H3" s="191"/>
      <c r="I3" s="191" t="s">
        <v>2</v>
      </c>
      <c r="J3" s="191"/>
      <c r="K3" s="191"/>
      <c r="L3" s="191" t="s">
        <v>3</v>
      </c>
      <c r="M3" s="191"/>
      <c r="N3" s="191"/>
      <c r="O3" s="191" t="s">
        <v>4</v>
      </c>
      <c r="P3" s="191"/>
      <c r="Q3" s="191"/>
      <c r="R3" s="191" t="s">
        <v>5</v>
      </c>
      <c r="S3" s="191"/>
      <c r="T3" s="191"/>
      <c r="U3" s="189" t="s">
        <v>82</v>
      </c>
      <c r="V3" s="191"/>
      <c r="W3" s="191"/>
      <c r="X3" s="191" t="s">
        <v>6</v>
      </c>
      <c r="Y3" s="191"/>
      <c r="Z3" s="191"/>
      <c r="AA3" s="191" t="s">
        <v>7</v>
      </c>
      <c r="AB3" s="191"/>
      <c r="AC3" s="191"/>
      <c r="AD3" s="191" t="s">
        <v>8</v>
      </c>
      <c r="AE3" s="191"/>
      <c r="AF3" s="191"/>
      <c r="AG3" s="189" t="s">
        <v>83</v>
      </c>
      <c r="AH3" s="191"/>
      <c r="AI3" s="191"/>
      <c r="AJ3" s="189" t="s">
        <v>84</v>
      </c>
      <c r="AK3" s="191"/>
      <c r="AL3" s="191"/>
      <c r="AM3" s="191" t="s">
        <v>9</v>
      </c>
      <c r="AN3" s="191"/>
      <c r="AO3" s="191"/>
      <c r="AP3" s="191" t="s">
        <v>10</v>
      </c>
      <c r="AQ3" s="191"/>
      <c r="AR3" s="191"/>
      <c r="AS3" s="189" t="s">
        <v>85</v>
      </c>
      <c r="AT3" s="191"/>
      <c r="AU3" s="191"/>
      <c r="AV3" s="189" t="s">
        <v>86</v>
      </c>
      <c r="AW3" s="191"/>
      <c r="AX3" s="191"/>
      <c r="AY3" s="191" t="s">
        <v>11</v>
      </c>
      <c r="AZ3" s="191"/>
      <c r="BA3" s="191"/>
      <c r="BB3" s="191" t="s">
        <v>12</v>
      </c>
      <c r="BC3" s="191"/>
      <c r="BD3" s="191"/>
      <c r="BE3" s="189" t="s">
        <v>87</v>
      </c>
      <c r="BF3" s="189"/>
      <c r="BG3" s="189"/>
      <c r="BH3" s="189" t="s">
        <v>88</v>
      </c>
      <c r="BI3" s="189"/>
      <c r="BJ3" s="189"/>
      <c r="BK3" s="189" t="str">
        <f>EnrlSC!BK3</f>
        <v xml:space="preserve">Grand Total 
Pre-Primary to XII
 Pre-Primary to Class XII </v>
      </c>
      <c r="BL3" s="189"/>
      <c r="BM3" s="189"/>
    </row>
    <row r="4" spans="1:65" s="45" customFormat="1" ht="20.25" customHeight="1">
      <c r="A4" s="189"/>
      <c r="B4" s="189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7" t="s">
        <v>13</v>
      </c>
      <c r="BL4" s="107" t="s">
        <v>14</v>
      </c>
      <c r="BM4" s="107" t="s">
        <v>15</v>
      </c>
    </row>
    <row r="5" spans="1:65" s="46" customFormat="1" ht="13.5" customHeight="1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6"/>
      <c r="BL5" s="146"/>
      <c r="BM5" s="146"/>
    </row>
    <row r="6" spans="1:65" s="47" customFormat="1" ht="18.75" customHeight="1">
      <c r="A6" s="29">
        <v>1</v>
      </c>
      <c r="B6" s="30" t="s">
        <v>16</v>
      </c>
      <c r="C6" s="31">
        <v>22780</v>
      </c>
      <c r="D6" s="31">
        <v>17231</v>
      </c>
      <c r="E6" s="31">
        <f t="shared" ref="E6:E40" si="0">C6+D6</f>
        <v>40011</v>
      </c>
      <c r="F6" s="31">
        <v>99034</v>
      </c>
      <c r="G6" s="31">
        <v>95269</v>
      </c>
      <c r="H6" s="31">
        <f t="shared" ref="H6:H40" si="1">F6+G6</f>
        <v>194303</v>
      </c>
      <c r="I6" s="31">
        <v>75469</v>
      </c>
      <c r="J6" s="31">
        <v>74122</v>
      </c>
      <c r="K6" s="31">
        <f t="shared" ref="K6:K40" si="2">I6+J6</f>
        <v>149591</v>
      </c>
      <c r="L6" s="31">
        <v>73369</v>
      </c>
      <c r="M6" s="31">
        <v>69365</v>
      </c>
      <c r="N6" s="31">
        <f t="shared" ref="N6:N40" si="3">L6+M6</f>
        <v>142734</v>
      </c>
      <c r="O6" s="31">
        <v>67397</v>
      </c>
      <c r="P6" s="31">
        <v>61527</v>
      </c>
      <c r="Q6" s="31">
        <f t="shared" ref="Q6:Q40" si="4">O6+P6</f>
        <v>128924</v>
      </c>
      <c r="R6" s="31">
        <v>61921</v>
      </c>
      <c r="S6" s="31">
        <v>54261</v>
      </c>
      <c r="T6" s="31">
        <f t="shared" ref="T6:T40" si="5">R6+S6</f>
        <v>116182</v>
      </c>
      <c r="U6" s="31">
        <f>F6+I6+L6+O6+R6</f>
        <v>377190</v>
      </c>
      <c r="V6" s="31">
        <f>G6+J6+M6+P6+S6</f>
        <v>354544</v>
      </c>
      <c r="W6" s="31">
        <f>U6+V6</f>
        <v>731734</v>
      </c>
      <c r="X6" s="31">
        <v>54728</v>
      </c>
      <c r="Y6" s="31">
        <v>45029</v>
      </c>
      <c r="Z6" s="32">
        <f t="shared" ref="Z6:Z40" si="6">X6+Y6</f>
        <v>99757</v>
      </c>
      <c r="AA6" s="31">
        <v>50285</v>
      </c>
      <c r="AB6" s="31">
        <v>42933</v>
      </c>
      <c r="AC6" s="32">
        <f t="shared" ref="AC6:AC40" si="7">AA6+AB6</f>
        <v>93218</v>
      </c>
      <c r="AD6" s="31">
        <v>45990</v>
      </c>
      <c r="AE6" s="31">
        <v>38751</v>
      </c>
      <c r="AF6" s="32">
        <f t="shared" ref="AF6:AF40" si="8">AD6+AE6</f>
        <v>84741</v>
      </c>
      <c r="AG6" s="31">
        <f>X6+AA6+AD6</f>
        <v>151003</v>
      </c>
      <c r="AH6" s="31">
        <f>Y6+AB6+AE6</f>
        <v>126713</v>
      </c>
      <c r="AI6" s="31">
        <f>AG6+AH6</f>
        <v>277716</v>
      </c>
      <c r="AJ6" s="31">
        <f>U6+AG6</f>
        <v>528193</v>
      </c>
      <c r="AK6" s="31">
        <f>V6+AH6</f>
        <v>481257</v>
      </c>
      <c r="AL6" s="31">
        <f>AJ6+AK6</f>
        <v>1009450</v>
      </c>
      <c r="AM6" s="31">
        <v>42249</v>
      </c>
      <c r="AN6" s="31">
        <v>35969</v>
      </c>
      <c r="AO6" s="32">
        <f t="shared" ref="AO6:AO40" si="9">AM6+AN6</f>
        <v>78218</v>
      </c>
      <c r="AP6" s="31">
        <v>35735</v>
      </c>
      <c r="AQ6" s="31">
        <v>29432</v>
      </c>
      <c r="AR6" s="32">
        <f t="shared" ref="AR6:AR40" si="10">AP6+AQ6</f>
        <v>65167</v>
      </c>
      <c r="AS6" s="31">
        <f>AM6+AP6</f>
        <v>77984</v>
      </c>
      <c r="AT6" s="31">
        <f>AN6+AQ6</f>
        <v>65401</v>
      </c>
      <c r="AU6" s="31">
        <f>AS6+AT6</f>
        <v>143385</v>
      </c>
      <c r="AV6" s="31">
        <f>U6+AG6+AS6</f>
        <v>606177</v>
      </c>
      <c r="AW6" s="31">
        <f>V6+AH6+AT6</f>
        <v>546658</v>
      </c>
      <c r="AX6" s="31">
        <f>AV6+AW6</f>
        <v>1152835</v>
      </c>
      <c r="AY6" s="31">
        <v>30309</v>
      </c>
      <c r="AZ6" s="31">
        <v>19388</v>
      </c>
      <c r="BA6" s="32">
        <f>AY6+AZ6</f>
        <v>49697</v>
      </c>
      <c r="BB6" s="31">
        <v>32718</v>
      </c>
      <c r="BC6" s="31">
        <v>17441</v>
      </c>
      <c r="BD6" s="32">
        <f t="shared" ref="BD6:BD40" si="11">BB6+BC6</f>
        <v>50159</v>
      </c>
      <c r="BE6" s="31">
        <f>AY6+BB6</f>
        <v>63027</v>
      </c>
      <c r="BF6" s="31">
        <f>AZ6+BC6</f>
        <v>36829</v>
      </c>
      <c r="BG6" s="31">
        <f>BE6+BF6</f>
        <v>99856</v>
      </c>
      <c r="BH6" s="31">
        <f t="shared" ref="BH6:BI40" si="12">U6+AG6+AS6+BE6</f>
        <v>669204</v>
      </c>
      <c r="BI6" s="31">
        <f t="shared" si="12"/>
        <v>583487</v>
      </c>
      <c r="BJ6" s="31">
        <f>BH6+BI6</f>
        <v>1252691</v>
      </c>
      <c r="BK6" s="31">
        <f>C6+BH6</f>
        <v>691984</v>
      </c>
      <c r="BL6" s="31">
        <f>D6+BI6</f>
        <v>600718</v>
      </c>
      <c r="BM6" s="31">
        <f>BK6+BL6</f>
        <v>1292702</v>
      </c>
    </row>
    <row r="7" spans="1:65" s="47" customFormat="1" ht="18.75" customHeight="1">
      <c r="A7" s="29">
        <v>2</v>
      </c>
      <c r="B7" s="30" t="s">
        <v>17</v>
      </c>
      <c r="C7" s="31">
        <v>24456</v>
      </c>
      <c r="D7" s="31">
        <v>22495</v>
      </c>
      <c r="E7" s="31">
        <f t="shared" si="0"/>
        <v>46951</v>
      </c>
      <c r="F7" s="31">
        <v>24063</v>
      </c>
      <c r="G7" s="31">
        <v>22196</v>
      </c>
      <c r="H7" s="31">
        <f t="shared" si="1"/>
        <v>46259</v>
      </c>
      <c r="I7" s="31">
        <v>17366</v>
      </c>
      <c r="J7" s="31">
        <v>16382</v>
      </c>
      <c r="K7" s="31">
        <f t="shared" si="2"/>
        <v>33748</v>
      </c>
      <c r="L7" s="31">
        <v>15382</v>
      </c>
      <c r="M7" s="31">
        <v>14421</v>
      </c>
      <c r="N7" s="31">
        <f t="shared" si="3"/>
        <v>29803</v>
      </c>
      <c r="O7" s="31">
        <v>13210</v>
      </c>
      <c r="P7" s="31">
        <v>12252</v>
      </c>
      <c r="Q7" s="31">
        <f t="shared" si="4"/>
        <v>25462</v>
      </c>
      <c r="R7" s="31">
        <v>12001</v>
      </c>
      <c r="S7" s="31">
        <v>10867</v>
      </c>
      <c r="T7" s="31">
        <f t="shared" si="5"/>
        <v>22868</v>
      </c>
      <c r="U7" s="31">
        <f t="shared" ref="U7:V40" si="13">F7+I7+L7+O7+R7</f>
        <v>82022</v>
      </c>
      <c r="V7" s="31">
        <f t="shared" si="13"/>
        <v>76118</v>
      </c>
      <c r="W7" s="31">
        <f t="shared" ref="W7:W40" si="14">U7+V7</f>
        <v>158140</v>
      </c>
      <c r="X7" s="31">
        <v>10450</v>
      </c>
      <c r="Y7" s="31">
        <v>9494</v>
      </c>
      <c r="Z7" s="32">
        <f t="shared" si="6"/>
        <v>19944</v>
      </c>
      <c r="AA7" s="31">
        <v>9657</v>
      </c>
      <c r="AB7" s="31">
        <v>8468</v>
      </c>
      <c r="AC7" s="32">
        <f t="shared" si="7"/>
        <v>18125</v>
      </c>
      <c r="AD7" s="31">
        <v>9318</v>
      </c>
      <c r="AE7" s="31">
        <v>8126</v>
      </c>
      <c r="AF7" s="32">
        <f t="shared" si="8"/>
        <v>17444</v>
      </c>
      <c r="AG7" s="31">
        <f t="shared" ref="AG7:AH40" si="15">X7+AA7+AD7</f>
        <v>29425</v>
      </c>
      <c r="AH7" s="31">
        <f t="shared" si="15"/>
        <v>26088</v>
      </c>
      <c r="AI7" s="31">
        <f t="shared" ref="AI7:AI40" si="16">AG7+AH7</f>
        <v>55513</v>
      </c>
      <c r="AJ7" s="31">
        <f t="shared" ref="AJ7:AK40" si="17">U7+AG7</f>
        <v>111447</v>
      </c>
      <c r="AK7" s="31">
        <f t="shared" si="17"/>
        <v>102206</v>
      </c>
      <c r="AL7" s="31">
        <f t="shared" ref="AL7:AL40" si="18">AJ7+AK7</f>
        <v>213653</v>
      </c>
      <c r="AM7" s="31">
        <v>6912</v>
      </c>
      <c r="AN7" s="31">
        <v>6056</v>
      </c>
      <c r="AO7" s="32">
        <f t="shared" si="9"/>
        <v>12968</v>
      </c>
      <c r="AP7" s="31">
        <v>5944</v>
      </c>
      <c r="AQ7" s="31">
        <v>5098</v>
      </c>
      <c r="AR7" s="32">
        <f t="shared" si="10"/>
        <v>11042</v>
      </c>
      <c r="AS7" s="31">
        <f t="shared" ref="AS7:AT40" si="19">AM7+AP7</f>
        <v>12856</v>
      </c>
      <c r="AT7" s="31">
        <f t="shared" si="19"/>
        <v>11154</v>
      </c>
      <c r="AU7" s="31">
        <f t="shared" ref="AU7:AU40" si="20">AS7+AT7</f>
        <v>24010</v>
      </c>
      <c r="AV7" s="31">
        <f t="shared" ref="AV7:AW40" si="21">U7+AG7+AS7</f>
        <v>124303</v>
      </c>
      <c r="AW7" s="31">
        <f t="shared" si="21"/>
        <v>113360</v>
      </c>
      <c r="AX7" s="31">
        <f t="shared" ref="AX7:AX40" si="22">AV7+AW7</f>
        <v>237663</v>
      </c>
      <c r="AY7" s="30">
        <v>3524</v>
      </c>
      <c r="AZ7" s="31">
        <v>2934</v>
      </c>
      <c r="BA7" s="32">
        <f>AY7+AZ7</f>
        <v>6458</v>
      </c>
      <c r="BB7" s="31">
        <v>3605</v>
      </c>
      <c r="BC7" s="31">
        <v>2727</v>
      </c>
      <c r="BD7" s="32">
        <f t="shared" si="11"/>
        <v>6332</v>
      </c>
      <c r="BE7" s="31">
        <f>AY7+BB7</f>
        <v>7129</v>
      </c>
      <c r="BF7" s="31">
        <f>AZ7+BC7</f>
        <v>5661</v>
      </c>
      <c r="BG7" s="31">
        <f>BE7+BF7</f>
        <v>12790</v>
      </c>
      <c r="BH7" s="31">
        <f t="shared" si="12"/>
        <v>131432</v>
      </c>
      <c r="BI7" s="31">
        <f t="shared" si="12"/>
        <v>119021</v>
      </c>
      <c r="BJ7" s="31">
        <f t="shared" ref="BJ7:BJ40" si="23">BH7+BI7</f>
        <v>250453</v>
      </c>
      <c r="BK7" s="31">
        <f t="shared" ref="BK7:BL40" si="24">C7+BH7</f>
        <v>155888</v>
      </c>
      <c r="BL7" s="31">
        <f t="shared" si="24"/>
        <v>141516</v>
      </c>
      <c r="BM7" s="31">
        <f t="shared" ref="BM7:BM40" si="25">BK7+BL7</f>
        <v>297404</v>
      </c>
    </row>
    <row r="8" spans="1:65" s="47" customFormat="1" ht="18.75" customHeight="1">
      <c r="A8" s="29">
        <v>3</v>
      </c>
      <c r="B8" s="30" t="s">
        <v>48</v>
      </c>
      <c r="C8" s="31">
        <v>34231</v>
      </c>
      <c r="D8" s="31">
        <v>32441</v>
      </c>
      <c r="E8" s="31">
        <f t="shared" si="0"/>
        <v>66672</v>
      </c>
      <c r="F8" s="31">
        <v>57164</v>
      </c>
      <c r="G8" s="31">
        <v>55617</v>
      </c>
      <c r="H8" s="31">
        <f t="shared" si="1"/>
        <v>112781</v>
      </c>
      <c r="I8" s="31">
        <v>48292</v>
      </c>
      <c r="J8" s="31">
        <v>47123</v>
      </c>
      <c r="K8" s="31">
        <f t="shared" si="2"/>
        <v>95415</v>
      </c>
      <c r="L8" s="31">
        <v>45922</v>
      </c>
      <c r="M8" s="31">
        <v>45201</v>
      </c>
      <c r="N8" s="31">
        <f t="shared" si="3"/>
        <v>91123</v>
      </c>
      <c r="O8" s="31">
        <v>45428</v>
      </c>
      <c r="P8" s="31">
        <v>43848</v>
      </c>
      <c r="Q8" s="31">
        <f t="shared" si="4"/>
        <v>89276</v>
      </c>
      <c r="R8" s="31">
        <v>73376</v>
      </c>
      <c r="S8" s="31">
        <v>65687</v>
      </c>
      <c r="T8" s="31">
        <f t="shared" si="5"/>
        <v>139063</v>
      </c>
      <c r="U8" s="31">
        <f t="shared" si="13"/>
        <v>270182</v>
      </c>
      <c r="V8" s="31">
        <f t="shared" si="13"/>
        <v>257476</v>
      </c>
      <c r="W8" s="31">
        <f t="shared" si="14"/>
        <v>527658</v>
      </c>
      <c r="X8" s="31">
        <v>37668</v>
      </c>
      <c r="Y8" s="31">
        <v>38487</v>
      </c>
      <c r="Z8" s="32">
        <f t="shared" si="6"/>
        <v>76155</v>
      </c>
      <c r="AA8" s="31">
        <v>37163</v>
      </c>
      <c r="AB8" s="31">
        <v>38034</v>
      </c>
      <c r="AC8" s="32">
        <f t="shared" si="7"/>
        <v>75197</v>
      </c>
      <c r="AD8" s="31">
        <v>40529</v>
      </c>
      <c r="AE8" s="31">
        <v>33574</v>
      </c>
      <c r="AF8" s="32">
        <f t="shared" si="8"/>
        <v>74103</v>
      </c>
      <c r="AG8" s="31">
        <f t="shared" si="15"/>
        <v>115360</v>
      </c>
      <c r="AH8" s="31">
        <f t="shared" si="15"/>
        <v>110095</v>
      </c>
      <c r="AI8" s="31">
        <f t="shared" si="16"/>
        <v>225455</v>
      </c>
      <c r="AJ8" s="31">
        <f t="shared" si="17"/>
        <v>385542</v>
      </c>
      <c r="AK8" s="31">
        <f t="shared" si="17"/>
        <v>367571</v>
      </c>
      <c r="AL8" s="31">
        <f t="shared" si="18"/>
        <v>753113</v>
      </c>
      <c r="AM8" s="31">
        <v>32289</v>
      </c>
      <c r="AN8" s="31">
        <v>25850</v>
      </c>
      <c r="AO8" s="32">
        <f t="shared" si="9"/>
        <v>58139</v>
      </c>
      <c r="AP8" s="31">
        <v>24591</v>
      </c>
      <c r="AQ8" s="31">
        <v>19896</v>
      </c>
      <c r="AR8" s="32">
        <f t="shared" si="10"/>
        <v>44487</v>
      </c>
      <c r="AS8" s="31">
        <f t="shared" si="19"/>
        <v>56880</v>
      </c>
      <c r="AT8" s="31">
        <f t="shared" si="19"/>
        <v>45746</v>
      </c>
      <c r="AU8" s="31">
        <f t="shared" si="20"/>
        <v>102626</v>
      </c>
      <c r="AV8" s="31">
        <f t="shared" si="21"/>
        <v>442422</v>
      </c>
      <c r="AW8" s="31">
        <f t="shared" si="21"/>
        <v>413317</v>
      </c>
      <c r="AX8" s="31">
        <f t="shared" si="22"/>
        <v>855739</v>
      </c>
      <c r="AY8" s="31">
        <v>9044</v>
      </c>
      <c r="AZ8" s="31">
        <v>6420</v>
      </c>
      <c r="BA8" s="32">
        <f t="shared" ref="BA8:BA40" si="26">AY8+AZ8</f>
        <v>15464</v>
      </c>
      <c r="BB8" s="31">
        <v>7399</v>
      </c>
      <c r="BC8" s="31">
        <v>4784</v>
      </c>
      <c r="BD8" s="32">
        <f t="shared" si="11"/>
        <v>12183</v>
      </c>
      <c r="BE8" s="31">
        <f t="shared" ref="BE8:BF40" si="27">AY8+BB8</f>
        <v>16443</v>
      </c>
      <c r="BF8" s="31">
        <f t="shared" si="27"/>
        <v>11204</v>
      </c>
      <c r="BG8" s="31">
        <f t="shared" ref="BG8:BG40" si="28">BE8+BF8</f>
        <v>27647</v>
      </c>
      <c r="BH8" s="31">
        <f t="shared" si="12"/>
        <v>458865</v>
      </c>
      <c r="BI8" s="31">
        <f t="shared" si="12"/>
        <v>424521</v>
      </c>
      <c r="BJ8" s="31">
        <f t="shared" si="23"/>
        <v>883386</v>
      </c>
      <c r="BK8" s="31">
        <f t="shared" si="24"/>
        <v>493096</v>
      </c>
      <c r="BL8" s="31">
        <f t="shared" si="24"/>
        <v>456962</v>
      </c>
      <c r="BM8" s="31">
        <f t="shared" si="25"/>
        <v>950058</v>
      </c>
    </row>
    <row r="9" spans="1:65" s="47" customFormat="1" ht="18.75" customHeight="1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27418</v>
      </c>
      <c r="G9" s="31">
        <v>19075</v>
      </c>
      <c r="H9" s="31">
        <f t="shared" si="1"/>
        <v>46493</v>
      </c>
      <c r="I9" s="31">
        <v>20145</v>
      </c>
      <c r="J9" s="31">
        <v>13824</v>
      </c>
      <c r="K9" s="31">
        <f t="shared" si="2"/>
        <v>33969</v>
      </c>
      <c r="L9" s="31">
        <v>16534</v>
      </c>
      <c r="M9" s="31">
        <v>11621</v>
      </c>
      <c r="N9" s="31">
        <f t="shared" si="3"/>
        <v>28155</v>
      </c>
      <c r="O9" s="31">
        <v>13696</v>
      </c>
      <c r="P9" s="31">
        <v>8858</v>
      </c>
      <c r="Q9" s="31">
        <f t="shared" si="4"/>
        <v>22554</v>
      </c>
      <c r="R9" s="31">
        <v>11543</v>
      </c>
      <c r="S9" s="31">
        <v>7097</v>
      </c>
      <c r="T9" s="31">
        <f t="shared" si="5"/>
        <v>18640</v>
      </c>
      <c r="U9" s="31">
        <f t="shared" si="13"/>
        <v>89336</v>
      </c>
      <c r="V9" s="31">
        <f t="shared" si="13"/>
        <v>60475</v>
      </c>
      <c r="W9" s="31">
        <f t="shared" si="14"/>
        <v>149811</v>
      </c>
      <c r="X9" s="31">
        <v>7661</v>
      </c>
      <c r="Y9" s="31">
        <v>4679</v>
      </c>
      <c r="Z9" s="32">
        <f t="shared" si="6"/>
        <v>12340</v>
      </c>
      <c r="AA9" s="31">
        <v>6137</v>
      </c>
      <c r="AB9" s="31">
        <v>3778</v>
      </c>
      <c r="AC9" s="32">
        <f t="shared" si="7"/>
        <v>9915</v>
      </c>
      <c r="AD9" s="31">
        <v>5010</v>
      </c>
      <c r="AE9" s="31">
        <v>3280</v>
      </c>
      <c r="AF9" s="32">
        <f t="shared" si="8"/>
        <v>8290</v>
      </c>
      <c r="AG9" s="31">
        <f t="shared" si="15"/>
        <v>18808</v>
      </c>
      <c r="AH9" s="31">
        <f t="shared" si="15"/>
        <v>11737</v>
      </c>
      <c r="AI9" s="31">
        <f t="shared" si="16"/>
        <v>30545</v>
      </c>
      <c r="AJ9" s="31">
        <f t="shared" si="17"/>
        <v>108144</v>
      </c>
      <c r="AK9" s="31">
        <f t="shared" si="17"/>
        <v>72212</v>
      </c>
      <c r="AL9" s="31">
        <f t="shared" si="18"/>
        <v>180356</v>
      </c>
      <c r="AM9" s="31">
        <v>3506</v>
      </c>
      <c r="AN9" s="31">
        <v>2005</v>
      </c>
      <c r="AO9" s="32">
        <f t="shared" si="9"/>
        <v>5511</v>
      </c>
      <c r="AP9" s="31">
        <v>2868</v>
      </c>
      <c r="AQ9" s="31">
        <v>1629</v>
      </c>
      <c r="AR9" s="32">
        <f t="shared" si="10"/>
        <v>4497</v>
      </c>
      <c r="AS9" s="31">
        <f t="shared" si="19"/>
        <v>6374</v>
      </c>
      <c r="AT9" s="31">
        <f t="shared" si="19"/>
        <v>3634</v>
      </c>
      <c r="AU9" s="31">
        <f t="shared" si="20"/>
        <v>10008</v>
      </c>
      <c r="AV9" s="31">
        <f t="shared" si="21"/>
        <v>114518</v>
      </c>
      <c r="AW9" s="31">
        <f t="shared" si="21"/>
        <v>75846</v>
      </c>
      <c r="AX9" s="31">
        <f t="shared" si="22"/>
        <v>190364</v>
      </c>
      <c r="AY9" s="31">
        <v>3190</v>
      </c>
      <c r="AZ9" s="31">
        <v>1341</v>
      </c>
      <c r="BA9" s="32">
        <f t="shared" si="26"/>
        <v>4531</v>
      </c>
      <c r="BB9" s="31">
        <v>2011</v>
      </c>
      <c r="BC9" s="31">
        <v>959</v>
      </c>
      <c r="BD9" s="32">
        <f t="shared" si="11"/>
        <v>2970</v>
      </c>
      <c r="BE9" s="31">
        <f t="shared" si="27"/>
        <v>5201</v>
      </c>
      <c r="BF9" s="31">
        <f t="shared" si="27"/>
        <v>2300</v>
      </c>
      <c r="BG9" s="31">
        <f t="shared" si="28"/>
        <v>7501</v>
      </c>
      <c r="BH9" s="31">
        <f t="shared" si="12"/>
        <v>119719</v>
      </c>
      <c r="BI9" s="31">
        <f t="shared" si="12"/>
        <v>78146</v>
      </c>
      <c r="BJ9" s="31">
        <f t="shared" si="23"/>
        <v>197865</v>
      </c>
      <c r="BK9" s="31">
        <f t="shared" si="24"/>
        <v>119719</v>
      </c>
      <c r="BL9" s="31">
        <f t="shared" si="24"/>
        <v>78146</v>
      </c>
      <c r="BM9" s="31">
        <f t="shared" si="25"/>
        <v>197865</v>
      </c>
    </row>
    <row r="10" spans="1:65" s="47" customFormat="1" ht="18.75" customHeight="1">
      <c r="A10" s="29">
        <v>5</v>
      </c>
      <c r="B10" s="34" t="s">
        <v>19</v>
      </c>
      <c r="C10" s="31">
        <v>7763</v>
      </c>
      <c r="D10" s="31">
        <v>4927</v>
      </c>
      <c r="E10" s="31">
        <f t="shared" si="0"/>
        <v>12690</v>
      </c>
      <c r="F10" s="31">
        <v>133918</v>
      </c>
      <c r="G10" s="31">
        <v>126043</v>
      </c>
      <c r="H10" s="31">
        <f t="shared" si="1"/>
        <v>259961</v>
      </c>
      <c r="I10" s="31">
        <v>120726</v>
      </c>
      <c r="J10" s="31">
        <v>110941</v>
      </c>
      <c r="K10" s="31">
        <f t="shared" si="2"/>
        <v>231667</v>
      </c>
      <c r="L10" s="31">
        <v>111362</v>
      </c>
      <c r="M10" s="31">
        <v>105010</v>
      </c>
      <c r="N10" s="31">
        <f t="shared" si="3"/>
        <v>216372</v>
      </c>
      <c r="O10" s="31">
        <v>99988</v>
      </c>
      <c r="P10" s="31">
        <v>94730</v>
      </c>
      <c r="Q10" s="31">
        <f t="shared" si="4"/>
        <v>194718</v>
      </c>
      <c r="R10" s="31">
        <v>86741</v>
      </c>
      <c r="S10" s="31">
        <v>80708</v>
      </c>
      <c r="T10" s="31">
        <f t="shared" si="5"/>
        <v>167449</v>
      </c>
      <c r="U10" s="31">
        <f t="shared" si="13"/>
        <v>552735</v>
      </c>
      <c r="V10" s="31">
        <f t="shared" si="13"/>
        <v>517432</v>
      </c>
      <c r="W10" s="31">
        <f t="shared" si="14"/>
        <v>1070167</v>
      </c>
      <c r="X10" s="31">
        <v>74325</v>
      </c>
      <c r="Y10" s="31">
        <v>68203</v>
      </c>
      <c r="Z10" s="32">
        <f t="shared" si="6"/>
        <v>142528</v>
      </c>
      <c r="AA10" s="31">
        <v>68468</v>
      </c>
      <c r="AB10" s="31">
        <v>58954</v>
      </c>
      <c r="AC10" s="32">
        <f t="shared" si="7"/>
        <v>127422</v>
      </c>
      <c r="AD10" s="31">
        <v>59094</v>
      </c>
      <c r="AE10" s="31">
        <v>50969</v>
      </c>
      <c r="AF10" s="32">
        <f t="shared" si="8"/>
        <v>110063</v>
      </c>
      <c r="AG10" s="31">
        <f t="shared" si="15"/>
        <v>201887</v>
      </c>
      <c r="AH10" s="31">
        <f t="shared" si="15"/>
        <v>178126</v>
      </c>
      <c r="AI10" s="31">
        <f t="shared" si="16"/>
        <v>380013</v>
      </c>
      <c r="AJ10" s="31">
        <f t="shared" si="17"/>
        <v>754622</v>
      </c>
      <c r="AK10" s="31">
        <f t="shared" si="17"/>
        <v>695558</v>
      </c>
      <c r="AL10" s="31">
        <f t="shared" si="18"/>
        <v>1450180</v>
      </c>
      <c r="AM10" s="31">
        <v>44475</v>
      </c>
      <c r="AN10" s="31">
        <v>36909</v>
      </c>
      <c r="AO10" s="32">
        <f t="shared" si="9"/>
        <v>81384</v>
      </c>
      <c r="AP10" s="31">
        <v>40755</v>
      </c>
      <c r="AQ10" s="31">
        <v>32158</v>
      </c>
      <c r="AR10" s="32">
        <f t="shared" si="10"/>
        <v>72913</v>
      </c>
      <c r="AS10" s="31">
        <f t="shared" si="19"/>
        <v>85230</v>
      </c>
      <c r="AT10" s="31">
        <f t="shared" si="19"/>
        <v>69067</v>
      </c>
      <c r="AU10" s="31">
        <f t="shared" si="20"/>
        <v>154297</v>
      </c>
      <c r="AV10" s="31">
        <f t="shared" si="21"/>
        <v>839852</v>
      </c>
      <c r="AW10" s="31">
        <f t="shared" si="21"/>
        <v>764625</v>
      </c>
      <c r="AX10" s="31">
        <f t="shared" si="22"/>
        <v>1604477</v>
      </c>
      <c r="AY10" s="31">
        <v>18305</v>
      </c>
      <c r="AZ10" s="31">
        <v>14048</v>
      </c>
      <c r="BA10" s="32">
        <f t="shared" si="26"/>
        <v>32353</v>
      </c>
      <c r="BB10" s="31">
        <v>18053</v>
      </c>
      <c r="BC10" s="31">
        <v>12323</v>
      </c>
      <c r="BD10" s="32">
        <f t="shared" si="11"/>
        <v>30376</v>
      </c>
      <c r="BE10" s="31">
        <f t="shared" si="27"/>
        <v>36358</v>
      </c>
      <c r="BF10" s="31">
        <f t="shared" si="27"/>
        <v>26371</v>
      </c>
      <c r="BG10" s="31">
        <f t="shared" si="28"/>
        <v>62729</v>
      </c>
      <c r="BH10" s="31">
        <f t="shared" si="12"/>
        <v>876210</v>
      </c>
      <c r="BI10" s="31">
        <f t="shared" si="12"/>
        <v>790996</v>
      </c>
      <c r="BJ10" s="31">
        <f t="shared" si="23"/>
        <v>1667206</v>
      </c>
      <c r="BK10" s="31">
        <f t="shared" si="24"/>
        <v>883973</v>
      </c>
      <c r="BL10" s="31">
        <f t="shared" si="24"/>
        <v>795923</v>
      </c>
      <c r="BM10" s="31">
        <f t="shared" si="25"/>
        <v>1679896</v>
      </c>
    </row>
    <row r="11" spans="1:65" s="47" customFormat="1" ht="18.75" customHeight="1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806</v>
      </c>
      <c r="G11" s="35">
        <v>800</v>
      </c>
      <c r="H11" s="31">
        <f t="shared" si="1"/>
        <v>1606</v>
      </c>
      <c r="I11" s="35">
        <v>817</v>
      </c>
      <c r="J11" s="35">
        <v>763</v>
      </c>
      <c r="K11" s="31">
        <f t="shared" si="2"/>
        <v>1580</v>
      </c>
      <c r="L11" s="35">
        <v>919</v>
      </c>
      <c r="M11" s="35">
        <v>868</v>
      </c>
      <c r="N11" s="31">
        <f t="shared" si="3"/>
        <v>1787</v>
      </c>
      <c r="O11" s="35">
        <v>908</v>
      </c>
      <c r="P11" s="35">
        <v>822</v>
      </c>
      <c r="Q11" s="31">
        <f t="shared" si="4"/>
        <v>1730</v>
      </c>
      <c r="R11" s="35">
        <v>1018</v>
      </c>
      <c r="S11" s="35">
        <v>881</v>
      </c>
      <c r="T11" s="31">
        <f t="shared" si="5"/>
        <v>1899</v>
      </c>
      <c r="U11" s="31">
        <f t="shared" si="13"/>
        <v>4468</v>
      </c>
      <c r="V11" s="31">
        <f t="shared" si="13"/>
        <v>4134</v>
      </c>
      <c r="W11" s="31">
        <f t="shared" si="14"/>
        <v>8602</v>
      </c>
      <c r="X11" s="35">
        <v>889</v>
      </c>
      <c r="Y11" s="35">
        <v>865</v>
      </c>
      <c r="Z11" s="32">
        <f t="shared" si="6"/>
        <v>1754</v>
      </c>
      <c r="AA11" s="35">
        <v>816</v>
      </c>
      <c r="AB11" s="35">
        <v>686</v>
      </c>
      <c r="AC11" s="32">
        <f t="shared" si="7"/>
        <v>1502</v>
      </c>
      <c r="AD11" s="35">
        <v>1108</v>
      </c>
      <c r="AE11" s="35">
        <v>1008</v>
      </c>
      <c r="AF11" s="32">
        <f t="shared" si="8"/>
        <v>2116</v>
      </c>
      <c r="AG11" s="31">
        <f t="shared" si="15"/>
        <v>2813</v>
      </c>
      <c r="AH11" s="31">
        <f t="shared" si="15"/>
        <v>2559</v>
      </c>
      <c r="AI11" s="31">
        <f t="shared" si="16"/>
        <v>5372</v>
      </c>
      <c r="AJ11" s="31">
        <f t="shared" si="17"/>
        <v>7281</v>
      </c>
      <c r="AK11" s="31">
        <f t="shared" si="17"/>
        <v>6693</v>
      </c>
      <c r="AL11" s="31">
        <f t="shared" si="18"/>
        <v>13974</v>
      </c>
      <c r="AM11" s="35">
        <v>920</v>
      </c>
      <c r="AN11" s="35">
        <v>877</v>
      </c>
      <c r="AO11" s="32">
        <f t="shared" si="9"/>
        <v>1797</v>
      </c>
      <c r="AP11" s="35">
        <v>612</v>
      </c>
      <c r="AQ11" s="35">
        <v>619</v>
      </c>
      <c r="AR11" s="32">
        <f t="shared" si="10"/>
        <v>1231</v>
      </c>
      <c r="AS11" s="31">
        <f t="shared" si="19"/>
        <v>1532</v>
      </c>
      <c r="AT11" s="31">
        <f t="shared" si="19"/>
        <v>1496</v>
      </c>
      <c r="AU11" s="31">
        <f t="shared" si="20"/>
        <v>3028</v>
      </c>
      <c r="AV11" s="31">
        <f t="shared" si="21"/>
        <v>8813</v>
      </c>
      <c r="AW11" s="31">
        <f t="shared" si="21"/>
        <v>8189</v>
      </c>
      <c r="AX11" s="31">
        <f t="shared" si="22"/>
        <v>17002</v>
      </c>
      <c r="AY11" s="35">
        <v>280</v>
      </c>
      <c r="AZ11" s="35">
        <v>251</v>
      </c>
      <c r="BA11" s="32">
        <f t="shared" si="26"/>
        <v>531</v>
      </c>
      <c r="BB11" s="35">
        <v>241</v>
      </c>
      <c r="BC11" s="35">
        <v>248</v>
      </c>
      <c r="BD11" s="32">
        <f t="shared" si="11"/>
        <v>489</v>
      </c>
      <c r="BE11" s="31">
        <f t="shared" si="27"/>
        <v>521</v>
      </c>
      <c r="BF11" s="31">
        <f t="shared" si="27"/>
        <v>499</v>
      </c>
      <c r="BG11" s="31">
        <f t="shared" si="28"/>
        <v>1020</v>
      </c>
      <c r="BH11" s="31">
        <f t="shared" si="12"/>
        <v>9334</v>
      </c>
      <c r="BI11" s="31">
        <f t="shared" si="12"/>
        <v>8688</v>
      </c>
      <c r="BJ11" s="31">
        <f t="shared" si="23"/>
        <v>18022</v>
      </c>
      <c r="BK11" s="31">
        <f t="shared" si="24"/>
        <v>9334</v>
      </c>
      <c r="BL11" s="31">
        <f t="shared" si="24"/>
        <v>8688</v>
      </c>
      <c r="BM11" s="31">
        <f t="shared" si="25"/>
        <v>18022</v>
      </c>
    </row>
    <row r="12" spans="1:65" s="47" customFormat="1" ht="18.75" customHeight="1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173705</v>
      </c>
      <c r="G12" s="31">
        <v>144175</v>
      </c>
      <c r="H12" s="31">
        <f t="shared" si="1"/>
        <v>317880</v>
      </c>
      <c r="I12" s="31">
        <v>130919</v>
      </c>
      <c r="J12" s="31">
        <v>111984</v>
      </c>
      <c r="K12" s="31">
        <f t="shared" si="2"/>
        <v>242903</v>
      </c>
      <c r="L12" s="31">
        <v>115495</v>
      </c>
      <c r="M12" s="31">
        <v>98790</v>
      </c>
      <c r="N12" s="31">
        <f t="shared" si="3"/>
        <v>214285</v>
      </c>
      <c r="O12" s="31">
        <v>99420</v>
      </c>
      <c r="P12" s="31">
        <v>85040</v>
      </c>
      <c r="Q12" s="31">
        <f t="shared" si="4"/>
        <v>184460</v>
      </c>
      <c r="R12" s="31">
        <v>85012</v>
      </c>
      <c r="S12" s="31">
        <v>72715</v>
      </c>
      <c r="T12" s="31">
        <f t="shared" si="5"/>
        <v>157727</v>
      </c>
      <c r="U12" s="31">
        <f t="shared" si="13"/>
        <v>604551</v>
      </c>
      <c r="V12" s="31">
        <f t="shared" si="13"/>
        <v>512704</v>
      </c>
      <c r="W12" s="31">
        <f t="shared" si="14"/>
        <v>1117255</v>
      </c>
      <c r="X12" s="31">
        <v>69659</v>
      </c>
      <c r="Y12" s="31">
        <v>59585</v>
      </c>
      <c r="Z12" s="32">
        <f t="shared" si="6"/>
        <v>129244</v>
      </c>
      <c r="AA12" s="31">
        <v>56336</v>
      </c>
      <c r="AB12" s="31">
        <v>48186</v>
      </c>
      <c r="AC12" s="32">
        <f t="shared" si="7"/>
        <v>104522</v>
      </c>
      <c r="AD12" s="35">
        <v>64716</v>
      </c>
      <c r="AE12" s="35">
        <v>50570</v>
      </c>
      <c r="AF12" s="33">
        <f>AD12+AE12</f>
        <v>115286</v>
      </c>
      <c r="AG12" s="31">
        <f t="shared" si="15"/>
        <v>190711</v>
      </c>
      <c r="AH12" s="31">
        <f t="shared" si="15"/>
        <v>158341</v>
      </c>
      <c r="AI12" s="31">
        <f t="shared" si="16"/>
        <v>349052</v>
      </c>
      <c r="AJ12" s="31">
        <f t="shared" si="17"/>
        <v>795262</v>
      </c>
      <c r="AK12" s="31">
        <f t="shared" si="17"/>
        <v>671045</v>
      </c>
      <c r="AL12" s="31">
        <f t="shared" si="18"/>
        <v>1466307</v>
      </c>
      <c r="AM12" s="35">
        <v>57388</v>
      </c>
      <c r="AN12" s="35">
        <v>40428</v>
      </c>
      <c r="AO12" s="32">
        <f>AM12+AN12</f>
        <v>97816</v>
      </c>
      <c r="AP12" s="35">
        <v>41248</v>
      </c>
      <c r="AQ12" s="35">
        <v>32825</v>
      </c>
      <c r="AR12" s="32">
        <f>AP12+AQ12</f>
        <v>74073</v>
      </c>
      <c r="AS12" s="31">
        <f t="shared" si="19"/>
        <v>98636</v>
      </c>
      <c r="AT12" s="31">
        <f t="shared" si="19"/>
        <v>73253</v>
      </c>
      <c r="AU12" s="31">
        <f t="shared" si="20"/>
        <v>171889</v>
      </c>
      <c r="AV12" s="31">
        <f t="shared" si="21"/>
        <v>893898</v>
      </c>
      <c r="AW12" s="31">
        <f t="shared" si="21"/>
        <v>744298</v>
      </c>
      <c r="AX12" s="31">
        <f t="shared" si="22"/>
        <v>1638196</v>
      </c>
      <c r="AY12" s="35">
        <v>23853</v>
      </c>
      <c r="AZ12" s="35">
        <v>16552</v>
      </c>
      <c r="BA12" s="32">
        <f>AY12+AZ12</f>
        <v>40405</v>
      </c>
      <c r="BB12" s="35">
        <v>19726</v>
      </c>
      <c r="BC12" s="35">
        <v>14899</v>
      </c>
      <c r="BD12" s="32">
        <f>BB12+BC12</f>
        <v>34625</v>
      </c>
      <c r="BE12" s="31">
        <f t="shared" si="27"/>
        <v>43579</v>
      </c>
      <c r="BF12" s="31">
        <f t="shared" si="27"/>
        <v>31451</v>
      </c>
      <c r="BG12" s="31">
        <f t="shared" si="28"/>
        <v>75030</v>
      </c>
      <c r="BH12" s="31">
        <f t="shared" si="12"/>
        <v>937477</v>
      </c>
      <c r="BI12" s="31">
        <f t="shared" si="12"/>
        <v>775749</v>
      </c>
      <c r="BJ12" s="31">
        <f t="shared" si="23"/>
        <v>1713226</v>
      </c>
      <c r="BK12" s="31">
        <f t="shared" si="24"/>
        <v>937477</v>
      </c>
      <c r="BL12" s="31">
        <f t="shared" si="24"/>
        <v>775749</v>
      </c>
      <c r="BM12" s="31">
        <f t="shared" si="25"/>
        <v>1713226</v>
      </c>
    </row>
    <row r="13" spans="1:65" s="47" customFormat="1" ht="18.75" customHeight="1">
      <c r="A13" s="29">
        <v>8</v>
      </c>
      <c r="B13" s="30" t="s">
        <v>22</v>
      </c>
      <c r="C13" s="31">
        <v>0</v>
      </c>
      <c r="D13" s="31">
        <v>0</v>
      </c>
      <c r="E13" s="31">
        <f t="shared" si="0"/>
        <v>0</v>
      </c>
      <c r="F13" s="31">
        <v>0</v>
      </c>
      <c r="G13" s="31">
        <v>0</v>
      </c>
      <c r="H13" s="31">
        <f t="shared" si="1"/>
        <v>0</v>
      </c>
      <c r="I13" s="31">
        <v>0</v>
      </c>
      <c r="J13" s="31">
        <v>0</v>
      </c>
      <c r="K13" s="31">
        <f t="shared" si="2"/>
        <v>0</v>
      </c>
      <c r="L13" s="31">
        <v>0</v>
      </c>
      <c r="M13" s="31">
        <v>0</v>
      </c>
      <c r="N13" s="31">
        <f t="shared" si="3"/>
        <v>0</v>
      </c>
      <c r="O13" s="31">
        <v>0</v>
      </c>
      <c r="P13" s="31">
        <v>0</v>
      </c>
      <c r="Q13" s="31">
        <f t="shared" si="4"/>
        <v>0</v>
      </c>
      <c r="R13" s="31">
        <v>0</v>
      </c>
      <c r="S13" s="31">
        <v>0</v>
      </c>
      <c r="T13" s="31">
        <f t="shared" si="5"/>
        <v>0</v>
      </c>
      <c r="U13" s="31">
        <f t="shared" si="13"/>
        <v>0</v>
      </c>
      <c r="V13" s="31">
        <f t="shared" si="13"/>
        <v>0</v>
      </c>
      <c r="W13" s="31">
        <f t="shared" si="14"/>
        <v>0</v>
      </c>
      <c r="X13" s="31">
        <v>0</v>
      </c>
      <c r="Y13" s="31">
        <v>0</v>
      </c>
      <c r="Z13" s="32">
        <f t="shared" si="6"/>
        <v>0</v>
      </c>
      <c r="AA13" s="31">
        <v>0</v>
      </c>
      <c r="AB13" s="31">
        <v>0</v>
      </c>
      <c r="AC13" s="32">
        <f t="shared" si="7"/>
        <v>0</v>
      </c>
      <c r="AD13" s="31">
        <v>0</v>
      </c>
      <c r="AE13" s="31">
        <v>0</v>
      </c>
      <c r="AF13" s="32">
        <f t="shared" si="8"/>
        <v>0</v>
      </c>
      <c r="AG13" s="31">
        <f t="shared" si="15"/>
        <v>0</v>
      </c>
      <c r="AH13" s="31">
        <f t="shared" si="15"/>
        <v>0</v>
      </c>
      <c r="AI13" s="31">
        <f t="shared" si="16"/>
        <v>0</v>
      </c>
      <c r="AJ13" s="31">
        <f t="shared" si="17"/>
        <v>0</v>
      </c>
      <c r="AK13" s="31">
        <f t="shared" si="17"/>
        <v>0</v>
      </c>
      <c r="AL13" s="31">
        <f t="shared" si="18"/>
        <v>0</v>
      </c>
      <c r="AM13" s="31">
        <v>0</v>
      </c>
      <c r="AN13" s="31">
        <v>0</v>
      </c>
      <c r="AO13" s="32">
        <f t="shared" si="9"/>
        <v>0</v>
      </c>
      <c r="AP13" s="31">
        <v>0</v>
      </c>
      <c r="AQ13" s="31">
        <v>0</v>
      </c>
      <c r="AR13" s="32">
        <f t="shared" si="10"/>
        <v>0</v>
      </c>
      <c r="AS13" s="31">
        <f t="shared" si="19"/>
        <v>0</v>
      </c>
      <c r="AT13" s="31">
        <f t="shared" si="19"/>
        <v>0</v>
      </c>
      <c r="AU13" s="31">
        <f t="shared" si="20"/>
        <v>0</v>
      </c>
      <c r="AV13" s="31">
        <f t="shared" si="21"/>
        <v>0</v>
      </c>
      <c r="AW13" s="31">
        <f t="shared" si="21"/>
        <v>0</v>
      </c>
      <c r="AX13" s="31">
        <f t="shared" si="22"/>
        <v>0</v>
      </c>
      <c r="AY13" s="31">
        <v>0</v>
      </c>
      <c r="AZ13" s="31">
        <v>0</v>
      </c>
      <c r="BA13" s="32">
        <f t="shared" si="26"/>
        <v>0</v>
      </c>
      <c r="BB13" s="31">
        <v>0</v>
      </c>
      <c r="BC13" s="31">
        <v>0</v>
      </c>
      <c r="BD13" s="32">
        <f>BB13+BC13</f>
        <v>0</v>
      </c>
      <c r="BE13" s="31">
        <f t="shared" si="27"/>
        <v>0</v>
      </c>
      <c r="BF13" s="31">
        <f t="shared" si="27"/>
        <v>0</v>
      </c>
      <c r="BG13" s="31">
        <f t="shared" si="28"/>
        <v>0</v>
      </c>
      <c r="BH13" s="31">
        <f t="shared" si="12"/>
        <v>0</v>
      </c>
      <c r="BI13" s="31">
        <f t="shared" si="12"/>
        <v>0</v>
      </c>
      <c r="BJ13" s="31">
        <f t="shared" si="23"/>
        <v>0</v>
      </c>
      <c r="BK13" s="31">
        <f t="shared" si="24"/>
        <v>0</v>
      </c>
      <c r="BL13" s="31">
        <f t="shared" si="24"/>
        <v>0</v>
      </c>
      <c r="BM13" s="31">
        <f t="shared" si="25"/>
        <v>0</v>
      </c>
    </row>
    <row r="14" spans="1:65" s="47" customFormat="1" ht="18.75" customHeight="1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3569</v>
      </c>
      <c r="G14" s="31">
        <v>3280</v>
      </c>
      <c r="H14" s="31">
        <f t="shared" si="1"/>
        <v>6849</v>
      </c>
      <c r="I14" s="31">
        <v>3445</v>
      </c>
      <c r="J14" s="31">
        <v>3275</v>
      </c>
      <c r="K14" s="31">
        <f t="shared" si="2"/>
        <v>6720</v>
      </c>
      <c r="L14" s="31">
        <v>3559</v>
      </c>
      <c r="M14" s="31">
        <v>3300</v>
      </c>
      <c r="N14" s="31">
        <f t="shared" si="3"/>
        <v>6859</v>
      </c>
      <c r="O14" s="31">
        <v>3755</v>
      </c>
      <c r="P14" s="31">
        <v>3527</v>
      </c>
      <c r="Q14" s="31">
        <f t="shared" si="4"/>
        <v>7282</v>
      </c>
      <c r="R14" s="31">
        <v>3977</v>
      </c>
      <c r="S14" s="31">
        <v>3589</v>
      </c>
      <c r="T14" s="31">
        <f t="shared" si="5"/>
        <v>7566</v>
      </c>
      <c r="U14" s="31">
        <f t="shared" si="13"/>
        <v>18305</v>
      </c>
      <c r="V14" s="31">
        <f t="shared" si="13"/>
        <v>16971</v>
      </c>
      <c r="W14" s="31">
        <f t="shared" si="14"/>
        <v>35276</v>
      </c>
      <c r="X14" s="31">
        <v>4147</v>
      </c>
      <c r="Y14" s="31">
        <v>3917</v>
      </c>
      <c r="Z14" s="32">
        <f t="shared" si="6"/>
        <v>8064</v>
      </c>
      <c r="AA14" s="31">
        <v>3883</v>
      </c>
      <c r="AB14" s="31">
        <v>3596</v>
      </c>
      <c r="AC14" s="32">
        <f t="shared" si="7"/>
        <v>7479</v>
      </c>
      <c r="AD14" s="31">
        <v>4243</v>
      </c>
      <c r="AE14" s="31">
        <v>3918</v>
      </c>
      <c r="AF14" s="32">
        <f t="shared" si="8"/>
        <v>8161</v>
      </c>
      <c r="AG14" s="31">
        <f t="shared" si="15"/>
        <v>12273</v>
      </c>
      <c r="AH14" s="31">
        <f t="shared" si="15"/>
        <v>11431</v>
      </c>
      <c r="AI14" s="31">
        <f t="shared" si="16"/>
        <v>23704</v>
      </c>
      <c r="AJ14" s="31">
        <f t="shared" si="17"/>
        <v>30578</v>
      </c>
      <c r="AK14" s="31">
        <f t="shared" si="17"/>
        <v>28402</v>
      </c>
      <c r="AL14" s="31">
        <f t="shared" si="18"/>
        <v>58980</v>
      </c>
      <c r="AM14" s="31">
        <v>2802</v>
      </c>
      <c r="AN14" s="31">
        <v>3311</v>
      </c>
      <c r="AO14" s="32">
        <f t="shared" si="9"/>
        <v>6113</v>
      </c>
      <c r="AP14" s="31">
        <v>3421</v>
      </c>
      <c r="AQ14" s="31">
        <v>2418</v>
      </c>
      <c r="AR14" s="32">
        <f t="shared" si="10"/>
        <v>5839</v>
      </c>
      <c r="AS14" s="31">
        <f t="shared" si="19"/>
        <v>6223</v>
      </c>
      <c r="AT14" s="31">
        <f t="shared" si="19"/>
        <v>5729</v>
      </c>
      <c r="AU14" s="31">
        <f t="shared" si="20"/>
        <v>11952</v>
      </c>
      <c r="AV14" s="31">
        <f t="shared" si="21"/>
        <v>36801</v>
      </c>
      <c r="AW14" s="31">
        <f t="shared" si="21"/>
        <v>34131</v>
      </c>
      <c r="AX14" s="31">
        <f t="shared" si="22"/>
        <v>70932</v>
      </c>
      <c r="AY14" s="31">
        <v>2794</v>
      </c>
      <c r="AZ14" s="31">
        <v>2156</v>
      </c>
      <c r="BA14" s="32">
        <f t="shared" si="26"/>
        <v>4950</v>
      </c>
      <c r="BB14" s="31">
        <v>1567</v>
      </c>
      <c r="BC14" s="31">
        <v>1333</v>
      </c>
      <c r="BD14" s="32">
        <f t="shared" si="11"/>
        <v>2900</v>
      </c>
      <c r="BE14" s="31">
        <f t="shared" si="27"/>
        <v>4361</v>
      </c>
      <c r="BF14" s="31">
        <f t="shared" si="27"/>
        <v>3489</v>
      </c>
      <c r="BG14" s="31">
        <f t="shared" si="28"/>
        <v>7850</v>
      </c>
      <c r="BH14" s="31">
        <f t="shared" si="12"/>
        <v>41162</v>
      </c>
      <c r="BI14" s="31">
        <f t="shared" si="12"/>
        <v>37620</v>
      </c>
      <c r="BJ14" s="31">
        <f t="shared" si="23"/>
        <v>78782</v>
      </c>
      <c r="BK14" s="31">
        <f t="shared" si="24"/>
        <v>41162</v>
      </c>
      <c r="BL14" s="31">
        <f t="shared" si="24"/>
        <v>37620</v>
      </c>
      <c r="BM14" s="31">
        <f t="shared" si="25"/>
        <v>78782</v>
      </c>
    </row>
    <row r="15" spans="1:65" s="47" customFormat="1" ht="18.75" customHeight="1">
      <c r="A15" s="29">
        <v>10</v>
      </c>
      <c r="B15" s="30" t="s">
        <v>24</v>
      </c>
      <c r="C15" s="31">
        <v>1156</v>
      </c>
      <c r="D15" s="31">
        <v>900</v>
      </c>
      <c r="E15" s="31">
        <f t="shared" si="0"/>
        <v>2056</v>
      </c>
      <c r="F15" s="31">
        <v>11171</v>
      </c>
      <c r="G15" s="31">
        <v>9885</v>
      </c>
      <c r="H15" s="31">
        <f t="shared" si="1"/>
        <v>21056</v>
      </c>
      <c r="I15" s="31">
        <v>11954</v>
      </c>
      <c r="J15" s="31">
        <v>10521</v>
      </c>
      <c r="K15" s="31">
        <f t="shared" si="2"/>
        <v>22475</v>
      </c>
      <c r="L15" s="31">
        <v>8330</v>
      </c>
      <c r="M15" s="31">
        <v>9714</v>
      </c>
      <c r="N15" s="31">
        <f t="shared" si="3"/>
        <v>18044</v>
      </c>
      <c r="O15" s="31">
        <v>10296</v>
      </c>
      <c r="P15" s="31">
        <v>8827</v>
      </c>
      <c r="Q15" s="31">
        <f t="shared" si="4"/>
        <v>19123</v>
      </c>
      <c r="R15" s="30">
        <v>10977</v>
      </c>
      <c r="S15" s="31">
        <v>8795</v>
      </c>
      <c r="T15" s="31">
        <f t="shared" si="5"/>
        <v>19772</v>
      </c>
      <c r="U15" s="31">
        <f t="shared" si="13"/>
        <v>52728</v>
      </c>
      <c r="V15" s="31">
        <f t="shared" si="13"/>
        <v>47742</v>
      </c>
      <c r="W15" s="31">
        <f t="shared" si="14"/>
        <v>100470</v>
      </c>
      <c r="X15" s="31">
        <v>9280</v>
      </c>
      <c r="Y15" s="31">
        <v>6398</v>
      </c>
      <c r="Z15" s="33">
        <f t="shared" si="6"/>
        <v>15678</v>
      </c>
      <c r="AA15" s="31">
        <v>8057</v>
      </c>
      <c r="AB15" s="31">
        <v>5805</v>
      </c>
      <c r="AC15" s="33">
        <f t="shared" si="7"/>
        <v>13862</v>
      </c>
      <c r="AD15" s="31">
        <v>7633</v>
      </c>
      <c r="AE15" s="31">
        <v>5736</v>
      </c>
      <c r="AF15" s="33">
        <f t="shared" si="8"/>
        <v>13369</v>
      </c>
      <c r="AG15" s="31">
        <f t="shared" si="15"/>
        <v>24970</v>
      </c>
      <c r="AH15" s="31">
        <f t="shared" si="15"/>
        <v>17939</v>
      </c>
      <c r="AI15" s="31">
        <f t="shared" si="16"/>
        <v>42909</v>
      </c>
      <c r="AJ15" s="31">
        <f t="shared" si="17"/>
        <v>77698</v>
      </c>
      <c r="AK15" s="31">
        <f t="shared" si="17"/>
        <v>65681</v>
      </c>
      <c r="AL15" s="31">
        <f t="shared" si="18"/>
        <v>143379</v>
      </c>
      <c r="AM15" s="31">
        <v>4707</v>
      </c>
      <c r="AN15" s="31">
        <v>2919</v>
      </c>
      <c r="AO15" s="33">
        <f t="shared" si="9"/>
        <v>7626</v>
      </c>
      <c r="AP15" s="31">
        <v>4192</v>
      </c>
      <c r="AQ15" s="31">
        <v>2602</v>
      </c>
      <c r="AR15" s="33">
        <f t="shared" si="10"/>
        <v>6794</v>
      </c>
      <c r="AS15" s="31">
        <f t="shared" si="19"/>
        <v>8899</v>
      </c>
      <c r="AT15" s="31">
        <f t="shared" si="19"/>
        <v>5521</v>
      </c>
      <c r="AU15" s="31">
        <f t="shared" si="20"/>
        <v>14420</v>
      </c>
      <c r="AV15" s="31">
        <f t="shared" si="21"/>
        <v>86597</v>
      </c>
      <c r="AW15" s="31">
        <f t="shared" si="21"/>
        <v>71202</v>
      </c>
      <c r="AX15" s="31">
        <f t="shared" si="22"/>
        <v>157799</v>
      </c>
      <c r="AY15" s="31">
        <v>2987</v>
      </c>
      <c r="AZ15" s="31">
        <v>1911</v>
      </c>
      <c r="BA15" s="33">
        <f t="shared" si="26"/>
        <v>4898</v>
      </c>
      <c r="BB15" s="31">
        <v>3209</v>
      </c>
      <c r="BC15" s="31">
        <v>1888</v>
      </c>
      <c r="BD15" s="32">
        <f t="shared" si="11"/>
        <v>5097</v>
      </c>
      <c r="BE15" s="31">
        <f t="shared" si="27"/>
        <v>6196</v>
      </c>
      <c r="BF15" s="31">
        <f t="shared" si="27"/>
        <v>3799</v>
      </c>
      <c r="BG15" s="31">
        <f t="shared" si="28"/>
        <v>9995</v>
      </c>
      <c r="BH15" s="31">
        <f t="shared" si="12"/>
        <v>92793</v>
      </c>
      <c r="BI15" s="31">
        <f t="shared" si="12"/>
        <v>75001</v>
      </c>
      <c r="BJ15" s="31">
        <f t="shared" si="23"/>
        <v>167794</v>
      </c>
      <c r="BK15" s="31">
        <f t="shared" si="24"/>
        <v>93949</v>
      </c>
      <c r="BL15" s="31">
        <f t="shared" si="24"/>
        <v>75901</v>
      </c>
      <c r="BM15" s="31">
        <f t="shared" si="25"/>
        <v>169850</v>
      </c>
    </row>
    <row r="16" spans="1:65" s="47" customFormat="1" ht="18.75" customHeight="1">
      <c r="A16" s="29">
        <v>11</v>
      </c>
      <c r="B16" s="30" t="s">
        <v>52</v>
      </c>
      <c r="C16" s="31">
        <v>6230</v>
      </c>
      <c r="D16" s="35">
        <v>5219</v>
      </c>
      <c r="E16" s="31">
        <f t="shared" si="0"/>
        <v>11449</v>
      </c>
      <c r="F16" s="31">
        <v>257258</v>
      </c>
      <c r="G16" s="35">
        <v>252465</v>
      </c>
      <c r="H16" s="31">
        <f t="shared" si="1"/>
        <v>509723</v>
      </c>
      <c r="I16" s="31">
        <v>183509</v>
      </c>
      <c r="J16" s="35">
        <v>180178</v>
      </c>
      <c r="K16" s="31">
        <f t="shared" si="2"/>
        <v>363687</v>
      </c>
      <c r="L16" s="31">
        <v>164007</v>
      </c>
      <c r="M16" s="35">
        <v>155407</v>
      </c>
      <c r="N16" s="31">
        <f t="shared" si="3"/>
        <v>319414</v>
      </c>
      <c r="O16" s="31">
        <v>148103</v>
      </c>
      <c r="P16" s="35">
        <v>136253</v>
      </c>
      <c r="Q16" s="31">
        <f t="shared" si="4"/>
        <v>284356</v>
      </c>
      <c r="R16" s="31">
        <v>131340</v>
      </c>
      <c r="S16" s="35">
        <v>111898</v>
      </c>
      <c r="T16" s="31">
        <f t="shared" si="5"/>
        <v>243238</v>
      </c>
      <c r="U16" s="31">
        <f t="shared" ref="U16" si="29">F16+I16+L16+O16+R16</f>
        <v>884217</v>
      </c>
      <c r="V16" s="31">
        <f t="shared" ref="V16" si="30">G16+J16+M16+P16+S16</f>
        <v>836201</v>
      </c>
      <c r="W16" s="31">
        <f t="shared" si="14"/>
        <v>1720418</v>
      </c>
      <c r="X16" s="31">
        <v>66745</v>
      </c>
      <c r="Y16" s="35">
        <v>53913</v>
      </c>
      <c r="Z16" s="33">
        <f t="shared" si="6"/>
        <v>120658</v>
      </c>
      <c r="AA16" s="31">
        <v>69131</v>
      </c>
      <c r="AB16" s="35">
        <v>41192</v>
      </c>
      <c r="AC16" s="33">
        <f t="shared" si="7"/>
        <v>110323</v>
      </c>
      <c r="AD16" s="31">
        <v>40367</v>
      </c>
      <c r="AE16" s="35">
        <v>30576</v>
      </c>
      <c r="AF16" s="33">
        <f t="shared" si="8"/>
        <v>70943</v>
      </c>
      <c r="AG16" s="31">
        <f t="shared" ref="AG16" si="31">X16+AA16+AD16</f>
        <v>176243</v>
      </c>
      <c r="AH16" s="31">
        <f t="shared" ref="AH16" si="32">Y16+AB16+AE16</f>
        <v>125681</v>
      </c>
      <c r="AI16" s="31">
        <f t="shared" ref="AI16" si="33">AG16+AH16</f>
        <v>301924</v>
      </c>
      <c r="AJ16" s="31">
        <f t="shared" ref="AJ16" si="34">U16+AG16</f>
        <v>1060460</v>
      </c>
      <c r="AK16" s="31">
        <f t="shared" ref="AK16" si="35">V16+AH16</f>
        <v>961882</v>
      </c>
      <c r="AL16" s="31">
        <f t="shared" ref="AL16" si="36">AJ16+AK16</f>
        <v>2022342</v>
      </c>
      <c r="AM16" s="31">
        <v>27031</v>
      </c>
      <c r="AN16" s="35">
        <v>19550</v>
      </c>
      <c r="AO16" s="33">
        <f t="shared" si="9"/>
        <v>46581</v>
      </c>
      <c r="AP16" s="31">
        <v>25127</v>
      </c>
      <c r="AQ16" s="35">
        <v>15531</v>
      </c>
      <c r="AR16" s="33">
        <f t="shared" si="10"/>
        <v>40658</v>
      </c>
      <c r="AS16" s="31">
        <f t="shared" ref="AS16" si="37">AM16+AP16</f>
        <v>52158</v>
      </c>
      <c r="AT16" s="31">
        <f t="shared" ref="AT16" si="38">AN16+AQ16</f>
        <v>35081</v>
      </c>
      <c r="AU16" s="31">
        <f t="shared" ref="AU16" si="39">AS16+AT16</f>
        <v>87239</v>
      </c>
      <c r="AV16" s="31">
        <f t="shared" ref="AV16" si="40">U16+AG16+AS16</f>
        <v>1112618</v>
      </c>
      <c r="AW16" s="31">
        <f t="shared" ref="AW16" si="41">V16+AH16+AT16</f>
        <v>996963</v>
      </c>
      <c r="AX16" s="31">
        <f t="shared" ref="AX16" si="42">AV16+AW16</f>
        <v>2109581</v>
      </c>
      <c r="AY16" s="31">
        <v>4913</v>
      </c>
      <c r="AZ16" s="35">
        <v>2927</v>
      </c>
      <c r="BA16" s="33">
        <f t="shared" si="26"/>
        <v>7840</v>
      </c>
      <c r="BB16" s="31">
        <v>3622</v>
      </c>
      <c r="BC16" s="35">
        <v>2079</v>
      </c>
      <c r="BD16" s="32">
        <f t="shared" si="11"/>
        <v>5701</v>
      </c>
      <c r="BE16" s="31">
        <f t="shared" si="27"/>
        <v>8535</v>
      </c>
      <c r="BF16" s="31">
        <f t="shared" si="27"/>
        <v>5006</v>
      </c>
      <c r="BG16" s="31">
        <f t="shared" si="28"/>
        <v>13541</v>
      </c>
      <c r="BH16" s="31">
        <f t="shared" si="12"/>
        <v>1121153</v>
      </c>
      <c r="BI16" s="31">
        <f t="shared" si="12"/>
        <v>1001969</v>
      </c>
      <c r="BJ16" s="31">
        <f t="shared" si="23"/>
        <v>2123122</v>
      </c>
      <c r="BK16" s="31">
        <f t="shared" si="24"/>
        <v>1127383</v>
      </c>
      <c r="BL16" s="31">
        <f t="shared" si="24"/>
        <v>1007188</v>
      </c>
      <c r="BM16" s="31">
        <f t="shared" si="25"/>
        <v>2134571</v>
      </c>
    </row>
    <row r="17" spans="1:65" s="47" customFormat="1" ht="18.75" customHeight="1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48641</v>
      </c>
      <c r="G17" s="31">
        <v>44920</v>
      </c>
      <c r="H17" s="31">
        <f t="shared" si="1"/>
        <v>93561</v>
      </c>
      <c r="I17" s="31">
        <v>47822</v>
      </c>
      <c r="J17" s="31">
        <v>45045</v>
      </c>
      <c r="K17" s="31">
        <f t="shared" si="2"/>
        <v>92867</v>
      </c>
      <c r="L17" s="31">
        <v>46252</v>
      </c>
      <c r="M17" s="31">
        <v>43693</v>
      </c>
      <c r="N17" s="31">
        <f t="shared" si="3"/>
        <v>89945</v>
      </c>
      <c r="O17" s="31">
        <v>46173</v>
      </c>
      <c r="P17" s="31">
        <v>43038</v>
      </c>
      <c r="Q17" s="31">
        <f t="shared" si="4"/>
        <v>89211</v>
      </c>
      <c r="R17" s="31">
        <v>43159</v>
      </c>
      <c r="S17" s="31">
        <v>39707</v>
      </c>
      <c r="T17" s="31">
        <f t="shared" si="5"/>
        <v>82866</v>
      </c>
      <c r="U17" s="31">
        <f t="shared" si="13"/>
        <v>232047</v>
      </c>
      <c r="V17" s="31">
        <f t="shared" si="13"/>
        <v>216403</v>
      </c>
      <c r="W17" s="31">
        <f t="shared" si="14"/>
        <v>448450</v>
      </c>
      <c r="X17" s="31">
        <v>41391</v>
      </c>
      <c r="Y17" s="31">
        <v>37779</v>
      </c>
      <c r="Z17" s="32">
        <f t="shared" si="6"/>
        <v>79170</v>
      </c>
      <c r="AA17" s="31">
        <v>38613</v>
      </c>
      <c r="AB17" s="31">
        <v>35111</v>
      </c>
      <c r="AC17" s="32">
        <f>AA17+AB17</f>
        <v>73724</v>
      </c>
      <c r="AD17" s="31">
        <v>38053</v>
      </c>
      <c r="AE17" s="31">
        <v>33549</v>
      </c>
      <c r="AF17" s="32">
        <f t="shared" si="8"/>
        <v>71602</v>
      </c>
      <c r="AG17" s="31">
        <f t="shared" si="15"/>
        <v>118057</v>
      </c>
      <c r="AH17" s="31">
        <f t="shared" si="15"/>
        <v>106439</v>
      </c>
      <c r="AI17" s="31">
        <f t="shared" si="16"/>
        <v>224496</v>
      </c>
      <c r="AJ17" s="31">
        <f t="shared" si="17"/>
        <v>350104</v>
      </c>
      <c r="AK17" s="31">
        <f t="shared" si="17"/>
        <v>322842</v>
      </c>
      <c r="AL17" s="31">
        <f t="shared" si="18"/>
        <v>672946</v>
      </c>
      <c r="AM17" s="31">
        <v>31030</v>
      </c>
      <c r="AN17" s="31">
        <v>26327</v>
      </c>
      <c r="AO17" s="32">
        <f t="shared" si="9"/>
        <v>57357</v>
      </c>
      <c r="AP17" s="31">
        <v>26248</v>
      </c>
      <c r="AQ17" s="31">
        <v>22332</v>
      </c>
      <c r="AR17" s="32">
        <f t="shared" si="10"/>
        <v>48580</v>
      </c>
      <c r="AS17" s="31">
        <f t="shared" si="19"/>
        <v>57278</v>
      </c>
      <c r="AT17" s="31">
        <f t="shared" si="19"/>
        <v>48659</v>
      </c>
      <c r="AU17" s="31">
        <f t="shared" si="20"/>
        <v>105937</v>
      </c>
      <c r="AV17" s="31">
        <f t="shared" si="21"/>
        <v>407382</v>
      </c>
      <c r="AW17" s="31">
        <f t="shared" si="21"/>
        <v>371501</v>
      </c>
      <c r="AX17" s="31">
        <f t="shared" si="22"/>
        <v>778883</v>
      </c>
      <c r="AY17" s="31">
        <v>16523</v>
      </c>
      <c r="AZ17" s="31">
        <v>12832</v>
      </c>
      <c r="BA17" s="32">
        <f t="shared" si="26"/>
        <v>29355</v>
      </c>
      <c r="BB17" s="31">
        <v>12886</v>
      </c>
      <c r="BC17" s="31">
        <v>10299</v>
      </c>
      <c r="BD17" s="32">
        <f t="shared" si="11"/>
        <v>23185</v>
      </c>
      <c r="BE17" s="31">
        <f t="shared" si="27"/>
        <v>29409</v>
      </c>
      <c r="BF17" s="31">
        <f t="shared" si="27"/>
        <v>23131</v>
      </c>
      <c r="BG17" s="31">
        <f t="shared" si="28"/>
        <v>52540</v>
      </c>
      <c r="BH17" s="31">
        <f t="shared" si="12"/>
        <v>436791</v>
      </c>
      <c r="BI17" s="31">
        <f t="shared" si="12"/>
        <v>394632</v>
      </c>
      <c r="BJ17" s="31">
        <f t="shared" si="23"/>
        <v>831423</v>
      </c>
      <c r="BK17" s="31">
        <f t="shared" si="24"/>
        <v>436791</v>
      </c>
      <c r="BL17" s="31">
        <f t="shared" si="24"/>
        <v>394632</v>
      </c>
      <c r="BM17" s="31">
        <f t="shared" si="25"/>
        <v>831423</v>
      </c>
    </row>
    <row r="18" spans="1:65" s="47" customFormat="1" ht="18.75" customHeight="1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4351</v>
      </c>
      <c r="G18" s="31">
        <v>4119</v>
      </c>
      <c r="H18" s="31">
        <f t="shared" si="1"/>
        <v>8470</v>
      </c>
      <c r="I18" s="31">
        <v>4474</v>
      </c>
      <c r="J18" s="31">
        <v>4159</v>
      </c>
      <c r="K18" s="31">
        <f t="shared" si="2"/>
        <v>8633</v>
      </c>
      <c r="L18" s="31">
        <v>4482</v>
      </c>
      <c r="M18" s="31">
        <v>4288</v>
      </c>
      <c r="N18" s="31">
        <f t="shared" si="3"/>
        <v>8770</v>
      </c>
      <c r="O18" s="31">
        <v>4308</v>
      </c>
      <c r="P18" s="31">
        <v>4090</v>
      </c>
      <c r="Q18" s="31">
        <f t="shared" si="4"/>
        <v>8398</v>
      </c>
      <c r="R18" s="31">
        <v>4656</v>
      </c>
      <c r="S18" s="31">
        <v>4247</v>
      </c>
      <c r="T18" s="31">
        <f t="shared" si="5"/>
        <v>8903</v>
      </c>
      <c r="U18" s="31">
        <f t="shared" si="13"/>
        <v>22271</v>
      </c>
      <c r="V18" s="31">
        <f t="shared" si="13"/>
        <v>20903</v>
      </c>
      <c r="W18" s="31">
        <f t="shared" si="14"/>
        <v>43174</v>
      </c>
      <c r="X18" s="31">
        <v>4264</v>
      </c>
      <c r="Y18" s="31">
        <v>4067</v>
      </c>
      <c r="Z18" s="32">
        <f t="shared" si="6"/>
        <v>8331</v>
      </c>
      <c r="AA18" s="31">
        <v>3917</v>
      </c>
      <c r="AB18" s="31">
        <v>3712</v>
      </c>
      <c r="AC18" s="32">
        <f t="shared" si="7"/>
        <v>7629</v>
      </c>
      <c r="AD18" s="31">
        <v>3286</v>
      </c>
      <c r="AE18" s="31">
        <v>3105</v>
      </c>
      <c r="AF18" s="32">
        <f t="shared" si="8"/>
        <v>6391</v>
      </c>
      <c r="AG18" s="31">
        <f t="shared" si="15"/>
        <v>11467</v>
      </c>
      <c r="AH18" s="31">
        <f t="shared" si="15"/>
        <v>10884</v>
      </c>
      <c r="AI18" s="31">
        <f t="shared" si="16"/>
        <v>22351</v>
      </c>
      <c r="AJ18" s="31">
        <f t="shared" si="17"/>
        <v>33738</v>
      </c>
      <c r="AK18" s="31">
        <f t="shared" si="17"/>
        <v>31787</v>
      </c>
      <c r="AL18" s="31">
        <f t="shared" si="18"/>
        <v>65525</v>
      </c>
      <c r="AM18" s="31">
        <v>2691</v>
      </c>
      <c r="AN18" s="31">
        <v>2857</v>
      </c>
      <c r="AO18" s="32">
        <f t="shared" si="9"/>
        <v>5548</v>
      </c>
      <c r="AP18" s="31">
        <v>2092</v>
      </c>
      <c r="AQ18" s="31">
        <v>2215</v>
      </c>
      <c r="AR18" s="32">
        <f t="shared" si="10"/>
        <v>4307</v>
      </c>
      <c r="AS18" s="31">
        <f t="shared" si="19"/>
        <v>4783</v>
      </c>
      <c r="AT18" s="31">
        <f t="shared" si="19"/>
        <v>5072</v>
      </c>
      <c r="AU18" s="31">
        <f t="shared" si="20"/>
        <v>9855</v>
      </c>
      <c r="AV18" s="31">
        <f t="shared" si="21"/>
        <v>38521</v>
      </c>
      <c r="AW18" s="31">
        <f t="shared" si="21"/>
        <v>36859</v>
      </c>
      <c r="AX18" s="31">
        <f t="shared" si="22"/>
        <v>75380</v>
      </c>
      <c r="AY18" s="31">
        <v>1556</v>
      </c>
      <c r="AZ18" s="31">
        <v>1753</v>
      </c>
      <c r="BA18" s="32">
        <f t="shared" si="26"/>
        <v>3309</v>
      </c>
      <c r="BB18" s="31">
        <v>1078</v>
      </c>
      <c r="BC18" s="31">
        <v>1266</v>
      </c>
      <c r="BD18" s="32">
        <f t="shared" si="11"/>
        <v>2344</v>
      </c>
      <c r="BE18" s="31">
        <f t="shared" si="27"/>
        <v>2634</v>
      </c>
      <c r="BF18" s="31">
        <f t="shared" si="27"/>
        <v>3019</v>
      </c>
      <c r="BG18" s="31">
        <f t="shared" si="28"/>
        <v>5653</v>
      </c>
      <c r="BH18" s="31">
        <f t="shared" si="12"/>
        <v>41155</v>
      </c>
      <c r="BI18" s="31">
        <f t="shared" si="12"/>
        <v>39878</v>
      </c>
      <c r="BJ18" s="31">
        <f t="shared" si="23"/>
        <v>81033</v>
      </c>
      <c r="BK18" s="31">
        <f t="shared" si="24"/>
        <v>41155</v>
      </c>
      <c r="BL18" s="31">
        <f t="shared" si="24"/>
        <v>39878</v>
      </c>
      <c r="BM18" s="31">
        <f t="shared" si="25"/>
        <v>81033</v>
      </c>
    </row>
    <row r="19" spans="1:65" s="47" customFormat="1" ht="18.75" customHeight="1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359982</v>
      </c>
      <c r="G19" s="31">
        <v>329135</v>
      </c>
      <c r="H19" s="31">
        <f t="shared" si="1"/>
        <v>689117</v>
      </c>
      <c r="I19" s="31">
        <v>315181</v>
      </c>
      <c r="J19" s="31">
        <v>290600</v>
      </c>
      <c r="K19" s="31">
        <f t="shared" si="2"/>
        <v>605781</v>
      </c>
      <c r="L19" s="31">
        <v>297960</v>
      </c>
      <c r="M19" s="31">
        <v>288144</v>
      </c>
      <c r="N19" s="31">
        <f t="shared" si="3"/>
        <v>586104</v>
      </c>
      <c r="O19" s="31">
        <v>266337</v>
      </c>
      <c r="P19" s="31">
        <v>264118</v>
      </c>
      <c r="Q19" s="31">
        <f t="shared" si="4"/>
        <v>530455</v>
      </c>
      <c r="R19" s="31">
        <v>227459</v>
      </c>
      <c r="S19" s="31">
        <v>220220</v>
      </c>
      <c r="T19" s="31">
        <f t="shared" si="5"/>
        <v>447679</v>
      </c>
      <c r="U19" s="31">
        <f t="shared" si="13"/>
        <v>1466919</v>
      </c>
      <c r="V19" s="31">
        <f t="shared" si="13"/>
        <v>1392217</v>
      </c>
      <c r="W19" s="31">
        <f t="shared" si="14"/>
        <v>2859136</v>
      </c>
      <c r="X19" s="31">
        <v>224883</v>
      </c>
      <c r="Y19" s="31">
        <v>211905</v>
      </c>
      <c r="Z19" s="32">
        <f t="shared" si="6"/>
        <v>436788</v>
      </c>
      <c r="AA19" s="31">
        <v>155598</v>
      </c>
      <c r="AB19" s="31">
        <v>132681</v>
      </c>
      <c r="AC19" s="32">
        <f t="shared" si="7"/>
        <v>288279</v>
      </c>
      <c r="AD19" s="31">
        <v>125873</v>
      </c>
      <c r="AE19" s="31">
        <v>99266</v>
      </c>
      <c r="AF19" s="32">
        <f t="shared" si="8"/>
        <v>225139</v>
      </c>
      <c r="AG19" s="31">
        <f t="shared" si="15"/>
        <v>506354</v>
      </c>
      <c r="AH19" s="31">
        <f t="shared" si="15"/>
        <v>443852</v>
      </c>
      <c r="AI19" s="31">
        <f t="shared" si="16"/>
        <v>950206</v>
      </c>
      <c r="AJ19" s="31">
        <f t="shared" si="17"/>
        <v>1973273</v>
      </c>
      <c r="AK19" s="31">
        <f t="shared" si="17"/>
        <v>1836069</v>
      </c>
      <c r="AL19" s="31">
        <f t="shared" si="18"/>
        <v>3809342</v>
      </c>
      <c r="AM19" s="31">
        <v>81237</v>
      </c>
      <c r="AN19" s="31">
        <v>52263</v>
      </c>
      <c r="AO19" s="32">
        <f t="shared" si="9"/>
        <v>133500</v>
      </c>
      <c r="AP19" s="31">
        <v>71226</v>
      </c>
      <c r="AQ19" s="31">
        <v>39621</v>
      </c>
      <c r="AR19" s="32">
        <f t="shared" si="10"/>
        <v>110847</v>
      </c>
      <c r="AS19" s="31">
        <f t="shared" si="19"/>
        <v>152463</v>
      </c>
      <c r="AT19" s="31">
        <f t="shared" si="19"/>
        <v>91884</v>
      </c>
      <c r="AU19" s="31">
        <f t="shared" si="20"/>
        <v>244347</v>
      </c>
      <c r="AV19" s="31">
        <f t="shared" si="21"/>
        <v>2125736</v>
      </c>
      <c r="AW19" s="31">
        <f t="shared" si="21"/>
        <v>1927953</v>
      </c>
      <c r="AX19" s="31">
        <f t="shared" si="22"/>
        <v>4053689</v>
      </c>
      <c r="AY19" s="31">
        <v>40411</v>
      </c>
      <c r="AZ19" s="31">
        <v>21599</v>
      </c>
      <c r="BA19" s="32">
        <f t="shared" si="26"/>
        <v>62010</v>
      </c>
      <c r="BB19" s="31">
        <v>33671</v>
      </c>
      <c r="BC19" s="31">
        <v>20196</v>
      </c>
      <c r="BD19" s="32">
        <f t="shared" si="11"/>
        <v>53867</v>
      </c>
      <c r="BE19" s="31">
        <f t="shared" si="27"/>
        <v>74082</v>
      </c>
      <c r="BF19" s="31">
        <f t="shared" si="27"/>
        <v>41795</v>
      </c>
      <c r="BG19" s="31">
        <f t="shared" si="28"/>
        <v>115877</v>
      </c>
      <c r="BH19" s="31">
        <f t="shared" si="12"/>
        <v>2199818</v>
      </c>
      <c r="BI19" s="31">
        <f t="shared" si="12"/>
        <v>1969748</v>
      </c>
      <c r="BJ19" s="31">
        <f t="shared" si="23"/>
        <v>4169566</v>
      </c>
      <c r="BK19" s="31">
        <f t="shared" si="24"/>
        <v>2199818</v>
      </c>
      <c r="BL19" s="31">
        <f t="shared" si="24"/>
        <v>1969748</v>
      </c>
      <c r="BM19" s="31">
        <f t="shared" si="25"/>
        <v>4169566</v>
      </c>
    </row>
    <row r="20" spans="1:65" s="47" customFormat="1" ht="18.75" customHeight="1">
      <c r="A20" s="29">
        <v>15</v>
      </c>
      <c r="B20" s="30" t="s">
        <v>28</v>
      </c>
      <c r="C20" s="30">
        <v>138441</v>
      </c>
      <c r="D20" s="30">
        <v>130971</v>
      </c>
      <c r="E20" s="31">
        <f t="shared" si="0"/>
        <v>269412</v>
      </c>
      <c r="F20" s="30">
        <v>170638</v>
      </c>
      <c r="G20" s="30">
        <v>155790</v>
      </c>
      <c r="H20" s="31">
        <f t="shared" si="1"/>
        <v>326428</v>
      </c>
      <c r="I20" s="30">
        <v>147344</v>
      </c>
      <c r="J20" s="30">
        <v>134237</v>
      </c>
      <c r="K20" s="31">
        <f t="shared" si="2"/>
        <v>281581</v>
      </c>
      <c r="L20" s="30">
        <v>137427</v>
      </c>
      <c r="M20" s="30">
        <v>125046</v>
      </c>
      <c r="N20" s="31">
        <f t="shared" si="3"/>
        <v>262473</v>
      </c>
      <c r="O20" s="30">
        <v>125507</v>
      </c>
      <c r="P20" s="30">
        <v>114940</v>
      </c>
      <c r="Q20" s="31">
        <f t="shared" si="4"/>
        <v>240447</v>
      </c>
      <c r="R20" s="30">
        <v>114595</v>
      </c>
      <c r="S20" s="30">
        <v>100709</v>
      </c>
      <c r="T20" s="31">
        <f t="shared" si="5"/>
        <v>215304</v>
      </c>
      <c r="U20" s="31">
        <f t="shared" si="13"/>
        <v>695511</v>
      </c>
      <c r="V20" s="31">
        <f t="shared" si="13"/>
        <v>630722</v>
      </c>
      <c r="W20" s="31">
        <f t="shared" si="14"/>
        <v>1326233</v>
      </c>
      <c r="X20" s="30">
        <v>102288</v>
      </c>
      <c r="Y20" s="30">
        <v>89059</v>
      </c>
      <c r="Z20" s="32">
        <f t="shared" si="6"/>
        <v>191347</v>
      </c>
      <c r="AA20" s="30">
        <v>94534</v>
      </c>
      <c r="AB20" s="30">
        <v>80847</v>
      </c>
      <c r="AC20" s="32">
        <f t="shared" si="7"/>
        <v>175381</v>
      </c>
      <c r="AD20" s="30">
        <v>85768</v>
      </c>
      <c r="AE20" s="30">
        <v>69850</v>
      </c>
      <c r="AF20" s="32">
        <f t="shared" si="8"/>
        <v>155618</v>
      </c>
      <c r="AG20" s="31">
        <f t="shared" si="15"/>
        <v>282590</v>
      </c>
      <c r="AH20" s="31">
        <f t="shared" si="15"/>
        <v>239756</v>
      </c>
      <c r="AI20" s="31">
        <f t="shared" si="16"/>
        <v>522346</v>
      </c>
      <c r="AJ20" s="31">
        <f t="shared" si="17"/>
        <v>978101</v>
      </c>
      <c r="AK20" s="31">
        <f t="shared" si="17"/>
        <v>870478</v>
      </c>
      <c r="AL20" s="31">
        <f t="shared" si="18"/>
        <v>1848579</v>
      </c>
      <c r="AM20" s="30">
        <v>58129</v>
      </c>
      <c r="AN20" s="30">
        <v>38610</v>
      </c>
      <c r="AO20" s="30">
        <f t="shared" si="9"/>
        <v>96739</v>
      </c>
      <c r="AP20" s="30">
        <v>54759</v>
      </c>
      <c r="AQ20" s="30">
        <v>35685</v>
      </c>
      <c r="AR20" s="30">
        <f t="shared" si="10"/>
        <v>90444</v>
      </c>
      <c r="AS20" s="31">
        <f t="shared" si="19"/>
        <v>112888</v>
      </c>
      <c r="AT20" s="31">
        <f t="shared" si="19"/>
        <v>74295</v>
      </c>
      <c r="AU20" s="31">
        <f t="shared" si="20"/>
        <v>187183</v>
      </c>
      <c r="AV20" s="31">
        <f t="shared" si="21"/>
        <v>1090989</v>
      </c>
      <c r="AW20" s="31">
        <f t="shared" si="21"/>
        <v>944773</v>
      </c>
      <c r="AX20" s="31">
        <f t="shared" si="22"/>
        <v>2035762</v>
      </c>
      <c r="AY20" s="30">
        <v>42851</v>
      </c>
      <c r="AZ20" s="30">
        <v>33243</v>
      </c>
      <c r="BA20" s="32">
        <f t="shared" si="26"/>
        <v>76094</v>
      </c>
      <c r="BB20" s="30">
        <v>42322</v>
      </c>
      <c r="BC20" s="30">
        <v>32528</v>
      </c>
      <c r="BD20" s="32">
        <f t="shared" si="11"/>
        <v>74850</v>
      </c>
      <c r="BE20" s="31">
        <f t="shared" si="27"/>
        <v>85173</v>
      </c>
      <c r="BF20" s="31">
        <f t="shared" si="27"/>
        <v>65771</v>
      </c>
      <c r="BG20" s="31">
        <f t="shared" si="28"/>
        <v>150944</v>
      </c>
      <c r="BH20" s="31">
        <f t="shared" si="12"/>
        <v>1176162</v>
      </c>
      <c r="BI20" s="31">
        <f t="shared" si="12"/>
        <v>1010544</v>
      </c>
      <c r="BJ20" s="31">
        <f t="shared" si="23"/>
        <v>2186706</v>
      </c>
      <c r="BK20" s="31">
        <f t="shared" si="24"/>
        <v>1314603</v>
      </c>
      <c r="BL20" s="31">
        <f t="shared" si="24"/>
        <v>1141515</v>
      </c>
      <c r="BM20" s="31">
        <f t="shared" si="25"/>
        <v>2456118</v>
      </c>
    </row>
    <row r="21" spans="1:65" s="47" customFormat="1" ht="18.75" customHeight="1">
      <c r="A21" s="29">
        <v>16</v>
      </c>
      <c r="B21" s="30" t="s">
        <v>29</v>
      </c>
      <c r="C21" s="31">
        <v>25823</v>
      </c>
      <c r="D21" s="31">
        <v>23553</v>
      </c>
      <c r="E21" s="31">
        <f t="shared" si="0"/>
        <v>49376</v>
      </c>
      <c r="F21" s="31">
        <v>20422</v>
      </c>
      <c r="G21" s="31">
        <v>17955</v>
      </c>
      <c r="H21" s="31">
        <f t="shared" si="1"/>
        <v>38377</v>
      </c>
      <c r="I21" s="31">
        <v>17225</v>
      </c>
      <c r="J21" s="31">
        <v>13712</v>
      </c>
      <c r="K21" s="31">
        <f t="shared" si="2"/>
        <v>30937</v>
      </c>
      <c r="L21" s="31">
        <v>12123</v>
      </c>
      <c r="M21" s="31">
        <v>12512</v>
      </c>
      <c r="N21" s="31">
        <f t="shared" si="3"/>
        <v>24635</v>
      </c>
      <c r="O21" s="31">
        <v>10355</v>
      </c>
      <c r="P21" s="31">
        <v>8798</v>
      </c>
      <c r="Q21" s="31">
        <f t="shared" si="4"/>
        <v>19153</v>
      </c>
      <c r="R21" s="31">
        <v>9788</v>
      </c>
      <c r="S21" s="31">
        <v>8698</v>
      </c>
      <c r="T21" s="31">
        <f t="shared" si="5"/>
        <v>18486</v>
      </c>
      <c r="U21" s="31">
        <f t="shared" si="13"/>
        <v>69913</v>
      </c>
      <c r="V21" s="31">
        <f t="shared" si="13"/>
        <v>61675</v>
      </c>
      <c r="W21" s="31">
        <f t="shared" si="14"/>
        <v>131588</v>
      </c>
      <c r="X21" s="31">
        <v>7785</v>
      </c>
      <c r="Y21" s="31">
        <v>6325</v>
      </c>
      <c r="Z21" s="32">
        <f>X21+Y21</f>
        <v>14110</v>
      </c>
      <c r="AA21" s="31">
        <v>7083</v>
      </c>
      <c r="AB21" s="31">
        <v>5893</v>
      </c>
      <c r="AC21" s="32">
        <f t="shared" si="7"/>
        <v>12976</v>
      </c>
      <c r="AD21" s="31">
        <v>6258</v>
      </c>
      <c r="AE21" s="31">
        <v>5220</v>
      </c>
      <c r="AF21" s="32">
        <f>AD21+AE21</f>
        <v>11478</v>
      </c>
      <c r="AG21" s="31">
        <f t="shared" si="15"/>
        <v>21126</v>
      </c>
      <c r="AH21" s="31">
        <f t="shared" si="15"/>
        <v>17438</v>
      </c>
      <c r="AI21" s="31">
        <f t="shared" si="16"/>
        <v>38564</v>
      </c>
      <c r="AJ21" s="31">
        <f t="shared" si="17"/>
        <v>91039</v>
      </c>
      <c r="AK21" s="31">
        <f t="shared" si="17"/>
        <v>79113</v>
      </c>
      <c r="AL21" s="31">
        <f t="shared" si="18"/>
        <v>170152</v>
      </c>
      <c r="AM21" s="31">
        <v>5683</v>
      </c>
      <c r="AN21" s="31">
        <v>4595</v>
      </c>
      <c r="AO21" s="32">
        <f>AM21+AN21</f>
        <v>10278</v>
      </c>
      <c r="AP21" s="31">
        <v>4893</v>
      </c>
      <c r="AQ21" s="31">
        <v>4298</v>
      </c>
      <c r="AR21" s="32">
        <f>AP21+AQ21</f>
        <v>9191</v>
      </c>
      <c r="AS21" s="31">
        <f t="shared" si="19"/>
        <v>10576</v>
      </c>
      <c r="AT21" s="31">
        <f t="shared" si="19"/>
        <v>8893</v>
      </c>
      <c r="AU21" s="31">
        <f t="shared" si="20"/>
        <v>19469</v>
      </c>
      <c r="AV21" s="31">
        <f t="shared" si="21"/>
        <v>101615</v>
      </c>
      <c r="AW21" s="31">
        <f t="shared" si="21"/>
        <v>88006</v>
      </c>
      <c r="AX21" s="31">
        <f t="shared" si="22"/>
        <v>189621</v>
      </c>
      <c r="AY21" s="31">
        <v>1485</v>
      </c>
      <c r="AZ21" s="31">
        <v>1193</v>
      </c>
      <c r="BA21" s="32">
        <f>AY21+AZ21</f>
        <v>2678</v>
      </c>
      <c r="BB21" s="31">
        <v>1288</v>
      </c>
      <c r="BC21" s="31">
        <v>998</v>
      </c>
      <c r="BD21" s="32">
        <f>BB21+BC21</f>
        <v>2286</v>
      </c>
      <c r="BE21" s="31">
        <f t="shared" si="27"/>
        <v>2773</v>
      </c>
      <c r="BF21" s="31">
        <f t="shared" si="27"/>
        <v>2191</v>
      </c>
      <c r="BG21" s="31">
        <f t="shared" si="28"/>
        <v>4964</v>
      </c>
      <c r="BH21" s="31">
        <f t="shared" si="12"/>
        <v>104388</v>
      </c>
      <c r="BI21" s="31">
        <f t="shared" si="12"/>
        <v>90197</v>
      </c>
      <c r="BJ21" s="31">
        <f t="shared" si="23"/>
        <v>194585</v>
      </c>
      <c r="BK21" s="31">
        <f t="shared" si="24"/>
        <v>130211</v>
      </c>
      <c r="BL21" s="31">
        <f t="shared" si="24"/>
        <v>113750</v>
      </c>
      <c r="BM21" s="31">
        <f t="shared" si="25"/>
        <v>243961</v>
      </c>
    </row>
    <row r="22" spans="1:65" s="47" customFormat="1" ht="18.75" customHeight="1">
      <c r="A22" s="29">
        <v>17</v>
      </c>
      <c r="B22" s="30" t="s">
        <v>30</v>
      </c>
      <c r="C22" s="31">
        <v>82153</v>
      </c>
      <c r="D22" s="31">
        <v>81748</v>
      </c>
      <c r="E22" s="31">
        <f t="shared" si="0"/>
        <v>163901</v>
      </c>
      <c r="F22" s="31">
        <v>61453</v>
      </c>
      <c r="G22" s="31">
        <v>58967</v>
      </c>
      <c r="H22" s="31">
        <f t="shared" si="1"/>
        <v>120420</v>
      </c>
      <c r="I22" s="31">
        <v>47336</v>
      </c>
      <c r="J22" s="31">
        <v>46844</v>
      </c>
      <c r="K22" s="31">
        <f t="shared" si="2"/>
        <v>94180</v>
      </c>
      <c r="L22" s="31">
        <v>39461</v>
      </c>
      <c r="M22" s="31">
        <v>40278</v>
      </c>
      <c r="N22" s="31">
        <f t="shared" si="3"/>
        <v>79739</v>
      </c>
      <c r="O22" s="31">
        <v>32079</v>
      </c>
      <c r="P22" s="31">
        <v>33141</v>
      </c>
      <c r="Q22" s="31">
        <f t="shared" si="4"/>
        <v>65220</v>
      </c>
      <c r="R22" s="31">
        <v>28684</v>
      </c>
      <c r="S22" s="31">
        <v>31082</v>
      </c>
      <c r="T22" s="31">
        <f t="shared" si="5"/>
        <v>59766</v>
      </c>
      <c r="U22" s="31">
        <f t="shared" si="13"/>
        <v>209013</v>
      </c>
      <c r="V22" s="31">
        <f t="shared" si="13"/>
        <v>210312</v>
      </c>
      <c r="W22" s="31">
        <f t="shared" si="14"/>
        <v>419325</v>
      </c>
      <c r="X22" s="31">
        <v>24561</v>
      </c>
      <c r="Y22" s="31">
        <v>28138</v>
      </c>
      <c r="Z22" s="32">
        <f t="shared" si="6"/>
        <v>52699</v>
      </c>
      <c r="AA22" s="31">
        <v>20836</v>
      </c>
      <c r="AB22" s="31">
        <v>23744</v>
      </c>
      <c r="AC22" s="32">
        <f t="shared" si="7"/>
        <v>44580</v>
      </c>
      <c r="AD22" s="31">
        <v>10776</v>
      </c>
      <c r="AE22" s="31">
        <v>12983</v>
      </c>
      <c r="AF22" s="32">
        <f t="shared" si="8"/>
        <v>23759</v>
      </c>
      <c r="AG22" s="31">
        <f t="shared" si="15"/>
        <v>56173</v>
      </c>
      <c r="AH22" s="31">
        <f t="shared" si="15"/>
        <v>64865</v>
      </c>
      <c r="AI22" s="31">
        <f t="shared" si="16"/>
        <v>121038</v>
      </c>
      <c r="AJ22" s="31">
        <f t="shared" si="17"/>
        <v>265186</v>
      </c>
      <c r="AK22" s="31">
        <f t="shared" si="17"/>
        <v>275177</v>
      </c>
      <c r="AL22" s="31">
        <f t="shared" si="18"/>
        <v>540363</v>
      </c>
      <c r="AM22" s="31">
        <v>11271</v>
      </c>
      <c r="AN22" s="31">
        <v>13697</v>
      </c>
      <c r="AO22" s="32">
        <f t="shared" si="9"/>
        <v>24968</v>
      </c>
      <c r="AP22" s="31">
        <v>10033</v>
      </c>
      <c r="AQ22" s="31">
        <v>11828</v>
      </c>
      <c r="AR22" s="32">
        <f t="shared" si="10"/>
        <v>21861</v>
      </c>
      <c r="AS22" s="31">
        <f t="shared" si="19"/>
        <v>21304</v>
      </c>
      <c r="AT22" s="31">
        <f t="shared" si="19"/>
        <v>25525</v>
      </c>
      <c r="AU22" s="31">
        <f t="shared" si="20"/>
        <v>46829</v>
      </c>
      <c r="AV22" s="31">
        <f t="shared" si="21"/>
        <v>286490</v>
      </c>
      <c r="AW22" s="31">
        <f t="shared" si="21"/>
        <v>300702</v>
      </c>
      <c r="AX22" s="31">
        <f t="shared" si="22"/>
        <v>587192</v>
      </c>
      <c r="AY22" s="31">
        <v>3008</v>
      </c>
      <c r="AZ22" s="31">
        <v>3840</v>
      </c>
      <c r="BA22" s="32">
        <f>AY22+AZ22</f>
        <v>6848</v>
      </c>
      <c r="BB22" s="31">
        <v>2415</v>
      </c>
      <c r="BC22" s="31">
        <v>3009</v>
      </c>
      <c r="BD22" s="32">
        <f>BB22+BC22</f>
        <v>5424</v>
      </c>
      <c r="BE22" s="31">
        <f t="shared" si="27"/>
        <v>5423</v>
      </c>
      <c r="BF22" s="31">
        <f t="shared" si="27"/>
        <v>6849</v>
      </c>
      <c r="BG22" s="31">
        <f t="shared" si="28"/>
        <v>12272</v>
      </c>
      <c r="BH22" s="31">
        <f t="shared" si="12"/>
        <v>291913</v>
      </c>
      <c r="BI22" s="31">
        <f t="shared" si="12"/>
        <v>307551</v>
      </c>
      <c r="BJ22" s="31">
        <f t="shared" si="23"/>
        <v>599464</v>
      </c>
      <c r="BK22" s="31">
        <f t="shared" si="24"/>
        <v>374066</v>
      </c>
      <c r="BL22" s="31">
        <f t="shared" si="24"/>
        <v>389299</v>
      </c>
      <c r="BM22" s="31">
        <f t="shared" si="25"/>
        <v>763365</v>
      </c>
    </row>
    <row r="23" spans="1:65" s="47" customFormat="1" ht="18.75" customHeight="1">
      <c r="A23" s="29">
        <v>18</v>
      </c>
      <c r="B23" s="30" t="s">
        <v>31</v>
      </c>
      <c r="C23" s="35">
        <f>16635-211</f>
        <v>16424</v>
      </c>
      <c r="D23" s="35">
        <f>15621-195</f>
        <v>15426</v>
      </c>
      <c r="E23" s="31">
        <f t="shared" si="0"/>
        <v>31850</v>
      </c>
      <c r="F23" s="35">
        <v>20966</v>
      </c>
      <c r="G23" s="35">
        <v>18918</v>
      </c>
      <c r="H23" s="31">
        <f t="shared" si="1"/>
        <v>39884</v>
      </c>
      <c r="I23" s="35">
        <v>15131</v>
      </c>
      <c r="J23" s="35">
        <v>14241</v>
      </c>
      <c r="K23" s="31">
        <f t="shared" si="2"/>
        <v>29372</v>
      </c>
      <c r="L23" s="35">
        <v>13464</v>
      </c>
      <c r="M23" s="35">
        <v>12475</v>
      </c>
      <c r="N23" s="31">
        <f t="shared" si="3"/>
        <v>25939</v>
      </c>
      <c r="O23" s="35">
        <v>12268</v>
      </c>
      <c r="P23" s="35">
        <v>11242</v>
      </c>
      <c r="Q23" s="31">
        <f t="shared" si="4"/>
        <v>23510</v>
      </c>
      <c r="R23" s="35">
        <v>11847</v>
      </c>
      <c r="S23" s="35">
        <v>10582</v>
      </c>
      <c r="T23" s="31">
        <f t="shared" si="5"/>
        <v>22429</v>
      </c>
      <c r="U23" s="31">
        <f t="shared" si="13"/>
        <v>73676</v>
      </c>
      <c r="V23" s="31">
        <f t="shared" si="13"/>
        <v>67458</v>
      </c>
      <c r="W23" s="31">
        <f t="shared" si="14"/>
        <v>141134</v>
      </c>
      <c r="X23" s="35">
        <v>11122</v>
      </c>
      <c r="Y23" s="35">
        <v>10152</v>
      </c>
      <c r="Z23" s="32">
        <f t="shared" si="6"/>
        <v>21274</v>
      </c>
      <c r="AA23" s="35">
        <v>10754</v>
      </c>
      <c r="AB23" s="35">
        <v>10143</v>
      </c>
      <c r="AC23" s="32">
        <f t="shared" si="7"/>
        <v>20897</v>
      </c>
      <c r="AD23" s="35">
        <v>8241</v>
      </c>
      <c r="AE23" s="35">
        <v>7866</v>
      </c>
      <c r="AF23" s="32">
        <f t="shared" si="8"/>
        <v>16107</v>
      </c>
      <c r="AG23" s="31">
        <f t="shared" si="15"/>
        <v>30117</v>
      </c>
      <c r="AH23" s="31">
        <f t="shared" si="15"/>
        <v>28161</v>
      </c>
      <c r="AI23" s="31">
        <f t="shared" si="16"/>
        <v>58278</v>
      </c>
      <c r="AJ23" s="31">
        <f t="shared" si="17"/>
        <v>103793</v>
      </c>
      <c r="AK23" s="31">
        <f t="shared" si="17"/>
        <v>95619</v>
      </c>
      <c r="AL23" s="31">
        <f t="shared" si="18"/>
        <v>199412</v>
      </c>
      <c r="AM23" s="35">
        <v>7150</v>
      </c>
      <c r="AN23" s="35">
        <v>6899</v>
      </c>
      <c r="AO23" s="32">
        <f t="shared" si="9"/>
        <v>14049</v>
      </c>
      <c r="AP23" s="35">
        <v>6790</v>
      </c>
      <c r="AQ23" s="35">
        <v>6814</v>
      </c>
      <c r="AR23" s="32">
        <f t="shared" si="10"/>
        <v>13604</v>
      </c>
      <c r="AS23" s="31">
        <f t="shared" si="19"/>
        <v>13940</v>
      </c>
      <c r="AT23" s="31">
        <f t="shared" si="19"/>
        <v>13713</v>
      </c>
      <c r="AU23" s="31">
        <f t="shared" si="20"/>
        <v>27653</v>
      </c>
      <c r="AV23" s="31">
        <f t="shared" si="21"/>
        <v>117733</v>
      </c>
      <c r="AW23" s="31">
        <f t="shared" si="21"/>
        <v>109332</v>
      </c>
      <c r="AX23" s="31">
        <f t="shared" si="22"/>
        <v>227065</v>
      </c>
      <c r="AY23" s="35">
        <v>3730</v>
      </c>
      <c r="AZ23" s="35">
        <v>3796</v>
      </c>
      <c r="BA23" s="32">
        <f t="shared" si="26"/>
        <v>7526</v>
      </c>
      <c r="BB23" s="35">
        <v>3624</v>
      </c>
      <c r="BC23" s="31">
        <v>3230</v>
      </c>
      <c r="BD23" s="32">
        <f t="shared" si="11"/>
        <v>6854</v>
      </c>
      <c r="BE23" s="31">
        <f t="shared" si="27"/>
        <v>7354</v>
      </c>
      <c r="BF23" s="31">
        <f t="shared" si="27"/>
        <v>7026</v>
      </c>
      <c r="BG23" s="31">
        <f t="shared" si="28"/>
        <v>14380</v>
      </c>
      <c r="BH23" s="31">
        <f t="shared" si="12"/>
        <v>125087</v>
      </c>
      <c r="BI23" s="31">
        <f t="shared" si="12"/>
        <v>116358</v>
      </c>
      <c r="BJ23" s="31">
        <f t="shared" si="23"/>
        <v>241445</v>
      </c>
      <c r="BK23" s="31">
        <f t="shared" si="24"/>
        <v>141511</v>
      </c>
      <c r="BL23" s="31">
        <f t="shared" si="24"/>
        <v>131784</v>
      </c>
      <c r="BM23" s="31">
        <f t="shared" si="25"/>
        <v>273295</v>
      </c>
    </row>
    <row r="24" spans="1:65" s="47" customFormat="1" ht="18.75" customHeight="1">
      <c r="A24" s="29">
        <v>19</v>
      </c>
      <c r="B24" s="30" t="s">
        <v>54</v>
      </c>
      <c r="C24" s="31">
        <v>57032</v>
      </c>
      <c r="D24" s="31">
        <v>51783</v>
      </c>
      <c r="E24" s="31">
        <f t="shared" si="0"/>
        <v>108815</v>
      </c>
      <c r="F24" s="31">
        <v>26938</v>
      </c>
      <c r="G24" s="31">
        <v>24251</v>
      </c>
      <c r="H24" s="31">
        <f t="shared" si="1"/>
        <v>51189</v>
      </c>
      <c r="I24" s="31">
        <v>23857</v>
      </c>
      <c r="J24" s="31">
        <v>23304</v>
      </c>
      <c r="K24" s="31">
        <f t="shared" si="2"/>
        <v>47161</v>
      </c>
      <c r="L24" s="31">
        <v>21678</v>
      </c>
      <c r="M24" s="31">
        <v>19768</v>
      </c>
      <c r="N24" s="31">
        <f t="shared" si="3"/>
        <v>41446</v>
      </c>
      <c r="O24" s="31">
        <v>18602</v>
      </c>
      <c r="P24" s="31">
        <v>17171</v>
      </c>
      <c r="Q24" s="31">
        <f t="shared" si="4"/>
        <v>35773</v>
      </c>
      <c r="R24" s="31">
        <v>16451</v>
      </c>
      <c r="S24" s="31">
        <v>14696</v>
      </c>
      <c r="T24" s="31">
        <f t="shared" si="5"/>
        <v>31147</v>
      </c>
      <c r="U24" s="31">
        <f t="shared" si="13"/>
        <v>107526</v>
      </c>
      <c r="V24" s="31">
        <f t="shared" si="13"/>
        <v>99190</v>
      </c>
      <c r="W24" s="31">
        <f t="shared" si="14"/>
        <v>206716</v>
      </c>
      <c r="X24" s="31">
        <v>14875</v>
      </c>
      <c r="Y24" s="31">
        <v>14003</v>
      </c>
      <c r="Z24" s="32">
        <f t="shared" si="6"/>
        <v>28878</v>
      </c>
      <c r="AA24" s="31">
        <v>14517</v>
      </c>
      <c r="AB24" s="31">
        <v>13198</v>
      </c>
      <c r="AC24" s="32">
        <f t="shared" si="7"/>
        <v>27715</v>
      </c>
      <c r="AD24" s="31">
        <v>14201</v>
      </c>
      <c r="AE24" s="31">
        <v>13109</v>
      </c>
      <c r="AF24" s="32">
        <f t="shared" si="8"/>
        <v>27310</v>
      </c>
      <c r="AG24" s="31">
        <f t="shared" si="15"/>
        <v>43593</v>
      </c>
      <c r="AH24" s="31">
        <f t="shared" si="15"/>
        <v>40310</v>
      </c>
      <c r="AI24" s="31">
        <f t="shared" si="16"/>
        <v>83903</v>
      </c>
      <c r="AJ24" s="31">
        <f t="shared" si="17"/>
        <v>151119</v>
      </c>
      <c r="AK24" s="31">
        <f t="shared" si="17"/>
        <v>139500</v>
      </c>
      <c r="AL24" s="31">
        <f t="shared" si="18"/>
        <v>290619</v>
      </c>
      <c r="AM24" s="31">
        <v>8593</v>
      </c>
      <c r="AN24" s="31">
        <v>8465</v>
      </c>
      <c r="AO24" s="32">
        <f t="shared" si="9"/>
        <v>17058</v>
      </c>
      <c r="AP24" s="31">
        <v>6992</v>
      </c>
      <c r="AQ24" s="31">
        <v>6891</v>
      </c>
      <c r="AR24" s="32">
        <f t="shared" si="10"/>
        <v>13883</v>
      </c>
      <c r="AS24" s="31">
        <f t="shared" si="19"/>
        <v>15585</v>
      </c>
      <c r="AT24" s="31">
        <f t="shared" si="19"/>
        <v>15356</v>
      </c>
      <c r="AU24" s="31">
        <f t="shared" si="20"/>
        <v>30941</v>
      </c>
      <c r="AV24" s="31">
        <f t="shared" si="21"/>
        <v>166704</v>
      </c>
      <c r="AW24" s="31">
        <f t="shared" si="21"/>
        <v>154856</v>
      </c>
      <c r="AX24" s="31">
        <f t="shared" si="22"/>
        <v>321560</v>
      </c>
      <c r="AY24" s="31">
        <v>5614</v>
      </c>
      <c r="AZ24" s="31">
        <v>5048</v>
      </c>
      <c r="BA24" s="32">
        <f t="shared" si="26"/>
        <v>10662</v>
      </c>
      <c r="BB24" s="31">
        <v>4655</v>
      </c>
      <c r="BC24" s="31">
        <v>4179</v>
      </c>
      <c r="BD24" s="32">
        <f t="shared" si="11"/>
        <v>8834</v>
      </c>
      <c r="BE24" s="31">
        <f t="shared" si="27"/>
        <v>10269</v>
      </c>
      <c r="BF24" s="31">
        <f t="shared" si="27"/>
        <v>9227</v>
      </c>
      <c r="BG24" s="31">
        <f t="shared" si="28"/>
        <v>19496</v>
      </c>
      <c r="BH24" s="31">
        <f t="shared" si="12"/>
        <v>176973</v>
      </c>
      <c r="BI24" s="31">
        <f t="shared" si="12"/>
        <v>164083</v>
      </c>
      <c r="BJ24" s="31">
        <f t="shared" si="23"/>
        <v>341056</v>
      </c>
      <c r="BK24" s="31">
        <f t="shared" si="24"/>
        <v>234005</v>
      </c>
      <c r="BL24" s="31">
        <f t="shared" si="24"/>
        <v>215866</v>
      </c>
      <c r="BM24" s="31">
        <f t="shared" si="25"/>
        <v>449871</v>
      </c>
    </row>
    <row r="25" spans="1:65" s="47" customFormat="1" ht="18.75" customHeight="1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171847</v>
      </c>
      <c r="G25" s="31">
        <v>161873</v>
      </c>
      <c r="H25" s="31">
        <f t="shared" si="1"/>
        <v>333720</v>
      </c>
      <c r="I25" s="31">
        <v>147384</v>
      </c>
      <c r="J25" s="31">
        <v>153012</v>
      </c>
      <c r="K25" s="31">
        <f t="shared" si="2"/>
        <v>300396</v>
      </c>
      <c r="L25" s="31">
        <v>131160</v>
      </c>
      <c r="M25" s="31">
        <v>126556</v>
      </c>
      <c r="N25" s="31">
        <f t="shared" si="3"/>
        <v>257716</v>
      </c>
      <c r="O25" s="31">
        <v>122672</v>
      </c>
      <c r="P25" s="31">
        <v>114795</v>
      </c>
      <c r="Q25" s="31">
        <f t="shared" si="4"/>
        <v>237467</v>
      </c>
      <c r="R25" s="31">
        <v>112071</v>
      </c>
      <c r="S25" s="31">
        <v>100391</v>
      </c>
      <c r="T25" s="31">
        <f t="shared" si="5"/>
        <v>212462</v>
      </c>
      <c r="U25" s="31">
        <f t="shared" si="13"/>
        <v>685134</v>
      </c>
      <c r="V25" s="31">
        <f t="shared" si="13"/>
        <v>656627</v>
      </c>
      <c r="W25" s="31">
        <f t="shared" si="14"/>
        <v>1341761</v>
      </c>
      <c r="X25" s="31">
        <v>87196</v>
      </c>
      <c r="Y25" s="31">
        <v>72649</v>
      </c>
      <c r="Z25" s="32">
        <f t="shared" si="6"/>
        <v>159845</v>
      </c>
      <c r="AA25" s="31">
        <v>80612</v>
      </c>
      <c r="AB25" s="31">
        <v>66991</v>
      </c>
      <c r="AC25" s="32">
        <f t="shared" si="7"/>
        <v>147603</v>
      </c>
      <c r="AD25" s="31">
        <v>41072</v>
      </c>
      <c r="AE25" s="31">
        <v>29741</v>
      </c>
      <c r="AF25" s="32">
        <f t="shared" si="8"/>
        <v>70813</v>
      </c>
      <c r="AG25" s="31">
        <f t="shared" si="15"/>
        <v>208880</v>
      </c>
      <c r="AH25" s="31">
        <f t="shared" si="15"/>
        <v>169381</v>
      </c>
      <c r="AI25" s="31">
        <f t="shared" si="16"/>
        <v>378261</v>
      </c>
      <c r="AJ25" s="31">
        <f t="shared" si="17"/>
        <v>894014</v>
      </c>
      <c r="AK25" s="31">
        <f t="shared" si="17"/>
        <v>826008</v>
      </c>
      <c r="AL25" s="31">
        <f t="shared" si="18"/>
        <v>1720022</v>
      </c>
      <c r="AM25" s="31">
        <v>35709</v>
      </c>
      <c r="AN25" s="31">
        <v>26502</v>
      </c>
      <c r="AO25" s="32">
        <f t="shared" si="9"/>
        <v>62211</v>
      </c>
      <c r="AP25" s="31">
        <v>30848</v>
      </c>
      <c r="AQ25" s="31">
        <v>22350</v>
      </c>
      <c r="AR25" s="32">
        <f t="shared" si="10"/>
        <v>53198</v>
      </c>
      <c r="AS25" s="31">
        <f t="shared" si="19"/>
        <v>66557</v>
      </c>
      <c r="AT25" s="31">
        <f t="shared" si="19"/>
        <v>48852</v>
      </c>
      <c r="AU25" s="31">
        <f t="shared" si="20"/>
        <v>115409</v>
      </c>
      <c r="AV25" s="31">
        <f t="shared" si="21"/>
        <v>960571</v>
      </c>
      <c r="AW25" s="31">
        <f t="shared" si="21"/>
        <v>874860</v>
      </c>
      <c r="AX25" s="31">
        <f t="shared" si="22"/>
        <v>1835431</v>
      </c>
      <c r="AY25" s="31">
        <v>12277</v>
      </c>
      <c r="AZ25" s="31">
        <v>8606</v>
      </c>
      <c r="BA25" s="32">
        <f t="shared" si="26"/>
        <v>20883</v>
      </c>
      <c r="BB25" s="31">
        <v>11901</v>
      </c>
      <c r="BC25" s="31">
        <v>7890</v>
      </c>
      <c r="BD25" s="32">
        <f t="shared" si="11"/>
        <v>19791</v>
      </c>
      <c r="BE25" s="31">
        <f t="shared" si="27"/>
        <v>24178</v>
      </c>
      <c r="BF25" s="31">
        <f t="shared" si="27"/>
        <v>16496</v>
      </c>
      <c r="BG25" s="31">
        <f t="shared" si="28"/>
        <v>40674</v>
      </c>
      <c r="BH25" s="31">
        <f t="shared" si="12"/>
        <v>984749</v>
      </c>
      <c r="BI25" s="31">
        <f t="shared" si="12"/>
        <v>891356</v>
      </c>
      <c r="BJ25" s="31">
        <f t="shared" si="23"/>
        <v>1876105</v>
      </c>
      <c r="BK25" s="31">
        <f t="shared" si="24"/>
        <v>984749</v>
      </c>
      <c r="BL25" s="31">
        <f t="shared" si="24"/>
        <v>891356</v>
      </c>
      <c r="BM25" s="31">
        <f t="shared" si="25"/>
        <v>1876105</v>
      </c>
    </row>
    <row r="26" spans="1:65" s="47" customFormat="1" ht="18.75" customHeight="1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0</v>
      </c>
      <c r="G26" s="31">
        <v>0</v>
      </c>
      <c r="H26" s="31">
        <f t="shared" si="1"/>
        <v>0</v>
      </c>
      <c r="I26" s="31">
        <v>0</v>
      </c>
      <c r="J26" s="31">
        <v>0</v>
      </c>
      <c r="K26" s="31">
        <f t="shared" si="2"/>
        <v>0</v>
      </c>
      <c r="L26" s="31">
        <v>0</v>
      </c>
      <c r="M26" s="31">
        <v>0</v>
      </c>
      <c r="N26" s="31">
        <f t="shared" si="3"/>
        <v>0</v>
      </c>
      <c r="O26" s="31">
        <v>0</v>
      </c>
      <c r="P26" s="31">
        <v>0</v>
      </c>
      <c r="Q26" s="31">
        <f t="shared" si="4"/>
        <v>0</v>
      </c>
      <c r="R26" s="31">
        <v>0</v>
      </c>
      <c r="S26" s="31">
        <v>0</v>
      </c>
      <c r="T26" s="31">
        <f t="shared" si="5"/>
        <v>0</v>
      </c>
      <c r="U26" s="31">
        <f t="shared" si="13"/>
        <v>0</v>
      </c>
      <c r="V26" s="31">
        <f t="shared" si="13"/>
        <v>0</v>
      </c>
      <c r="W26" s="31">
        <f t="shared" si="14"/>
        <v>0</v>
      </c>
      <c r="X26" s="31">
        <v>0</v>
      </c>
      <c r="Y26" s="31">
        <v>0</v>
      </c>
      <c r="Z26" s="32">
        <f t="shared" si="6"/>
        <v>0</v>
      </c>
      <c r="AA26" s="31">
        <v>0</v>
      </c>
      <c r="AB26" s="31">
        <v>0</v>
      </c>
      <c r="AC26" s="32">
        <f t="shared" si="7"/>
        <v>0</v>
      </c>
      <c r="AD26" s="31">
        <v>0</v>
      </c>
      <c r="AE26" s="31">
        <v>0</v>
      </c>
      <c r="AF26" s="32">
        <f t="shared" si="8"/>
        <v>0</v>
      </c>
      <c r="AG26" s="31">
        <f t="shared" si="15"/>
        <v>0</v>
      </c>
      <c r="AH26" s="31">
        <f t="shared" si="15"/>
        <v>0</v>
      </c>
      <c r="AI26" s="31">
        <f t="shared" si="16"/>
        <v>0</v>
      </c>
      <c r="AJ26" s="31">
        <f t="shared" si="17"/>
        <v>0</v>
      </c>
      <c r="AK26" s="31">
        <f t="shared" si="17"/>
        <v>0</v>
      </c>
      <c r="AL26" s="31">
        <f t="shared" si="18"/>
        <v>0</v>
      </c>
      <c r="AM26" s="31">
        <v>0</v>
      </c>
      <c r="AN26" s="31">
        <v>0</v>
      </c>
      <c r="AO26" s="32">
        <f t="shared" si="9"/>
        <v>0</v>
      </c>
      <c r="AP26" s="31">
        <v>0</v>
      </c>
      <c r="AQ26" s="31">
        <v>0</v>
      </c>
      <c r="AR26" s="32">
        <f t="shared" si="10"/>
        <v>0</v>
      </c>
      <c r="AS26" s="31">
        <f t="shared" si="19"/>
        <v>0</v>
      </c>
      <c r="AT26" s="31">
        <f t="shared" si="19"/>
        <v>0</v>
      </c>
      <c r="AU26" s="31">
        <f t="shared" si="20"/>
        <v>0</v>
      </c>
      <c r="AV26" s="31">
        <f t="shared" si="21"/>
        <v>0</v>
      </c>
      <c r="AW26" s="31">
        <f t="shared" si="21"/>
        <v>0</v>
      </c>
      <c r="AX26" s="31">
        <f t="shared" si="22"/>
        <v>0</v>
      </c>
      <c r="AY26" s="31">
        <v>0</v>
      </c>
      <c r="AZ26" s="31">
        <v>0</v>
      </c>
      <c r="BA26" s="32">
        <f t="shared" si="26"/>
        <v>0</v>
      </c>
      <c r="BB26" s="31">
        <v>0</v>
      </c>
      <c r="BC26" s="31">
        <v>0</v>
      </c>
      <c r="BD26" s="32">
        <f t="shared" si="11"/>
        <v>0</v>
      </c>
      <c r="BE26" s="31">
        <f t="shared" si="27"/>
        <v>0</v>
      </c>
      <c r="BF26" s="31">
        <f t="shared" si="27"/>
        <v>0</v>
      </c>
      <c r="BG26" s="31">
        <f t="shared" si="28"/>
        <v>0</v>
      </c>
      <c r="BH26" s="31">
        <f t="shared" si="12"/>
        <v>0</v>
      </c>
      <c r="BI26" s="31">
        <f t="shared" si="12"/>
        <v>0</v>
      </c>
      <c r="BJ26" s="31">
        <f t="shared" si="23"/>
        <v>0</v>
      </c>
      <c r="BK26" s="31">
        <f t="shared" si="24"/>
        <v>0</v>
      </c>
      <c r="BL26" s="31">
        <f t="shared" si="24"/>
        <v>0</v>
      </c>
      <c r="BM26" s="31">
        <f t="shared" si="25"/>
        <v>0</v>
      </c>
    </row>
    <row r="27" spans="1:65" s="47" customFormat="1" ht="18.75" customHeight="1">
      <c r="A27" s="29">
        <v>22</v>
      </c>
      <c r="B27" s="30" t="s">
        <v>32</v>
      </c>
      <c r="C27" s="31">
        <v>8812</v>
      </c>
      <c r="D27" s="31">
        <v>5161</v>
      </c>
      <c r="E27" s="31">
        <f t="shared" si="0"/>
        <v>13973</v>
      </c>
      <c r="F27" s="31">
        <v>197597</v>
      </c>
      <c r="G27" s="31">
        <v>170527</v>
      </c>
      <c r="H27" s="31">
        <f t="shared" si="1"/>
        <v>368124</v>
      </c>
      <c r="I27" s="31">
        <v>148177</v>
      </c>
      <c r="J27" s="31">
        <v>128137</v>
      </c>
      <c r="K27" s="31">
        <f t="shared" si="2"/>
        <v>276314</v>
      </c>
      <c r="L27" s="31">
        <v>129153</v>
      </c>
      <c r="M27" s="31">
        <v>109684</v>
      </c>
      <c r="N27" s="31">
        <f t="shared" si="3"/>
        <v>238837</v>
      </c>
      <c r="O27" s="31">
        <v>112469</v>
      </c>
      <c r="P27" s="31">
        <v>91738</v>
      </c>
      <c r="Q27" s="31">
        <f t="shared" si="4"/>
        <v>204207</v>
      </c>
      <c r="R27" s="31">
        <v>105147</v>
      </c>
      <c r="S27" s="31">
        <v>83714</v>
      </c>
      <c r="T27" s="31">
        <f t="shared" si="5"/>
        <v>188861</v>
      </c>
      <c r="U27" s="31">
        <f t="shared" si="13"/>
        <v>692543</v>
      </c>
      <c r="V27" s="31">
        <f t="shared" si="13"/>
        <v>583800</v>
      </c>
      <c r="W27" s="31">
        <f t="shared" si="14"/>
        <v>1276343</v>
      </c>
      <c r="X27" s="31">
        <v>99271</v>
      </c>
      <c r="Y27" s="31">
        <v>67101</v>
      </c>
      <c r="Z27" s="32">
        <f t="shared" si="6"/>
        <v>166372</v>
      </c>
      <c r="AA27" s="31">
        <v>90807</v>
      </c>
      <c r="AB27" s="31">
        <v>60060</v>
      </c>
      <c r="AC27" s="32">
        <f t="shared" si="7"/>
        <v>150867</v>
      </c>
      <c r="AD27" s="31">
        <v>89770</v>
      </c>
      <c r="AE27" s="31">
        <v>55476</v>
      </c>
      <c r="AF27" s="32">
        <f t="shared" si="8"/>
        <v>145246</v>
      </c>
      <c r="AG27" s="31">
        <f t="shared" si="15"/>
        <v>279848</v>
      </c>
      <c r="AH27" s="31">
        <f t="shared" si="15"/>
        <v>182637</v>
      </c>
      <c r="AI27" s="31">
        <f t="shared" si="16"/>
        <v>462485</v>
      </c>
      <c r="AJ27" s="31">
        <f t="shared" si="17"/>
        <v>972391</v>
      </c>
      <c r="AK27" s="31">
        <f t="shared" si="17"/>
        <v>766437</v>
      </c>
      <c r="AL27" s="31">
        <f t="shared" si="18"/>
        <v>1738828</v>
      </c>
      <c r="AM27" s="31">
        <v>62744</v>
      </c>
      <c r="AN27" s="31">
        <v>36179</v>
      </c>
      <c r="AO27" s="32">
        <f t="shared" si="9"/>
        <v>98923</v>
      </c>
      <c r="AP27" s="31">
        <v>63481</v>
      </c>
      <c r="AQ27" s="31">
        <v>33582</v>
      </c>
      <c r="AR27" s="32">
        <f t="shared" si="10"/>
        <v>97063</v>
      </c>
      <c r="AS27" s="31">
        <f t="shared" si="19"/>
        <v>126225</v>
      </c>
      <c r="AT27" s="31">
        <f t="shared" si="19"/>
        <v>69761</v>
      </c>
      <c r="AU27" s="31">
        <f t="shared" si="20"/>
        <v>195986</v>
      </c>
      <c r="AV27" s="31">
        <f t="shared" si="21"/>
        <v>1098616</v>
      </c>
      <c r="AW27" s="31">
        <f t="shared" si="21"/>
        <v>836198</v>
      </c>
      <c r="AX27" s="31">
        <f t="shared" si="22"/>
        <v>1934814</v>
      </c>
      <c r="AY27" s="31">
        <v>26656</v>
      </c>
      <c r="AZ27" s="31">
        <v>12801</v>
      </c>
      <c r="BA27" s="32">
        <f t="shared" si="26"/>
        <v>39457</v>
      </c>
      <c r="BB27" s="31">
        <v>24503</v>
      </c>
      <c r="BC27" s="31">
        <v>11202</v>
      </c>
      <c r="BD27" s="32">
        <f t="shared" si="11"/>
        <v>35705</v>
      </c>
      <c r="BE27" s="31">
        <f t="shared" si="27"/>
        <v>51159</v>
      </c>
      <c r="BF27" s="31">
        <f t="shared" si="27"/>
        <v>24003</v>
      </c>
      <c r="BG27" s="31">
        <f t="shared" si="28"/>
        <v>75162</v>
      </c>
      <c r="BH27" s="31">
        <f t="shared" si="12"/>
        <v>1149775</v>
      </c>
      <c r="BI27" s="31">
        <f t="shared" si="12"/>
        <v>860201</v>
      </c>
      <c r="BJ27" s="31">
        <f t="shared" si="23"/>
        <v>2009976</v>
      </c>
      <c r="BK27" s="31">
        <f t="shared" si="24"/>
        <v>1158587</v>
      </c>
      <c r="BL27" s="31">
        <f t="shared" si="24"/>
        <v>865362</v>
      </c>
      <c r="BM27" s="31">
        <f t="shared" si="25"/>
        <v>2023949</v>
      </c>
    </row>
    <row r="28" spans="1:65" s="47" customFormat="1" ht="18.75" customHeight="1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3277</v>
      </c>
      <c r="G28" s="31">
        <v>3041</v>
      </c>
      <c r="H28" s="31">
        <f t="shared" si="1"/>
        <v>6318</v>
      </c>
      <c r="I28" s="31">
        <v>3251</v>
      </c>
      <c r="J28" s="31">
        <v>3038</v>
      </c>
      <c r="K28" s="31">
        <f t="shared" si="2"/>
        <v>6289</v>
      </c>
      <c r="L28" s="31">
        <v>3144</v>
      </c>
      <c r="M28" s="31">
        <v>3219</v>
      </c>
      <c r="N28" s="31">
        <f t="shared" si="3"/>
        <v>6363</v>
      </c>
      <c r="O28" s="31">
        <v>2941</v>
      </c>
      <c r="P28" s="31">
        <v>3193</v>
      </c>
      <c r="Q28" s="31">
        <f t="shared" si="4"/>
        <v>6134</v>
      </c>
      <c r="R28" s="31">
        <v>2361</v>
      </c>
      <c r="S28" s="31">
        <v>2695</v>
      </c>
      <c r="T28" s="31">
        <f t="shared" si="5"/>
        <v>5056</v>
      </c>
      <c r="U28" s="31">
        <f t="shared" si="13"/>
        <v>14974</v>
      </c>
      <c r="V28" s="31">
        <f t="shared" si="13"/>
        <v>15186</v>
      </c>
      <c r="W28" s="31">
        <f t="shared" si="14"/>
        <v>30160</v>
      </c>
      <c r="X28" s="31">
        <v>1866</v>
      </c>
      <c r="Y28" s="31">
        <v>2243</v>
      </c>
      <c r="Z28" s="32">
        <f t="shared" si="6"/>
        <v>4109</v>
      </c>
      <c r="AA28" s="31">
        <v>1699</v>
      </c>
      <c r="AB28" s="31">
        <v>2138</v>
      </c>
      <c r="AC28" s="32">
        <f t="shared" si="7"/>
        <v>3837</v>
      </c>
      <c r="AD28" s="31">
        <v>1467</v>
      </c>
      <c r="AE28" s="31">
        <v>1934</v>
      </c>
      <c r="AF28" s="32">
        <f t="shared" si="8"/>
        <v>3401</v>
      </c>
      <c r="AG28" s="31">
        <f t="shared" si="15"/>
        <v>5032</v>
      </c>
      <c r="AH28" s="31">
        <f t="shared" si="15"/>
        <v>6315</v>
      </c>
      <c r="AI28" s="31">
        <f t="shared" si="16"/>
        <v>11347</v>
      </c>
      <c r="AJ28" s="31">
        <f t="shared" si="17"/>
        <v>20006</v>
      </c>
      <c r="AK28" s="31">
        <f t="shared" si="17"/>
        <v>21501</v>
      </c>
      <c r="AL28" s="31">
        <f t="shared" si="18"/>
        <v>41507</v>
      </c>
      <c r="AM28" s="31">
        <v>1109</v>
      </c>
      <c r="AN28" s="31">
        <v>1408</v>
      </c>
      <c r="AO28" s="32">
        <f t="shared" si="9"/>
        <v>2517</v>
      </c>
      <c r="AP28" s="31">
        <v>838</v>
      </c>
      <c r="AQ28" s="31">
        <v>902</v>
      </c>
      <c r="AR28" s="32">
        <f t="shared" si="10"/>
        <v>1740</v>
      </c>
      <c r="AS28" s="31">
        <f t="shared" si="19"/>
        <v>1947</v>
      </c>
      <c r="AT28" s="31">
        <f t="shared" si="19"/>
        <v>2310</v>
      </c>
      <c r="AU28" s="31">
        <f t="shared" si="20"/>
        <v>4257</v>
      </c>
      <c r="AV28" s="31">
        <f t="shared" si="21"/>
        <v>21953</v>
      </c>
      <c r="AW28" s="31">
        <f t="shared" si="21"/>
        <v>23811</v>
      </c>
      <c r="AX28" s="31">
        <f t="shared" si="22"/>
        <v>45764</v>
      </c>
      <c r="AY28" s="31">
        <v>649</v>
      </c>
      <c r="AZ28" s="31">
        <v>847</v>
      </c>
      <c r="BA28" s="32">
        <f t="shared" si="26"/>
        <v>1496</v>
      </c>
      <c r="BB28" s="31">
        <v>620</v>
      </c>
      <c r="BC28" s="31">
        <v>740</v>
      </c>
      <c r="BD28" s="32">
        <f t="shared" si="11"/>
        <v>1360</v>
      </c>
      <c r="BE28" s="31">
        <f t="shared" si="27"/>
        <v>1269</v>
      </c>
      <c r="BF28" s="31">
        <f t="shared" si="27"/>
        <v>1587</v>
      </c>
      <c r="BG28" s="31">
        <f t="shared" si="28"/>
        <v>2856</v>
      </c>
      <c r="BH28" s="31">
        <f t="shared" si="12"/>
        <v>23222</v>
      </c>
      <c r="BI28" s="31">
        <f t="shared" si="12"/>
        <v>25398</v>
      </c>
      <c r="BJ28" s="31">
        <f t="shared" si="23"/>
        <v>48620</v>
      </c>
      <c r="BK28" s="31">
        <f t="shared" si="24"/>
        <v>23222</v>
      </c>
      <c r="BL28" s="31">
        <f t="shared" si="24"/>
        <v>25398</v>
      </c>
      <c r="BM28" s="31">
        <f t="shared" si="25"/>
        <v>48620</v>
      </c>
    </row>
    <row r="29" spans="1:65" s="47" customFormat="1" ht="18.75" customHeight="1">
      <c r="A29" s="29">
        <v>24</v>
      </c>
      <c r="B29" s="30" t="s">
        <v>34</v>
      </c>
      <c r="C29" s="31">
        <v>38452</v>
      </c>
      <c r="D29" s="31">
        <v>35655</v>
      </c>
      <c r="E29" s="31">
        <f t="shared" si="0"/>
        <v>74107</v>
      </c>
      <c r="F29" s="31">
        <v>11799</v>
      </c>
      <c r="G29" s="31">
        <v>10622</v>
      </c>
      <c r="H29" s="31">
        <f t="shared" si="1"/>
        <v>22421</v>
      </c>
      <c r="I29" s="31">
        <v>11715</v>
      </c>
      <c r="J29" s="31">
        <v>10701</v>
      </c>
      <c r="K29" s="31">
        <f t="shared" si="2"/>
        <v>22416</v>
      </c>
      <c r="L29" s="31">
        <v>11628</v>
      </c>
      <c r="M29" s="31">
        <v>10885</v>
      </c>
      <c r="N29" s="31">
        <f t="shared" si="3"/>
        <v>22513</v>
      </c>
      <c r="O29" s="31">
        <v>10640</v>
      </c>
      <c r="P29" s="31">
        <v>9476</v>
      </c>
      <c r="Q29" s="31">
        <f t="shared" si="4"/>
        <v>20116</v>
      </c>
      <c r="R29" s="31">
        <v>10339</v>
      </c>
      <c r="S29" s="31">
        <v>9347</v>
      </c>
      <c r="T29" s="31">
        <f t="shared" si="5"/>
        <v>19686</v>
      </c>
      <c r="U29" s="31">
        <f t="shared" si="13"/>
        <v>56121</v>
      </c>
      <c r="V29" s="31">
        <f t="shared" si="13"/>
        <v>51031</v>
      </c>
      <c r="W29" s="31">
        <f t="shared" si="14"/>
        <v>107152</v>
      </c>
      <c r="X29" s="31">
        <v>8815</v>
      </c>
      <c r="Y29" s="31">
        <v>7188</v>
      </c>
      <c r="Z29" s="32">
        <f t="shared" si="6"/>
        <v>16003</v>
      </c>
      <c r="AA29" s="31">
        <v>7310</v>
      </c>
      <c r="AB29" s="31">
        <v>6189</v>
      </c>
      <c r="AC29" s="32">
        <f t="shared" si="7"/>
        <v>13499</v>
      </c>
      <c r="AD29" s="31">
        <v>6515</v>
      </c>
      <c r="AE29" s="31">
        <v>5564</v>
      </c>
      <c r="AF29" s="32">
        <f t="shared" si="8"/>
        <v>12079</v>
      </c>
      <c r="AG29" s="31">
        <f t="shared" si="15"/>
        <v>22640</v>
      </c>
      <c r="AH29" s="31">
        <f t="shared" si="15"/>
        <v>18941</v>
      </c>
      <c r="AI29" s="31">
        <f t="shared" si="16"/>
        <v>41581</v>
      </c>
      <c r="AJ29" s="31">
        <f t="shared" si="17"/>
        <v>78761</v>
      </c>
      <c r="AK29" s="31">
        <f t="shared" si="17"/>
        <v>69972</v>
      </c>
      <c r="AL29" s="31">
        <f t="shared" si="18"/>
        <v>148733</v>
      </c>
      <c r="AM29" s="31">
        <v>5530</v>
      </c>
      <c r="AN29" s="31">
        <v>4322</v>
      </c>
      <c r="AO29" s="32">
        <f t="shared" si="9"/>
        <v>9852</v>
      </c>
      <c r="AP29" s="31">
        <v>3512</v>
      </c>
      <c r="AQ29" s="31">
        <v>2877</v>
      </c>
      <c r="AR29" s="32">
        <f t="shared" si="10"/>
        <v>6389</v>
      </c>
      <c r="AS29" s="31">
        <f t="shared" si="19"/>
        <v>9042</v>
      </c>
      <c r="AT29" s="31">
        <f t="shared" si="19"/>
        <v>7199</v>
      </c>
      <c r="AU29" s="31">
        <f t="shared" si="20"/>
        <v>16241</v>
      </c>
      <c r="AV29" s="31">
        <f t="shared" si="21"/>
        <v>87803</v>
      </c>
      <c r="AW29" s="31">
        <f t="shared" si="21"/>
        <v>77171</v>
      </c>
      <c r="AX29" s="31">
        <f t="shared" si="22"/>
        <v>164974</v>
      </c>
      <c r="AY29" s="31">
        <v>2278</v>
      </c>
      <c r="AZ29" s="31">
        <v>1831</v>
      </c>
      <c r="BA29" s="32">
        <f t="shared" si="26"/>
        <v>4109</v>
      </c>
      <c r="BB29" s="31">
        <v>1811</v>
      </c>
      <c r="BC29" s="31">
        <v>1421</v>
      </c>
      <c r="BD29" s="32">
        <f t="shared" si="11"/>
        <v>3232</v>
      </c>
      <c r="BE29" s="31">
        <f t="shared" si="27"/>
        <v>4089</v>
      </c>
      <c r="BF29" s="31">
        <f t="shared" si="27"/>
        <v>3252</v>
      </c>
      <c r="BG29" s="31">
        <f t="shared" si="28"/>
        <v>7341</v>
      </c>
      <c r="BH29" s="31">
        <f t="shared" si="12"/>
        <v>91892</v>
      </c>
      <c r="BI29" s="31">
        <f t="shared" si="12"/>
        <v>80423</v>
      </c>
      <c r="BJ29" s="31">
        <f t="shared" si="23"/>
        <v>172315</v>
      </c>
      <c r="BK29" s="31">
        <f t="shared" si="24"/>
        <v>130344</v>
      </c>
      <c r="BL29" s="31">
        <f t="shared" si="24"/>
        <v>116078</v>
      </c>
      <c r="BM29" s="31">
        <f t="shared" si="25"/>
        <v>246422</v>
      </c>
    </row>
    <row r="30" spans="1:65" s="47" customFormat="1" ht="18.75" customHeight="1">
      <c r="A30" s="29">
        <v>25</v>
      </c>
      <c r="B30" s="30" t="s">
        <v>35</v>
      </c>
      <c r="C30" s="31">
        <v>492</v>
      </c>
      <c r="D30" s="31">
        <v>415</v>
      </c>
      <c r="E30" s="31">
        <f t="shared" si="0"/>
        <v>907</v>
      </c>
      <c r="F30" s="31">
        <v>21287</v>
      </c>
      <c r="G30" s="31">
        <v>20585</v>
      </c>
      <c r="H30" s="31">
        <f t="shared" si="1"/>
        <v>41872</v>
      </c>
      <c r="I30" s="31">
        <v>21338</v>
      </c>
      <c r="J30" s="31">
        <v>20285</v>
      </c>
      <c r="K30" s="31">
        <f t="shared" si="2"/>
        <v>41623</v>
      </c>
      <c r="L30" s="31">
        <v>20814</v>
      </c>
      <c r="M30" s="31">
        <v>19462</v>
      </c>
      <c r="N30" s="31">
        <f t="shared" si="3"/>
        <v>40276</v>
      </c>
      <c r="O30" s="31">
        <v>20302</v>
      </c>
      <c r="P30" s="31">
        <v>18618</v>
      </c>
      <c r="Q30" s="31">
        <f t="shared" si="4"/>
        <v>38920</v>
      </c>
      <c r="R30" s="31">
        <v>19091</v>
      </c>
      <c r="S30" s="31">
        <v>17371</v>
      </c>
      <c r="T30" s="31">
        <f t="shared" si="5"/>
        <v>36462</v>
      </c>
      <c r="U30" s="31">
        <f t="shared" si="13"/>
        <v>102832</v>
      </c>
      <c r="V30" s="31">
        <f t="shared" si="13"/>
        <v>96321</v>
      </c>
      <c r="W30" s="31">
        <f t="shared" si="14"/>
        <v>199153</v>
      </c>
      <c r="X30" s="31">
        <v>15544</v>
      </c>
      <c r="Y30" s="31">
        <v>13228</v>
      </c>
      <c r="Z30" s="32">
        <f t="shared" si="6"/>
        <v>28772</v>
      </c>
      <c r="AA30" s="31">
        <v>12392</v>
      </c>
      <c r="AB30" s="31">
        <v>11107</v>
      </c>
      <c r="AC30" s="32">
        <f t="shared" si="7"/>
        <v>23499</v>
      </c>
      <c r="AD30" s="31">
        <v>10310</v>
      </c>
      <c r="AE30" s="31">
        <v>9048</v>
      </c>
      <c r="AF30" s="32">
        <f t="shared" si="8"/>
        <v>19358</v>
      </c>
      <c r="AG30" s="31">
        <f t="shared" si="15"/>
        <v>38246</v>
      </c>
      <c r="AH30" s="31">
        <f t="shared" si="15"/>
        <v>33383</v>
      </c>
      <c r="AI30" s="31">
        <f t="shared" si="16"/>
        <v>71629</v>
      </c>
      <c r="AJ30" s="31">
        <f t="shared" si="17"/>
        <v>141078</v>
      </c>
      <c r="AK30" s="31">
        <f t="shared" si="17"/>
        <v>129704</v>
      </c>
      <c r="AL30" s="31">
        <f t="shared" si="18"/>
        <v>270782</v>
      </c>
      <c r="AM30" s="31">
        <v>9895</v>
      </c>
      <c r="AN30" s="31">
        <v>8389</v>
      </c>
      <c r="AO30" s="32">
        <f t="shared" si="9"/>
        <v>18284</v>
      </c>
      <c r="AP30" s="31">
        <v>5872</v>
      </c>
      <c r="AQ30" s="31">
        <v>4695</v>
      </c>
      <c r="AR30" s="32">
        <f t="shared" si="10"/>
        <v>10567</v>
      </c>
      <c r="AS30" s="31">
        <f t="shared" si="19"/>
        <v>15767</v>
      </c>
      <c r="AT30" s="31">
        <f t="shared" si="19"/>
        <v>13084</v>
      </c>
      <c r="AU30" s="31">
        <f t="shared" si="20"/>
        <v>28851</v>
      </c>
      <c r="AV30" s="31">
        <f t="shared" si="21"/>
        <v>156845</v>
      </c>
      <c r="AW30" s="31">
        <f t="shared" si="21"/>
        <v>142788</v>
      </c>
      <c r="AX30" s="31">
        <f t="shared" si="22"/>
        <v>299633</v>
      </c>
      <c r="AY30" s="31">
        <v>3224</v>
      </c>
      <c r="AZ30" s="31">
        <v>2386</v>
      </c>
      <c r="BA30" s="32">
        <f t="shared" si="26"/>
        <v>5610</v>
      </c>
      <c r="BB30" s="31">
        <v>2045</v>
      </c>
      <c r="BC30" s="31">
        <v>1559</v>
      </c>
      <c r="BD30" s="32">
        <f t="shared" si="11"/>
        <v>3604</v>
      </c>
      <c r="BE30" s="31">
        <f t="shared" si="27"/>
        <v>5269</v>
      </c>
      <c r="BF30" s="31">
        <f t="shared" si="27"/>
        <v>3945</v>
      </c>
      <c r="BG30" s="31">
        <f t="shared" si="28"/>
        <v>9214</v>
      </c>
      <c r="BH30" s="31">
        <f t="shared" si="12"/>
        <v>162114</v>
      </c>
      <c r="BI30" s="31">
        <f t="shared" si="12"/>
        <v>146733</v>
      </c>
      <c r="BJ30" s="31">
        <f t="shared" si="23"/>
        <v>308847</v>
      </c>
      <c r="BK30" s="31">
        <f t="shared" si="24"/>
        <v>162606</v>
      </c>
      <c r="BL30" s="31">
        <f t="shared" si="24"/>
        <v>147148</v>
      </c>
      <c r="BM30" s="31">
        <f t="shared" si="25"/>
        <v>309754</v>
      </c>
    </row>
    <row r="31" spans="1:65" s="47" customFormat="1" ht="18.75" customHeight="1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16759</v>
      </c>
      <c r="G31" s="31">
        <v>15536</v>
      </c>
      <c r="H31" s="31">
        <f t="shared" si="1"/>
        <v>32295</v>
      </c>
      <c r="I31" s="31">
        <v>16053</v>
      </c>
      <c r="J31" s="31">
        <v>15497</v>
      </c>
      <c r="K31" s="31">
        <f t="shared" si="2"/>
        <v>31550</v>
      </c>
      <c r="L31" s="31">
        <v>15680</v>
      </c>
      <c r="M31" s="31">
        <v>15475</v>
      </c>
      <c r="N31" s="31">
        <f t="shared" si="3"/>
        <v>31155</v>
      </c>
      <c r="O31" s="31">
        <v>15656</v>
      </c>
      <c r="P31" s="31">
        <v>14975</v>
      </c>
      <c r="Q31" s="31">
        <f t="shared" si="4"/>
        <v>30631</v>
      </c>
      <c r="R31" s="31">
        <v>14517</v>
      </c>
      <c r="S31" s="31">
        <v>13045</v>
      </c>
      <c r="T31" s="31">
        <f t="shared" si="5"/>
        <v>27562</v>
      </c>
      <c r="U31" s="31">
        <f t="shared" si="13"/>
        <v>78665</v>
      </c>
      <c r="V31" s="31">
        <f t="shared" si="13"/>
        <v>74528</v>
      </c>
      <c r="W31" s="31">
        <f t="shared" si="14"/>
        <v>153193</v>
      </c>
      <c r="X31" s="31">
        <v>8738</v>
      </c>
      <c r="Y31" s="31">
        <v>8012</v>
      </c>
      <c r="Z31" s="32">
        <f t="shared" si="6"/>
        <v>16750</v>
      </c>
      <c r="AA31" s="31">
        <v>8329</v>
      </c>
      <c r="AB31" s="31">
        <v>7889</v>
      </c>
      <c r="AC31" s="32">
        <f t="shared" si="7"/>
        <v>16218</v>
      </c>
      <c r="AD31" s="31">
        <v>8084</v>
      </c>
      <c r="AE31" s="31">
        <v>6827</v>
      </c>
      <c r="AF31" s="32">
        <f t="shared" si="8"/>
        <v>14911</v>
      </c>
      <c r="AG31" s="31">
        <f t="shared" si="15"/>
        <v>25151</v>
      </c>
      <c r="AH31" s="31">
        <f t="shared" si="15"/>
        <v>22728</v>
      </c>
      <c r="AI31" s="31">
        <f t="shared" si="16"/>
        <v>47879</v>
      </c>
      <c r="AJ31" s="31">
        <f t="shared" si="17"/>
        <v>103816</v>
      </c>
      <c r="AK31" s="31">
        <f t="shared" si="17"/>
        <v>97256</v>
      </c>
      <c r="AL31" s="31">
        <f t="shared" si="18"/>
        <v>201072</v>
      </c>
      <c r="AM31" s="31">
        <v>8207</v>
      </c>
      <c r="AN31" s="31">
        <v>5898</v>
      </c>
      <c r="AO31" s="32">
        <f t="shared" si="9"/>
        <v>14105</v>
      </c>
      <c r="AP31" s="31">
        <v>10944</v>
      </c>
      <c r="AQ31" s="31">
        <v>6598</v>
      </c>
      <c r="AR31" s="32">
        <f t="shared" si="10"/>
        <v>17542</v>
      </c>
      <c r="AS31" s="31">
        <f t="shared" si="19"/>
        <v>19151</v>
      </c>
      <c r="AT31" s="31">
        <f t="shared" si="19"/>
        <v>12496</v>
      </c>
      <c r="AU31" s="31">
        <f t="shared" si="20"/>
        <v>31647</v>
      </c>
      <c r="AV31" s="31">
        <f t="shared" si="21"/>
        <v>122967</v>
      </c>
      <c r="AW31" s="31">
        <f t="shared" si="21"/>
        <v>109752</v>
      </c>
      <c r="AX31" s="31">
        <f t="shared" si="22"/>
        <v>232719</v>
      </c>
      <c r="AY31" s="31">
        <v>5941</v>
      </c>
      <c r="AZ31" s="31">
        <v>4130</v>
      </c>
      <c r="BA31" s="32">
        <f t="shared" si="26"/>
        <v>10071</v>
      </c>
      <c r="BB31" s="31">
        <v>6368</v>
      </c>
      <c r="BC31" s="31">
        <v>3541</v>
      </c>
      <c r="BD31" s="32">
        <f t="shared" si="11"/>
        <v>9909</v>
      </c>
      <c r="BE31" s="31">
        <f t="shared" si="27"/>
        <v>12309</v>
      </c>
      <c r="BF31" s="31">
        <f t="shared" si="27"/>
        <v>7671</v>
      </c>
      <c r="BG31" s="31">
        <f t="shared" si="28"/>
        <v>19980</v>
      </c>
      <c r="BH31" s="31">
        <f t="shared" si="12"/>
        <v>135276</v>
      </c>
      <c r="BI31" s="31">
        <f t="shared" si="12"/>
        <v>117423</v>
      </c>
      <c r="BJ31" s="31">
        <f t="shared" si="23"/>
        <v>252699</v>
      </c>
      <c r="BK31" s="31">
        <f t="shared" si="24"/>
        <v>135276</v>
      </c>
      <c r="BL31" s="31">
        <f t="shared" si="24"/>
        <v>117423</v>
      </c>
      <c r="BM31" s="31">
        <f t="shared" si="25"/>
        <v>252699</v>
      </c>
    </row>
    <row r="32" spans="1:65" s="47" customFormat="1" ht="18.75" customHeight="1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5895</v>
      </c>
      <c r="G32" s="35">
        <v>4811</v>
      </c>
      <c r="H32" s="31">
        <f t="shared" si="1"/>
        <v>10706</v>
      </c>
      <c r="I32" s="35">
        <v>5009</v>
      </c>
      <c r="J32" s="35">
        <v>4704</v>
      </c>
      <c r="K32" s="31">
        <f t="shared" si="2"/>
        <v>9713</v>
      </c>
      <c r="L32" s="35">
        <v>4816</v>
      </c>
      <c r="M32" s="35">
        <v>4787</v>
      </c>
      <c r="N32" s="31">
        <f t="shared" si="3"/>
        <v>9603</v>
      </c>
      <c r="O32" s="35">
        <v>4611</v>
      </c>
      <c r="P32" s="35">
        <v>5715</v>
      </c>
      <c r="Q32" s="31">
        <f t="shared" si="4"/>
        <v>10326</v>
      </c>
      <c r="R32" s="35">
        <v>4479</v>
      </c>
      <c r="S32" s="35">
        <v>4571</v>
      </c>
      <c r="T32" s="31">
        <f t="shared" si="5"/>
        <v>9050</v>
      </c>
      <c r="U32" s="31">
        <f t="shared" si="13"/>
        <v>24810</v>
      </c>
      <c r="V32" s="31">
        <f t="shared" si="13"/>
        <v>24588</v>
      </c>
      <c r="W32" s="31">
        <f t="shared" si="14"/>
        <v>49398</v>
      </c>
      <c r="X32" s="35">
        <v>4498</v>
      </c>
      <c r="Y32" s="35">
        <v>4393</v>
      </c>
      <c r="Z32" s="32">
        <f>X32+Y32</f>
        <v>8891</v>
      </c>
      <c r="AA32" s="35">
        <v>4462</v>
      </c>
      <c r="AB32" s="35">
        <v>4103</v>
      </c>
      <c r="AC32" s="32">
        <f t="shared" si="7"/>
        <v>8565</v>
      </c>
      <c r="AD32" s="35">
        <v>3679</v>
      </c>
      <c r="AE32" s="35">
        <v>3310</v>
      </c>
      <c r="AF32" s="32">
        <f t="shared" si="8"/>
        <v>6989</v>
      </c>
      <c r="AG32" s="31">
        <f t="shared" si="15"/>
        <v>12639</v>
      </c>
      <c r="AH32" s="31">
        <f t="shared" si="15"/>
        <v>11806</v>
      </c>
      <c r="AI32" s="31">
        <f t="shared" si="16"/>
        <v>24445</v>
      </c>
      <c r="AJ32" s="31">
        <f t="shared" si="17"/>
        <v>37449</v>
      </c>
      <c r="AK32" s="31">
        <f t="shared" si="17"/>
        <v>36394</v>
      </c>
      <c r="AL32" s="31">
        <f t="shared" si="18"/>
        <v>73843</v>
      </c>
      <c r="AM32" s="35">
        <v>3142</v>
      </c>
      <c r="AN32" s="35">
        <v>2709</v>
      </c>
      <c r="AO32" s="32">
        <f t="shared" si="9"/>
        <v>5851</v>
      </c>
      <c r="AP32" s="35">
        <v>2454</v>
      </c>
      <c r="AQ32" s="35">
        <v>1960</v>
      </c>
      <c r="AR32" s="32">
        <f t="shared" si="10"/>
        <v>4414</v>
      </c>
      <c r="AS32" s="31">
        <f t="shared" si="19"/>
        <v>5596</v>
      </c>
      <c r="AT32" s="31">
        <f t="shared" si="19"/>
        <v>4669</v>
      </c>
      <c r="AU32" s="31">
        <f t="shared" si="20"/>
        <v>10265</v>
      </c>
      <c r="AV32" s="31">
        <f t="shared" si="21"/>
        <v>43045</v>
      </c>
      <c r="AW32" s="31">
        <f t="shared" si="21"/>
        <v>41063</v>
      </c>
      <c r="AX32" s="31">
        <f t="shared" si="22"/>
        <v>84108</v>
      </c>
      <c r="AY32" s="35">
        <v>1834</v>
      </c>
      <c r="AZ32" s="35">
        <v>1318</v>
      </c>
      <c r="BA32" s="32">
        <f t="shared" si="26"/>
        <v>3152</v>
      </c>
      <c r="BB32" s="35">
        <v>1706</v>
      </c>
      <c r="BC32" s="35">
        <v>1102</v>
      </c>
      <c r="BD32" s="32">
        <f t="shared" si="11"/>
        <v>2808</v>
      </c>
      <c r="BE32" s="31">
        <f t="shared" si="27"/>
        <v>3540</v>
      </c>
      <c r="BF32" s="31">
        <f t="shared" si="27"/>
        <v>2420</v>
      </c>
      <c r="BG32" s="31">
        <f t="shared" si="28"/>
        <v>5960</v>
      </c>
      <c r="BH32" s="31">
        <f t="shared" si="12"/>
        <v>46585</v>
      </c>
      <c r="BI32" s="31">
        <f t="shared" si="12"/>
        <v>43483</v>
      </c>
      <c r="BJ32" s="31">
        <f t="shared" si="23"/>
        <v>90068</v>
      </c>
      <c r="BK32" s="31">
        <f t="shared" si="24"/>
        <v>46585</v>
      </c>
      <c r="BL32" s="31">
        <f t="shared" si="24"/>
        <v>43483</v>
      </c>
      <c r="BM32" s="31">
        <f t="shared" si="25"/>
        <v>90068</v>
      </c>
    </row>
    <row r="33" spans="1:65" s="47" customFormat="1" ht="18.75" customHeight="1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87774</v>
      </c>
      <c r="G33" s="35">
        <v>83969</v>
      </c>
      <c r="H33" s="31">
        <f t="shared" si="1"/>
        <v>171743</v>
      </c>
      <c r="I33" s="35">
        <v>60253</v>
      </c>
      <c r="J33" s="35">
        <v>57851</v>
      </c>
      <c r="K33" s="31">
        <f t="shared" si="2"/>
        <v>118104</v>
      </c>
      <c r="L33" s="35">
        <v>55675</v>
      </c>
      <c r="M33" s="35">
        <v>53043</v>
      </c>
      <c r="N33" s="31">
        <f t="shared" si="3"/>
        <v>108718</v>
      </c>
      <c r="O33" s="35">
        <v>53078</v>
      </c>
      <c r="P33" s="35">
        <v>50634</v>
      </c>
      <c r="Q33" s="31">
        <f t="shared" si="4"/>
        <v>103712</v>
      </c>
      <c r="R33" s="35">
        <v>55389</v>
      </c>
      <c r="S33" s="35">
        <v>51548</v>
      </c>
      <c r="T33" s="31">
        <f t="shared" si="5"/>
        <v>106937</v>
      </c>
      <c r="U33" s="31">
        <f t="shared" si="13"/>
        <v>312169</v>
      </c>
      <c r="V33" s="31">
        <f t="shared" si="13"/>
        <v>297045</v>
      </c>
      <c r="W33" s="31">
        <f t="shared" si="14"/>
        <v>609214</v>
      </c>
      <c r="X33" s="35">
        <v>43216</v>
      </c>
      <c r="Y33" s="35">
        <v>39182</v>
      </c>
      <c r="Z33" s="33">
        <f t="shared" si="6"/>
        <v>82398</v>
      </c>
      <c r="AA33" s="35">
        <v>36995</v>
      </c>
      <c r="AB33" s="35">
        <v>32720</v>
      </c>
      <c r="AC33" s="33">
        <f t="shared" si="7"/>
        <v>69715</v>
      </c>
      <c r="AD33" s="35">
        <v>30750</v>
      </c>
      <c r="AE33" s="35">
        <v>25955</v>
      </c>
      <c r="AF33" s="33">
        <f t="shared" si="8"/>
        <v>56705</v>
      </c>
      <c r="AG33" s="31">
        <f t="shared" si="15"/>
        <v>110961</v>
      </c>
      <c r="AH33" s="31">
        <f t="shared" si="15"/>
        <v>97857</v>
      </c>
      <c r="AI33" s="31">
        <f t="shared" si="16"/>
        <v>208818</v>
      </c>
      <c r="AJ33" s="31">
        <f t="shared" si="17"/>
        <v>423130</v>
      </c>
      <c r="AK33" s="31">
        <f t="shared" si="17"/>
        <v>394902</v>
      </c>
      <c r="AL33" s="31">
        <f t="shared" si="18"/>
        <v>818032</v>
      </c>
      <c r="AM33" s="35">
        <v>26505</v>
      </c>
      <c r="AN33" s="35">
        <v>20867</v>
      </c>
      <c r="AO33" s="32">
        <f>AM33+AN33</f>
        <v>47372</v>
      </c>
      <c r="AP33" s="35">
        <v>17331</v>
      </c>
      <c r="AQ33" s="35">
        <v>12616</v>
      </c>
      <c r="AR33" s="32">
        <f t="shared" si="10"/>
        <v>29947</v>
      </c>
      <c r="AS33" s="31">
        <f t="shared" si="19"/>
        <v>43836</v>
      </c>
      <c r="AT33" s="31">
        <f t="shared" si="19"/>
        <v>33483</v>
      </c>
      <c r="AU33" s="31">
        <f t="shared" si="20"/>
        <v>77319</v>
      </c>
      <c r="AV33" s="31">
        <f t="shared" si="21"/>
        <v>466966</v>
      </c>
      <c r="AW33" s="31">
        <f t="shared" si="21"/>
        <v>428385</v>
      </c>
      <c r="AX33" s="31">
        <f t="shared" si="22"/>
        <v>895351</v>
      </c>
      <c r="AY33" s="35">
        <v>9287</v>
      </c>
      <c r="AZ33" s="35">
        <v>5271</v>
      </c>
      <c r="BA33" s="32">
        <f t="shared" si="26"/>
        <v>14558</v>
      </c>
      <c r="BB33" s="35">
        <v>7813</v>
      </c>
      <c r="BC33" s="35">
        <v>4153</v>
      </c>
      <c r="BD33" s="32">
        <f t="shared" si="11"/>
        <v>11966</v>
      </c>
      <c r="BE33" s="31">
        <f t="shared" si="27"/>
        <v>17100</v>
      </c>
      <c r="BF33" s="31">
        <f t="shared" si="27"/>
        <v>9424</v>
      </c>
      <c r="BG33" s="31">
        <f t="shared" si="28"/>
        <v>26524</v>
      </c>
      <c r="BH33" s="31">
        <f t="shared" si="12"/>
        <v>484066</v>
      </c>
      <c r="BI33" s="31">
        <f t="shared" si="12"/>
        <v>437809</v>
      </c>
      <c r="BJ33" s="31">
        <f t="shared" si="23"/>
        <v>921875</v>
      </c>
      <c r="BK33" s="31">
        <f t="shared" si="24"/>
        <v>484066</v>
      </c>
      <c r="BL33" s="31">
        <f t="shared" si="24"/>
        <v>437809</v>
      </c>
      <c r="BM33" s="31">
        <f t="shared" si="25"/>
        <v>921875</v>
      </c>
    </row>
    <row r="34" spans="1:65" s="47" customFormat="1" ht="18.75" customHeight="1">
      <c r="A34" s="29">
        <v>29</v>
      </c>
      <c r="B34" s="30" t="s">
        <v>39</v>
      </c>
      <c r="C34" s="31">
        <v>35</v>
      </c>
      <c r="D34" s="31">
        <v>31</v>
      </c>
      <c r="E34" s="31">
        <f t="shared" si="0"/>
        <v>66</v>
      </c>
      <c r="F34" s="31">
        <v>230</v>
      </c>
      <c r="G34" s="31">
        <v>215</v>
      </c>
      <c r="H34" s="31">
        <f t="shared" si="1"/>
        <v>445</v>
      </c>
      <c r="I34" s="31">
        <v>261</v>
      </c>
      <c r="J34" s="31">
        <v>236</v>
      </c>
      <c r="K34" s="31">
        <f t="shared" si="2"/>
        <v>497</v>
      </c>
      <c r="L34" s="31">
        <v>240</v>
      </c>
      <c r="M34" s="31">
        <v>227</v>
      </c>
      <c r="N34" s="31">
        <f t="shared" si="3"/>
        <v>467</v>
      </c>
      <c r="O34" s="31">
        <v>271</v>
      </c>
      <c r="P34" s="31">
        <v>247</v>
      </c>
      <c r="Q34" s="31">
        <f t="shared" si="4"/>
        <v>518</v>
      </c>
      <c r="R34" s="31">
        <v>313</v>
      </c>
      <c r="S34" s="31">
        <v>271</v>
      </c>
      <c r="T34" s="31">
        <f t="shared" si="5"/>
        <v>584</v>
      </c>
      <c r="U34" s="31">
        <f t="shared" si="13"/>
        <v>1315</v>
      </c>
      <c r="V34" s="31">
        <f t="shared" si="13"/>
        <v>1196</v>
      </c>
      <c r="W34" s="31">
        <f t="shared" si="14"/>
        <v>2511</v>
      </c>
      <c r="X34" s="31">
        <v>335</v>
      </c>
      <c r="Y34" s="31">
        <v>281</v>
      </c>
      <c r="Z34" s="32">
        <f t="shared" si="6"/>
        <v>616</v>
      </c>
      <c r="AA34" s="31">
        <v>350</v>
      </c>
      <c r="AB34" s="31">
        <v>297</v>
      </c>
      <c r="AC34" s="32">
        <f t="shared" si="7"/>
        <v>647</v>
      </c>
      <c r="AD34" s="31">
        <v>251</v>
      </c>
      <c r="AE34" s="31">
        <v>246</v>
      </c>
      <c r="AF34" s="32">
        <f t="shared" si="8"/>
        <v>497</v>
      </c>
      <c r="AG34" s="31">
        <f t="shared" si="15"/>
        <v>936</v>
      </c>
      <c r="AH34" s="31">
        <f t="shared" si="15"/>
        <v>824</v>
      </c>
      <c r="AI34" s="31">
        <f t="shared" si="16"/>
        <v>1760</v>
      </c>
      <c r="AJ34" s="31">
        <f t="shared" si="17"/>
        <v>2251</v>
      </c>
      <c r="AK34" s="31">
        <f t="shared" si="17"/>
        <v>2020</v>
      </c>
      <c r="AL34" s="31">
        <f t="shared" si="18"/>
        <v>4271</v>
      </c>
      <c r="AM34" s="31">
        <v>226</v>
      </c>
      <c r="AN34" s="31">
        <v>204</v>
      </c>
      <c r="AO34" s="32">
        <f t="shared" si="9"/>
        <v>430</v>
      </c>
      <c r="AP34" s="31">
        <v>245</v>
      </c>
      <c r="AQ34" s="31">
        <v>236</v>
      </c>
      <c r="AR34" s="32">
        <f t="shared" si="10"/>
        <v>481</v>
      </c>
      <c r="AS34" s="31">
        <f t="shared" si="19"/>
        <v>471</v>
      </c>
      <c r="AT34" s="31">
        <f t="shared" si="19"/>
        <v>440</v>
      </c>
      <c r="AU34" s="31">
        <f t="shared" si="20"/>
        <v>911</v>
      </c>
      <c r="AV34" s="31">
        <f t="shared" si="21"/>
        <v>2722</v>
      </c>
      <c r="AW34" s="31">
        <f t="shared" si="21"/>
        <v>2460</v>
      </c>
      <c r="AX34" s="31">
        <f t="shared" si="22"/>
        <v>5182</v>
      </c>
      <c r="AY34" s="31">
        <v>171</v>
      </c>
      <c r="AZ34" s="31">
        <v>201</v>
      </c>
      <c r="BA34" s="32">
        <f t="shared" si="26"/>
        <v>372</v>
      </c>
      <c r="BB34" s="31">
        <v>121</v>
      </c>
      <c r="BC34" s="31">
        <v>277</v>
      </c>
      <c r="BD34" s="32">
        <f t="shared" si="11"/>
        <v>398</v>
      </c>
      <c r="BE34" s="31">
        <f t="shared" si="27"/>
        <v>292</v>
      </c>
      <c r="BF34" s="31">
        <f t="shared" si="27"/>
        <v>478</v>
      </c>
      <c r="BG34" s="31">
        <f t="shared" si="28"/>
        <v>770</v>
      </c>
      <c r="BH34" s="31">
        <f t="shared" si="12"/>
        <v>3014</v>
      </c>
      <c r="BI34" s="31">
        <f t="shared" si="12"/>
        <v>2938</v>
      </c>
      <c r="BJ34" s="31">
        <f t="shared" si="23"/>
        <v>5952</v>
      </c>
      <c r="BK34" s="31">
        <f t="shared" si="24"/>
        <v>3049</v>
      </c>
      <c r="BL34" s="31">
        <f t="shared" si="24"/>
        <v>2969</v>
      </c>
      <c r="BM34" s="31">
        <f t="shared" si="25"/>
        <v>6018</v>
      </c>
    </row>
    <row r="35" spans="1:65" s="47" customFormat="1" ht="18.75" customHeight="1">
      <c r="A35" s="29">
        <v>30</v>
      </c>
      <c r="B35" s="30" t="s">
        <v>40</v>
      </c>
      <c r="C35" s="31">
        <v>8</v>
      </c>
      <c r="D35" s="31">
        <v>9</v>
      </c>
      <c r="E35" s="31">
        <f t="shared" si="0"/>
        <v>17</v>
      </c>
      <c r="F35" s="31">
        <v>2</v>
      </c>
      <c r="G35" s="31">
        <v>10</v>
      </c>
      <c r="H35" s="31">
        <f t="shared" si="1"/>
        <v>12</v>
      </c>
      <c r="I35" s="31">
        <v>5</v>
      </c>
      <c r="J35" s="31">
        <v>6</v>
      </c>
      <c r="K35" s="31">
        <f t="shared" si="2"/>
        <v>11</v>
      </c>
      <c r="L35" s="31">
        <v>6</v>
      </c>
      <c r="M35" s="31">
        <v>1</v>
      </c>
      <c r="N35" s="31">
        <f t="shared" si="3"/>
        <v>7</v>
      </c>
      <c r="O35" s="31">
        <v>7</v>
      </c>
      <c r="P35" s="31">
        <v>3</v>
      </c>
      <c r="Q35" s="31">
        <f t="shared" si="4"/>
        <v>10</v>
      </c>
      <c r="R35" s="31">
        <v>2</v>
      </c>
      <c r="S35" s="31">
        <v>4</v>
      </c>
      <c r="T35" s="31">
        <f t="shared" si="5"/>
        <v>6</v>
      </c>
      <c r="U35" s="31">
        <f t="shared" si="13"/>
        <v>22</v>
      </c>
      <c r="V35" s="31">
        <f t="shared" si="13"/>
        <v>24</v>
      </c>
      <c r="W35" s="31">
        <f t="shared" si="14"/>
        <v>46</v>
      </c>
      <c r="X35" s="31">
        <v>1</v>
      </c>
      <c r="Y35" s="31">
        <v>5</v>
      </c>
      <c r="Z35" s="32">
        <f t="shared" si="6"/>
        <v>6</v>
      </c>
      <c r="AA35" s="31">
        <v>1</v>
      </c>
      <c r="AB35" s="31">
        <v>10</v>
      </c>
      <c r="AC35" s="32">
        <f t="shared" si="7"/>
        <v>11</v>
      </c>
      <c r="AD35" s="31">
        <v>2</v>
      </c>
      <c r="AE35" s="31">
        <v>10</v>
      </c>
      <c r="AF35" s="32">
        <f t="shared" si="8"/>
        <v>12</v>
      </c>
      <c r="AG35" s="31">
        <f t="shared" si="15"/>
        <v>4</v>
      </c>
      <c r="AH35" s="31">
        <f t="shared" si="15"/>
        <v>25</v>
      </c>
      <c r="AI35" s="31">
        <f t="shared" si="16"/>
        <v>29</v>
      </c>
      <c r="AJ35" s="31">
        <f t="shared" si="17"/>
        <v>26</v>
      </c>
      <c r="AK35" s="31">
        <f t="shared" si="17"/>
        <v>49</v>
      </c>
      <c r="AL35" s="31">
        <f t="shared" si="18"/>
        <v>75</v>
      </c>
      <c r="AM35" s="31">
        <v>1</v>
      </c>
      <c r="AN35" s="31">
        <v>3</v>
      </c>
      <c r="AO35" s="32">
        <f t="shared" si="9"/>
        <v>4</v>
      </c>
      <c r="AP35" s="31">
        <v>0</v>
      </c>
      <c r="AQ35" s="31">
        <v>0</v>
      </c>
      <c r="AR35" s="32">
        <f t="shared" si="10"/>
        <v>0</v>
      </c>
      <c r="AS35" s="31">
        <f t="shared" si="19"/>
        <v>1</v>
      </c>
      <c r="AT35" s="31">
        <f t="shared" si="19"/>
        <v>3</v>
      </c>
      <c r="AU35" s="31">
        <f t="shared" si="20"/>
        <v>4</v>
      </c>
      <c r="AV35" s="31">
        <f t="shared" si="21"/>
        <v>27</v>
      </c>
      <c r="AW35" s="31">
        <f t="shared" si="21"/>
        <v>52</v>
      </c>
      <c r="AX35" s="31">
        <f t="shared" si="22"/>
        <v>79</v>
      </c>
      <c r="AY35" s="31">
        <v>0</v>
      </c>
      <c r="AZ35" s="31">
        <v>2</v>
      </c>
      <c r="BA35" s="32">
        <f t="shared" si="26"/>
        <v>2</v>
      </c>
      <c r="BB35" s="31">
        <v>2</v>
      </c>
      <c r="BC35" s="31">
        <v>3</v>
      </c>
      <c r="BD35" s="32">
        <f t="shared" si="11"/>
        <v>5</v>
      </c>
      <c r="BE35" s="31">
        <f t="shared" si="27"/>
        <v>2</v>
      </c>
      <c r="BF35" s="31">
        <f t="shared" si="27"/>
        <v>5</v>
      </c>
      <c r="BG35" s="31">
        <f t="shared" si="28"/>
        <v>7</v>
      </c>
      <c r="BH35" s="31">
        <f t="shared" si="12"/>
        <v>29</v>
      </c>
      <c r="BI35" s="31">
        <f t="shared" si="12"/>
        <v>57</v>
      </c>
      <c r="BJ35" s="31">
        <f t="shared" si="23"/>
        <v>86</v>
      </c>
      <c r="BK35" s="31">
        <f t="shared" si="24"/>
        <v>37</v>
      </c>
      <c r="BL35" s="31">
        <f t="shared" si="24"/>
        <v>66</v>
      </c>
      <c r="BM35" s="31">
        <f t="shared" si="25"/>
        <v>103</v>
      </c>
    </row>
    <row r="36" spans="1:65" s="47" customFormat="1" ht="18.75" customHeight="1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2933</v>
      </c>
      <c r="G36" s="35">
        <v>2999</v>
      </c>
      <c r="H36" s="31">
        <f t="shared" si="1"/>
        <v>5932</v>
      </c>
      <c r="I36" s="35">
        <v>3019</v>
      </c>
      <c r="J36" s="35">
        <v>2883</v>
      </c>
      <c r="K36" s="31">
        <f t="shared" si="2"/>
        <v>5902</v>
      </c>
      <c r="L36" s="35">
        <v>3016</v>
      </c>
      <c r="M36" s="35">
        <v>2931</v>
      </c>
      <c r="N36" s="31">
        <f t="shared" si="3"/>
        <v>5947</v>
      </c>
      <c r="O36" s="35">
        <v>2843</v>
      </c>
      <c r="P36" s="35">
        <v>2741</v>
      </c>
      <c r="Q36" s="31">
        <f t="shared" si="4"/>
        <v>5584</v>
      </c>
      <c r="R36" s="35">
        <v>2361</v>
      </c>
      <c r="S36" s="35">
        <v>2291</v>
      </c>
      <c r="T36" s="31">
        <f t="shared" si="5"/>
        <v>4652</v>
      </c>
      <c r="U36" s="31">
        <f t="shared" si="13"/>
        <v>14172</v>
      </c>
      <c r="V36" s="31">
        <f t="shared" si="13"/>
        <v>13845</v>
      </c>
      <c r="W36" s="31">
        <f t="shared" si="14"/>
        <v>28017</v>
      </c>
      <c r="X36" s="35">
        <v>2374</v>
      </c>
      <c r="Y36" s="35">
        <v>1920</v>
      </c>
      <c r="Z36" s="32">
        <f t="shared" si="6"/>
        <v>4294</v>
      </c>
      <c r="AA36" s="35">
        <v>1924</v>
      </c>
      <c r="AB36" s="35">
        <v>1487</v>
      </c>
      <c r="AC36" s="32">
        <f t="shared" si="7"/>
        <v>3411</v>
      </c>
      <c r="AD36" s="35">
        <v>1910</v>
      </c>
      <c r="AE36" s="35">
        <v>1233</v>
      </c>
      <c r="AF36" s="32">
        <f t="shared" si="8"/>
        <v>3143</v>
      </c>
      <c r="AG36" s="31">
        <f t="shared" si="15"/>
        <v>6208</v>
      </c>
      <c r="AH36" s="31">
        <f t="shared" si="15"/>
        <v>4640</v>
      </c>
      <c r="AI36" s="31">
        <f t="shared" si="16"/>
        <v>10848</v>
      </c>
      <c r="AJ36" s="31">
        <f t="shared" si="17"/>
        <v>20380</v>
      </c>
      <c r="AK36" s="31">
        <f t="shared" si="17"/>
        <v>18485</v>
      </c>
      <c r="AL36" s="31">
        <f t="shared" si="18"/>
        <v>38865</v>
      </c>
      <c r="AM36" s="35">
        <v>1439</v>
      </c>
      <c r="AN36" s="35">
        <v>875</v>
      </c>
      <c r="AO36" s="32">
        <f t="shared" si="9"/>
        <v>2314</v>
      </c>
      <c r="AP36" s="35">
        <v>1090</v>
      </c>
      <c r="AQ36" s="35">
        <v>755</v>
      </c>
      <c r="AR36" s="32">
        <f t="shared" si="10"/>
        <v>1845</v>
      </c>
      <c r="AS36" s="31">
        <f t="shared" si="19"/>
        <v>2529</v>
      </c>
      <c r="AT36" s="31">
        <f t="shared" si="19"/>
        <v>1630</v>
      </c>
      <c r="AU36" s="31">
        <f t="shared" si="20"/>
        <v>4159</v>
      </c>
      <c r="AV36" s="31">
        <f t="shared" si="21"/>
        <v>22909</v>
      </c>
      <c r="AW36" s="31">
        <f t="shared" si="21"/>
        <v>20115</v>
      </c>
      <c r="AX36" s="31">
        <f t="shared" si="22"/>
        <v>43024</v>
      </c>
      <c r="AY36" s="35">
        <v>684</v>
      </c>
      <c r="AZ36" s="35">
        <v>381</v>
      </c>
      <c r="BA36" s="32">
        <f t="shared" si="26"/>
        <v>1065</v>
      </c>
      <c r="BB36" s="35">
        <v>879</v>
      </c>
      <c r="BC36" s="35">
        <v>419</v>
      </c>
      <c r="BD36" s="32">
        <f t="shared" si="11"/>
        <v>1298</v>
      </c>
      <c r="BE36" s="31">
        <f t="shared" si="27"/>
        <v>1563</v>
      </c>
      <c r="BF36" s="31">
        <f t="shared" si="27"/>
        <v>800</v>
      </c>
      <c r="BG36" s="31">
        <f t="shared" si="28"/>
        <v>2363</v>
      </c>
      <c r="BH36" s="31">
        <f t="shared" si="12"/>
        <v>24472</v>
      </c>
      <c r="BI36" s="31">
        <f t="shared" si="12"/>
        <v>20915</v>
      </c>
      <c r="BJ36" s="31">
        <f t="shared" si="23"/>
        <v>45387</v>
      </c>
      <c r="BK36" s="31">
        <f t="shared" si="24"/>
        <v>24472</v>
      </c>
      <c r="BL36" s="31">
        <f t="shared" si="24"/>
        <v>20915</v>
      </c>
      <c r="BM36" s="31">
        <f t="shared" si="25"/>
        <v>45387</v>
      </c>
    </row>
    <row r="37" spans="1:65" s="47" customFormat="1" ht="18.75" customHeight="1">
      <c r="A37" s="29">
        <v>32</v>
      </c>
      <c r="B37" s="30" t="s">
        <v>42</v>
      </c>
      <c r="C37" s="31">
        <v>21</v>
      </c>
      <c r="D37" s="31">
        <v>16</v>
      </c>
      <c r="E37" s="31">
        <f t="shared" si="0"/>
        <v>37</v>
      </c>
      <c r="F37" s="31">
        <v>226</v>
      </c>
      <c r="G37" s="31">
        <v>217</v>
      </c>
      <c r="H37" s="31">
        <f t="shared" si="1"/>
        <v>443</v>
      </c>
      <c r="I37" s="31">
        <v>229</v>
      </c>
      <c r="J37" s="31">
        <v>203</v>
      </c>
      <c r="K37" s="31">
        <f t="shared" si="2"/>
        <v>432</v>
      </c>
      <c r="L37" s="31">
        <v>238</v>
      </c>
      <c r="M37" s="31">
        <v>205</v>
      </c>
      <c r="N37" s="31">
        <f t="shared" si="3"/>
        <v>443</v>
      </c>
      <c r="O37" s="31">
        <v>210</v>
      </c>
      <c r="P37" s="31">
        <v>188</v>
      </c>
      <c r="Q37" s="31">
        <f t="shared" si="4"/>
        <v>398</v>
      </c>
      <c r="R37" s="31">
        <v>335</v>
      </c>
      <c r="S37" s="31">
        <v>284</v>
      </c>
      <c r="T37" s="31">
        <f t="shared" si="5"/>
        <v>619</v>
      </c>
      <c r="U37" s="31">
        <f t="shared" si="13"/>
        <v>1238</v>
      </c>
      <c r="V37" s="31">
        <f t="shared" si="13"/>
        <v>1097</v>
      </c>
      <c r="W37" s="31">
        <f t="shared" si="14"/>
        <v>2335</v>
      </c>
      <c r="X37" s="31">
        <v>342</v>
      </c>
      <c r="Y37" s="31">
        <v>274</v>
      </c>
      <c r="Z37" s="32">
        <f t="shared" si="6"/>
        <v>616</v>
      </c>
      <c r="AA37" s="31">
        <v>330</v>
      </c>
      <c r="AB37" s="31">
        <v>291</v>
      </c>
      <c r="AC37" s="32">
        <f t="shared" si="7"/>
        <v>621</v>
      </c>
      <c r="AD37" s="31">
        <v>194</v>
      </c>
      <c r="AE37" s="31">
        <v>143</v>
      </c>
      <c r="AF37" s="32">
        <f t="shared" si="8"/>
        <v>337</v>
      </c>
      <c r="AG37" s="31">
        <f t="shared" si="15"/>
        <v>866</v>
      </c>
      <c r="AH37" s="31">
        <f t="shared" si="15"/>
        <v>708</v>
      </c>
      <c r="AI37" s="31">
        <f t="shared" si="16"/>
        <v>1574</v>
      </c>
      <c r="AJ37" s="31">
        <f t="shared" si="17"/>
        <v>2104</v>
      </c>
      <c r="AK37" s="31">
        <f t="shared" si="17"/>
        <v>1805</v>
      </c>
      <c r="AL37" s="31">
        <f t="shared" si="18"/>
        <v>3909</v>
      </c>
      <c r="AM37" s="31">
        <v>148</v>
      </c>
      <c r="AN37" s="31">
        <v>135</v>
      </c>
      <c r="AO37" s="32">
        <f t="shared" si="9"/>
        <v>283</v>
      </c>
      <c r="AP37" s="31">
        <v>109</v>
      </c>
      <c r="AQ37" s="31">
        <v>103</v>
      </c>
      <c r="AR37" s="32">
        <f t="shared" si="10"/>
        <v>212</v>
      </c>
      <c r="AS37" s="31">
        <f t="shared" si="19"/>
        <v>257</v>
      </c>
      <c r="AT37" s="31">
        <f t="shared" si="19"/>
        <v>238</v>
      </c>
      <c r="AU37" s="31">
        <f t="shared" si="20"/>
        <v>495</v>
      </c>
      <c r="AV37" s="31">
        <f t="shared" si="21"/>
        <v>2361</v>
      </c>
      <c r="AW37" s="31">
        <f t="shared" si="21"/>
        <v>2043</v>
      </c>
      <c r="AX37" s="31">
        <f t="shared" si="22"/>
        <v>4404</v>
      </c>
      <c r="AY37" s="31">
        <v>72</v>
      </c>
      <c r="AZ37" s="31">
        <v>67</v>
      </c>
      <c r="BA37" s="32">
        <f t="shared" si="26"/>
        <v>139</v>
      </c>
      <c r="BB37" s="31">
        <v>53</v>
      </c>
      <c r="BC37" s="31">
        <v>51</v>
      </c>
      <c r="BD37" s="32">
        <f t="shared" si="11"/>
        <v>104</v>
      </c>
      <c r="BE37" s="31">
        <f t="shared" si="27"/>
        <v>125</v>
      </c>
      <c r="BF37" s="31">
        <f t="shared" si="27"/>
        <v>118</v>
      </c>
      <c r="BG37" s="31">
        <f t="shared" si="28"/>
        <v>243</v>
      </c>
      <c r="BH37" s="31">
        <f t="shared" si="12"/>
        <v>2486</v>
      </c>
      <c r="BI37" s="31">
        <f t="shared" si="12"/>
        <v>2161</v>
      </c>
      <c r="BJ37" s="31">
        <f t="shared" si="23"/>
        <v>4647</v>
      </c>
      <c r="BK37" s="31">
        <f t="shared" si="24"/>
        <v>2507</v>
      </c>
      <c r="BL37" s="31">
        <f t="shared" si="24"/>
        <v>2177</v>
      </c>
      <c r="BM37" s="31">
        <f t="shared" si="25"/>
        <v>4684</v>
      </c>
    </row>
    <row r="38" spans="1:65" s="47" customFormat="1" ht="18.75" customHeight="1">
      <c r="A38" s="29">
        <v>33</v>
      </c>
      <c r="B38" s="30" t="s">
        <v>43</v>
      </c>
      <c r="C38" s="31">
        <v>216</v>
      </c>
      <c r="D38" s="31">
        <v>239</v>
      </c>
      <c r="E38" s="31">
        <f t="shared" si="0"/>
        <v>455</v>
      </c>
      <c r="F38" s="31">
        <v>915</v>
      </c>
      <c r="G38" s="31">
        <v>570</v>
      </c>
      <c r="H38" s="31">
        <f t="shared" si="1"/>
        <v>1485</v>
      </c>
      <c r="I38" s="31">
        <v>932</v>
      </c>
      <c r="J38" s="31">
        <v>564</v>
      </c>
      <c r="K38" s="31">
        <f t="shared" si="2"/>
        <v>1496</v>
      </c>
      <c r="L38" s="31">
        <v>912</v>
      </c>
      <c r="M38" s="31">
        <v>587</v>
      </c>
      <c r="N38" s="31">
        <f t="shared" si="3"/>
        <v>1499</v>
      </c>
      <c r="O38" s="31">
        <v>900</v>
      </c>
      <c r="P38" s="31">
        <v>540</v>
      </c>
      <c r="Q38" s="31">
        <f t="shared" si="4"/>
        <v>1440</v>
      </c>
      <c r="R38" s="31">
        <v>946</v>
      </c>
      <c r="S38" s="31">
        <v>608</v>
      </c>
      <c r="T38" s="31">
        <f t="shared" si="5"/>
        <v>1554</v>
      </c>
      <c r="U38" s="31">
        <f t="shared" si="13"/>
        <v>4605</v>
      </c>
      <c r="V38" s="31">
        <f t="shared" si="13"/>
        <v>2869</v>
      </c>
      <c r="W38" s="31">
        <f t="shared" si="14"/>
        <v>7474</v>
      </c>
      <c r="X38" s="31">
        <v>557</v>
      </c>
      <c r="Y38" s="31">
        <v>526</v>
      </c>
      <c r="Z38" s="32">
        <f t="shared" si="6"/>
        <v>1083</v>
      </c>
      <c r="AA38" s="31">
        <v>495</v>
      </c>
      <c r="AB38" s="31">
        <v>473</v>
      </c>
      <c r="AC38" s="32">
        <f t="shared" si="7"/>
        <v>968</v>
      </c>
      <c r="AD38" s="31">
        <v>583</v>
      </c>
      <c r="AE38" s="31">
        <v>441</v>
      </c>
      <c r="AF38" s="32">
        <f t="shared" si="8"/>
        <v>1024</v>
      </c>
      <c r="AG38" s="31">
        <f t="shared" si="15"/>
        <v>1635</v>
      </c>
      <c r="AH38" s="31">
        <f t="shared" si="15"/>
        <v>1440</v>
      </c>
      <c r="AI38" s="31">
        <f t="shared" si="16"/>
        <v>3075</v>
      </c>
      <c r="AJ38" s="31">
        <f t="shared" si="17"/>
        <v>6240</v>
      </c>
      <c r="AK38" s="31">
        <f t="shared" si="17"/>
        <v>4309</v>
      </c>
      <c r="AL38" s="31">
        <f t="shared" si="18"/>
        <v>10549</v>
      </c>
      <c r="AM38" s="31">
        <v>529</v>
      </c>
      <c r="AN38" s="31">
        <v>465</v>
      </c>
      <c r="AO38" s="32">
        <f t="shared" si="9"/>
        <v>994</v>
      </c>
      <c r="AP38" s="31">
        <v>448</v>
      </c>
      <c r="AQ38" s="31">
        <v>430</v>
      </c>
      <c r="AR38" s="32">
        <f>AP38+AQ38</f>
        <v>878</v>
      </c>
      <c r="AS38" s="31">
        <f t="shared" si="19"/>
        <v>977</v>
      </c>
      <c r="AT38" s="31">
        <f t="shared" si="19"/>
        <v>895</v>
      </c>
      <c r="AU38" s="31">
        <f t="shared" si="20"/>
        <v>1872</v>
      </c>
      <c r="AV38" s="31">
        <f t="shared" si="21"/>
        <v>7217</v>
      </c>
      <c r="AW38" s="31">
        <f t="shared" si="21"/>
        <v>5204</v>
      </c>
      <c r="AX38" s="31">
        <f t="shared" si="22"/>
        <v>12421</v>
      </c>
      <c r="AY38" s="31">
        <v>434</v>
      </c>
      <c r="AZ38" s="31">
        <v>397</v>
      </c>
      <c r="BA38" s="32">
        <f t="shared" si="26"/>
        <v>831</v>
      </c>
      <c r="BB38" s="31">
        <v>383</v>
      </c>
      <c r="BC38" s="31">
        <v>362</v>
      </c>
      <c r="BD38" s="32">
        <f t="shared" si="11"/>
        <v>745</v>
      </c>
      <c r="BE38" s="31">
        <f t="shared" si="27"/>
        <v>817</v>
      </c>
      <c r="BF38" s="31">
        <f t="shared" si="27"/>
        <v>759</v>
      </c>
      <c r="BG38" s="31">
        <f t="shared" si="28"/>
        <v>1576</v>
      </c>
      <c r="BH38" s="31">
        <f t="shared" si="12"/>
        <v>8034</v>
      </c>
      <c r="BI38" s="31">
        <f t="shared" si="12"/>
        <v>5963</v>
      </c>
      <c r="BJ38" s="31">
        <f t="shared" si="23"/>
        <v>13997</v>
      </c>
      <c r="BK38" s="31">
        <f t="shared" si="24"/>
        <v>8250</v>
      </c>
      <c r="BL38" s="31">
        <f t="shared" si="24"/>
        <v>6202</v>
      </c>
      <c r="BM38" s="31">
        <f t="shared" si="25"/>
        <v>14452</v>
      </c>
    </row>
    <row r="39" spans="1:65" s="47" customFormat="1" ht="18.75" customHeight="1">
      <c r="A39" s="29">
        <v>34</v>
      </c>
      <c r="B39" s="30" t="s">
        <v>44</v>
      </c>
      <c r="C39" s="31">
        <v>389</v>
      </c>
      <c r="D39" s="31">
        <v>334</v>
      </c>
      <c r="E39" s="31">
        <f t="shared" si="0"/>
        <v>723</v>
      </c>
      <c r="F39" s="31">
        <v>609</v>
      </c>
      <c r="G39" s="31">
        <v>605</v>
      </c>
      <c r="H39" s="31">
        <f t="shared" si="1"/>
        <v>1214</v>
      </c>
      <c r="I39" s="31">
        <v>650</v>
      </c>
      <c r="J39" s="31">
        <v>578</v>
      </c>
      <c r="K39" s="31">
        <f t="shared" si="2"/>
        <v>1228</v>
      </c>
      <c r="L39" s="31">
        <v>662</v>
      </c>
      <c r="M39" s="31">
        <v>667</v>
      </c>
      <c r="N39" s="31">
        <f t="shared" si="3"/>
        <v>1329</v>
      </c>
      <c r="O39" s="31">
        <v>883</v>
      </c>
      <c r="P39" s="31">
        <v>948</v>
      </c>
      <c r="Q39" s="31">
        <f t="shared" si="4"/>
        <v>1831</v>
      </c>
      <c r="R39" s="31">
        <v>640</v>
      </c>
      <c r="S39" s="31">
        <v>642</v>
      </c>
      <c r="T39" s="31">
        <f t="shared" si="5"/>
        <v>1282</v>
      </c>
      <c r="U39" s="31">
        <f t="shared" si="13"/>
        <v>3444</v>
      </c>
      <c r="V39" s="31">
        <f t="shared" si="13"/>
        <v>3440</v>
      </c>
      <c r="W39" s="31">
        <f t="shared" si="14"/>
        <v>6884</v>
      </c>
      <c r="X39" s="31">
        <v>601</v>
      </c>
      <c r="Y39" s="31">
        <v>560</v>
      </c>
      <c r="Z39" s="32">
        <f t="shared" si="6"/>
        <v>1161</v>
      </c>
      <c r="AA39" s="31">
        <v>627</v>
      </c>
      <c r="AB39" s="31">
        <v>547</v>
      </c>
      <c r="AC39" s="32">
        <f t="shared" si="7"/>
        <v>1174</v>
      </c>
      <c r="AD39" s="31">
        <v>677</v>
      </c>
      <c r="AE39" s="31">
        <v>624</v>
      </c>
      <c r="AF39" s="32">
        <f t="shared" si="8"/>
        <v>1301</v>
      </c>
      <c r="AG39" s="31">
        <f t="shared" si="15"/>
        <v>1905</v>
      </c>
      <c r="AH39" s="31">
        <f t="shared" si="15"/>
        <v>1731</v>
      </c>
      <c r="AI39" s="31">
        <f t="shared" si="16"/>
        <v>3636</v>
      </c>
      <c r="AJ39" s="31">
        <f t="shared" si="17"/>
        <v>5349</v>
      </c>
      <c r="AK39" s="31">
        <f t="shared" si="17"/>
        <v>5171</v>
      </c>
      <c r="AL39" s="31">
        <f t="shared" si="18"/>
        <v>10520</v>
      </c>
      <c r="AM39" s="31">
        <v>703</v>
      </c>
      <c r="AN39" s="31">
        <v>664</v>
      </c>
      <c r="AO39" s="32">
        <f t="shared" si="9"/>
        <v>1367</v>
      </c>
      <c r="AP39" s="31">
        <v>585</v>
      </c>
      <c r="AQ39" s="31">
        <v>626</v>
      </c>
      <c r="AR39" s="32">
        <f t="shared" si="10"/>
        <v>1211</v>
      </c>
      <c r="AS39" s="31">
        <f t="shared" si="19"/>
        <v>1288</v>
      </c>
      <c r="AT39" s="31">
        <f t="shared" si="19"/>
        <v>1290</v>
      </c>
      <c r="AU39" s="31">
        <f t="shared" si="20"/>
        <v>2578</v>
      </c>
      <c r="AV39" s="31">
        <f t="shared" si="21"/>
        <v>6637</v>
      </c>
      <c r="AW39" s="31">
        <f t="shared" si="21"/>
        <v>6461</v>
      </c>
      <c r="AX39" s="31">
        <f t="shared" si="22"/>
        <v>13098</v>
      </c>
      <c r="AY39" s="31">
        <v>644</v>
      </c>
      <c r="AZ39" s="31">
        <v>600</v>
      </c>
      <c r="BA39" s="32">
        <f t="shared" si="26"/>
        <v>1244</v>
      </c>
      <c r="BB39" s="31">
        <v>416</v>
      </c>
      <c r="BC39" s="31">
        <v>406</v>
      </c>
      <c r="BD39" s="32">
        <f t="shared" si="11"/>
        <v>822</v>
      </c>
      <c r="BE39" s="31">
        <f t="shared" si="27"/>
        <v>1060</v>
      </c>
      <c r="BF39" s="31">
        <f t="shared" si="27"/>
        <v>1006</v>
      </c>
      <c r="BG39" s="31">
        <f t="shared" si="28"/>
        <v>2066</v>
      </c>
      <c r="BH39" s="31">
        <f t="shared" si="12"/>
        <v>7697</v>
      </c>
      <c r="BI39" s="31">
        <f t="shared" si="12"/>
        <v>7467</v>
      </c>
      <c r="BJ39" s="31">
        <f t="shared" si="23"/>
        <v>15164</v>
      </c>
      <c r="BK39" s="31">
        <f t="shared" si="24"/>
        <v>8086</v>
      </c>
      <c r="BL39" s="31">
        <f t="shared" si="24"/>
        <v>7801</v>
      </c>
      <c r="BM39" s="31">
        <f t="shared" si="25"/>
        <v>15887</v>
      </c>
    </row>
    <row r="40" spans="1:65" s="47" customFormat="1" ht="18.75" customHeight="1">
      <c r="A40" s="29">
        <v>35</v>
      </c>
      <c r="B40" s="30" t="s">
        <v>45</v>
      </c>
      <c r="C40" s="31">
        <v>0</v>
      </c>
      <c r="D40" s="31">
        <v>0</v>
      </c>
      <c r="E40" s="31">
        <f t="shared" si="0"/>
        <v>0</v>
      </c>
      <c r="F40" s="31">
        <v>0</v>
      </c>
      <c r="G40" s="31">
        <v>0</v>
      </c>
      <c r="H40" s="31">
        <f t="shared" si="1"/>
        <v>0</v>
      </c>
      <c r="I40" s="31">
        <v>0</v>
      </c>
      <c r="J40" s="31">
        <v>0</v>
      </c>
      <c r="K40" s="31">
        <f t="shared" si="2"/>
        <v>0</v>
      </c>
      <c r="L40" s="31">
        <v>0</v>
      </c>
      <c r="M40" s="31">
        <v>0</v>
      </c>
      <c r="N40" s="31">
        <f t="shared" si="3"/>
        <v>0</v>
      </c>
      <c r="O40" s="31">
        <v>0</v>
      </c>
      <c r="P40" s="31">
        <v>0</v>
      </c>
      <c r="Q40" s="31">
        <f t="shared" si="4"/>
        <v>0</v>
      </c>
      <c r="R40" s="31">
        <v>0</v>
      </c>
      <c r="S40" s="31">
        <v>0</v>
      </c>
      <c r="T40" s="31">
        <f t="shared" si="5"/>
        <v>0</v>
      </c>
      <c r="U40" s="31">
        <f t="shared" si="13"/>
        <v>0</v>
      </c>
      <c r="V40" s="31">
        <f t="shared" si="13"/>
        <v>0</v>
      </c>
      <c r="W40" s="31">
        <f t="shared" si="14"/>
        <v>0</v>
      </c>
      <c r="X40" s="31">
        <v>0</v>
      </c>
      <c r="Y40" s="31">
        <v>0</v>
      </c>
      <c r="Z40" s="32">
        <f t="shared" si="6"/>
        <v>0</v>
      </c>
      <c r="AA40" s="31">
        <v>0</v>
      </c>
      <c r="AB40" s="31">
        <v>0</v>
      </c>
      <c r="AC40" s="32">
        <f t="shared" si="7"/>
        <v>0</v>
      </c>
      <c r="AD40" s="31">
        <v>0</v>
      </c>
      <c r="AE40" s="31">
        <v>0</v>
      </c>
      <c r="AF40" s="32">
        <f t="shared" si="8"/>
        <v>0</v>
      </c>
      <c r="AG40" s="31">
        <f t="shared" si="15"/>
        <v>0</v>
      </c>
      <c r="AH40" s="31">
        <f t="shared" si="15"/>
        <v>0</v>
      </c>
      <c r="AI40" s="31">
        <f t="shared" si="16"/>
        <v>0</v>
      </c>
      <c r="AJ40" s="31">
        <f t="shared" si="17"/>
        <v>0</v>
      </c>
      <c r="AK40" s="31">
        <f t="shared" si="17"/>
        <v>0</v>
      </c>
      <c r="AL40" s="31">
        <f t="shared" si="18"/>
        <v>0</v>
      </c>
      <c r="AM40" s="31">
        <v>0</v>
      </c>
      <c r="AN40" s="31">
        <v>0</v>
      </c>
      <c r="AO40" s="32">
        <f t="shared" si="9"/>
        <v>0</v>
      </c>
      <c r="AP40" s="31">
        <v>0</v>
      </c>
      <c r="AQ40" s="31">
        <v>0</v>
      </c>
      <c r="AR40" s="32">
        <f t="shared" si="10"/>
        <v>0</v>
      </c>
      <c r="AS40" s="31">
        <f t="shared" si="19"/>
        <v>0</v>
      </c>
      <c r="AT40" s="31">
        <f t="shared" si="19"/>
        <v>0</v>
      </c>
      <c r="AU40" s="31">
        <f t="shared" si="20"/>
        <v>0</v>
      </c>
      <c r="AV40" s="31">
        <f t="shared" si="21"/>
        <v>0</v>
      </c>
      <c r="AW40" s="31">
        <f t="shared" si="21"/>
        <v>0</v>
      </c>
      <c r="AX40" s="31">
        <f t="shared" si="22"/>
        <v>0</v>
      </c>
      <c r="AY40" s="31">
        <v>0</v>
      </c>
      <c r="AZ40" s="31">
        <v>0</v>
      </c>
      <c r="BA40" s="32">
        <f t="shared" si="26"/>
        <v>0</v>
      </c>
      <c r="BB40" s="31">
        <v>0</v>
      </c>
      <c r="BC40" s="31">
        <v>0</v>
      </c>
      <c r="BD40" s="32">
        <f t="shared" si="11"/>
        <v>0</v>
      </c>
      <c r="BE40" s="31">
        <f t="shared" si="27"/>
        <v>0</v>
      </c>
      <c r="BF40" s="31">
        <f t="shared" si="27"/>
        <v>0</v>
      </c>
      <c r="BG40" s="31">
        <f t="shared" si="28"/>
        <v>0</v>
      </c>
      <c r="BH40" s="31">
        <f t="shared" si="12"/>
        <v>0</v>
      </c>
      <c r="BI40" s="31">
        <f t="shared" si="12"/>
        <v>0</v>
      </c>
      <c r="BJ40" s="31">
        <f t="shared" si="23"/>
        <v>0</v>
      </c>
      <c r="BK40" s="31">
        <f t="shared" si="24"/>
        <v>0</v>
      </c>
      <c r="BL40" s="31">
        <f t="shared" si="24"/>
        <v>0</v>
      </c>
      <c r="BM40" s="31">
        <f t="shared" si="25"/>
        <v>0</v>
      </c>
    </row>
    <row r="41" spans="1:65" s="94" customFormat="1" ht="18" customHeight="1">
      <c r="A41" s="192" t="s">
        <v>46</v>
      </c>
      <c r="B41" s="192"/>
      <c r="C41" s="100">
        <f>SUM(C6:C40)</f>
        <v>464914</v>
      </c>
      <c r="D41" s="100">
        <f>SUM(D6:D40)</f>
        <v>428554</v>
      </c>
      <c r="E41" s="100">
        <f t="shared" ref="E41:BM41" si="43">SUM(E6:E40)</f>
        <v>893468</v>
      </c>
      <c r="F41" s="100">
        <f t="shared" si="43"/>
        <v>2022647</v>
      </c>
      <c r="G41" s="100">
        <f t="shared" si="43"/>
        <v>1858440</v>
      </c>
      <c r="H41" s="101">
        <f t="shared" si="43"/>
        <v>3881087</v>
      </c>
      <c r="I41" s="101">
        <f t="shared" si="43"/>
        <v>1649288</v>
      </c>
      <c r="J41" s="101">
        <f t="shared" si="43"/>
        <v>1538950</v>
      </c>
      <c r="K41" s="101">
        <f t="shared" si="43"/>
        <v>3188238</v>
      </c>
      <c r="L41" s="101">
        <f t="shared" si="43"/>
        <v>1504870</v>
      </c>
      <c r="M41" s="101">
        <f t="shared" si="43"/>
        <v>1407630</v>
      </c>
      <c r="N41" s="101">
        <f t="shared" si="43"/>
        <v>2912500</v>
      </c>
      <c r="O41" s="101">
        <f t="shared" si="43"/>
        <v>1365313</v>
      </c>
      <c r="P41" s="101">
        <f t="shared" si="43"/>
        <v>1266033</v>
      </c>
      <c r="Q41" s="101">
        <f t="shared" si="43"/>
        <v>2631346</v>
      </c>
      <c r="R41" s="101">
        <f t="shared" si="43"/>
        <v>1262536</v>
      </c>
      <c r="S41" s="101">
        <f t="shared" si="43"/>
        <v>1133221</v>
      </c>
      <c r="T41" s="101">
        <f t="shared" si="43"/>
        <v>2395757</v>
      </c>
      <c r="U41" s="101">
        <f t="shared" si="43"/>
        <v>7804654</v>
      </c>
      <c r="V41" s="101">
        <f t="shared" si="43"/>
        <v>7204274</v>
      </c>
      <c r="W41" s="100">
        <f t="shared" si="43"/>
        <v>15008928</v>
      </c>
      <c r="X41" s="101">
        <f t="shared" si="43"/>
        <v>1040075</v>
      </c>
      <c r="Y41" s="101">
        <f t="shared" si="43"/>
        <v>909560</v>
      </c>
      <c r="Z41" s="101">
        <f t="shared" si="43"/>
        <v>1949635</v>
      </c>
      <c r="AA41" s="101">
        <f t="shared" si="43"/>
        <v>902118</v>
      </c>
      <c r="AB41" s="101">
        <f t="shared" si="43"/>
        <v>751263</v>
      </c>
      <c r="AC41" s="100">
        <f t="shared" si="43"/>
        <v>1653381</v>
      </c>
      <c r="AD41" s="100">
        <f t="shared" si="43"/>
        <v>765728</v>
      </c>
      <c r="AE41" s="100">
        <f t="shared" si="43"/>
        <v>612008</v>
      </c>
      <c r="AF41" s="101">
        <f t="shared" si="43"/>
        <v>1377736</v>
      </c>
      <c r="AG41" s="100">
        <f t="shared" si="43"/>
        <v>2707921</v>
      </c>
      <c r="AH41" s="100">
        <f t="shared" si="43"/>
        <v>2272831</v>
      </c>
      <c r="AI41" s="100">
        <f t="shared" si="43"/>
        <v>4980752</v>
      </c>
      <c r="AJ41" s="102">
        <f t="shared" si="43"/>
        <v>10512575</v>
      </c>
      <c r="AK41" s="102">
        <f t="shared" si="43"/>
        <v>9477105</v>
      </c>
      <c r="AL41" s="102">
        <f t="shared" si="43"/>
        <v>19989680</v>
      </c>
      <c r="AM41" s="100">
        <f t="shared" si="43"/>
        <v>583950</v>
      </c>
      <c r="AN41" s="100">
        <f t="shared" si="43"/>
        <v>436207</v>
      </c>
      <c r="AO41" s="101">
        <f t="shared" si="43"/>
        <v>1020157</v>
      </c>
      <c r="AP41" s="101">
        <f t="shared" si="43"/>
        <v>505283</v>
      </c>
      <c r="AQ41" s="101">
        <f t="shared" si="43"/>
        <v>359622</v>
      </c>
      <c r="AR41" s="101">
        <f t="shared" si="43"/>
        <v>864905</v>
      </c>
      <c r="AS41" s="101">
        <f t="shared" si="43"/>
        <v>1089233</v>
      </c>
      <c r="AT41" s="101">
        <f t="shared" si="43"/>
        <v>795829</v>
      </c>
      <c r="AU41" s="101">
        <f t="shared" si="43"/>
        <v>1885062</v>
      </c>
      <c r="AV41" s="101">
        <f t="shared" si="43"/>
        <v>11601808</v>
      </c>
      <c r="AW41" s="101">
        <f t="shared" si="43"/>
        <v>10272934</v>
      </c>
      <c r="AX41" s="101">
        <f t="shared" si="43"/>
        <v>21874742</v>
      </c>
      <c r="AY41" s="101">
        <f t="shared" si="43"/>
        <v>278528</v>
      </c>
      <c r="AZ41" s="101">
        <f t="shared" si="43"/>
        <v>190070</v>
      </c>
      <c r="BA41" s="101">
        <f t="shared" si="43"/>
        <v>468598</v>
      </c>
      <c r="BB41" s="101">
        <f t="shared" si="43"/>
        <v>252711</v>
      </c>
      <c r="BC41" s="101">
        <f t="shared" si="43"/>
        <v>167512</v>
      </c>
      <c r="BD41" s="101">
        <f t="shared" si="43"/>
        <v>420223</v>
      </c>
      <c r="BE41" s="101">
        <f t="shared" si="43"/>
        <v>531239</v>
      </c>
      <c r="BF41" s="101">
        <f t="shared" si="43"/>
        <v>357582</v>
      </c>
      <c r="BG41" s="101">
        <f t="shared" si="43"/>
        <v>888821</v>
      </c>
      <c r="BH41" s="101">
        <f t="shared" si="43"/>
        <v>12133047</v>
      </c>
      <c r="BI41" s="101">
        <f t="shared" si="43"/>
        <v>10630516</v>
      </c>
      <c r="BJ41" s="101">
        <f t="shared" si="43"/>
        <v>22763563</v>
      </c>
      <c r="BK41" s="101">
        <f t="shared" si="43"/>
        <v>12597961</v>
      </c>
      <c r="BL41" s="101">
        <f t="shared" si="43"/>
        <v>11059070</v>
      </c>
      <c r="BM41" s="101">
        <f t="shared" si="43"/>
        <v>23657031</v>
      </c>
    </row>
    <row r="42" spans="1:65" s="47" customFormat="1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>
      <c r="BH44" s="53"/>
      <c r="BI44" s="53"/>
      <c r="BJ44" s="53"/>
    </row>
    <row r="45" spans="1:65">
      <c r="BH45" s="53"/>
      <c r="BI45" s="53"/>
      <c r="BJ45" s="53"/>
    </row>
    <row r="46" spans="1:65">
      <c r="BH46" s="51"/>
      <c r="BI46" s="51"/>
      <c r="BJ46" s="51"/>
    </row>
    <row r="52" s="54" customFormat="1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18" right="0.16" top="0.35" bottom="0.41" header="0.22" footer="0.17"/>
  <pageSetup paperSize="9" scale="92" firstPageNumber="2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BJ42"/>
  <sheetViews>
    <sheetView tabSelected="1" view="pageBreakPreview" topLeftCell="A13" zoomScaleSheetLayoutView="100" workbookViewId="0">
      <selection activeCell="L2" sqref="L2:T2"/>
    </sheetView>
  </sheetViews>
  <sheetFormatPr defaultRowHeight="15.75"/>
  <cols>
    <col min="1" max="1" width="5.140625" style="134" customWidth="1"/>
    <col min="2" max="2" width="19.5703125" style="134" customWidth="1"/>
    <col min="3" max="38" width="11.28515625" style="134" customWidth="1"/>
    <col min="39" max="243" width="9.140625" style="134"/>
    <col min="244" max="244" width="5.140625" style="134" customWidth="1"/>
    <col min="245" max="245" width="21.42578125" style="134" customWidth="1"/>
    <col min="246" max="246" width="11.140625" style="134" customWidth="1"/>
    <col min="247" max="247" width="9.42578125" style="134" customWidth="1"/>
    <col min="248" max="248" width="11.85546875" style="134" customWidth="1"/>
    <col min="249" max="249" width="10.42578125" style="134" customWidth="1"/>
    <col min="250" max="250" width="9.28515625" style="134" customWidth="1"/>
    <col min="251" max="251" width="11.28515625" style="134" customWidth="1"/>
    <col min="252" max="253" width="8.28515625" style="134" customWidth="1"/>
    <col min="254" max="254" width="9.42578125" style="134" customWidth="1"/>
    <col min="255" max="255" width="10.5703125" style="134" customWidth="1"/>
    <col min="256" max="256" width="10.5703125" style="134" bestFit="1" customWidth="1"/>
    <col min="257" max="257" width="10.5703125" style="134" customWidth="1"/>
    <col min="258" max="258" width="8.28515625" style="134" customWidth="1"/>
    <col min="259" max="259" width="10.28515625" style="134" bestFit="1" customWidth="1"/>
    <col min="260" max="260" width="9.5703125" style="134" customWidth="1"/>
    <col min="261" max="266" width="8.28515625" style="134" customWidth="1"/>
    <col min="267" max="267" width="9.42578125" style="134" customWidth="1"/>
    <col min="268" max="269" width="9.28515625" style="134" customWidth="1"/>
    <col min="270" max="280" width="8.28515625" style="134" customWidth="1"/>
    <col min="281" max="281" width="10.85546875" style="134" customWidth="1"/>
    <col min="282" max="499" width="9.140625" style="134"/>
    <col min="500" max="500" width="5.140625" style="134" customWidth="1"/>
    <col min="501" max="501" width="21.42578125" style="134" customWidth="1"/>
    <col min="502" max="502" width="11.140625" style="134" customWidth="1"/>
    <col min="503" max="503" width="9.42578125" style="134" customWidth="1"/>
    <col min="504" max="504" width="11.85546875" style="134" customWidth="1"/>
    <col min="505" max="505" width="10.42578125" style="134" customWidth="1"/>
    <col min="506" max="506" width="9.28515625" style="134" customWidth="1"/>
    <col min="507" max="507" width="11.28515625" style="134" customWidth="1"/>
    <col min="508" max="509" width="8.28515625" style="134" customWidth="1"/>
    <col min="510" max="510" width="9.42578125" style="134" customWidth="1"/>
    <col min="511" max="511" width="10.5703125" style="134" customWidth="1"/>
    <col min="512" max="512" width="10.5703125" style="134" bestFit="1" customWidth="1"/>
    <col min="513" max="513" width="10.5703125" style="134" customWidth="1"/>
    <col min="514" max="514" width="8.28515625" style="134" customWidth="1"/>
    <col min="515" max="515" width="10.28515625" style="134" bestFit="1" customWidth="1"/>
    <col min="516" max="516" width="9.5703125" style="134" customWidth="1"/>
    <col min="517" max="522" width="8.28515625" style="134" customWidth="1"/>
    <col min="523" max="523" width="9.42578125" style="134" customWidth="1"/>
    <col min="524" max="525" width="9.28515625" style="134" customWidth="1"/>
    <col min="526" max="536" width="8.28515625" style="134" customWidth="1"/>
    <col min="537" max="537" width="10.85546875" style="134" customWidth="1"/>
    <col min="538" max="755" width="9.140625" style="134"/>
    <col min="756" max="756" width="5.140625" style="134" customWidth="1"/>
    <col min="757" max="757" width="21.42578125" style="134" customWidth="1"/>
    <col min="758" max="758" width="11.140625" style="134" customWidth="1"/>
    <col min="759" max="759" width="9.42578125" style="134" customWidth="1"/>
    <col min="760" max="760" width="11.85546875" style="134" customWidth="1"/>
    <col min="761" max="761" width="10.42578125" style="134" customWidth="1"/>
    <col min="762" max="762" width="9.28515625" style="134" customWidth="1"/>
    <col min="763" max="763" width="11.28515625" style="134" customWidth="1"/>
    <col min="764" max="765" width="8.28515625" style="134" customWidth="1"/>
    <col min="766" max="766" width="9.42578125" style="134" customWidth="1"/>
    <col min="767" max="767" width="10.5703125" style="134" customWidth="1"/>
    <col min="768" max="768" width="10.5703125" style="134" bestFit="1" customWidth="1"/>
    <col min="769" max="769" width="10.5703125" style="134" customWidth="1"/>
    <col min="770" max="770" width="8.28515625" style="134" customWidth="1"/>
    <col min="771" max="771" width="10.28515625" style="134" bestFit="1" customWidth="1"/>
    <col min="772" max="772" width="9.5703125" style="134" customWidth="1"/>
    <col min="773" max="778" width="8.28515625" style="134" customWidth="1"/>
    <col min="779" max="779" width="9.42578125" style="134" customWidth="1"/>
    <col min="780" max="781" width="9.28515625" style="134" customWidth="1"/>
    <col min="782" max="792" width="8.28515625" style="134" customWidth="1"/>
    <col min="793" max="793" width="10.85546875" style="134" customWidth="1"/>
    <col min="794" max="1011" width="9.140625" style="134"/>
    <col min="1012" max="1012" width="5.140625" style="134" customWidth="1"/>
    <col min="1013" max="1013" width="21.42578125" style="134" customWidth="1"/>
    <col min="1014" max="1014" width="11.140625" style="134" customWidth="1"/>
    <col min="1015" max="1015" width="9.42578125" style="134" customWidth="1"/>
    <col min="1016" max="1016" width="11.85546875" style="134" customWidth="1"/>
    <col min="1017" max="1017" width="10.42578125" style="134" customWidth="1"/>
    <col min="1018" max="1018" width="9.28515625" style="134" customWidth="1"/>
    <col min="1019" max="1019" width="11.28515625" style="134" customWidth="1"/>
    <col min="1020" max="1021" width="8.28515625" style="134" customWidth="1"/>
    <col min="1022" max="1022" width="9.42578125" style="134" customWidth="1"/>
    <col min="1023" max="1023" width="10.5703125" style="134" customWidth="1"/>
    <col min="1024" max="1024" width="10.5703125" style="134" bestFit="1" customWidth="1"/>
    <col min="1025" max="1025" width="10.5703125" style="134" customWidth="1"/>
    <col min="1026" max="1026" width="8.28515625" style="134" customWidth="1"/>
    <col min="1027" max="1027" width="10.28515625" style="134" bestFit="1" customWidth="1"/>
    <col min="1028" max="1028" width="9.5703125" style="134" customWidth="1"/>
    <col min="1029" max="1034" width="8.28515625" style="134" customWidth="1"/>
    <col min="1035" max="1035" width="9.42578125" style="134" customWidth="1"/>
    <col min="1036" max="1037" width="9.28515625" style="134" customWidth="1"/>
    <col min="1038" max="1048" width="8.28515625" style="134" customWidth="1"/>
    <col min="1049" max="1049" width="10.85546875" style="134" customWidth="1"/>
    <col min="1050" max="1267" width="9.140625" style="134"/>
    <col min="1268" max="1268" width="5.140625" style="134" customWidth="1"/>
    <col min="1269" max="1269" width="21.42578125" style="134" customWidth="1"/>
    <col min="1270" max="1270" width="11.140625" style="134" customWidth="1"/>
    <col min="1271" max="1271" width="9.42578125" style="134" customWidth="1"/>
    <col min="1272" max="1272" width="11.85546875" style="134" customWidth="1"/>
    <col min="1273" max="1273" width="10.42578125" style="134" customWidth="1"/>
    <col min="1274" max="1274" width="9.28515625" style="134" customWidth="1"/>
    <col min="1275" max="1275" width="11.28515625" style="134" customWidth="1"/>
    <col min="1276" max="1277" width="8.28515625" style="134" customWidth="1"/>
    <col min="1278" max="1278" width="9.42578125" style="134" customWidth="1"/>
    <col min="1279" max="1279" width="10.5703125" style="134" customWidth="1"/>
    <col min="1280" max="1280" width="10.5703125" style="134" bestFit="1" customWidth="1"/>
    <col min="1281" max="1281" width="10.5703125" style="134" customWidth="1"/>
    <col min="1282" max="1282" width="8.28515625" style="134" customWidth="1"/>
    <col min="1283" max="1283" width="10.28515625" style="134" bestFit="1" customWidth="1"/>
    <col min="1284" max="1284" width="9.5703125" style="134" customWidth="1"/>
    <col min="1285" max="1290" width="8.28515625" style="134" customWidth="1"/>
    <col min="1291" max="1291" width="9.42578125" style="134" customWidth="1"/>
    <col min="1292" max="1293" width="9.28515625" style="134" customWidth="1"/>
    <col min="1294" max="1304" width="8.28515625" style="134" customWidth="1"/>
    <col min="1305" max="1305" width="10.85546875" style="134" customWidth="1"/>
    <col min="1306" max="1523" width="9.140625" style="134"/>
    <col min="1524" max="1524" width="5.140625" style="134" customWidth="1"/>
    <col min="1525" max="1525" width="21.42578125" style="134" customWidth="1"/>
    <col min="1526" max="1526" width="11.140625" style="134" customWidth="1"/>
    <col min="1527" max="1527" width="9.42578125" style="134" customWidth="1"/>
    <col min="1528" max="1528" width="11.85546875" style="134" customWidth="1"/>
    <col min="1529" max="1529" width="10.42578125" style="134" customWidth="1"/>
    <col min="1530" max="1530" width="9.28515625" style="134" customWidth="1"/>
    <col min="1531" max="1531" width="11.28515625" style="134" customWidth="1"/>
    <col min="1532" max="1533" width="8.28515625" style="134" customWidth="1"/>
    <col min="1534" max="1534" width="9.42578125" style="134" customWidth="1"/>
    <col min="1535" max="1535" width="10.5703125" style="134" customWidth="1"/>
    <col min="1536" max="1536" width="10.5703125" style="134" bestFit="1" customWidth="1"/>
    <col min="1537" max="1537" width="10.5703125" style="134" customWidth="1"/>
    <col min="1538" max="1538" width="8.28515625" style="134" customWidth="1"/>
    <col min="1539" max="1539" width="10.28515625" style="134" bestFit="1" customWidth="1"/>
    <col min="1540" max="1540" width="9.5703125" style="134" customWidth="1"/>
    <col min="1541" max="1546" width="8.28515625" style="134" customWidth="1"/>
    <col min="1547" max="1547" width="9.42578125" style="134" customWidth="1"/>
    <col min="1548" max="1549" width="9.28515625" style="134" customWidth="1"/>
    <col min="1550" max="1560" width="8.28515625" style="134" customWidth="1"/>
    <col min="1561" max="1561" width="10.85546875" style="134" customWidth="1"/>
    <col min="1562" max="1779" width="9.140625" style="134"/>
    <col min="1780" max="1780" width="5.140625" style="134" customWidth="1"/>
    <col min="1781" max="1781" width="21.42578125" style="134" customWidth="1"/>
    <col min="1782" max="1782" width="11.140625" style="134" customWidth="1"/>
    <col min="1783" max="1783" width="9.42578125" style="134" customWidth="1"/>
    <col min="1784" max="1784" width="11.85546875" style="134" customWidth="1"/>
    <col min="1785" max="1785" width="10.42578125" style="134" customWidth="1"/>
    <col min="1786" max="1786" width="9.28515625" style="134" customWidth="1"/>
    <col min="1787" max="1787" width="11.28515625" style="134" customWidth="1"/>
    <col min="1788" max="1789" width="8.28515625" style="134" customWidth="1"/>
    <col min="1790" max="1790" width="9.42578125" style="134" customWidth="1"/>
    <col min="1791" max="1791" width="10.5703125" style="134" customWidth="1"/>
    <col min="1792" max="1792" width="10.5703125" style="134" bestFit="1" customWidth="1"/>
    <col min="1793" max="1793" width="10.5703125" style="134" customWidth="1"/>
    <col min="1794" max="1794" width="8.28515625" style="134" customWidth="1"/>
    <col min="1795" max="1795" width="10.28515625" style="134" bestFit="1" customWidth="1"/>
    <col min="1796" max="1796" width="9.5703125" style="134" customWidth="1"/>
    <col min="1797" max="1802" width="8.28515625" style="134" customWidth="1"/>
    <col min="1803" max="1803" width="9.42578125" style="134" customWidth="1"/>
    <col min="1804" max="1805" width="9.28515625" style="134" customWidth="1"/>
    <col min="1806" max="1816" width="8.28515625" style="134" customWidth="1"/>
    <col min="1817" max="1817" width="10.85546875" style="134" customWidth="1"/>
    <col min="1818" max="2035" width="9.140625" style="134"/>
    <col min="2036" max="2036" width="5.140625" style="134" customWidth="1"/>
    <col min="2037" max="2037" width="21.42578125" style="134" customWidth="1"/>
    <col min="2038" max="2038" width="11.140625" style="134" customWidth="1"/>
    <col min="2039" max="2039" width="9.42578125" style="134" customWidth="1"/>
    <col min="2040" max="2040" width="11.85546875" style="134" customWidth="1"/>
    <col min="2041" max="2041" width="10.42578125" style="134" customWidth="1"/>
    <col min="2042" max="2042" width="9.28515625" style="134" customWidth="1"/>
    <col min="2043" max="2043" width="11.28515625" style="134" customWidth="1"/>
    <col min="2044" max="2045" width="8.28515625" style="134" customWidth="1"/>
    <col min="2046" max="2046" width="9.42578125" style="134" customWidth="1"/>
    <col min="2047" max="2047" width="10.5703125" style="134" customWidth="1"/>
    <col min="2048" max="2048" width="10.5703125" style="134" bestFit="1" customWidth="1"/>
    <col min="2049" max="2049" width="10.5703125" style="134" customWidth="1"/>
    <col min="2050" max="2050" width="8.28515625" style="134" customWidth="1"/>
    <col min="2051" max="2051" width="10.28515625" style="134" bestFit="1" customWidth="1"/>
    <col min="2052" max="2052" width="9.5703125" style="134" customWidth="1"/>
    <col min="2053" max="2058" width="8.28515625" style="134" customWidth="1"/>
    <col min="2059" max="2059" width="9.42578125" style="134" customWidth="1"/>
    <col min="2060" max="2061" width="9.28515625" style="134" customWidth="1"/>
    <col min="2062" max="2072" width="8.28515625" style="134" customWidth="1"/>
    <col min="2073" max="2073" width="10.85546875" style="134" customWidth="1"/>
    <col min="2074" max="2291" width="9.140625" style="134"/>
    <col min="2292" max="2292" width="5.140625" style="134" customWidth="1"/>
    <col min="2293" max="2293" width="21.42578125" style="134" customWidth="1"/>
    <col min="2294" max="2294" width="11.140625" style="134" customWidth="1"/>
    <col min="2295" max="2295" width="9.42578125" style="134" customWidth="1"/>
    <col min="2296" max="2296" width="11.85546875" style="134" customWidth="1"/>
    <col min="2297" max="2297" width="10.42578125" style="134" customWidth="1"/>
    <col min="2298" max="2298" width="9.28515625" style="134" customWidth="1"/>
    <col min="2299" max="2299" width="11.28515625" style="134" customWidth="1"/>
    <col min="2300" max="2301" width="8.28515625" style="134" customWidth="1"/>
    <col min="2302" max="2302" width="9.42578125" style="134" customWidth="1"/>
    <col min="2303" max="2303" width="10.5703125" style="134" customWidth="1"/>
    <col min="2304" max="2304" width="10.5703125" style="134" bestFit="1" customWidth="1"/>
    <col min="2305" max="2305" width="10.5703125" style="134" customWidth="1"/>
    <col min="2306" max="2306" width="8.28515625" style="134" customWidth="1"/>
    <col min="2307" max="2307" width="10.28515625" style="134" bestFit="1" customWidth="1"/>
    <col min="2308" max="2308" width="9.5703125" style="134" customWidth="1"/>
    <col min="2309" max="2314" width="8.28515625" style="134" customWidth="1"/>
    <col min="2315" max="2315" width="9.42578125" style="134" customWidth="1"/>
    <col min="2316" max="2317" width="9.28515625" style="134" customWidth="1"/>
    <col min="2318" max="2328" width="8.28515625" style="134" customWidth="1"/>
    <col min="2329" max="2329" width="10.85546875" style="134" customWidth="1"/>
    <col min="2330" max="2547" width="9.140625" style="134"/>
    <col min="2548" max="2548" width="5.140625" style="134" customWidth="1"/>
    <col min="2549" max="2549" width="21.42578125" style="134" customWidth="1"/>
    <col min="2550" max="2550" width="11.140625" style="134" customWidth="1"/>
    <col min="2551" max="2551" width="9.42578125" style="134" customWidth="1"/>
    <col min="2552" max="2552" width="11.85546875" style="134" customWidth="1"/>
    <col min="2553" max="2553" width="10.42578125" style="134" customWidth="1"/>
    <col min="2554" max="2554" width="9.28515625" style="134" customWidth="1"/>
    <col min="2555" max="2555" width="11.28515625" style="134" customWidth="1"/>
    <col min="2556" max="2557" width="8.28515625" style="134" customWidth="1"/>
    <col min="2558" max="2558" width="9.42578125" style="134" customWidth="1"/>
    <col min="2559" max="2559" width="10.5703125" style="134" customWidth="1"/>
    <col min="2560" max="2560" width="10.5703125" style="134" bestFit="1" customWidth="1"/>
    <col min="2561" max="2561" width="10.5703125" style="134" customWidth="1"/>
    <col min="2562" max="2562" width="8.28515625" style="134" customWidth="1"/>
    <col min="2563" max="2563" width="10.28515625" style="134" bestFit="1" customWidth="1"/>
    <col min="2564" max="2564" width="9.5703125" style="134" customWidth="1"/>
    <col min="2565" max="2570" width="8.28515625" style="134" customWidth="1"/>
    <col min="2571" max="2571" width="9.42578125" style="134" customWidth="1"/>
    <col min="2572" max="2573" width="9.28515625" style="134" customWidth="1"/>
    <col min="2574" max="2584" width="8.28515625" style="134" customWidth="1"/>
    <col min="2585" max="2585" width="10.85546875" style="134" customWidth="1"/>
    <col min="2586" max="2803" width="9.140625" style="134"/>
    <col min="2804" max="2804" width="5.140625" style="134" customWidth="1"/>
    <col min="2805" max="2805" width="21.42578125" style="134" customWidth="1"/>
    <col min="2806" max="2806" width="11.140625" style="134" customWidth="1"/>
    <col min="2807" max="2807" width="9.42578125" style="134" customWidth="1"/>
    <col min="2808" max="2808" width="11.85546875" style="134" customWidth="1"/>
    <col min="2809" max="2809" width="10.42578125" style="134" customWidth="1"/>
    <col min="2810" max="2810" width="9.28515625" style="134" customWidth="1"/>
    <col min="2811" max="2811" width="11.28515625" style="134" customWidth="1"/>
    <col min="2812" max="2813" width="8.28515625" style="134" customWidth="1"/>
    <col min="2814" max="2814" width="9.42578125" style="134" customWidth="1"/>
    <col min="2815" max="2815" width="10.5703125" style="134" customWidth="1"/>
    <col min="2816" max="2816" width="10.5703125" style="134" bestFit="1" customWidth="1"/>
    <col min="2817" max="2817" width="10.5703125" style="134" customWidth="1"/>
    <col min="2818" max="2818" width="8.28515625" style="134" customWidth="1"/>
    <col min="2819" max="2819" width="10.28515625" style="134" bestFit="1" customWidth="1"/>
    <col min="2820" max="2820" width="9.5703125" style="134" customWidth="1"/>
    <col min="2821" max="2826" width="8.28515625" style="134" customWidth="1"/>
    <col min="2827" max="2827" width="9.42578125" style="134" customWidth="1"/>
    <col min="2828" max="2829" width="9.28515625" style="134" customWidth="1"/>
    <col min="2830" max="2840" width="8.28515625" style="134" customWidth="1"/>
    <col min="2841" max="2841" width="10.85546875" style="134" customWidth="1"/>
    <col min="2842" max="3059" width="9.140625" style="134"/>
    <col min="3060" max="3060" width="5.140625" style="134" customWidth="1"/>
    <col min="3061" max="3061" width="21.42578125" style="134" customWidth="1"/>
    <col min="3062" max="3062" width="11.140625" style="134" customWidth="1"/>
    <col min="3063" max="3063" width="9.42578125" style="134" customWidth="1"/>
    <col min="3064" max="3064" width="11.85546875" style="134" customWidth="1"/>
    <col min="3065" max="3065" width="10.42578125" style="134" customWidth="1"/>
    <col min="3066" max="3066" width="9.28515625" style="134" customWidth="1"/>
    <col min="3067" max="3067" width="11.28515625" style="134" customWidth="1"/>
    <col min="3068" max="3069" width="8.28515625" style="134" customWidth="1"/>
    <col min="3070" max="3070" width="9.42578125" style="134" customWidth="1"/>
    <col min="3071" max="3071" width="10.5703125" style="134" customWidth="1"/>
    <col min="3072" max="3072" width="10.5703125" style="134" bestFit="1" customWidth="1"/>
    <col min="3073" max="3073" width="10.5703125" style="134" customWidth="1"/>
    <col min="3074" max="3074" width="8.28515625" style="134" customWidth="1"/>
    <col min="3075" max="3075" width="10.28515625" style="134" bestFit="1" customWidth="1"/>
    <col min="3076" max="3076" width="9.5703125" style="134" customWidth="1"/>
    <col min="3077" max="3082" width="8.28515625" style="134" customWidth="1"/>
    <col min="3083" max="3083" width="9.42578125" style="134" customWidth="1"/>
    <col min="3084" max="3085" width="9.28515625" style="134" customWidth="1"/>
    <col min="3086" max="3096" width="8.28515625" style="134" customWidth="1"/>
    <col min="3097" max="3097" width="10.85546875" style="134" customWidth="1"/>
    <col min="3098" max="3315" width="9.140625" style="134"/>
    <col min="3316" max="3316" width="5.140625" style="134" customWidth="1"/>
    <col min="3317" max="3317" width="21.42578125" style="134" customWidth="1"/>
    <col min="3318" max="3318" width="11.140625" style="134" customWidth="1"/>
    <col min="3319" max="3319" width="9.42578125" style="134" customWidth="1"/>
    <col min="3320" max="3320" width="11.85546875" style="134" customWidth="1"/>
    <col min="3321" max="3321" width="10.42578125" style="134" customWidth="1"/>
    <col min="3322" max="3322" width="9.28515625" style="134" customWidth="1"/>
    <col min="3323" max="3323" width="11.28515625" style="134" customWidth="1"/>
    <col min="3324" max="3325" width="8.28515625" style="134" customWidth="1"/>
    <col min="3326" max="3326" width="9.42578125" style="134" customWidth="1"/>
    <col min="3327" max="3327" width="10.5703125" style="134" customWidth="1"/>
    <col min="3328" max="3328" width="10.5703125" style="134" bestFit="1" customWidth="1"/>
    <col min="3329" max="3329" width="10.5703125" style="134" customWidth="1"/>
    <col min="3330" max="3330" width="8.28515625" style="134" customWidth="1"/>
    <col min="3331" max="3331" width="10.28515625" style="134" bestFit="1" customWidth="1"/>
    <col min="3332" max="3332" width="9.5703125" style="134" customWidth="1"/>
    <col min="3333" max="3338" width="8.28515625" style="134" customWidth="1"/>
    <col min="3339" max="3339" width="9.42578125" style="134" customWidth="1"/>
    <col min="3340" max="3341" width="9.28515625" style="134" customWidth="1"/>
    <col min="3342" max="3352" width="8.28515625" style="134" customWidth="1"/>
    <col min="3353" max="3353" width="10.85546875" style="134" customWidth="1"/>
    <col min="3354" max="3571" width="9.140625" style="134"/>
    <col min="3572" max="3572" width="5.140625" style="134" customWidth="1"/>
    <col min="3573" max="3573" width="21.42578125" style="134" customWidth="1"/>
    <col min="3574" max="3574" width="11.140625" style="134" customWidth="1"/>
    <col min="3575" max="3575" width="9.42578125" style="134" customWidth="1"/>
    <col min="3576" max="3576" width="11.85546875" style="134" customWidth="1"/>
    <col min="3577" max="3577" width="10.42578125" style="134" customWidth="1"/>
    <col min="3578" max="3578" width="9.28515625" style="134" customWidth="1"/>
    <col min="3579" max="3579" width="11.28515625" style="134" customWidth="1"/>
    <col min="3580" max="3581" width="8.28515625" style="134" customWidth="1"/>
    <col min="3582" max="3582" width="9.42578125" style="134" customWidth="1"/>
    <col min="3583" max="3583" width="10.5703125" style="134" customWidth="1"/>
    <col min="3584" max="3584" width="10.5703125" style="134" bestFit="1" customWidth="1"/>
    <col min="3585" max="3585" width="10.5703125" style="134" customWidth="1"/>
    <col min="3586" max="3586" width="8.28515625" style="134" customWidth="1"/>
    <col min="3587" max="3587" width="10.28515625" style="134" bestFit="1" customWidth="1"/>
    <col min="3588" max="3588" width="9.5703125" style="134" customWidth="1"/>
    <col min="3589" max="3594" width="8.28515625" style="134" customWidth="1"/>
    <col min="3595" max="3595" width="9.42578125" style="134" customWidth="1"/>
    <col min="3596" max="3597" width="9.28515625" style="134" customWidth="1"/>
    <col min="3598" max="3608" width="8.28515625" style="134" customWidth="1"/>
    <col min="3609" max="3609" width="10.85546875" style="134" customWidth="1"/>
    <col min="3610" max="3827" width="9.140625" style="134"/>
    <col min="3828" max="3828" width="5.140625" style="134" customWidth="1"/>
    <col min="3829" max="3829" width="21.42578125" style="134" customWidth="1"/>
    <col min="3830" max="3830" width="11.140625" style="134" customWidth="1"/>
    <col min="3831" max="3831" width="9.42578125" style="134" customWidth="1"/>
    <col min="3832" max="3832" width="11.85546875" style="134" customWidth="1"/>
    <col min="3833" max="3833" width="10.42578125" style="134" customWidth="1"/>
    <col min="3834" max="3834" width="9.28515625" style="134" customWidth="1"/>
    <col min="3835" max="3835" width="11.28515625" style="134" customWidth="1"/>
    <col min="3836" max="3837" width="8.28515625" style="134" customWidth="1"/>
    <col min="3838" max="3838" width="9.42578125" style="134" customWidth="1"/>
    <col min="3839" max="3839" width="10.5703125" style="134" customWidth="1"/>
    <col min="3840" max="3840" width="10.5703125" style="134" bestFit="1" customWidth="1"/>
    <col min="3841" max="3841" width="10.5703125" style="134" customWidth="1"/>
    <col min="3842" max="3842" width="8.28515625" style="134" customWidth="1"/>
    <col min="3843" max="3843" width="10.28515625" style="134" bestFit="1" customWidth="1"/>
    <col min="3844" max="3844" width="9.5703125" style="134" customWidth="1"/>
    <col min="3845" max="3850" width="8.28515625" style="134" customWidth="1"/>
    <col min="3851" max="3851" width="9.42578125" style="134" customWidth="1"/>
    <col min="3852" max="3853" width="9.28515625" style="134" customWidth="1"/>
    <col min="3854" max="3864" width="8.28515625" style="134" customWidth="1"/>
    <col min="3865" max="3865" width="10.85546875" style="134" customWidth="1"/>
    <col min="3866" max="4083" width="9.140625" style="134"/>
    <col min="4084" max="4084" width="5.140625" style="134" customWidth="1"/>
    <col min="4085" max="4085" width="21.42578125" style="134" customWidth="1"/>
    <col min="4086" max="4086" width="11.140625" style="134" customWidth="1"/>
    <col min="4087" max="4087" width="9.42578125" style="134" customWidth="1"/>
    <col min="4088" max="4088" width="11.85546875" style="134" customWidth="1"/>
    <col min="4089" max="4089" width="10.42578125" style="134" customWidth="1"/>
    <col min="4090" max="4090" width="9.28515625" style="134" customWidth="1"/>
    <col min="4091" max="4091" width="11.28515625" style="134" customWidth="1"/>
    <col min="4092" max="4093" width="8.28515625" style="134" customWidth="1"/>
    <col min="4094" max="4094" width="9.42578125" style="134" customWidth="1"/>
    <col min="4095" max="4095" width="10.5703125" style="134" customWidth="1"/>
    <col min="4096" max="4096" width="10.5703125" style="134" bestFit="1" customWidth="1"/>
    <col min="4097" max="4097" width="10.5703125" style="134" customWidth="1"/>
    <col min="4098" max="4098" width="8.28515625" style="134" customWidth="1"/>
    <col min="4099" max="4099" width="10.28515625" style="134" bestFit="1" customWidth="1"/>
    <col min="4100" max="4100" width="9.5703125" style="134" customWidth="1"/>
    <col min="4101" max="4106" width="8.28515625" style="134" customWidth="1"/>
    <col min="4107" max="4107" width="9.42578125" style="134" customWidth="1"/>
    <col min="4108" max="4109" width="9.28515625" style="134" customWidth="1"/>
    <col min="4110" max="4120" width="8.28515625" style="134" customWidth="1"/>
    <col min="4121" max="4121" width="10.85546875" style="134" customWidth="1"/>
    <col min="4122" max="4339" width="9.140625" style="134"/>
    <col min="4340" max="4340" width="5.140625" style="134" customWidth="1"/>
    <col min="4341" max="4341" width="21.42578125" style="134" customWidth="1"/>
    <col min="4342" max="4342" width="11.140625" style="134" customWidth="1"/>
    <col min="4343" max="4343" width="9.42578125" style="134" customWidth="1"/>
    <col min="4344" max="4344" width="11.85546875" style="134" customWidth="1"/>
    <col min="4345" max="4345" width="10.42578125" style="134" customWidth="1"/>
    <col min="4346" max="4346" width="9.28515625" style="134" customWidth="1"/>
    <col min="4347" max="4347" width="11.28515625" style="134" customWidth="1"/>
    <col min="4348" max="4349" width="8.28515625" style="134" customWidth="1"/>
    <col min="4350" max="4350" width="9.42578125" style="134" customWidth="1"/>
    <col min="4351" max="4351" width="10.5703125" style="134" customWidth="1"/>
    <col min="4352" max="4352" width="10.5703125" style="134" bestFit="1" customWidth="1"/>
    <col min="4353" max="4353" width="10.5703125" style="134" customWidth="1"/>
    <col min="4354" max="4354" width="8.28515625" style="134" customWidth="1"/>
    <col min="4355" max="4355" width="10.28515625" style="134" bestFit="1" customWidth="1"/>
    <col min="4356" max="4356" width="9.5703125" style="134" customWidth="1"/>
    <col min="4357" max="4362" width="8.28515625" style="134" customWidth="1"/>
    <col min="4363" max="4363" width="9.42578125" style="134" customWidth="1"/>
    <col min="4364" max="4365" width="9.28515625" style="134" customWidth="1"/>
    <col min="4366" max="4376" width="8.28515625" style="134" customWidth="1"/>
    <col min="4377" max="4377" width="10.85546875" style="134" customWidth="1"/>
    <col min="4378" max="4595" width="9.140625" style="134"/>
    <col min="4596" max="4596" width="5.140625" style="134" customWidth="1"/>
    <col min="4597" max="4597" width="21.42578125" style="134" customWidth="1"/>
    <col min="4598" max="4598" width="11.140625" style="134" customWidth="1"/>
    <col min="4599" max="4599" width="9.42578125" style="134" customWidth="1"/>
    <col min="4600" max="4600" width="11.85546875" style="134" customWidth="1"/>
    <col min="4601" max="4601" width="10.42578125" style="134" customWidth="1"/>
    <col min="4602" max="4602" width="9.28515625" style="134" customWidth="1"/>
    <col min="4603" max="4603" width="11.28515625" style="134" customWidth="1"/>
    <col min="4604" max="4605" width="8.28515625" style="134" customWidth="1"/>
    <col min="4606" max="4606" width="9.42578125" style="134" customWidth="1"/>
    <col min="4607" max="4607" width="10.5703125" style="134" customWidth="1"/>
    <col min="4608" max="4608" width="10.5703125" style="134" bestFit="1" customWidth="1"/>
    <col min="4609" max="4609" width="10.5703125" style="134" customWidth="1"/>
    <col min="4610" max="4610" width="8.28515625" style="134" customWidth="1"/>
    <col min="4611" max="4611" width="10.28515625" style="134" bestFit="1" customWidth="1"/>
    <col min="4612" max="4612" width="9.5703125" style="134" customWidth="1"/>
    <col min="4613" max="4618" width="8.28515625" style="134" customWidth="1"/>
    <col min="4619" max="4619" width="9.42578125" style="134" customWidth="1"/>
    <col min="4620" max="4621" width="9.28515625" style="134" customWidth="1"/>
    <col min="4622" max="4632" width="8.28515625" style="134" customWidth="1"/>
    <col min="4633" max="4633" width="10.85546875" style="134" customWidth="1"/>
    <col min="4634" max="4851" width="9.140625" style="134"/>
    <col min="4852" max="4852" width="5.140625" style="134" customWidth="1"/>
    <col min="4853" max="4853" width="21.42578125" style="134" customWidth="1"/>
    <col min="4854" max="4854" width="11.140625" style="134" customWidth="1"/>
    <col min="4855" max="4855" width="9.42578125" style="134" customWidth="1"/>
    <col min="4856" max="4856" width="11.85546875" style="134" customWidth="1"/>
    <col min="4857" max="4857" width="10.42578125" style="134" customWidth="1"/>
    <col min="4858" max="4858" width="9.28515625" style="134" customWidth="1"/>
    <col min="4859" max="4859" width="11.28515625" style="134" customWidth="1"/>
    <col min="4860" max="4861" width="8.28515625" style="134" customWidth="1"/>
    <col min="4862" max="4862" width="9.42578125" style="134" customWidth="1"/>
    <col min="4863" max="4863" width="10.5703125" style="134" customWidth="1"/>
    <col min="4864" max="4864" width="10.5703125" style="134" bestFit="1" customWidth="1"/>
    <col min="4865" max="4865" width="10.5703125" style="134" customWidth="1"/>
    <col min="4866" max="4866" width="8.28515625" style="134" customWidth="1"/>
    <col min="4867" max="4867" width="10.28515625" style="134" bestFit="1" customWidth="1"/>
    <col min="4868" max="4868" width="9.5703125" style="134" customWidth="1"/>
    <col min="4869" max="4874" width="8.28515625" style="134" customWidth="1"/>
    <col min="4875" max="4875" width="9.42578125" style="134" customWidth="1"/>
    <col min="4876" max="4877" width="9.28515625" style="134" customWidth="1"/>
    <col min="4878" max="4888" width="8.28515625" style="134" customWidth="1"/>
    <col min="4889" max="4889" width="10.85546875" style="134" customWidth="1"/>
    <col min="4890" max="5107" width="9.140625" style="134"/>
    <col min="5108" max="5108" width="5.140625" style="134" customWidth="1"/>
    <col min="5109" max="5109" width="21.42578125" style="134" customWidth="1"/>
    <col min="5110" max="5110" width="11.140625" style="134" customWidth="1"/>
    <col min="5111" max="5111" width="9.42578125" style="134" customWidth="1"/>
    <col min="5112" max="5112" width="11.85546875" style="134" customWidth="1"/>
    <col min="5113" max="5113" width="10.42578125" style="134" customWidth="1"/>
    <col min="5114" max="5114" width="9.28515625" style="134" customWidth="1"/>
    <col min="5115" max="5115" width="11.28515625" style="134" customWidth="1"/>
    <col min="5116" max="5117" width="8.28515625" style="134" customWidth="1"/>
    <col min="5118" max="5118" width="9.42578125" style="134" customWidth="1"/>
    <col min="5119" max="5119" width="10.5703125" style="134" customWidth="1"/>
    <col min="5120" max="5120" width="10.5703125" style="134" bestFit="1" customWidth="1"/>
    <col min="5121" max="5121" width="10.5703125" style="134" customWidth="1"/>
    <col min="5122" max="5122" width="8.28515625" style="134" customWidth="1"/>
    <col min="5123" max="5123" width="10.28515625" style="134" bestFit="1" customWidth="1"/>
    <col min="5124" max="5124" width="9.5703125" style="134" customWidth="1"/>
    <col min="5125" max="5130" width="8.28515625" style="134" customWidth="1"/>
    <col min="5131" max="5131" width="9.42578125" style="134" customWidth="1"/>
    <col min="5132" max="5133" width="9.28515625" style="134" customWidth="1"/>
    <col min="5134" max="5144" width="8.28515625" style="134" customWidth="1"/>
    <col min="5145" max="5145" width="10.85546875" style="134" customWidth="1"/>
    <col min="5146" max="5363" width="9.140625" style="134"/>
    <col min="5364" max="5364" width="5.140625" style="134" customWidth="1"/>
    <col min="5365" max="5365" width="21.42578125" style="134" customWidth="1"/>
    <col min="5366" max="5366" width="11.140625" style="134" customWidth="1"/>
    <col min="5367" max="5367" width="9.42578125" style="134" customWidth="1"/>
    <col min="5368" max="5368" width="11.85546875" style="134" customWidth="1"/>
    <col min="5369" max="5369" width="10.42578125" style="134" customWidth="1"/>
    <col min="5370" max="5370" width="9.28515625" style="134" customWidth="1"/>
    <col min="5371" max="5371" width="11.28515625" style="134" customWidth="1"/>
    <col min="5372" max="5373" width="8.28515625" style="134" customWidth="1"/>
    <col min="5374" max="5374" width="9.42578125" style="134" customWidth="1"/>
    <col min="5375" max="5375" width="10.5703125" style="134" customWidth="1"/>
    <col min="5376" max="5376" width="10.5703125" style="134" bestFit="1" customWidth="1"/>
    <col min="5377" max="5377" width="10.5703125" style="134" customWidth="1"/>
    <col min="5378" max="5378" width="8.28515625" style="134" customWidth="1"/>
    <col min="5379" max="5379" width="10.28515625" style="134" bestFit="1" customWidth="1"/>
    <col min="5380" max="5380" width="9.5703125" style="134" customWidth="1"/>
    <col min="5381" max="5386" width="8.28515625" style="134" customWidth="1"/>
    <col min="5387" max="5387" width="9.42578125" style="134" customWidth="1"/>
    <col min="5388" max="5389" width="9.28515625" style="134" customWidth="1"/>
    <col min="5390" max="5400" width="8.28515625" style="134" customWidth="1"/>
    <col min="5401" max="5401" width="10.85546875" style="134" customWidth="1"/>
    <col min="5402" max="5619" width="9.140625" style="134"/>
    <col min="5620" max="5620" width="5.140625" style="134" customWidth="1"/>
    <col min="5621" max="5621" width="21.42578125" style="134" customWidth="1"/>
    <col min="5622" max="5622" width="11.140625" style="134" customWidth="1"/>
    <col min="5623" max="5623" width="9.42578125" style="134" customWidth="1"/>
    <col min="5624" max="5624" width="11.85546875" style="134" customWidth="1"/>
    <col min="5625" max="5625" width="10.42578125" style="134" customWidth="1"/>
    <col min="5626" max="5626" width="9.28515625" style="134" customWidth="1"/>
    <col min="5627" max="5627" width="11.28515625" style="134" customWidth="1"/>
    <col min="5628" max="5629" width="8.28515625" style="134" customWidth="1"/>
    <col min="5630" max="5630" width="9.42578125" style="134" customWidth="1"/>
    <col min="5631" max="5631" width="10.5703125" style="134" customWidth="1"/>
    <col min="5632" max="5632" width="10.5703125" style="134" bestFit="1" customWidth="1"/>
    <col min="5633" max="5633" width="10.5703125" style="134" customWidth="1"/>
    <col min="5634" max="5634" width="8.28515625" style="134" customWidth="1"/>
    <col min="5635" max="5635" width="10.28515625" style="134" bestFit="1" customWidth="1"/>
    <col min="5636" max="5636" width="9.5703125" style="134" customWidth="1"/>
    <col min="5637" max="5642" width="8.28515625" style="134" customWidth="1"/>
    <col min="5643" max="5643" width="9.42578125" style="134" customWidth="1"/>
    <col min="5644" max="5645" width="9.28515625" style="134" customWidth="1"/>
    <col min="5646" max="5656" width="8.28515625" style="134" customWidth="1"/>
    <col min="5657" max="5657" width="10.85546875" style="134" customWidth="1"/>
    <col min="5658" max="5875" width="9.140625" style="134"/>
    <col min="5876" max="5876" width="5.140625" style="134" customWidth="1"/>
    <col min="5877" max="5877" width="21.42578125" style="134" customWidth="1"/>
    <col min="5878" max="5878" width="11.140625" style="134" customWidth="1"/>
    <col min="5879" max="5879" width="9.42578125" style="134" customWidth="1"/>
    <col min="5880" max="5880" width="11.85546875" style="134" customWidth="1"/>
    <col min="5881" max="5881" width="10.42578125" style="134" customWidth="1"/>
    <col min="5882" max="5882" width="9.28515625" style="134" customWidth="1"/>
    <col min="5883" max="5883" width="11.28515625" style="134" customWidth="1"/>
    <col min="5884" max="5885" width="8.28515625" style="134" customWidth="1"/>
    <col min="5886" max="5886" width="9.42578125" style="134" customWidth="1"/>
    <col min="5887" max="5887" width="10.5703125" style="134" customWidth="1"/>
    <col min="5888" max="5888" width="10.5703125" style="134" bestFit="1" customWidth="1"/>
    <col min="5889" max="5889" width="10.5703125" style="134" customWidth="1"/>
    <col min="5890" max="5890" width="8.28515625" style="134" customWidth="1"/>
    <col min="5891" max="5891" width="10.28515625" style="134" bestFit="1" customWidth="1"/>
    <col min="5892" max="5892" width="9.5703125" style="134" customWidth="1"/>
    <col min="5893" max="5898" width="8.28515625" style="134" customWidth="1"/>
    <col min="5899" max="5899" width="9.42578125" style="134" customWidth="1"/>
    <col min="5900" max="5901" width="9.28515625" style="134" customWidth="1"/>
    <col min="5902" max="5912" width="8.28515625" style="134" customWidth="1"/>
    <col min="5913" max="5913" width="10.85546875" style="134" customWidth="1"/>
    <col min="5914" max="6131" width="9.140625" style="134"/>
    <col min="6132" max="6132" width="5.140625" style="134" customWidth="1"/>
    <col min="6133" max="6133" width="21.42578125" style="134" customWidth="1"/>
    <col min="6134" max="6134" width="11.140625" style="134" customWidth="1"/>
    <col min="6135" max="6135" width="9.42578125" style="134" customWidth="1"/>
    <col min="6136" max="6136" width="11.85546875" style="134" customWidth="1"/>
    <col min="6137" max="6137" width="10.42578125" style="134" customWidth="1"/>
    <col min="6138" max="6138" width="9.28515625" style="134" customWidth="1"/>
    <col min="6139" max="6139" width="11.28515625" style="134" customWidth="1"/>
    <col min="6140" max="6141" width="8.28515625" style="134" customWidth="1"/>
    <col min="6142" max="6142" width="9.42578125" style="134" customWidth="1"/>
    <col min="6143" max="6143" width="10.5703125" style="134" customWidth="1"/>
    <col min="6144" max="6144" width="10.5703125" style="134" bestFit="1" customWidth="1"/>
    <col min="6145" max="6145" width="10.5703125" style="134" customWidth="1"/>
    <col min="6146" max="6146" width="8.28515625" style="134" customWidth="1"/>
    <col min="6147" max="6147" width="10.28515625" style="134" bestFit="1" customWidth="1"/>
    <col min="6148" max="6148" width="9.5703125" style="134" customWidth="1"/>
    <col min="6149" max="6154" width="8.28515625" style="134" customWidth="1"/>
    <col min="6155" max="6155" width="9.42578125" style="134" customWidth="1"/>
    <col min="6156" max="6157" width="9.28515625" style="134" customWidth="1"/>
    <col min="6158" max="6168" width="8.28515625" style="134" customWidth="1"/>
    <col min="6169" max="6169" width="10.85546875" style="134" customWidth="1"/>
    <col min="6170" max="6387" width="9.140625" style="134"/>
    <col min="6388" max="6388" width="5.140625" style="134" customWidth="1"/>
    <col min="6389" max="6389" width="21.42578125" style="134" customWidth="1"/>
    <col min="6390" max="6390" width="11.140625" style="134" customWidth="1"/>
    <col min="6391" max="6391" width="9.42578125" style="134" customWidth="1"/>
    <col min="6392" max="6392" width="11.85546875" style="134" customWidth="1"/>
    <col min="6393" max="6393" width="10.42578125" style="134" customWidth="1"/>
    <col min="6394" max="6394" width="9.28515625" style="134" customWidth="1"/>
    <col min="6395" max="6395" width="11.28515625" style="134" customWidth="1"/>
    <col min="6396" max="6397" width="8.28515625" style="134" customWidth="1"/>
    <col min="6398" max="6398" width="9.42578125" style="134" customWidth="1"/>
    <col min="6399" max="6399" width="10.5703125" style="134" customWidth="1"/>
    <col min="6400" max="6400" width="10.5703125" style="134" bestFit="1" customWidth="1"/>
    <col min="6401" max="6401" width="10.5703125" style="134" customWidth="1"/>
    <col min="6402" max="6402" width="8.28515625" style="134" customWidth="1"/>
    <col min="6403" max="6403" width="10.28515625" style="134" bestFit="1" customWidth="1"/>
    <col min="6404" max="6404" width="9.5703125" style="134" customWidth="1"/>
    <col min="6405" max="6410" width="8.28515625" style="134" customWidth="1"/>
    <col min="6411" max="6411" width="9.42578125" style="134" customWidth="1"/>
    <col min="6412" max="6413" width="9.28515625" style="134" customWidth="1"/>
    <col min="6414" max="6424" width="8.28515625" style="134" customWidth="1"/>
    <col min="6425" max="6425" width="10.85546875" style="134" customWidth="1"/>
    <col min="6426" max="6643" width="9.140625" style="134"/>
    <col min="6644" max="6644" width="5.140625" style="134" customWidth="1"/>
    <col min="6645" max="6645" width="21.42578125" style="134" customWidth="1"/>
    <col min="6646" max="6646" width="11.140625" style="134" customWidth="1"/>
    <col min="6647" max="6647" width="9.42578125" style="134" customWidth="1"/>
    <col min="6648" max="6648" width="11.85546875" style="134" customWidth="1"/>
    <col min="6649" max="6649" width="10.42578125" style="134" customWidth="1"/>
    <col min="6650" max="6650" width="9.28515625" style="134" customWidth="1"/>
    <col min="6651" max="6651" width="11.28515625" style="134" customWidth="1"/>
    <col min="6652" max="6653" width="8.28515625" style="134" customWidth="1"/>
    <col min="6654" max="6654" width="9.42578125" style="134" customWidth="1"/>
    <col min="6655" max="6655" width="10.5703125" style="134" customWidth="1"/>
    <col min="6656" max="6656" width="10.5703125" style="134" bestFit="1" customWidth="1"/>
    <col min="6657" max="6657" width="10.5703125" style="134" customWidth="1"/>
    <col min="6658" max="6658" width="8.28515625" style="134" customWidth="1"/>
    <col min="6659" max="6659" width="10.28515625" style="134" bestFit="1" customWidth="1"/>
    <col min="6660" max="6660" width="9.5703125" style="134" customWidth="1"/>
    <col min="6661" max="6666" width="8.28515625" style="134" customWidth="1"/>
    <col min="6667" max="6667" width="9.42578125" style="134" customWidth="1"/>
    <col min="6668" max="6669" width="9.28515625" style="134" customWidth="1"/>
    <col min="6670" max="6680" width="8.28515625" style="134" customWidth="1"/>
    <col min="6681" max="6681" width="10.85546875" style="134" customWidth="1"/>
    <col min="6682" max="6899" width="9.140625" style="134"/>
    <col min="6900" max="6900" width="5.140625" style="134" customWidth="1"/>
    <col min="6901" max="6901" width="21.42578125" style="134" customWidth="1"/>
    <col min="6902" max="6902" width="11.140625" style="134" customWidth="1"/>
    <col min="6903" max="6903" width="9.42578125" style="134" customWidth="1"/>
    <col min="6904" max="6904" width="11.85546875" style="134" customWidth="1"/>
    <col min="6905" max="6905" width="10.42578125" style="134" customWidth="1"/>
    <col min="6906" max="6906" width="9.28515625" style="134" customWidth="1"/>
    <col min="6907" max="6907" width="11.28515625" style="134" customWidth="1"/>
    <col min="6908" max="6909" width="8.28515625" style="134" customWidth="1"/>
    <col min="6910" max="6910" width="9.42578125" style="134" customWidth="1"/>
    <col min="6911" max="6911" width="10.5703125" style="134" customWidth="1"/>
    <col min="6912" max="6912" width="10.5703125" style="134" bestFit="1" customWidth="1"/>
    <col min="6913" max="6913" width="10.5703125" style="134" customWidth="1"/>
    <col min="6914" max="6914" width="8.28515625" style="134" customWidth="1"/>
    <col min="6915" max="6915" width="10.28515625" style="134" bestFit="1" customWidth="1"/>
    <col min="6916" max="6916" width="9.5703125" style="134" customWidth="1"/>
    <col min="6917" max="6922" width="8.28515625" style="134" customWidth="1"/>
    <col min="6923" max="6923" width="9.42578125" style="134" customWidth="1"/>
    <col min="6924" max="6925" width="9.28515625" style="134" customWidth="1"/>
    <col min="6926" max="6936" width="8.28515625" style="134" customWidth="1"/>
    <col min="6937" max="6937" width="10.85546875" style="134" customWidth="1"/>
    <col min="6938" max="7155" width="9.140625" style="134"/>
    <col min="7156" max="7156" width="5.140625" style="134" customWidth="1"/>
    <col min="7157" max="7157" width="21.42578125" style="134" customWidth="1"/>
    <col min="7158" max="7158" width="11.140625" style="134" customWidth="1"/>
    <col min="7159" max="7159" width="9.42578125" style="134" customWidth="1"/>
    <col min="7160" max="7160" width="11.85546875" style="134" customWidth="1"/>
    <col min="7161" max="7161" width="10.42578125" style="134" customWidth="1"/>
    <col min="7162" max="7162" width="9.28515625" style="134" customWidth="1"/>
    <col min="7163" max="7163" width="11.28515625" style="134" customWidth="1"/>
    <col min="7164" max="7165" width="8.28515625" style="134" customWidth="1"/>
    <col min="7166" max="7166" width="9.42578125" style="134" customWidth="1"/>
    <col min="7167" max="7167" width="10.5703125" style="134" customWidth="1"/>
    <col min="7168" max="7168" width="10.5703125" style="134" bestFit="1" customWidth="1"/>
    <col min="7169" max="7169" width="10.5703125" style="134" customWidth="1"/>
    <col min="7170" max="7170" width="8.28515625" style="134" customWidth="1"/>
    <col min="7171" max="7171" width="10.28515625" style="134" bestFit="1" customWidth="1"/>
    <col min="7172" max="7172" width="9.5703125" style="134" customWidth="1"/>
    <col min="7173" max="7178" width="8.28515625" style="134" customWidth="1"/>
    <col min="7179" max="7179" width="9.42578125" style="134" customWidth="1"/>
    <col min="7180" max="7181" width="9.28515625" style="134" customWidth="1"/>
    <col min="7182" max="7192" width="8.28515625" style="134" customWidth="1"/>
    <col min="7193" max="7193" width="10.85546875" style="134" customWidth="1"/>
    <col min="7194" max="7411" width="9.140625" style="134"/>
    <col min="7412" max="7412" width="5.140625" style="134" customWidth="1"/>
    <col min="7413" max="7413" width="21.42578125" style="134" customWidth="1"/>
    <col min="7414" max="7414" width="11.140625" style="134" customWidth="1"/>
    <col min="7415" max="7415" width="9.42578125" style="134" customWidth="1"/>
    <col min="7416" max="7416" width="11.85546875" style="134" customWidth="1"/>
    <col min="7417" max="7417" width="10.42578125" style="134" customWidth="1"/>
    <col min="7418" max="7418" width="9.28515625" style="134" customWidth="1"/>
    <col min="7419" max="7419" width="11.28515625" style="134" customWidth="1"/>
    <col min="7420" max="7421" width="8.28515625" style="134" customWidth="1"/>
    <col min="7422" max="7422" width="9.42578125" style="134" customWidth="1"/>
    <col min="7423" max="7423" width="10.5703125" style="134" customWidth="1"/>
    <col min="7424" max="7424" width="10.5703125" style="134" bestFit="1" customWidth="1"/>
    <col min="7425" max="7425" width="10.5703125" style="134" customWidth="1"/>
    <col min="7426" max="7426" width="8.28515625" style="134" customWidth="1"/>
    <col min="7427" max="7427" width="10.28515625" style="134" bestFit="1" customWidth="1"/>
    <col min="7428" max="7428" width="9.5703125" style="134" customWidth="1"/>
    <col min="7429" max="7434" width="8.28515625" style="134" customWidth="1"/>
    <col min="7435" max="7435" width="9.42578125" style="134" customWidth="1"/>
    <col min="7436" max="7437" width="9.28515625" style="134" customWidth="1"/>
    <col min="7438" max="7448" width="8.28515625" style="134" customWidth="1"/>
    <col min="7449" max="7449" width="10.85546875" style="134" customWidth="1"/>
    <col min="7450" max="7667" width="9.140625" style="134"/>
    <col min="7668" max="7668" width="5.140625" style="134" customWidth="1"/>
    <col min="7669" max="7669" width="21.42578125" style="134" customWidth="1"/>
    <col min="7670" max="7670" width="11.140625" style="134" customWidth="1"/>
    <col min="7671" max="7671" width="9.42578125" style="134" customWidth="1"/>
    <col min="7672" max="7672" width="11.85546875" style="134" customWidth="1"/>
    <col min="7673" max="7673" width="10.42578125" style="134" customWidth="1"/>
    <col min="7674" max="7674" width="9.28515625" style="134" customWidth="1"/>
    <col min="7675" max="7675" width="11.28515625" style="134" customWidth="1"/>
    <col min="7676" max="7677" width="8.28515625" style="134" customWidth="1"/>
    <col min="7678" max="7678" width="9.42578125" style="134" customWidth="1"/>
    <col min="7679" max="7679" width="10.5703125" style="134" customWidth="1"/>
    <col min="7680" max="7680" width="10.5703125" style="134" bestFit="1" customWidth="1"/>
    <col min="7681" max="7681" width="10.5703125" style="134" customWidth="1"/>
    <col min="7682" max="7682" width="8.28515625" style="134" customWidth="1"/>
    <col min="7683" max="7683" width="10.28515625" style="134" bestFit="1" customWidth="1"/>
    <col min="7684" max="7684" width="9.5703125" style="134" customWidth="1"/>
    <col min="7685" max="7690" width="8.28515625" style="134" customWidth="1"/>
    <col min="7691" max="7691" width="9.42578125" style="134" customWidth="1"/>
    <col min="7692" max="7693" width="9.28515625" style="134" customWidth="1"/>
    <col min="7694" max="7704" width="8.28515625" style="134" customWidth="1"/>
    <col min="7705" max="7705" width="10.85546875" style="134" customWidth="1"/>
    <col min="7706" max="7923" width="9.140625" style="134"/>
    <col min="7924" max="7924" width="5.140625" style="134" customWidth="1"/>
    <col min="7925" max="7925" width="21.42578125" style="134" customWidth="1"/>
    <col min="7926" max="7926" width="11.140625" style="134" customWidth="1"/>
    <col min="7927" max="7927" width="9.42578125" style="134" customWidth="1"/>
    <col min="7928" max="7928" width="11.85546875" style="134" customWidth="1"/>
    <col min="7929" max="7929" width="10.42578125" style="134" customWidth="1"/>
    <col min="7930" max="7930" width="9.28515625" style="134" customWidth="1"/>
    <col min="7931" max="7931" width="11.28515625" style="134" customWidth="1"/>
    <col min="7932" max="7933" width="8.28515625" style="134" customWidth="1"/>
    <col min="7934" max="7934" width="9.42578125" style="134" customWidth="1"/>
    <col min="7935" max="7935" width="10.5703125" style="134" customWidth="1"/>
    <col min="7936" max="7936" width="10.5703125" style="134" bestFit="1" customWidth="1"/>
    <col min="7937" max="7937" width="10.5703125" style="134" customWidth="1"/>
    <col min="7938" max="7938" width="8.28515625" style="134" customWidth="1"/>
    <col min="7939" max="7939" width="10.28515625" style="134" bestFit="1" customWidth="1"/>
    <col min="7940" max="7940" width="9.5703125" style="134" customWidth="1"/>
    <col min="7941" max="7946" width="8.28515625" style="134" customWidth="1"/>
    <col min="7947" max="7947" width="9.42578125" style="134" customWidth="1"/>
    <col min="7948" max="7949" width="9.28515625" style="134" customWidth="1"/>
    <col min="7950" max="7960" width="8.28515625" style="134" customWidth="1"/>
    <col min="7961" max="7961" width="10.85546875" style="134" customWidth="1"/>
    <col min="7962" max="8179" width="9.140625" style="134"/>
    <col min="8180" max="8180" width="5.140625" style="134" customWidth="1"/>
    <col min="8181" max="8181" width="21.42578125" style="134" customWidth="1"/>
    <col min="8182" max="8182" width="11.140625" style="134" customWidth="1"/>
    <col min="8183" max="8183" width="9.42578125" style="134" customWidth="1"/>
    <col min="8184" max="8184" width="11.85546875" style="134" customWidth="1"/>
    <col min="8185" max="8185" width="10.42578125" style="134" customWidth="1"/>
    <col min="8186" max="8186" width="9.28515625" style="134" customWidth="1"/>
    <col min="8187" max="8187" width="11.28515625" style="134" customWidth="1"/>
    <col min="8188" max="8189" width="8.28515625" style="134" customWidth="1"/>
    <col min="8190" max="8190" width="9.42578125" style="134" customWidth="1"/>
    <col min="8191" max="8191" width="10.5703125" style="134" customWidth="1"/>
    <col min="8192" max="8192" width="10.5703125" style="134" bestFit="1" customWidth="1"/>
    <col min="8193" max="8193" width="10.5703125" style="134" customWidth="1"/>
    <col min="8194" max="8194" width="8.28515625" style="134" customWidth="1"/>
    <col min="8195" max="8195" width="10.28515625" style="134" bestFit="1" customWidth="1"/>
    <col min="8196" max="8196" width="9.5703125" style="134" customWidth="1"/>
    <col min="8197" max="8202" width="8.28515625" style="134" customWidth="1"/>
    <col min="8203" max="8203" width="9.42578125" style="134" customWidth="1"/>
    <col min="8204" max="8205" width="9.28515625" style="134" customWidth="1"/>
    <col min="8206" max="8216" width="8.28515625" style="134" customWidth="1"/>
    <col min="8217" max="8217" width="10.85546875" style="134" customWidth="1"/>
    <col min="8218" max="8435" width="9.140625" style="134"/>
    <col min="8436" max="8436" width="5.140625" style="134" customWidth="1"/>
    <col min="8437" max="8437" width="21.42578125" style="134" customWidth="1"/>
    <col min="8438" max="8438" width="11.140625" style="134" customWidth="1"/>
    <col min="8439" max="8439" width="9.42578125" style="134" customWidth="1"/>
    <col min="8440" max="8440" width="11.85546875" style="134" customWidth="1"/>
    <col min="8441" max="8441" width="10.42578125" style="134" customWidth="1"/>
    <col min="8442" max="8442" width="9.28515625" style="134" customWidth="1"/>
    <col min="8443" max="8443" width="11.28515625" style="134" customWidth="1"/>
    <col min="8444" max="8445" width="8.28515625" style="134" customWidth="1"/>
    <col min="8446" max="8446" width="9.42578125" style="134" customWidth="1"/>
    <col min="8447" max="8447" width="10.5703125" style="134" customWidth="1"/>
    <col min="8448" max="8448" width="10.5703125" style="134" bestFit="1" customWidth="1"/>
    <col min="8449" max="8449" width="10.5703125" style="134" customWidth="1"/>
    <col min="8450" max="8450" width="8.28515625" style="134" customWidth="1"/>
    <col min="8451" max="8451" width="10.28515625" style="134" bestFit="1" customWidth="1"/>
    <col min="8452" max="8452" width="9.5703125" style="134" customWidth="1"/>
    <col min="8453" max="8458" width="8.28515625" style="134" customWidth="1"/>
    <col min="8459" max="8459" width="9.42578125" style="134" customWidth="1"/>
    <col min="8460" max="8461" width="9.28515625" style="134" customWidth="1"/>
    <col min="8462" max="8472" width="8.28515625" style="134" customWidth="1"/>
    <col min="8473" max="8473" width="10.85546875" style="134" customWidth="1"/>
    <col min="8474" max="8691" width="9.140625" style="134"/>
    <col min="8692" max="8692" width="5.140625" style="134" customWidth="1"/>
    <col min="8693" max="8693" width="21.42578125" style="134" customWidth="1"/>
    <col min="8694" max="8694" width="11.140625" style="134" customWidth="1"/>
    <col min="8695" max="8695" width="9.42578125" style="134" customWidth="1"/>
    <col min="8696" max="8696" width="11.85546875" style="134" customWidth="1"/>
    <col min="8697" max="8697" width="10.42578125" style="134" customWidth="1"/>
    <col min="8698" max="8698" width="9.28515625" style="134" customWidth="1"/>
    <col min="8699" max="8699" width="11.28515625" style="134" customWidth="1"/>
    <col min="8700" max="8701" width="8.28515625" style="134" customWidth="1"/>
    <col min="8702" max="8702" width="9.42578125" style="134" customWidth="1"/>
    <col min="8703" max="8703" width="10.5703125" style="134" customWidth="1"/>
    <col min="8704" max="8704" width="10.5703125" style="134" bestFit="1" customWidth="1"/>
    <col min="8705" max="8705" width="10.5703125" style="134" customWidth="1"/>
    <col min="8706" max="8706" width="8.28515625" style="134" customWidth="1"/>
    <col min="8707" max="8707" width="10.28515625" style="134" bestFit="1" customWidth="1"/>
    <col min="8708" max="8708" width="9.5703125" style="134" customWidth="1"/>
    <col min="8709" max="8714" width="8.28515625" style="134" customWidth="1"/>
    <col min="8715" max="8715" width="9.42578125" style="134" customWidth="1"/>
    <col min="8716" max="8717" width="9.28515625" style="134" customWidth="1"/>
    <col min="8718" max="8728" width="8.28515625" style="134" customWidth="1"/>
    <col min="8729" max="8729" width="10.85546875" style="134" customWidth="1"/>
    <col min="8730" max="8947" width="9.140625" style="134"/>
    <col min="8948" max="8948" width="5.140625" style="134" customWidth="1"/>
    <col min="8949" max="8949" width="21.42578125" style="134" customWidth="1"/>
    <col min="8950" max="8950" width="11.140625" style="134" customWidth="1"/>
    <col min="8951" max="8951" width="9.42578125" style="134" customWidth="1"/>
    <col min="8952" max="8952" width="11.85546875" style="134" customWidth="1"/>
    <col min="8953" max="8953" width="10.42578125" style="134" customWidth="1"/>
    <col min="8954" max="8954" width="9.28515625" style="134" customWidth="1"/>
    <col min="8955" max="8955" width="11.28515625" style="134" customWidth="1"/>
    <col min="8956" max="8957" width="8.28515625" style="134" customWidth="1"/>
    <col min="8958" max="8958" width="9.42578125" style="134" customWidth="1"/>
    <col min="8959" max="8959" width="10.5703125" style="134" customWidth="1"/>
    <col min="8960" max="8960" width="10.5703125" style="134" bestFit="1" customWidth="1"/>
    <col min="8961" max="8961" width="10.5703125" style="134" customWidth="1"/>
    <col min="8962" max="8962" width="8.28515625" style="134" customWidth="1"/>
    <col min="8963" max="8963" width="10.28515625" style="134" bestFit="1" customWidth="1"/>
    <col min="8964" max="8964" width="9.5703125" style="134" customWidth="1"/>
    <col min="8965" max="8970" width="8.28515625" style="134" customWidth="1"/>
    <col min="8971" max="8971" width="9.42578125" style="134" customWidth="1"/>
    <col min="8972" max="8973" width="9.28515625" style="134" customWidth="1"/>
    <col min="8974" max="8984" width="8.28515625" style="134" customWidth="1"/>
    <col min="8985" max="8985" width="10.85546875" style="134" customWidth="1"/>
    <col min="8986" max="9203" width="9.140625" style="134"/>
    <col min="9204" max="9204" width="5.140625" style="134" customWidth="1"/>
    <col min="9205" max="9205" width="21.42578125" style="134" customWidth="1"/>
    <col min="9206" max="9206" width="11.140625" style="134" customWidth="1"/>
    <col min="9207" max="9207" width="9.42578125" style="134" customWidth="1"/>
    <col min="9208" max="9208" width="11.85546875" style="134" customWidth="1"/>
    <col min="9209" max="9209" width="10.42578125" style="134" customWidth="1"/>
    <col min="9210" max="9210" width="9.28515625" style="134" customWidth="1"/>
    <col min="9211" max="9211" width="11.28515625" style="134" customWidth="1"/>
    <col min="9212" max="9213" width="8.28515625" style="134" customWidth="1"/>
    <col min="9214" max="9214" width="9.42578125" style="134" customWidth="1"/>
    <col min="9215" max="9215" width="10.5703125" style="134" customWidth="1"/>
    <col min="9216" max="9216" width="10.5703125" style="134" bestFit="1" customWidth="1"/>
    <col min="9217" max="9217" width="10.5703125" style="134" customWidth="1"/>
    <col min="9218" max="9218" width="8.28515625" style="134" customWidth="1"/>
    <col min="9219" max="9219" width="10.28515625" style="134" bestFit="1" customWidth="1"/>
    <col min="9220" max="9220" width="9.5703125" style="134" customWidth="1"/>
    <col min="9221" max="9226" width="8.28515625" style="134" customWidth="1"/>
    <col min="9227" max="9227" width="9.42578125" style="134" customWidth="1"/>
    <col min="9228" max="9229" width="9.28515625" style="134" customWidth="1"/>
    <col min="9230" max="9240" width="8.28515625" style="134" customWidth="1"/>
    <col min="9241" max="9241" width="10.85546875" style="134" customWidth="1"/>
    <col min="9242" max="9459" width="9.140625" style="134"/>
    <col min="9460" max="9460" width="5.140625" style="134" customWidth="1"/>
    <col min="9461" max="9461" width="21.42578125" style="134" customWidth="1"/>
    <col min="9462" max="9462" width="11.140625" style="134" customWidth="1"/>
    <col min="9463" max="9463" width="9.42578125" style="134" customWidth="1"/>
    <col min="9464" max="9464" width="11.85546875" style="134" customWidth="1"/>
    <col min="9465" max="9465" width="10.42578125" style="134" customWidth="1"/>
    <col min="9466" max="9466" width="9.28515625" style="134" customWidth="1"/>
    <col min="9467" max="9467" width="11.28515625" style="134" customWidth="1"/>
    <col min="9468" max="9469" width="8.28515625" style="134" customWidth="1"/>
    <col min="9470" max="9470" width="9.42578125" style="134" customWidth="1"/>
    <col min="9471" max="9471" width="10.5703125" style="134" customWidth="1"/>
    <col min="9472" max="9472" width="10.5703125" style="134" bestFit="1" customWidth="1"/>
    <col min="9473" max="9473" width="10.5703125" style="134" customWidth="1"/>
    <col min="9474" max="9474" width="8.28515625" style="134" customWidth="1"/>
    <col min="9475" max="9475" width="10.28515625" style="134" bestFit="1" customWidth="1"/>
    <col min="9476" max="9476" width="9.5703125" style="134" customWidth="1"/>
    <col min="9477" max="9482" width="8.28515625" style="134" customWidth="1"/>
    <col min="9483" max="9483" width="9.42578125" style="134" customWidth="1"/>
    <col min="9484" max="9485" width="9.28515625" style="134" customWidth="1"/>
    <col min="9486" max="9496" width="8.28515625" style="134" customWidth="1"/>
    <col min="9497" max="9497" width="10.85546875" style="134" customWidth="1"/>
    <col min="9498" max="9715" width="9.140625" style="134"/>
    <col min="9716" max="9716" width="5.140625" style="134" customWidth="1"/>
    <col min="9717" max="9717" width="21.42578125" style="134" customWidth="1"/>
    <col min="9718" max="9718" width="11.140625" style="134" customWidth="1"/>
    <col min="9719" max="9719" width="9.42578125" style="134" customWidth="1"/>
    <col min="9720" max="9720" width="11.85546875" style="134" customWidth="1"/>
    <col min="9721" max="9721" width="10.42578125" style="134" customWidth="1"/>
    <col min="9722" max="9722" width="9.28515625" style="134" customWidth="1"/>
    <col min="9723" max="9723" width="11.28515625" style="134" customWidth="1"/>
    <col min="9724" max="9725" width="8.28515625" style="134" customWidth="1"/>
    <col min="9726" max="9726" width="9.42578125" style="134" customWidth="1"/>
    <col min="9727" max="9727" width="10.5703125" style="134" customWidth="1"/>
    <col min="9728" max="9728" width="10.5703125" style="134" bestFit="1" customWidth="1"/>
    <col min="9729" max="9729" width="10.5703125" style="134" customWidth="1"/>
    <col min="9730" max="9730" width="8.28515625" style="134" customWidth="1"/>
    <col min="9731" max="9731" width="10.28515625" style="134" bestFit="1" customWidth="1"/>
    <col min="9732" max="9732" width="9.5703125" style="134" customWidth="1"/>
    <col min="9733" max="9738" width="8.28515625" style="134" customWidth="1"/>
    <col min="9739" max="9739" width="9.42578125" style="134" customWidth="1"/>
    <col min="9740" max="9741" width="9.28515625" style="134" customWidth="1"/>
    <col min="9742" max="9752" width="8.28515625" style="134" customWidth="1"/>
    <col min="9753" max="9753" width="10.85546875" style="134" customWidth="1"/>
    <col min="9754" max="9971" width="9.140625" style="134"/>
    <col min="9972" max="9972" width="5.140625" style="134" customWidth="1"/>
    <col min="9973" max="9973" width="21.42578125" style="134" customWidth="1"/>
    <col min="9974" max="9974" width="11.140625" style="134" customWidth="1"/>
    <col min="9975" max="9975" width="9.42578125" style="134" customWidth="1"/>
    <col min="9976" max="9976" width="11.85546875" style="134" customWidth="1"/>
    <col min="9977" max="9977" width="10.42578125" style="134" customWidth="1"/>
    <col min="9978" max="9978" width="9.28515625" style="134" customWidth="1"/>
    <col min="9979" max="9979" width="11.28515625" style="134" customWidth="1"/>
    <col min="9980" max="9981" width="8.28515625" style="134" customWidth="1"/>
    <col min="9982" max="9982" width="9.42578125" style="134" customWidth="1"/>
    <col min="9983" max="9983" width="10.5703125" style="134" customWidth="1"/>
    <col min="9984" max="9984" width="10.5703125" style="134" bestFit="1" customWidth="1"/>
    <col min="9985" max="9985" width="10.5703125" style="134" customWidth="1"/>
    <col min="9986" max="9986" width="8.28515625" style="134" customWidth="1"/>
    <col min="9987" max="9987" width="10.28515625" style="134" bestFit="1" customWidth="1"/>
    <col min="9988" max="9988" width="9.5703125" style="134" customWidth="1"/>
    <col min="9989" max="9994" width="8.28515625" style="134" customWidth="1"/>
    <col min="9995" max="9995" width="9.42578125" style="134" customWidth="1"/>
    <col min="9996" max="9997" width="9.28515625" style="134" customWidth="1"/>
    <col min="9998" max="10008" width="8.28515625" style="134" customWidth="1"/>
    <col min="10009" max="10009" width="10.85546875" style="134" customWidth="1"/>
    <col min="10010" max="10227" width="9.140625" style="134"/>
    <col min="10228" max="10228" width="5.140625" style="134" customWidth="1"/>
    <col min="10229" max="10229" width="21.42578125" style="134" customWidth="1"/>
    <col min="10230" max="10230" width="11.140625" style="134" customWidth="1"/>
    <col min="10231" max="10231" width="9.42578125" style="134" customWidth="1"/>
    <col min="10232" max="10232" width="11.85546875" style="134" customWidth="1"/>
    <col min="10233" max="10233" width="10.42578125" style="134" customWidth="1"/>
    <col min="10234" max="10234" width="9.28515625" style="134" customWidth="1"/>
    <col min="10235" max="10235" width="11.28515625" style="134" customWidth="1"/>
    <col min="10236" max="10237" width="8.28515625" style="134" customWidth="1"/>
    <col min="10238" max="10238" width="9.42578125" style="134" customWidth="1"/>
    <col min="10239" max="10239" width="10.5703125" style="134" customWidth="1"/>
    <col min="10240" max="10240" width="10.5703125" style="134" bestFit="1" customWidth="1"/>
    <col min="10241" max="10241" width="10.5703125" style="134" customWidth="1"/>
    <col min="10242" max="10242" width="8.28515625" style="134" customWidth="1"/>
    <col min="10243" max="10243" width="10.28515625" style="134" bestFit="1" customWidth="1"/>
    <col min="10244" max="10244" width="9.5703125" style="134" customWidth="1"/>
    <col min="10245" max="10250" width="8.28515625" style="134" customWidth="1"/>
    <col min="10251" max="10251" width="9.42578125" style="134" customWidth="1"/>
    <col min="10252" max="10253" width="9.28515625" style="134" customWidth="1"/>
    <col min="10254" max="10264" width="8.28515625" style="134" customWidth="1"/>
    <col min="10265" max="10265" width="10.85546875" style="134" customWidth="1"/>
    <col min="10266" max="10483" width="9.140625" style="134"/>
    <col min="10484" max="10484" width="5.140625" style="134" customWidth="1"/>
    <col min="10485" max="10485" width="21.42578125" style="134" customWidth="1"/>
    <col min="10486" max="10486" width="11.140625" style="134" customWidth="1"/>
    <col min="10487" max="10487" width="9.42578125" style="134" customWidth="1"/>
    <col min="10488" max="10488" width="11.85546875" style="134" customWidth="1"/>
    <col min="10489" max="10489" width="10.42578125" style="134" customWidth="1"/>
    <col min="10490" max="10490" width="9.28515625" style="134" customWidth="1"/>
    <col min="10491" max="10491" width="11.28515625" style="134" customWidth="1"/>
    <col min="10492" max="10493" width="8.28515625" style="134" customWidth="1"/>
    <col min="10494" max="10494" width="9.42578125" style="134" customWidth="1"/>
    <col min="10495" max="10495" width="10.5703125" style="134" customWidth="1"/>
    <col min="10496" max="10496" width="10.5703125" style="134" bestFit="1" customWidth="1"/>
    <col min="10497" max="10497" width="10.5703125" style="134" customWidth="1"/>
    <col min="10498" max="10498" width="8.28515625" style="134" customWidth="1"/>
    <col min="10499" max="10499" width="10.28515625" style="134" bestFit="1" customWidth="1"/>
    <col min="10500" max="10500" width="9.5703125" style="134" customWidth="1"/>
    <col min="10501" max="10506" width="8.28515625" style="134" customWidth="1"/>
    <col min="10507" max="10507" width="9.42578125" style="134" customWidth="1"/>
    <col min="10508" max="10509" width="9.28515625" style="134" customWidth="1"/>
    <col min="10510" max="10520" width="8.28515625" style="134" customWidth="1"/>
    <col min="10521" max="10521" width="10.85546875" style="134" customWidth="1"/>
    <col min="10522" max="10739" width="9.140625" style="134"/>
    <col min="10740" max="10740" width="5.140625" style="134" customWidth="1"/>
    <col min="10741" max="10741" width="21.42578125" style="134" customWidth="1"/>
    <col min="10742" max="10742" width="11.140625" style="134" customWidth="1"/>
    <col min="10743" max="10743" width="9.42578125" style="134" customWidth="1"/>
    <col min="10744" max="10744" width="11.85546875" style="134" customWidth="1"/>
    <col min="10745" max="10745" width="10.42578125" style="134" customWidth="1"/>
    <col min="10746" max="10746" width="9.28515625" style="134" customWidth="1"/>
    <col min="10747" max="10747" width="11.28515625" style="134" customWidth="1"/>
    <col min="10748" max="10749" width="8.28515625" style="134" customWidth="1"/>
    <col min="10750" max="10750" width="9.42578125" style="134" customWidth="1"/>
    <col min="10751" max="10751" width="10.5703125" style="134" customWidth="1"/>
    <col min="10752" max="10752" width="10.5703125" style="134" bestFit="1" customWidth="1"/>
    <col min="10753" max="10753" width="10.5703125" style="134" customWidth="1"/>
    <col min="10754" max="10754" width="8.28515625" style="134" customWidth="1"/>
    <col min="10755" max="10755" width="10.28515625" style="134" bestFit="1" customWidth="1"/>
    <col min="10756" max="10756" width="9.5703125" style="134" customWidth="1"/>
    <col min="10757" max="10762" width="8.28515625" style="134" customWidth="1"/>
    <col min="10763" max="10763" width="9.42578125" style="134" customWidth="1"/>
    <col min="10764" max="10765" width="9.28515625" style="134" customWidth="1"/>
    <col min="10766" max="10776" width="8.28515625" style="134" customWidth="1"/>
    <col min="10777" max="10777" width="10.85546875" style="134" customWidth="1"/>
    <col min="10778" max="10995" width="9.140625" style="134"/>
    <col min="10996" max="10996" width="5.140625" style="134" customWidth="1"/>
    <col min="10997" max="10997" width="21.42578125" style="134" customWidth="1"/>
    <col min="10998" max="10998" width="11.140625" style="134" customWidth="1"/>
    <col min="10999" max="10999" width="9.42578125" style="134" customWidth="1"/>
    <col min="11000" max="11000" width="11.85546875" style="134" customWidth="1"/>
    <col min="11001" max="11001" width="10.42578125" style="134" customWidth="1"/>
    <col min="11002" max="11002" width="9.28515625" style="134" customWidth="1"/>
    <col min="11003" max="11003" width="11.28515625" style="134" customWidth="1"/>
    <col min="11004" max="11005" width="8.28515625" style="134" customWidth="1"/>
    <col min="11006" max="11006" width="9.42578125" style="134" customWidth="1"/>
    <col min="11007" max="11007" width="10.5703125" style="134" customWidth="1"/>
    <col min="11008" max="11008" width="10.5703125" style="134" bestFit="1" customWidth="1"/>
    <col min="11009" max="11009" width="10.5703125" style="134" customWidth="1"/>
    <col min="11010" max="11010" width="8.28515625" style="134" customWidth="1"/>
    <col min="11011" max="11011" width="10.28515625" style="134" bestFit="1" customWidth="1"/>
    <col min="11012" max="11012" width="9.5703125" style="134" customWidth="1"/>
    <col min="11013" max="11018" width="8.28515625" style="134" customWidth="1"/>
    <col min="11019" max="11019" width="9.42578125" style="134" customWidth="1"/>
    <col min="11020" max="11021" width="9.28515625" style="134" customWidth="1"/>
    <col min="11022" max="11032" width="8.28515625" style="134" customWidth="1"/>
    <col min="11033" max="11033" width="10.85546875" style="134" customWidth="1"/>
    <col min="11034" max="11251" width="9.140625" style="134"/>
    <col min="11252" max="11252" width="5.140625" style="134" customWidth="1"/>
    <col min="11253" max="11253" width="21.42578125" style="134" customWidth="1"/>
    <col min="11254" max="11254" width="11.140625" style="134" customWidth="1"/>
    <col min="11255" max="11255" width="9.42578125" style="134" customWidth="1"/>
    <col min="11256" max="11256" width="11.85546875" style="134" customWidth="1"/>
    <col min="11257" max="11257" width="10.42578125" style="134" customWidth="1"/>
    <col min="11258" max="11258" width="9.28515625" style="134" customWidth="1"/>
    <col min="11259" max="11259" width="11.28515625" style="134" customWidth="1"/>
    <col min="11260" max="11261" width="8.28515625" style="134" customWidth="1"/>
    <col min="11262" max="11262" width="9.42578125" style="134" customWidth="1"/>
    <col min="11263" max="11263" width="10.5703125" style="134" customWidth="1"/>
    <col min="11264" max="11264" width="10.5703125" style="134" bestFit="1" customWidth="1"/>
    <col min="11265" max="11265" width="10.5703125" style="134" customWidth="1"/>
    <col min="11266" max="11266" width="8.28515625" style="134" customWidth="1"/>
    <col min="11267" max="11267" width="10.28515625" style="134" bestFit="1" customWidth="1"/>
    <col min="11268" max="11268" width="9.5703125" style="134" customWidth="1"/>
    <col min="11269" max="11274" width="8.28515625" style="134" customWidth="1"/>
    <col min="11275" max="11275" width="9.42578125" style="134" customWidth="1"/>
    <col min="11276" max="11277" width="9.28515625" style="134" customWidth="1"/>
    <col min="11278" max="11288" width="8.28515625" style="134" customWidth="1"/>
    <col min="11289" max="11289" width="10.85546875" style="134" customWidth="1"/>
    <col min="11290" max="11507" width="9.140625" style="134"/>
    <col min="11508" max="11508" width="5.140625" style="134" customWidth="1"/>
    <col min="11509" max="11509" width="21.42578125" style="134" customWidth="1"/>
    <col min="11510" max="11510" width="11.140625" style="134" customWidth="1"/>
    <col min="11511" max="11511" width="9.42578125" style="134" customWidth="1"/>
    <col min="11512" max="11512" width="11.85546875" style="134" customWidth="1"/>
    <col min="11513" max="11513" width="10.42578125" style="134" customWidth="1"/>
    <col min="11514" max="11514" width="9.28515625" style="134" customWidth="1"/>
    <col min="11515" max="11515" width="11.28515625" style="134" customWidth="1"/>
    <col min="11516" max="11517" width="8.28515625" style="134" customWidth="1"/>
    <col min="11518" max="11518" width="9.42578125" style="134" customWidth="1"/>
    <col min="11519" max="11519" width="10.5703125" style="134" customWidth="1"/>
    <col min="11520" max="11520" width="10.5703125" style="134" bestFit="1" customWidth="1"/>
    <col min="11521" max="11521" width="10.5703125" style="134" customWidth="1"/>
    <col min="11522" max="11522" width="8.28515625" style="134" customWidth="1"/>
    <col min="11523" max="11523" width="10.28515625" style="134" bestFit="1" customWidth="1"/>
    <col min="11524" max="11524" width="9.5703125" style="134" customWidth="1"/>
    <col min="11525" max="11530" width="8.28515625" style="134" customWidth="1"/>
    <col min="11531" max="11531" width="9.42578125" style="134" customWidth="1"/>
    <col min="11532" max="11533" width="9.28515625" style="134" customWidth="1"/>
    <col min="11534" max="11544" width="8.28515625" style="134" customWidth="1"/>
    <col min="11545" max="11545" width="10.85546875" style="134" customWidth="1"/>
    <col min="11546" max="11763" width="9.140625" style="134"/>
    <col min="11764" max="11764" width="5.140625" style="134" customWidth="1"/>
    <col min="11765" max="11765" width="21.42578125" style="134" customWidth="1"/>
    <col min="11766" max="11766" width="11.140625" style="134" customWidth="1"/>
    <col min="11767" max="11767" width="9.42578125" style="134" customWidth="1"/>
    <col min="11768" max="11768" width="11.85546875" style="134" customWidth="1"/>
    <col min="11769" max="11769" width="10.42578125" style="134" customWidth="1"/>
    <col min="11770" max="11770" width="9.28515625" style="134" customWidth="1"/>
    <col min="11771" max="11771" width="11.28515625" style="134" customWidth="1"/>
    <col min="11772" max="11773" width="8.28515625" style="134" customWidth="1"/>
    <col min="11774" max="11774" width="9.42578125" style="134" customWidth="1"/>
    <col min="11775" max="11775" width="10.5703125" style="134" customWidth="1"/>
    <col min="11776" max="11776" width="10.5703125" style="134" bestFit="1" customWidth="1"/>
    <col min="11777" max="11777" width="10.5703125" style="134" customWidth="1"/>
    <col min="11778" max="11778" width="8.28515625" style="134" customWidth="1"/>
    <col min="11779" max="11779" width="10.28515625" style="134" bestFit="1" customWidth="1"/>
    <col min="11780" max="11780" width="9.5703125" style="134" customWidth="1"/>
    <col min="11781" max="11786" width="8.28515625" style="134" customWidth="1"/>
    <col min="11787" max="11787" width="9.42578125" style="134" customWidth="1"/>
    <col min="11788" max="11789" width="9.28515625" style="134" customWidth="1"/>
    <col min="11790" max="11800" width="8.28515625" style="134" customWidth="1"/>
    <col min="11801" max="11801" width="10.85546875" style="134" customWidth="1"/>
    <col min="11802" max="12019" width="9.140625" style="134"/>
    <col min="12020" max="12020" width="5.140625" style="134" customWidth="1"/>
    <col min="12021" max="12021" width="21.42578125" style="134" customWidth="1"/>
    <col min="12022" max="12022" width="11.140625" style="134" customWidth="1"/>
    <col min="12023" max="12023" width="9.42578125" style="134" customWidth="1"/>
    <col min="12024" max="12024" width="11.85546875" style="134" customWidth="1"/>
    <col min="12025" max="12025" width="10.42578125" style="134" customWidth="1"/>
    <col min="12026" max="12026" width="9.28515625" style="134" customWidth="1"/>
    <col min="12027" max="12027" width="11.28515625" style="134" customWidth="1"/>
    <col min="12028" max="12029" width="8.28515625" style="134" customWidth="1"/>
    <col min="12030" max="12030" width="9.42578125" style="134" customWidth="1"/>
    <col min="12031" max="12031" width="10.5703125" style="134" customWidth="1"/>
    <col min="12032" max="12032" width="10.5703125" style="134" bestFit="1" customWidth="1"/>
    <col min="12033" max="12033" width="10.5703125" style="134" customWidth="1"/>
    <col min="12034" max="12034" width="8.28515625" style="134" customWidth="1"/>
    <col min="12035" max="12035" width="10.28515625" style="134" bestFit="1" customWidth="1"/>
    <col min="12036" max="12036" width="9.5703125" style="134" customWidth="1"/>
    <col min="12037" max="12042" width="8.28515625" style="134" customWidth="1"/>
    <col min="12043" max="12043" width="9.42578125" style="134" customWidth="1"/>
    <col min="12044" max="12045" width="9.28515625" style="134" customWidth="1"/>
    <col min="12046" max="12056" width="8.28515625" style="134" customWidth="1"/>
    <col min="12057" max="12057" width="10.85546875" style="134" customWidth="1"/>
    <col min="12058" max="12275" width="9.140625" style="134"/>
    <col min="12276" max="12276" width="5.140625" style="134" customWidth="1"/>
    <col min="12277" max="12277" width="21.42578125" style="134" customWidth="1"/>
    <col min="12278" max="12278" width="11.140625" style="134" customWidth="1"/>
    <col min="12279" max="12279" width="9.42578125" style="134" customWidth="1"/>
    <col min="12280" max="12280" width="11.85546875" style="134" customWidth="1"/>
    <col min="12281" max="12281" width="10.42578125" style="134" customWidth="1"/>
    <col min="12282" max="12282" width="9.28515625" style="134" customWidth="1"/>
    <col min="12283" max="12283" width="11.28515625" style="134" customWidth="1"/>
    <col min="12284" max="12285" width="8.28515625" style="134" customWidth="1"/>
    <col min="12286" max="12286" width="9.42578125" style="134" customWidth="1"/>
    <col min="12287" max="12287" width="10.5703125" style="134" customWidth="1"/>
    <col min="12288" max="12288" width="10.5703125" style="134" bestFit="1" customWidth="1"/>
    <col min="12289" max="12289" width="10.5703125" style="134" customWidth="1"/>
    <col min="12290" max="12290" width="8.28515625" style="134" customWidth="1"/>
    <col min="12291" max="12291" width="10.28515625" style="134" bestFit="1" customWidth="1"/>
    <col min="12292" max="12292" width="9.5703125" style="134" customWidth="1"/>
    <col min="12293" max="12298" width="8.28515625" style="134" customWidth="1"/>
    <col min="12299" max="12299" width="9.42578125" style="134" customWidth="1"/>
    <col min="12300" max="12301" width="9.28515625" style="134" customWidth="1"/>
    <col min="12302" max="12312" width="8.28515625" style="134" customWidth="1"/>
    <col min="12313" max="12313" width="10.85546875" style="134" customWidth="1"/>
    <col min="12314" max="12531" width="9.140625" style="134"/>
    <col min="12532" max="12532" width="5.140625" style="134" customWidth="1"/>
    <col min="12533" max="12533" width="21.42578125" style="134" customWidth="1"/>
    <col min="12534" max="12534" width="11.140625" style="134" customWidth="1"/>
    <col min="12535" max="12535" width="9.42578125" style="134" customWidth="1"/>
    <col min="12536" max="12536" width="11.85546875" style="134" customWidth="1"/>
    <col min="12537" max="12537" width="10.42578125" style="134" customWidth="1"/>
    <col min="12538" max="12538" width="9.28515625" style="134" customWidth="1"/>
    <col min="12539" max="12539" width="11.28515625" style="134" customWidth="1"/>
    <col min="12540" max="12541" width="8.28515625" style="134" customWidth="1"/>
    <col min="12542" max="12542" width="9.42578125" style="134" customWidth="1"/>
    <col min="12543" max="12543" width="10.5703125" style="134" customWidth="1"/>
    <col min="12544" max="12544" width="10.5703125" style="134" bestFit="1" customWidth="1"/>
    <col min="12545" max="12545" width="10.5703125" style="134" customWidth="1"/>
    <col min="12546" max="12546" width="8.28515625" style="134" customWidth="1"/>
    <col min="12547" max="12547" width="10.28515625" style="134" bestFit="1" customWidth="1"/>
    <col min="12548" max="12548" width="9.5703125" style="134" customWidth="1"/>
    <col min="12549" max="12554" width="8.28515625" style="134" customWidth="1"/>
    <col min="12555" max="12555" width="9.42578125" style="134" customWidth="1"/>
    <col min="12556" max="12557" width="9.28515625" style="134" customWidth="1"/>
    <col min="12558" max="12568" width="8.28515625" style="134" customWidth="1"/>
    <col min="12569" max="12569" width="10.85546875" style="134" customWidth="1"/>
    <col min="12570" max="12787" width="9.140625" style="134"/>
    <col min="12788" max="12788" width="5.140625" style="134" customWidth="1"/>
    <col min="12789" max="12789" width="21.42578125" style="134" customWidth="1"/>
    <col min="12790" max="12790" width="11.140625" style="134" customWidth="1"/>
    <col min="12791" max="12791" width="9.42578125" style="134" customWidth="1"/>
    <col min="12792" max="12792" width="11.85546875" style="134" customWidth="1"/>
    <col min="12793" max="12793" width="10.42578125" style="134" customWidth="1"/>
    <col min="12794" max="12794" width="9.28515625" style="134" customWidth="1"/>
    <col min="12795" max="12795" width="11.28515625" style="134" customWidth="1"/>
    <col min="12796" max="12797" width="8.28515625" style="134" customWidth="1"/>
    <col min="12798" max="12798" width="9.42578125" style="134" customWidth="1"/>
    <col min="12799" max="12799" width="10.5703125" style="134" customWidth="1"/>
    <col min="12800" max="12800" width="10.5703125" style="134" bestFit="1" customWidth="1"/>
    <col min="12801" max="12801" width="10.5703125" style="134" customWidth="1"/>
    <col min="12802" max="12802" width="8.28515625" style="134" customWidth="1"/>
    <col min="12803" max="12803" width="10.28515625" style="134" bestFit="1" customWidth="1"/>
    <col min="12804" max="12804" width="9.5703125" style="134" customWidth="1"/>
    <col min="12805" max="12810" width="8.28515625" style="134" customWidth="1"/>
    <col min="12811" max="12811" width="9.42578125" style="134" customWidth="1"/>
    <col min="12812" max="12813" width="9.28515625" style="134" customWidth="1"/>
    <col min="12814" max="12824" width="8.28515625" style="134" customWidth="1"/>
    <col min="12825" max="12825" width="10.85546875" style="134" customWidth="1"/>
    <col min="12826" max="13043" width="9.140625" style="134"/>
    <col min="13044" max="13044" width="5.140625" style="134" customWidth="1"/>
    <col min="13045" max="13045" width="21.42578125" style="134" customWidth="1"/>
    <col min="13046" max="13046" width="11.140625" style="134" customWidth="1"/>
    <col min="13047" max="13047" width="9.42578125" style="134" customWidth="1"/>
    <col min="13048" max="13048" width="11.85546875" style="134" customWidth="1"/>
    <col min="13049" max="13049" width="10.42578125" style="134" customWidth="1"/>
    <col min="13050" max="13050" width="9.28515625" style="134" customWidth="1"/>
    <col min="13051" max="13051" width="11.28515625" style="134" customWidth="1"/>
    <col min="13052" max="13053" width="8.28515625" style="134" customWidth="1"/>
    <col min="13054" max="13054" width="9.42578125" style="134" customWidth="1"/>
    <col min="13055" max="13055" width="10.5703125" style="134" customWidth="1"/>
    <col min="13056" max="13056" width="10.5703125" style="134" bestFit="1" customWidth="1"/>
    <col min="13057" max="13057" width="10.5703125" style="134" customWidth="1"/>
    <col min="13058" max="13058" width="8.28515625" style="134" customWidth="1"/>
    <col min="13059" max="13059" width="10.28515625" style="134" bestFit="1" customWidth="1"/>
    <col min="13060" max="13060" width="9.5703125" style="134" customWidth="1"/>
    <col min="13061" max="13066" width="8.28515625" style="134" customWidth="1"/>
    <col min="13067" max="13067" width="9.42578125" style="134" customWidth="1"/>
    <col min="13068" max="13069" width="9.28515625" style="134" customWidth="1"/>
    <col min="13070" max="13080" width="8.28515625" style="134" customWidth="1"/>
    <col min="13081" max="13081" width="10.85546875" style="134" customWidth="1"/>
    <col min="13082" max="13299" width="9.140625" style="134"/>
    <col min="13300" max="13300" width="5.140625" style="134" customWidth="1"/>
    <col min="13301" max="13301" width="21.42578125" style="134" customWidth="1"/>
    <col min="13302" max="13302" width="11.140625" style="134" customWidth="1"/>
    <col min="13303" max="13303" width="9.42578125" style="134" customWidth="1"/>
    <col min="13304" max="13304" width="11.85546875" style="134" customWidth="1"/>
    <col min="13305" max="13305" width="10.42578125" style="134" customWidth="1"/>
    <col min="13306" max="13306" width="9.28515625" style="134" customWidth="1"/>
    <col min="13307" max="13307" width="11.28515625" style="134" customWidth="1"/>
    <col min="13308" max="13309" width="8.28515625" style="134" customWidth="1"/>
    <col min="13310" max="13310" width="9.42578125" style="134" customWidth="1"/>
    <col min="13311" max="13311" width="10.5703125" style="134" customWidth="1"/>
    <col min="13312" max="13312" width="10.5703125" style="134" bestFit="1" customWidth="1"/>
    <col min="13313" max="13313" width="10.5703125" style="134" customWidth="1"/>
    <col min="13314" max="13314" width="8.28515625" style="134" customWidth="1"/>
    <col min="13315" max="13315" width="10.28515625" style="134" bestFit="1" customWidth="1"/>
    <col min="13316" max="13316" width="9.5703125" style="134" customWidth="1"/>
    <col min="13317" max="13322" width="8.28515625" style="134" customWidth="1"/>
    <col min="13323" max="13323" width="9.42578125" style="134" customWidth="1"/>
    <col min="13324" max="13325" width="9.28515625" style="134" customWidth="1"/>
    <col min="13326" max="13336" width="8.28515625" style="134" customWidth="1"/>
    <col min="13337" max="13337" width="10.85546875" style="134" customWidth="1"/>
    <col min="13338" max="13555" width="9.140625" style="134"/>
    <col min="13556" max="13556" width="5.140625" style="134" customWidth="1"/>
    <col min="13557" max="13557" width="21.42578125" style="134" customWidth="1"/>
    <col min="13558" max="13558" width="11.140625" style="134" customWidth="1"/>
    <col min="13559" max="13559" width="9.42578125" style="134" customWidth="1"/>
    <col min="13560" max="13560" width="11.85546875" style="134" customWidth="1"/>
    <col min="13561" max="13561" width="10.42578125" style="134" customWidth="1"/>
    <col min="13562" max="13562" width="9.28515625" style="134" customWidth="1"/>
    <col min="13563" max="13563" width="11.28515625" style="134" customWidth="1"/>
    <col min="13564" max="13565" width="8.28515625" style="134" customWidth="1"/>
    <col min="13566" max="13566" width="9.42578125" style="134" customWidth="1"/>
    <col min="13567" max="13567" width="10.5703125" style="134" customWidth="1"/>
    <col min="13568" max="13568" width="10.5703125" style="134" bestFit="1" customWidth="1"/>
    <col min="13569" max="13569" width="10.5703125" style="134" customWidth="1"/>
    <col min="13570" max="13570" width="8.28515625" style="134" customWidth="1"/>
    <col min="13571" max="13571" width="10.28515625" style="134" bestFit="1" customWidth="1"/>
    <col min="13572" max="13572" width="9.5703125" style="134" customWidth="1"/>
    <col min="13573" max="13578" width="8.28515625" style="134" customWidth="1"/>
    <col min="13579" max="13579" width="9.42578125" style="134" customWidth="1"/>
    <col min="13580" max="13581" width="9.28515625" style="134" customWidth="1"/>
    <col min="13582" max="13592" width="8.28515625" style="134" customWidth="1"/>
    <col min="13593" max="13593" width="10.85546875" style="134" customWidth="1"/>
    <col min="13594" max="13811" width="9.140625" style="134"/>
    <col min="13812" max="13812" width="5.140625" style="134" customWidth="1"/>
    <col min="13813" max="13813" width="21.42578125" style="134" customWidth="1"/>
    <col min="13814" max="13814" width="11.140625" style="134" customWidth="1"/>
    <col min="13815" max="13815" width="9.42578125" style="134" customWidth="1"/>
    <col min="13816" max="13816" width="11.85546875" style="134" customWidth="1"/>
    <col min="13817" max="13817" width="10.42578125" style="134" customWidth="1"/>
    <col min="13818" max="13818" width="9.28515625" style="134" customWidth="1"/>
    <col min="13819" max="13819" width="11.28515625" style="134" customWidth="1"/>
    <col min="13820" max="13821" width="8.28515625" style="134" customWidth="1"/>
    <col min="13822" max="13822" width="9.42578125" style="134" customWidth="1"/>
    <col min="13823" max="13823" width="10.5703125" style="134" customWidth="1"/>
    <col min="13824" max="13824" width="10.5703125" style="134" bestFit="1" customWidth="1"/>
    <col min="13825" max="13825" width="10.5703125" style="134" customWidth="1"/>
    <col min="13826" max="13826" width="8.28515625" style="134" customWidth="1"/>
    <col min="13827" max="13827" width="10.28515625" style="134" bestFit="1" customWidth="1"/>
    <col min="13828" max="13828" width="9.5703125" style="134" customWidth="1"/>
    <col min="13829" max="13834" width="8.28515625" style="134" customWidth="1"/>
    <col min="13835" max="13835" width="9.42578125" style="134" customWidth="1"/>
    <col min="13836" max="13837" width="9.28515625" style="134" customWidth="1"/>
    <col min="13838" max="13848" width="8.28515625" style="134" customWidth="1"/>
    <col min="13849" max="13849" width="10.85546875" style="134" customWidth="1"/>
    <col min="13850" max="14067" width="9.140625" style="134"/>
    <col min="14068" max="14068" width="5.140625" style="134" customWidth="1"/>
    <col min="14069" max="14069" width="21.42578125" style="134" customWidth="1"/>
    <col min="14070" max="14070" width="11.140625" style="134" customWidth="1"/>
    <col min="14071" max="14071" width="9.42578125" style="134" customWidth="1"/>
    <col min="14072" max="14072" width="11.85546875" style="134" customWidth="1"/>
    <col min="14073" max="14073" width="10.42578125" style="134" customWidth="1"/>
    <col min="14074" max="14074" width="9.28515625" style="134" customWidth="1"/>
    <col min="14075" max="14075" width="11.28515625" style="134" customWidth="1"/>
    <col min="14076" max="14077" width="8.28515625" style="134" customWidth="1"/>
    <col min="14078" max="14078" width="9.42578125" style="134" customWidth="1"/>
    <col min="14079" max="14079" width="10.5703125" style="134" customWidth="1"/>
    <col min="14080" max="14080" width="10.5703125" style="134" bestFit="1" customWidth="1"/>
    <col min="14081" max="14081" width="10.5703125" style="134" customWidth="1"/>
    <col min="14082" max="14082" width="8.28515625" style="134" customWidth="1"/>
    <col min="14083" max="14083" width="10.28515625" style="134" bestFit="1" customWidth="1"/>
    <col min="14084" max="14084" width="9.5703125" style="134" customWidth="1"/>
    <col min="14085" max="14090" width="8.28515625" style="134" customWidth="1"/>
    <col min="14091" max="14091" width="9.42578125" style="134" customWidth="1"/>
    <col min="14092" max="14093" width="9.28515625" style="134" customWidth="1"/>
    <col min="14094" max="14104" width="8.28515625" style="134" customWidth="1"/>
    <col min="14105" max="14105" width="10.85546875" style="134" customWidth="1"/>
    <col min="14106" max="14323" width="9.140625" style="134"/>
    <col min="14324" max="14324" width="5.140625" style="134" customWidth="1"/>
    <col min="14325" max="14325" width="21.42578125" style="134" customWidth="1"/>
    <col min="14326" max="14326" width="11.140625" style="134" customWidth="1"/>
    <col min="14327" max="14327" width="9.42578125" style="134" customWidth="1"/>
    <col min="14328" max="14328" width="11.85546875" style="134" customWidth="1"/>
    <col min="14329" max="14329" width="10.42578125" style="134" customWidth="1"/>
    <col min="14330" max="14330" width="9.28515625" style="134" customWidth="1"/>
    <col min="14331" max="14331" width="11.28515625" style="134" customWidth="1"/>
    <col min="14332" max="14333" width="8.28515625" style="134" customWidth="1"/>
    <col min="14334" max="14334" width="9.42578125" style="134" customWidth="1"/>
    <col min="14335" max="14335" width="10.5703125" style="134" customWidth="1"/>
    <col min="14336" max="14336" width="10.5703125" style="134" bestFit="1" customWidth="1"/>
    <col min="14337" max="14337" width="10.5703125" style="134" customWidth="1"/>
    <col min="14338" max="14338" width="8.28515625" style="134" customWidth="1"/>
    <col min="14339" max="14339" width="10.28515625" style="134" bestFit="1" customWidth="1"/>
    <col min="14340" max="14340" width="9.5703125" style="134" customWidth="1"/>
    <col min="14341" max="14346" width="8.28515625" style="134" customWidth="1"/>
    <col min="14347" max="14347" width="9.42578125" style="134" customWidth="1"/>
    <col min="14348" max="14349" width="9.28515625" style="134" customWidth="1"/>
    <col min="14350" max="14360" width="8.28515625" style="134" customWidth="1"/>
    <col min="14361" max="14361" width="10.85546875" style="134" customWidth="1"/>
    <col min="14362" max="14579" width="9.140625" style="134"/>
    <col min="14580" max="14580" width="5.140625" style="134" customWidth="1"/>
    <col min="14581" max="14581" width="21.42578125" style="134" customWidth="1"/>
    <col min="14582" max="14582" width="11.140625" style="134" customWidth="1"/>
    <col min="14583" max="14583" width="9.42578125" style="134" customWidth="1"/>
    <col min="14584" max="14584" width="11.85546875" style="134" customWidth="1"/>
    <col min="14585" max="14585" width="10.42578125" style="134" customWidth="1"/>
    <col min="14586" max="14586" width="9.28515625" style="134" customWidth="1"/>
    <col min="14587" max="14587" width="11.28515625" style="134" customWidth="1"/>
    <col min="14588" max="14589" width="8.28515625" style="134" customWidth="1"/>
    <col min="14590" max="14590" width="9.42578125" style="134" customWidth="1"/>
    <col min="14591" max="14591" width="10.5703125" style="134" customWidth="1"/>
    <col min="14592" max="14592" width="10.5703125" style="134" bestFit="1" customWidth="1"/>
    <col min="14593" max="14593" width="10.5703125" style="134" customWidth="1"/>
    <col min="14594" max="14594" width="8.28515625" style="134" customWidth="1"/>
    <col min="14595" max="14595" width="10.28515625" style="134" bestFit="1" customWidth="1"/>
    <col min="14596" max="14596" width="9.5703125" style="134" customWidth="1"/>
    <col min="14597" max="14602" width="8.28515625" style="134" customWidth="1"/>
    <col min="14603" max="14603" width="9.42578125" style="134" customWidth="1"/>
    <col min="14604" max="14605" width="9.28515625" style="134" customWidth="1"/>
    <col min="14606" max="14616" width="8.28515625" style="134" customWidth="1"/>
    <col min="14617" max="14617" width="10.85546875" style="134" customWidth="1"/>
    <col min="14618" max="14835" width="9.140625" style="134"/>
    <col min="14836" max="14836" width="5.140625" style="134" customWidth="1"/>
    <col min="14837" max="14837" width="21.42578125" style="134" customWidth="1"/>
    <col min="14838" max="14838" width="11.140625" style="134" customWidth="1"/>
    <col min="14839" max="14839" width="9.42578125" style="134" customWidth="1"/>
    <col min="14840" max="14840" width="11.85546875" style="134" customWidth="1"/>
    <col min="14841" max="14841" width="10.42578125" style="134" customWidth="1"/>
    <col min="14842" max="14842" width="9.28515625" style="134" customWidth="1"/>
    <col min="14843" max="14843" width="11.28515625" style="134" customWidth="1"/>
    <col min="14844" max="14845" width="8.28515625" style="134" customWidth="1"/>
    <col min="14846" max="14846" width="9.42578125" style="134" customWidth="1"/>
    <col min="14847" max="14847" width="10.5703125" style="134" customWidth="1"/>
    <col min="14848" max="14848" width="10.5703125" style="134" bestFit="1" customWidth="1"/>
    <col min="14849" max="14849" width="10.5703125" style="134" customWidth="1"/>
    <col min="14850" max="14850" width="8.28515625" style="134" customWidth="1"/>
    <col min="14851" max="14851" width="10.28515625" style="134" bestFit="1" customWidth="1"/>
    <col min="14852" max="14852" width="9.5703125" style="134" customWidth="1"/>
    <col min="14853" max="14858" width="8.28515625" style="134" customWidth="1"/>
    <col min="14859" max="14859" width="9.42578125" style="134" customWidth="1"/>
    <col min="14860" max="14861" width="9.28515625" style="134" customWidth="1"/>
    <col min="14862" max="14872" width="8.28515625" style="134" customWidth="1"/>
    <col min="14873" max="14873" width="10.85546875" style="134" customWidth="1"/>
    <col min="14874" max="15091" width="9.140625" style="134"/>
    <col min="15092" max="15092" width="5.140625" style="134" customWidth="1"/>
    <col min="15093" max="15093" width="21.42578125" style="134" customWidth="1"/>
    <col min="15094" max="15094" width="11.140625" style="134" customWidth="1"/>
    <col min="15095" max="15095" width="9.42578125" style="134" customWidth="1"/>
    <col min="15096" max="15096" width="11.85546875" style="134" customWidth="1"/>
    <col min="15097" max="15097" width="10.42578125" style="134" customWidth="1"/>
    <col min="15098" max="15098" width="9.28515625" style="134" customWidth="1"/>
    <col min="15099" max="15099" width="11.28515625" style="134" customWidth="1"/>
    <col min="15100" max="15101" width="8.28515625" style="134" customWidth="1"/>
    <col min="15102" max="15102" width="9.42578125" style="134" customWidth="1"/>
    <col min="15103" max="15103" width="10.5703125" style="134" customWidth="1"/>
    <col min="15104" max="15104" width="10.5703125" style="134" bestFit="1" customWidth="1"/>
    <col min="15105" max="15105" width="10.5703125" style="134" customWidth="1"/>
    <col min="15106" max="15106" width="8.28515625" style="134" customWidth="1"/>
    <col min="15107" max="15107" width="10.28515625" style="134" bestFit="1" customWidth="1"/>
    <col min="15108" max="15108" width="9.5703125" style="134" customWidth="1"/>
    <col min="15109" max="15114" width="8.28515625" style="134" customWidth="1"/>
    <col min="15115" max="15115" width="9.42578125" style="134" customWidth="1"/>
    <col min="15116" max="15117" width="9.28515625" style="134" customWidth="1"/>
    <col min="15118" max="15128" width="8.28515625" style="134" customWidth="1"/>
    <col min="15129" max="15129" width="10.85546875" style="134" customWidth="1"/>
    <col min="15130" max="15347" width="9.140625" style="134"/>
    <col min="15348" max="15348" width="5.140625" style="134" customWidth="1"/>
    <col min="15349" max="15349" width="21.42578125" style="134" customWidth="1"/>
    <col min="15350" max="15350" width="11.140625" style="134" customWidth="1"/>
    <col min="15351" max="15351" width="9.42578125" style="134" customWidth="1"/>
    <col min="15352" max="15352" width="11.85546875" style="134" customWidth="1"/>
    <col min="15353" max="15353" width="10.42578125" style="134" customWidth="1"/>
    <col min="15354" max="15354" width="9.28515625" style="134" customWidth="1"/>
    <col min="15355" max="15355" width="11.28515625" style="134" customWidth="1"/>
    <col min="15356" max="15357" width="8.28515625" style="134" customWidth="1"/>
    <col min="15358" max="15358" width="9.42578125" style="134" customWidth="1"/>
    <col min="15359" max="15359" width="10.5703125" style="134" customWidth="1"/>
    <col min="15360" max="15360" width="10.5703125" style="134" bestFit="1" customWidth="1"/>
    <col min="15361" max="15361" width="10.5703125" style="134" customWidth="1"/>
    <col min="15362" max="15362" width="8.28515625" style="134" customWidth="1"/>
    <col min="15363" max="15363" width="10.28515625" style="134" bestFit="1" customWidth="1"/>
    <col min="15364" max="15364" width="9.5703125" style="134" customWidth="1"/>
    <col min="15365" max="15370" width="8.28515625" style="134" customWidth="1"/>
    <col min="15371" max="15371" width="9.42578125" style="134" customWidth="1"/>
    <col min="15372" max="15373" width="9.28515625" style="134" customWidth="1"/>
    <col min="15374" max="15384" width="8.28515625" style="134" customWidth="1"/>
    <col min="15385" max="15385" width="10.85546875" style="134" customWidth="1"/>
    <col min="15386" max="15603" width="9.140625" style="134"/>
    <col min="15604" max="15604" width="5.140625" style="134" customWidth="1"/>
    <col min="15605" max="15605" width="21.42578125" style="134" customWidth="1"/>
    <col min="15606" max="15606" width="11.140625" style="134" customWidth="1"/>
    <col min="15607" max="15607" width="9.42578125" style="134" customWidth="1"/>
    <col min="15608" max="15608" width="11.85546875" style="134" customWidth="1"/>
    <col min="15609" max="15609" width="10.42578125" style="134" customWidth="1"/>
    <col min="15610" max="15610" width="9.28515625" style="134" customWidth="1"/>
    <col min="15611" max="15611" width="11.28515625" style="134" customWidth="1"/>
    <col min="15612" max="15613" width="8.28515625" style="134" customWidth="1"/>
    <col min="15614" max="15614" width="9.42578125" style="134" customWidth="1"/>
    <col min="15615" max="15615" width="10.5703125" style="134" customWidth="1"/>
    <col min="15616" max="15616" width="10.5703125" style="134" bestFit="1" customWidth="1"/>
    <col min="15617" max="15617" width="10.5703125" style="134" customWidth="1"/>
    <col min="15618" max="15618" width="8.28515625" style="134" customWidth="1"/>
    <col min="15619" max="15619" width="10.28515625" style="134" bestFit="1" customWidth="1"/>
    <col min="15620" max="15620" width="9.5703125" style="134" customWidth="1"/>
    <col min="15621" max="15626" width="8.28515625" style="134" customWidth="1"/>
    <col min="15627" max="15627" width="9.42578125" style="134" customWidth="1"/>
    <col min="15628" max="15629" width="9.28515625" style="134" customWidth="1"/>
    <col min="15630" max="15640" width="8.28515625" style="134" customWidth="1"/>
    <col min="15641" max="15641" width="10.85546875" style="134" customWidth="1"/>
    <col min="15642" max="15859" width="9.140625" style="134"/>
    <col min="15860" max="15860" width="5.140625" style="134" customWidth="1"/>
    <col min="15861" max="15861" width="21.42578125" style="134" customWidth="1"/>
    <col min="15862" max="15862" width="11.140625" style="134" customWidth="1"/>
    <col min="15863" max="15863" width="9.42578125" style="134" customWidth="1"/>
    <col min="15864" max="15864" width="11.85546875" style="134" customWidth="1"/>
    <col min="15865" max="15865" width="10.42578125" style="134" customWidth="1"/>
    <col min="15866" max="15866" width="9.28515625" style="134" customWidth="1"/>
    <col min="15867" max="15867" width="11.28515625" style="134" customWidth="1"/>
    <col min="15868" max="15869" width="8.28515625" style="134" customWidth="1"/>
    <col min="15870" max="15870" width="9.42578125" style="134" customWidth="1"/>
    <col min="15871" max="15871" width="10.5703125" style="134" customWidth="1"/>
    <col min="15872" max="15872" width="10.5703125" style="134" bestFit="1" customWidth="1"/>
    <col min="15873" max="15873" width="10.5703125" style="134" customWidth="1"/>
    <col min="15874" max="15874" width="8.28515625" style="134" customWidth="1"/>
    <col min="15875" max="15875" width="10.28515625" style="134" bestFit="1" customWidth="1"/>
    <col min="15876" max="15876" width="9.5703125" style="134" customWidth="1"/>
    <col min="15877" max="15882" width="8.28515625" style="134" customWidth="1"/>
    <col min="15883" max="15883" width="9.42578125" style="134" customWidth="1"/>
    <col min="15884" max="15885" width="9.28515625" style="134" customWidth="1"/>
    <col min="15886" max="15896" width="8.28515625" style="134" customWidth="1"/>
    <col min="15897" max="15897" width="10.85546875" style="134" customWidth="1"/>
    <col min="15898" max="16115" width="9.140625" style="134"/>
    <col min="16116" max="16116" width="5.140625" style="134" customWidth="1"/>
    <col min="16117" max="16117" width="21.42578125" style="134" customWidth="1"/>
    <col min="16118" max="16118" width="11.140625" style="134" customWidth="1"/>
    <col min="16119" max="16119" width="9.42578125" style="134" customWidth="1"/>
    <col min="16120" max="16120" width="11.85546875" style="134" customWidth="1"/>
    <col min="16121" max="16121" width="10.42578125" style="134" customWidth="1"/>
    <col min="16122" max="16122" width="9.28515625" style="134" customWidth="1"/>
    <col min="16123" max="16123" width="11.28515625" style="134" customWidth="1"/>
    <col min="16124" max="16125" width="8.28515625" style="134" customWidth="1"/>
    <col min="16126" max="16126" width="9.42578125" style="134" customWidth="1"/>
    <col min="16127" max="16127" width="10.5703125" style="134" customWidth="1"/>
    <col min="16128" max="16128" width="10.5703125" style="134" bestFit="1" customWidth="1"/>
    <col min="16129" max="16129" width="10.5703125" style="134" customWidth="1"/>
    <col min="16130" max="16130" width="8.28515625" style="134" customWidth="1"/>
    <col min="16131" max="16131" width="10.28515625" style="134" bestFit="1" customWidth="1"/>
    <col min="16132" max="16132" width="9.5703125" style="134" customWidth="1"/>
    <col min="16133" max="16138" width="8.28515625" style="134" customWidth="1"/>
    <col min="16139" max="16139" width="9.42578125" style="134" customWidth="1"/>
    <col min="16140" max="16141" width="9.28515625" style="134" customWidth="1"/>
    <col min="16142" max="16152" width="8.28515625" style="134" customWidth="1"/>
    <col min="16153" max="16153" width="10.85546875" style="134" customWidth="1"/>
    <col min="16154" max="16384" width="9.140625" style="134"/>
  </cols>
  <sheetData>
    <row r="1" spans="1:62" s="133" customFormat="1" ht="17.25" customHeight="1">
      <c r="A1" s="130"/>
      <c r="B1" s="42"/>
      <c r="C1" s="131" t="s">
        <v>132</v>
      </c>
      <c r="D1" s="132"/>
      <c r="E1" s="132"/>
      <c r="F1" s="132"/>
      <c r="G1" s="132"/>
      <c r="H1" s="132"/>
      <c r="I1" s="132" t="str">
        <f>C1</f>
        <v>Table B4: ENROLMENT IN OPEN SCHOOL EDUCATION</v>
      </c>
      <c r="J1" s="132"/>
      <c r="K1" s="132"/>
      <c r="L1" s="132"/>
      <c r="M1" s="132"/>
      <c r="N1" s="132"/>
      <c r="O1" s="132" t="str">
        <f>C1</f>
        <v>Table B4: ENROLMENT IN OPEN SCHOOL EDUCATION</v>
      </c>
      <c r="P1" s="132"/>
      <c r="Q1" s="132"/>
      <c r="R1" s="132"/>
      <c r="S1" s="132"/>
      <c r="T1" s="132"/>
      <c r="U1" s="132" t="str">
        <f>O1</f>
        <v>Table B4: ENROLMENT IN OPEN SCHOOL EDUCATION</v>
      </c>
      <c r="V1" s="132"/>
      <c r="W1" s="132"/>
      <c r="X1" s="132"/>
      <c r="Y1" s="132"/>
      <c r="Z1" s="132"/>
      <c r="AA1" s="132" t="str">
        <f>O1</f>
        <v>Table B4: ENROLMENT IN OPEN SCHOOL EDUCATION</v>
      </c>
      <c r="AB1" s="132"/>
      <c r="AC1" s="132"/>
      <c r="AD1" s="132"/>
      <c r="AE1" s="132"/>
      <c r="AF1" s="132"/>
      <c r="AG1" s="132" t="str">
        <f>AA1</f>
        <v>Table B4: ENROLMENT IN OPEN SCHOOL EDUCATION</v>
      </c>
      <c r="AH1" s="132"/>
      <c r="AI1" s="132"/>
      <c r="AJ1" s="132"/>
      <c r="AK1" s="132"/>
      <c r="AL1" s="132"/>
    </row>
    <row r="2" spans="1:62" s="147" customFormat="1" ht="15.75" customHeight="1">
      <c r="C2" s="149" t="s">
        <v>81</v>
      </c>
      <c r="I2" s="149" t="str">
        <f>C2</f>
        <v>All Categories</v>
      </c>
      <c r="O2" s="149" t="s">
        <v>79</v>
      </c>
      <c r="U2" s="149" t="str">
        <f>O2</f>
        <v>Scheduled Caste</v>
      </c>
      <c r="AA2" s="149" t="s">
        <v>80</v>
      </c>
      <c r="AG2" s="149" t="str">
        <f>AA2</f>
        <v>Scheduled Tribe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</row>
    <row r="3" spans="1:62" ht="21.75" customHeight="1">
      <c r="A3" s="197" t="s">
        <v>67</v>
      </c>
      <c r="B3" s="197" t="s">
        <v>65</v>
      </c>
      <c r="C3" s="194" t="s">
        <v>75</v>
      </c>
      <c r="D3" s="194"/>
      <c r="E3" s="194"/>
      <c r="F3" s="194" t="s">
        <v>78</v>
      </c>
      <c r="G3" s="194"/>
      <c r="H3" s="194"/>
      <c r="I3" s="193" t="s">
        <v>76</v>
      </c>
      <c r="J3" s="193"/>
      <c r="K3" s="193"/>
      <c r="L3" s="194" t="s">
        <v>15</v>
      </c>
      <c r="M3" s="194"/>
      <c r="N3" s="194"/>
      <c r="O3" s="194" t="s">
        <v>75</v>
      </c>
      <c r="P3" s="194"/>
      <c r="Q3" s="194"/>
      <c r="R3" s="194" t="s">
        <v>78</v>
      </c>
      <c r="S3" s="194"/>
      <c r="T3" s="194"/>
      <c r="U3" s="193" t="s">
        <v>76</v>
      </c>
      <c r="V3" s="193"/>
      <c r="W3" s="193"/>
      <c r="X3" s="194" t="s">
        <v>15</v>
      </c>
      <c r="Y3" s="194"/>
      <c r="Z3" s="194"/>
      <c r="AA3" s="194" t="s">
        <v>75</v>
      </c>
      <c r="AB3" s="194"/>
      <c r="AC3" s="194"/>
      <c r="AD3" s="194" t="s">
        <v>78</v>
      </c>
      <c r="AE3" s="194"/>
      <c r="AF3" s="194"/>
      <c r="AG3" s="193" t="s">
        <v>76</v>
      </c>
      <c r="AH3" s="193"/>
      <c r="AI3" s="193"/>
      <c r="AJ3" s="194" t="s">
        <v>15</v>
      </c>
      <c r="AK3" s="194"/>
      <c r="AL3" s="194"/>
    </row>
    <row r="4" spans="1:62" ht="21.75" customHeight="1">
      <c r="A4" s="197"/>
      <c r="B4" s="197"/>
      <c r="C4" s="135" t="s">
        <v>13</v>
      </c>
      <c r="D4" s="135" t="s">
        <v>14</v>
      </c>
      <c r="E4" s="135" t="s">
        <v>15</v>
      </c>
      <c r="F4" s="136" t="s">
        <v>13</v>
      </c>
      <c r="G4" s="136" t="s">
        <v>14</v>
      </c>
      <c r="H4" s="136" t="s">
        <v>15</v>
      </c>
      <c r="I4" s="136" t="s">
        <v>13</v>
      </c>
      <c r="J4" s="136" t="s">
        <v>14</v>
      </c>
      <c r="K4" s="136" t="s">
        <v>15</v>
      </c>
      <c r="L4" s="136" t="s">
        <v>13</v>
      </c>
      <c r="M4" s="136" t="s">
        <v>14</v>
      </c>
      <c r="N4" s="136" t="s">
        <v>15</v>
      </c>
      <c r="O4" s="135" t="s">
        <v>13</v>
      </c>
      <c r="P4" s="135" t="s">
        <v>14</v>
      </c>
      <c r="Q4" s="135" t="s">
        <v>15</v>
      </c>
      <c r="R4" s="136" t="s">
        <v>13</v>
      </c>
      <c r="S4" s="136" t="s">
        <v>14</v>
      </c>
      <c r="T4" s="136" t="s">
        <v>15</v>
      </c>
      <c r="U4" s="136" t="s">
        <v>13</v>
      </c>
      <c r="V4" s="136" t="s">
        <v>14</v>
      </c>
      <c r="W4" s="136" t="s">
        <v>15</v>
      </c>
      <c r="X4" s="136" t="s">
        <v>13</v>
      </c>
      <c r="Y4" s="136" t="s">
        <v>14</v>
      </c>
      <c r="Z4" s="136" t="s">
        <v>15</v>
      </c>
      <c r="AA4" s="135" t="s">
        <v>13</v>
      </c>
      <c r="AB4" s="135" t="s">
        <v>14</v>
      </c>
      <c r="AC4" s="135" t="s">
        <v>15</v>
      </c>
      <c r="AD4" s="136" t="s">
        <v>13</v>
      </c>
      <c r="AE4" s="136" t="s">
        <v>14</v>
      </c>
      <c r="AF4" s="136" t="s">
        <v>15</v>
      </c>
      <c r="AG4" s="136" t="s">
        <v>13</v>
      </c>
      <c r="AH4" s="136" t="s">
        <v>14</v>
      </c>
      <c r="AI4" s="136" t="s">
        <v>15</v>
      </c>
      <c r="AJ4" s="136" t="s">
        <v>13</v>
      </c>
      <c r="AK4" s="136" t="s">
        <v>14</v>
      </c>
      <c r="AL4" s="136" t="s">
        <v>15</v>
      </c>
    </row>
    <row r="5" spans="1:62" ht="12" customHeight="1">
      <c r="A5" s="137">
        <v>1</v>
      </c>
      <c r="B5" s="137">
        <v>2</v>
      </c>
      <c r="C5" s="137">
        <v>3</v>
      </c>
      <c r="D5" s="137">
        <v>4</v>
      </c>
      <c r="E5" s="137">
        <v>5</v>
      </c>
      <c r="F5" s="137">
        <v>6</v>
      </c>
      <c r="G5" s="137">
        <v>7</v>
      </c>
      <c r="H5" s="137">
        <v>8</v>
      </c>
      <c r="I5" s="137">
        <v>9</v>
      </c>
      <c r="J5" s="137">
        <v>10</v>
      </c>
      <c r="K5" s="137">
        <v>11</v>
      </c>
      <c r="L5" s="137">
        <v>12</v>
      </c>
      <c r="M5" s="137">
        <v>13</v>
      </c>
      <c r="N5" s="137">
        <v>14</v>
      </c>
      <c r="O5" s="137">
        <v>15</v>
      </c>
      <c r="P5" s="137">
        <v>16</v>
      </c>
      <c r="Q5" s="137">
        <v>17</v>
      </c>
      <c r="R5" s="137">
        <v>18</v>
      </c>
      <c r="S5" s="137">
        <v>19</v>
      </c>
      <c r="T5" s="137">
        <v>20</v>
      </c>
      <c r="U5" s="137">
        <v>21</v>
      </c>
      <c r="V5" s="137">
        <v>22</v>
      </c>
      <c r="W5" s="137">
        <v>23</v>
      </c>
      <c r="X5" s="137">
        <v>24</v>
      </c>
      <c r="Y5" s="137">
        <v>25</v>
      </c>
      <c r="Z5" s="137">
        <v>26</v>
      </c>
      <c r="AA5" s="137">
        <v>27</v>
      </c>
      <c r="AB5" s="137">
        <v>28</v>
      </c>
      <c r="AC5" s="137">
        <v>29</v>
      </c>
      <c r="AD5" s="137">
        <v>30</v>
      </c>
      <c r="AE5" s="137">
        <v>31</v>
      </c>
      <c r="AF5" s="137">
        <v>32</v>
      </c>
      <c r="AG5" s="137">
        <v>33</v>
      </c>
      <c r="AH5" s="137">
        <v>34</v>
      </c>
      <c r="AI5" s="137">
        <v>35</v>
      </c>
      <c r="AJ5" s="137">
        <v>36</v>
      </c>
      <c r="AK5" s="137">
        <v>37</v>
      </c>
      <c r="AL5" s="137">
        <v>38</v>
      </c>
    </row>
    <row r="6" spans="1:62" ht="18" customHeight="1">
      <c r="A6" s="138">
        <v>1</v>
      </c>
      <c r="B6" s="139" t="s">
        <v>16</v>
      </c>
      <c r="C6" s="140">
        <v>461</v>
      </c>
      <c r="D6" s="140">
        <v>140</v>
      </c>
      <c r="E6" s="32">
        <f t="shared" ref="E6:E40" si="0">C6+D6</f>
        <v>601</v>
      </c>
      <c r="F6" s="140">
        <v>5122</v>
      </c>
      <c r="G6" s="140">
        <v>1096</v>
      </c>
      <c r="H6" s="32">
        <f t="shared" ref="H6:H40" si="1">F6+G6</f>
        <v>6218</v>
      </c>
      <c r="I6" s="140">
        <v>89</v>
      </c>
      <c r="J6" s="140">
        <v>166</v>
      </c>
      <c r="K6" s="32">
        <f t="shared" ref="K6:K40" si="2">I6+J6</f>
        <v>255</v>
      </c>
      <c r="L6" s="140">
        <f>C6+F6+I6</f>
        <v>5672</v>
      </c>
      <c r="M6" s="140">
        <f t="shared" ref="M6:N21" si="3">D6+G6+J6</f>
        <v>1402</v>
      </c>
      <c r="N6" s="140">
        <f t="shared" si="3"/>
        <v>7074</v>
      </c>
      <c r="O6" s="140">
        <v>43</v>
      </c>
      <c r="P6" s="140">
        <v>10</v>
      </c>
      <c r="Q6" s="32">
        <f t="shared" ref="Q6:Q40" si="4">O6+P6</f>
        <v>53</v>
      </c>
      <c r="R6" s="140">
        <v>590</v>
      </c>
      <c r="S6" s="140">
        <v>190</v>
      </c>
      <c r="T6" s="32">
        <f t="shared" ref="T6:T40" si="5">R6+S6</f>
        <v>780</v>
      </c>
      <c r="U6" s="140">
        <v>0</v>
      </c>
      <c r="V6" s="140">
        <v>4</v>
      </c>
      <c r="W6" s="32">
        <f t="shared" ref="W6:W40" si="6">U6+V6</f>
        <v>4</v>
      </c>
      <c r="X6" s="140">
        <f>O6+R6+U6</f>
        <v>633</v>
      </c>
      <c r="Y6" s="140">
        <f t="shared" ref="Y6:Z40" si="7">P6+S6+V6</f>
        <v>204</v>
      </c>
      <c r="Z6" s="140">
        <f t="shared" si="7"/>
        <v>837</v>
      </c>
      <c r="AA6" s="140">
        <v>4</v>
      </c>
      <c r="AB6" s="140">
        <v>4</v>
      </c>
      <c r="AC6" s="32">
        <f t="shared" ref="AC6:AC40" si="8">AA6+AB6</f>
        <v>8</v>
      </c>
      <c r="AD6" s="140">
        <v>108</v>
      </c>
      <c r="AE6" s="140">
        <v>55</v>
      </c>
      <c r="AF6" s="32">
        <f t="shared" ref="AF6:AF40" si="9">AD6+AE6</f>
        <v>163</v>
      </c>
      <c r="AG6" s="140">
        <v>8</v>
      </c>
      <c r="AH6" s="140">
        <v>0</v>
      </c>
      <c r="AI6" s="32">
        <f t="shared" ref="AI6:AI40" si="10">AG6+AH6</f>
        <v>8</v>
      </c>
      <c r="AJ6" s="140">
        <f>AA6+AD6+AG6</f>
        <v>120</v>
      </c>
      <c r="AK6" s="140">
        <f t="shared" ref="AK6:AL40" si="11">AB6+AE6+AH6</f>
        <v>59</v>
      </c>
      <c r="AL6" s="140">
        <f t="shared" si="11"/>
        <v>179</v>
      </c>
    </row>
    <row r="7" spans="1:62" ht="18" customHeight="1">
      <c r="A7" s="138">
        <v>2</v>
      </c>
      <c r="B7" s="139" t="s">
        <v>17</v>
      </c>
      <c r="C7" s="140">
        <v>925</v>
      </c>
      <c r="D7" s="140">
        <v>1370</v>
      </c>
      <c r="E7" s="32">
        <f t="shared" si="0"/>
        <v>2295</v>
      </c>
      <c r="F7" s="140">
        <v>410</v>
      </c>
      <c r="G7" s="140">
        <v>739</v>
      </c>
      <c r="H7" s="32">
        <f t="shared" si="1"/>
        <v>1149</v>
      </c>
      <c r="I7" s="140">
        <v>0</v>
      </c>
      <c r="J7" s="140">
        <v>0</v>
      </c>
      <c r="K7" s="32">
        <f t="shared" si="2"/>
        <v>0</v>
      </c>
      <c r="L7" s="140">
        <f t="shared" ref="L7:N40" si="12">C7+F7+I7</f>
        <v>1335</v>
      </c>
      <c r="M7" s="140">
        <f t="shared" si="3"/>
        <v>2109</v>
      </c>
      <c r="N7" s="140">
        <f t="shared" si="3"/>
        <v>3444</v>
      </c>
      <c r="O7" s="140">
        <v>2</v>
      </c>
      <c r="P7" s="140">
        <v>1</v>
      </c>
      <c r="Q7" s="32">
        <f t="shared" si="4"/>
        <v>3</v>
      </c>
      <c r="R7" s="140">
        <v>3</v>
      </c>
      <c r="S7" s="140">
        <v>3</v>
      </c>
      <c r="T7" s="32">
        <f t="shared" si="5"/>
        <v>6</v>
      </c>
      <c r="U7" s="140">
        <v>0</v>
      </c>
      <c r="V7" s="140">
        <v>0</v>
      </c>
      <c r="W7" s="32">
        <f t="shared" si="6"/>
        <v>0</v>
      </c>
      <c r="X7" s="140">
        <f t="shared" ref="X7:X40" si="13">O7+R7+U7</f>
        <v>5</v>
      </c>
      <c r="Y7" s="140">
        <f t="shared" si="7"/>
        <v>4</v>
      </c>
      <c r="Z7" s="140">
        <f t="shared" si="7"/>
        <v>9</v>
      </c>
      <c r="AA7" s="140">
        <v>752</v>
      </c>
      <c r="AB7" s="140">
        <v>1213</v>
      </c>
      <c r="AC7" s="32">
        <f t="shared" si="8"/>
        <v>1965</v>
      </c>
      <c r="AD7" s="140">
        <v>327</v>
      </c>
      <c r="AE7" s="140">
        <v>654</v>
      </c>
      <c r="AF7" s="32">
        <f t="shared" si="9"/>
        <v>981</v>
      </c>
      <c r="AG7" s="140">
        <v>0</v>
      </c>
      <c r="AH7" s="140">
        <v>0</v>
      </c>
      <c r="AI7" s="32">
        <f t="shared" si="10"/>
        <v>0</v>
      </c>
      <c r="AJ7" s="140">
        <f t="shared" ref="AJ7:AJ40" si="14">AA7+AD7+AG7</f>
        <v>1079</v>
      </c>
      <c r="AK7" s="140">
        <f t="shared" si="11"/>
        <v>1867</v>
      </c>
      <c r="AL7" s="140">
        <f t="shared" si="11"/>
        <v>2946</v>
      </c>
    </row>
    <row r="8" spans="1:62" ht="18" customHeight="1">
      <c r="A8" s="138">
        <v>3</v>
      </c>
      <c r="B8" s="139" t="s">
        <v>48</v>
      </c>
      <c r="C8" s="140">
        <v>828</v>
      </c>
      <c r="D8" s="140">
        <v>547</v>
      </c>
      <c r="E8" s="32">
        <f t="shared" si="0"/>
        <v>1375</v>
      </c>
      <c r="F8" s="140">
        <v>1146</v>
      </c>
      <c r="G8" s="140">
        <v>555</v>
      </c>
      <c r="H8" s="32">
        <f t="shared" si="1"/>
        <v>1701</v>
      </c>
      <c r="I8" s="140">
        <v>131</v>
      </c>
      <c r="J8" s="140">
        <v>42</v>
      </c>
      <c r="K8" s="32">
        <f t="shared" si="2"/>
        <v>173</v>
      </c>
      <c r="L8" s="140">
        <f t="shared" si="12"/>
        <v>2105</v>
      </c>
      <c r="M8" s="140">
        <f t="shared" si="3"/>
        <v>1144</v>
      </c>
      <c r="N8" s="140">
        <f t="shared" si="3"/>
        <v>3249</v>
      </c>
      <c r="O8" s="140">
        <v>53</v>
      </c>
      <c r="P8" s="140">
        <v>15</v>
      </c>
      <c r="Q8" s="32">
        <f t="shared" si="4"/>
        <v>68</v>
      </c>
      <c r="R8" s="140">
        <v>117</v>
      </c>
      <c r="S8" s="140">
        <v>38</v>
      </c>
      <c r="T8" s="32">
        <f t="shared" si="5"/>
        <v>155</v>
      </c>
      <c r="U8" s="140">
        <v>0</v>
      </c>
      <c r="V8" s="140">
        <v>0</v>
      </c>
      <c r="W8" s="32">
        <f t="shared" si="6"/>
        <v>0</v>
      </c>
      <c r="X8" s="140">
        <f t="shared" si="13"/>
        <v>170</v>
      </c>
      <c r="Y8" s="140">
        <f t="shared" si="7"/>
        <v>53</v>
      </c>
      <c r="Z8" s="140">
        <f t="shared" si="7"/>
        <v>223</v>
      </c>
      <c r="AA8" s="140">
        <v>181</v>
      </c>
      <c r="AB8" s="140">
        <v>142</v>
      </c>
      <c r="AC8" s="32">
        <f t="shared" si="8"/>
        <v>323</v>
      </c>
      <c r="AD8" s="140">
        <v>151</v>
      </c>
      <c r="AE8" s="140">
        <v>81</v>
      </c>
      <c r="AF8" s="32">
        <f t="shared" si="9"/>
        <v>232</v>
      </c>
      <c r="AG8" s="140">
        <v>0</v>
      </c>
      <c r="AH8" s="140">
        <v>0</v>
      </c>
      <c r="AI8" s="32">
        <f t="shared" si="10"/>
        <v>0</v>
      </c>
      <c r="AJ8" s="140">
        <f t="shared" si="14"/>
        <v>332</v>
      </c>
      <c r="AK8" s="140">
        <f t="shared" si="11"/>
        <v>223</v>
      </c>
      <c r="AL8" s="140">
        <f t="shared" si="11"/>
        <v>555</v>
      </c>
    </row>
    <row r="9" spans="1:62" ht="18" customHeight="1">
      <c r="A9" s="138">
        <v>4</v>
      </c>
      <c r="B9" s="141" t="s">
        <v>49</v>
      </c>
      <c r="C9" s="140">
        <v>4783</v>
      </c>
      <c r="D9" s="140">
        <v>2555</v>
      </c>
      <c r="E9" s="32">
        <f t="shared" si="0"/>
        <v>7338</v>
      </c>
      <c r="F9" s="140">
        <v>11840</v>
      </c>
      <c r="G9" s="140">
        <v>4849</v>
      </c>
      <c r="H9" s="32">
        <f t="shared" si="1"/>
        <v>16689</v>
      </c>
      <c r="I9" s="140">
        <v>765</v>
      </c>
      <c r="J9" s="140">
        <v>1080</v>
      </c>
      <c r="K9" s="32">
        <f t="shared" si="2"/>
        <v>1845</v>
      </c>
      <c r="L9" s="140">
        <f t="shared" si="12"/>
        <v>17388</v>
      </c>
      <c r="M9" s="140">
        <f t="shared" si="3"/>
        <v>8484</v>
      </c>
      <c r="N9" s="140">
        <f t="shared" si="3"/>
        <v>25872</v>
      </c>
      <c r="O9" s="140">
        <v>509</v>
      </c>
      <c r="P9" s="140">
        <v>244</v>
      </c>
      <c r="Q9" s="32">
        <f t="shared" si="4"/>
        <v>753</v>
      </c>
      <c r="R9" s="140">
        <v>1017</v>
      </c>
      <c r="S9" s="140">
        <v>440</v>
      </c>
      <c r="T9" s="32">
        <f t="shared" si="5"/>
        <v>1457</v>
      </c>
      <c r="U9" s="140">
        <v>49</v>
      </c>
      <c r="V9" s="140">
        <v>9</v>
      </c>
      <c r="W9" s="32">
        <f t="shared" si="6"/>
        <v>58</v>
      </c>
      <c r="X9" s="140">
        <f t="shared" si="13"/>
        <v>1575</v>
      </c>
      <c r="Y9" s="140">
        <f t="shared" si="7"/>
        <v>693</v>
      </c>
      <c r="Z9" s="140">
        <f t="shared" si="7"/>
        <v>2268</v>
      </c>
      <c r="AA9" s="140">
        <v>85</v>
      </c>
      <c r="AB9" s="140">
        <v>28</v>
      </c>
      <c r="AC9" s="32">
        <f t="shared" si="8"/>
        <v>113</v>
      </c>
      <c r="AD9" s="140">
        <v>135</v>
      </c>
      <c r="AE9" s="140">
        <v>61</v>
      </c>
      <c r="AF9" s="32">
        <f t="shared" si="9"/>
        <v>196</v>
      </c>
      <c r="AG9" s="140">
        <v>3</v>
      </c>
      <c r="AH9" s="140">
        <v>2</v>
      </c>
      <c r="AI9" s="32">
        <f t="shared" si="10"/>
        <v>5</v>
      </c>
      <c r="AJ9" s="140">
        <f t="shared" si="14"/>
        <v>223</v>
      </c>
      <c r="AK9" s="140">
        <f t="shared" si="11"/>
        <v>91</v>
      </c>
      <c r="AL9" s="140">
        <f t="shared" si="11"/>
        <v>314</v>
      </c>
    </row>
    <row r="10" spans="1:62" ht="18" customHeight="1">
      <c r="A10" s="138">
        <v>5</v>
      </c>
      <c r="B10" s="141" t="s">
        <v>19</v>
      </c>
      <c r="C10" s="140">
        <v>1070</v>
      </c>
      <c r="D10" s="140">
        <v>575</v>
      </c>
      <c r="E10" s="32">
        <f t="shared" si="0"/>
        <v>1645</v>
      </c>
      <c r="F10" s="140">
        <v>572</v>
      </c>
      <c r="G10" s="140">
        <v>381</v>
      </c>
      <c r="H10" s="32">
        <f t="shared" si="1"/>
        <v>953</v>
      </c>
      <c r="I10" s="140">
        <v>254</v>
      </c>
      <c r="J10" s="140">
        <v>90</v>
      </c>
      <c r="K10" s="32">
        <f t="shared" si="2"/>
        <v>344</v>
      </c>
      <c r="L10" s="140">
        <f t="shared" si="12"/>
        <v>1896</v>
      </c>
      <c r="M10" s="140">
        <f t="shared" si="3"/>
        <v>1046</v>
      </c>
      <c r="N10" s="140">
        <f t="shared" si="3"/>
        <v>2942</v>
      </c>
      <c r="O10" s="140">
        <v>87</v>
      </c>
      <c r="P10" s="140">
        <v>54</v>
      </c>
      <c r="Q10" s="32">
        <f t="shared" si="4"/>
        <v>141</v>
      </c>
      <c r="R10" s="140">
        <v>61</v>
      </c>
      <c r="S10" s="140">
        <v>37</v>
      </c>
      <c r="T10" s="32">
        <f t="shared" si="5"/>
        <v>98</v>
      </c>
      <c r="U10" s="140">
        <v>15</v>
      </c>
      <c r="V10" s="140">
        <v>12</v>
      </c>
      <c r="W10" s="32">
        <f t="shared" si="6"/>
        <v>27</v>
      </c>
      <c r="X10" s="140">
        <f t="shared" si="13"/>
        <v>163</v>
      </c>
      <c r="Y10" s="140">
        <f t="shared" si="7"/>
        <v>103</v>
      </c>
      <c r="Z10" s="140">
        <f t="shared" si="7"/>
        <v>266</v>
      </c>
      <c r="AA10" s="140">
        <v>339</v>
      </c>
      <c r="AB10" s="140">
        <v>207</v>
      </c>
      <c r="AC10" s="32">
        <f t="shared" si="8"/>
        <v>546</v>
      </c>
      <c r="AD10" s="140">
        <v>125</v>
      </c>
      <c r="AE10" s="140">
        <v>94</v>
      </c>
      <c r="AF10" s="32">
        <f t="shared" si="9"/>
        <v>219</v>
      </c>
      <c r="AG10" s="140">
        <v>3</v>
      </c>
      <c r="AH10" s="140">
        <v>6</v>
      </c>
      <c r="AI10" s="32">
        <f t="shared" si="10"/>
        <v>9</v>
      </c>
      <c r="AJ10" s="140">
        <f t="shared" si="14"/>
        <v>467</v>
      </c>
      <c r="AK10" s="140">
        <f t="shared" si="11"/>
        <v>307</v>
      </c>
      <c r="AL10" s="140">
        <f t="shared" si="11"/>
        <v>774</v>
      </c>
    </row>
    <row r="11" spans="1:62" ht="18" customHeight="1">
      <c r="A11" s="138">
        <v>6</v>
      </c>
      <c r="B11" s="139" t="s">
        <v>20</v>
      </c>
      <c r="C11" s="140">
        <v>1929</v>
      </c>
      <c r="D11" s="140">
        <v>837</v>
      </c>
      <c r="E11" s="32">
        <f t="shared" si="0"/>
        <v>2766</v>
      </c>
      <c r="F11" s="140">
        <v>637</v>
      </c>
      <c r="G11" s="140">
        <v>334</v>
      </c>
      <c r="H11" s="32">
        <f t="shared" si="1"/>
        <v>971</v>
      </c>
      <c r="I11" s="140">
        <v>72</v>
      </c>
      <c r="J11" s="140">
        <v>25</v>
      </c>
      <c r="K11" s="32">
        <f t="shared" si="2"/>
        <v>97</v>
      </c>
      <c r="L11" s="140">
        <f t="shared" si="12"/>
        <v>2638</v>
      </c>
      <c r="M11" s="140">
        <f t="shared" si="3"/>
        <v>1196</v>
      </c>
      <c r="N11" s="140">
        <f t="shared" si="3"/>
        <v>3834</v>
      </c>
      <c r="O11" s="140">
        <v>42</v>
      </c>
      <c r="P11" s="140">
        <v>15</v>
      </c>
      <c r="Q11" s="32">
        <f t="shared" si="4"/>
        <v>57</v>
      </c>
      <c r="R11" s="140">
        <v>13</v>
      </c>
      <c r="S11" s="140">
        <v>35</v>
      </c>
      <c r="T11" s="32">
        <f t="shared" si="5"/>
        <v>48</v>
      </c>
      <c r="U11" s="140">
        <v>0</v>
      </c>
      <c r="V11" s="140">
        <v>0</v>
      </c>
      <c r="W11" s="32">
        <f t="shared" si="6"/>
        <v>0</v>
      </c>
      <c r="X11" s="140">
        <f t="shared" si="13"/>
        <v>55</v>
      </c>
      <c r="Y11" s="140">
        <f t="shared" si="7"/>
        <v>50</v>
      </c>
      <c r="Z11" s="140">
        <f t="shared" si="7"/>
        <v>105</v>
      </c>
      <c r="AA11" s="140">
        <v>20</v>
      </c>
      <c r="AB11" s="140">
        <v>9</v>
      </c>
      <c r="AC11" s="32">
        <f t="shared" si="8"/>
        <v>29</v>
      </c>
      <c r="AD11" s="140">
        <v>2</v>
      </c>
      <c r="AE11" s="140">
        <v>0</v>
      </c>
      <c r="AF11" s="32">
        <f t="shared" si="9"/>
        <v>2</v>
      </c>
      <c r="AG11" s="140">
        <v>0</v>
      </c>
      <c r="AH11" s="140">
        <v>1</v>
      </c>
      <c r="AI11" s="32">
        <f t="shared" si="10"/>
        <v>1</v>
      </c>
      <c r="AJ11" s="140">
        <f t="shared" si="14"/>
        <v>22</v>
      </c>
      <c r="AK11" s="140">
        <f t="shared" si="11"/>
        <v>10</v>
      </c>
      <c r="AL11" s="140">
        <f t="shared" si="11"/>
        <v>32</v>
      </c>
    </row>
    <row r="12" spans="1:62" ht="18" customHeight="1">
      <c r="A12" s="138">
        <v>7</v>
      </c>
      <c r="B12" s="139" t="s">
        <v>21</v>
      </c>
      <c r="C12" s="140">
        <v>354</v>
      </c>
      <c r="D12" s="140">
        <v>164</v>
      </c>
      <c r="E12" s="32">
        <f>C12+D12</f>
        <v>518</v>
      </c>
      <c r="F12" s="140">
        <v>450</v>
      </c>
      <c r="G12" s="140">
        <v>151</v>
      </c>
      <c r="H12" s="32">
        <f>F12+G12</f>
        <v>601</v>
      </c>
      <c r="I12" s="140">
        <v>48</v>
      </c>
      <c r="J12" s="140">
        <v>46</v>
      </c>
      <c r="K12" s="32">
        <f>I12+J12</f>
        <v>94</v>
      </c>
      <c r="L12" s="140">
        <f t="shared" si="12"/>
        <v>852</v>
      </c>
      <c r="M12" s="140">
        <f t="shared" si="3"/>
        <v>361</v>
      </c>
      <c r="N12" s="140">
        <f t="shared" si="3"/>
        <v>1213</v>
      </c>
      <c r="O12" s="140">
        <v>12</v>
      </c>
      <c r="P12" s="140">
        <v>1</v>
      </c>
      <c r="Q12" s="32">
        <f>O12+P12</f>
        <v>13</v>
      </c>
      <c r="R12" s="140">
        <v>22</v>
      </c>
      <c r="S12" s="140">
        <v>4</v>
      </c>
      <c r="T12" s="32">
        <f>R12+S12</f>
        <v>26</v>
      </c>
      <c r="U12" s="140">
        <v>3</v>
      </c>
      <c r="V12" s="140">
        <v>4</v>
      </c>
      <c r="W12" s="32">
        <f>U12+V12</f>
        <v>7</v>
      </c>
      <c r="X12" s="140">
        <f t="shared" si="13"/>
        <v>37</v>
      </c>
      <c r="Y12" s="140">
        <f t="shared" si="7"/>
        <v>9</v>
      </c>
      <c r="Z12" s="140">
        <f t="shared" si="7"/>
        <v>46</v>
      </c>
      <c r="AA12" s="140">
        <v>2</v>
      </c>
      <c r="AB12" s="140">
        <v>0</v>
      </c>
      <c r="AC12" s="32">
        <f>AA12+AB12</f>
        <v>2</v>
      </c>
      <c r="AD12" s="140">
        <v>4</v>
      </c>
      <c r="AE12" s="140">
        <v>4</v>
      </c>
      <c r="AF12" s="32">
        <f>AD12+AE12</f>
        <v>8</v>
      </c>
      <c r="AG12" s="140">
        <v>8</v>
      </c>
      <c r="AH12" s="140">
        <v>21</v>
      </c>
      <c r="AI12" s="32">
        <f>AG12+AH12</f>
        <v>29</v>
      </c>
      <c r="AJ12" s="140">
        <f t="shared" si="14"/>
        <v>14</v>
      </c>
      <c r="AK12" s="140">
        <f t="shared" si="11"/>
        <v>25</v>
      </c>
      <c r="AL12" s="140">
        <f t="shared" si="11"/>
        <v>39</v>
      </c>
    </row>
    <row r="13" spans="1:62" ht="18" customHeight="1">
      <c r="A13" s="138">
        <v>8</v>
      </c>
      <c r="B13" s="139" t="s">
        <v>22</v>
      </c>
      <c r="C13" s="140">
        <v>19632</v>
      </c>
      <c r="D13" s="140">
        <v>4913</v>
      </c>
      <c r="E13" s="32">
        <f>C13+D13</f>
        <v>24545</v>
      </c>
      <c r="F13" s="140">
        <v>20593</v>
      </c>
      <c r="G13" s="140">
        <v>5499</v>
      </c>
      <c r="H13" s="32">
        <f>F13+G13</f>
        <v>26092</v>
      </c>
      <c r="I13" s="140">
        <v>383</v>
      </c>
      <c r="J13" s="140">
        <v>818</v>
      </c>
      <c r="K13" s="32">
        <f>I13+J13</f>
        <v>1201</v>
      </c>
      <c r="L13" s="140">
        <f t="shared" si="12"/>
        <v>40608</v>
      </c>
      <c r="M13" s="140">
        <f t="shared" si="3"/>
        <v>11230</v>
      </c>
      <c r="N13" s="140">
        <f t="shared" si="3"/>
        <v>51838</v>
      </c>
      <c r="O13" s="140">
        <v>3726</v>
      </c>
      <c r="P13" s="140">
        <v>584</v>
      </c>
      <c r="Q13" s="32">
        <f>O13+P13</f>
        <v>4310</v>
      </c>
      <c r="R13" s="140">
        <v>3114</v>
      </c>
      <c r="S13" s="140">
        <v>518</v>
      </c>
      <c r="T13" s="32">
        <f>R13+S13</f>
        <v>3632</v>
      </c>
      <c r="U13" s="140">
        <v>17</v>
      </c>
      <c r="V13" s="140">
        <v>48</v>
      </c>
      <c r="W13" s="32">
        <f>U13+V13</f>
        <v>65</v>
      </c>
      <c r="X13" s="140">
        <f t="shared" si="13"/>
        <v>6857</v>
      </c>
      <c r="Y13" s="140">
        <f t="shared" si="7"/>
        <v>1150</v>
      </c>
      <c r="Z13" s="140">
        <f t="shared" si="7"/>
        <v>8007</v>
      </c>
      <c r="AA13" s="140">
        <v>81</v>
      </c>
      <c r="AB13" s="140">
        <v>21</v>
      </c>
      <c r="AC13" s="32">
        <f>AA13+AB13</f>
        <v>102</v>
      </c>
      <c r="AD13" s="140">
        <v>46</v>
      </c>
      <c r="AE13" s="140">
        <v>13</v>
      </c>
      <c r="AF13" s="32">
        <f>AD13+AE13</f>
        <v>59</v>
      </c>
      <c r="AG13" s="140">
        <v>1</v>
      </c>
      <c r="AH13" s="140">
        <v>6</v>
      </c>
      <c r="AI13" s="32">
        <f>AG13+AH13</f>
        <v>7</v>
      </c>
      <c r="AJ13" s="140">
        <f t="shared" si="14"/>
        <v>128</v>
      </c>
      <c r="AK13" s="140">
        <f t="shared" si="11"/>
        <v>40</v>
      </c>
      <c r="AL13" s="140">
        <f t="shared" si="11"/>
        <v>168</v>
      </c>
    </row>
    <row r="14" spans="1:62" ht="18" customHeight="1">
      <c r="A14" s="138">
        <v>9</v>
      </c>
      <c r="B14" s="139" t="s">
        <v>50</v>
      </c>
      <c r="C14" s="140">
        <v>2978</v>
      </c>
      <c r="D14" s="140">
        <v>1407</v>
      </c>
      <c r="E14" s="32">
        <f t="shared" si="0"/>
        <v>4385</v>
      </c>
      <c r="F14" s="140">
        <v>6790</v>
      </c>
      <c r="G14" s="140">
        <v>3791</v>
      </c>
      <c r="H14" s="32">
        <f t="shared" si="1"/>
        <v>10581</v>
      </c>
      <c r="I14" s="140">
        <v>451</v>
      </c>
      <c r="J14" s="140">
        <v>463</v>
      </c>
      <c r="K14" s="32">
        <f t="shared" si="2"/>
        <v>914</v>
      </c>
      <c r="L14" s="140">
        <f t="shared" si="12"/>
        <v>10219</v>
      </c>
      <c r="M14" s="140">
        <f t="shared" si="3"/>
        <v>5661</v>
      </c>
      <c r="N14" s="140">
        <f t="shared" si="3"/>
        <v>15880</v>
      </c>
      <c r="O14" s="140">
        <v>771</v>
      </c>
      <c r="P14" s="140">
        <v>261</v>
      </c>
      <c r="Q14" s="32">
        <f t="shared" si="4"/>
        <v>1032</v>
      </c>
      <c r="R14" s="140">
        <v>1556</v>
      </c>
      <c r="S14" s="140">
        <v>673</v>
      </c>
      <c r="T14" s="32">
        <f t="shared" si="5"/>
        <v>2229</v>
      </c>
      <c r="U14" s="140">
        <v>59</v>
      </c>
      <c r="V14" s="140">
        <v>79</v>
      </c>
      <c r="W14" s="32">
        <f t="shared" si="6"/>
        <v>138</v>
      </c>
      <c r="X14" s="140">
        <f t="shared" si="13"/>
        <v>2386</v>
      </c>
      <c r="Y14" s="140">
        <f t="shared" si="7"/>
        <v>1013</v>
      </c>
      <c r="Z14" s="140">
        <f t="shared" si="7"/>
        <v>3399</v>
      </c>
      <c r="AA14" s="140">
        <v>92</v>
      </c>
      <c r="AB14" s="140">
        <v>34</v>
      </c>
      <c r="AC14" s="32">
        <f t="shared" si="8"/>
        <v>126</v>
      </c>
      <c r="AD14" s="140">
        <v>307</v>
      </c>
      <c r="AE14" s="140">
        <v>134</v>
      </c>
      <c r="AF14" s="32">
        <f t="shared" si="9"/>
        <v>441</v>
      </c>
      <c r="AG14" s="140">
        <v>31</v>
      </c>
      <c r="AH14" s="140">
        <v>27</v>
      </c>
      <c r="AI14" s="32">
        <f t="shared" si="10"/>
        <v>58</v>
      </c>
      <c r="AJ14" s="140">
        <f t="shared" si="14"/>
        <v>430</v>
      </c>
      <c r="AK14" s="140">
        <f t="shared" si="11"/>
        <v>195</v>
      </c>
      <c r="AL14" s="140">
        <f t="shared" si="11"/>
        <v>625</v>
      </c>
    </row>
    <row r="15" spans="1:62" ht="18" customHeight="1">
      <c r="A15" s="138">
        <v>10</v>
      </c>
      <c r="B15" s="139" t="s">
        <v>51</v>
      </c>
      <c r="C15" s="140">
        <v>393</v>
      </c>
      <c r="D15" s="140">
        <v>120</v>
      </c>
      <c r="E15" s="32">
        <f t="shared" si="0"/>
        <v>513</v>
      </c>
      <c r="F15" s="140">
        <v>778</v>
      </c>
      <c r="G15" s="140">
        <v>296</v>
      </c>
      <c r="H15" s="32">
        <f t="shared" si="1"/>
        <v>1074</v>
      </c>
      <c r="I15" s="140">
        <v>237</v>
      </c>
      <c r="J15" s="140">
        <v>245</v>
      </c>
      <c r="K15" s="32">
        <f t="shared" si="2"/>
        <v>482</v>
      </c>
      <c r="L15" s="140">
        <f t="shared" si="12"/>
        <v>1408</v>
      </c>
      <c r="M15" s="140">
        <f t="shared" si="3"/>
        <v>661</v>
      </c>
      <c r="N15" s="140">
        <f t="shared" si="3"/>
        <v>2069</v>
      </c>
      <c r="O15" s="140">
        <v>18</v>
      </c>
      <c r="P15" s="140">
        <v>5</v>
      </c>
      <c r="Q15" s="32">
        <f t="shared" si="4"/>
        <v>23</v>
      </c>
      <c r="R15" s="140">
        <v>72</v>
      </c>
      <c r="S15" s="140">
        <v>13</v>
      </c>
      <c r="T15" s="32">
        <f t="shared" si="5"/>
        <v>85</v>
      </c>
      <c r="U15" s="140">
        <v>15</v>
      </c>
      <c r="V15" s="140">
        <v>18</v>
      </c>
      <c r="W15" s="32">
        <f t="shared" si="6"/>
        <v>33</v>
      </c>
      <c r="X15" s="140">
        <f t="shared" si="13"/>
        <v>105</v>
      </c>
      <c r="Y15" s="140">
        <f t="shared" si="7"/>
        <v>36</v>
      </c>
      <c r="Z15" s="140">
        <f t="shared" si="7"/>
        <v>141</v>
      </c>
      <c r="AA15" s="140">
        <v>58</v>
      </c>
      <c r="AB15" s="140">
        <v>24</v>
      </c>
      <c r="AC15" s="32">
        <f t="shared" si="8"/>
        <v>82</v>
      </c>
      <c r="AD15" s="140">
        <v>74</v>
      </c>
      <c r="AE15" s="140">
        <v>87</v>
      </c>
      <c r="AF15" s="32">
        <f t="shared" si="9"/>
        <v>161</v>
      </c>
      <c r="AG15" s="140">
        <v>3</v>
      </c>
      <c r="AH15" s="140">
        <v>5</v>
      </c>
      <c r="AI15" s="32">
        <f t="shared" si="10"/>
        <v>8</v>
      </c>
      <c r="AJ15" s="140">
        <f t="shared" si="14"/>
        <v>135</v>
      </c>
      <c r="AK15" s="140">
        <f t="shared" si="11"/>
        <v>116</v>
      </c>
      <c r="AL15" s="140">
        <f t="shared" si="11"/>
        <v>251</v>
      </c>
    </row>
    <row r="16" spans="1:62" ht="18" customHeight="1">
      <c r="A16" s="138">
        <v>11</v>
      </c>
      <c r="B16" s="139" t="s">
        <v>52</v>
      </c>
      <c r="C16" s="140">
        <v>970</v>
      </c>
      <c r="D16" s="140">
        <v>809</v>
      </c>
      <c r="E16" s="32">
        <f t="shared" si="0"/>
        <v>1779</v>
      </c>
      <c r="F16" s="140">
        <v>1083</v>
      </c>
      <c r="G16" s="140">
        <v>319</v>
      </c>
      <c r="H16" s="32">
        <f t="shared" si="1"/>
        <v>1402</v>
      </c>
      <c r="I16" s="140">
        <v>301</v>
      </c>
      <c r="J16" s="140">
        <v>215</v>
      </c>
      <c r="K16" s="32">
        <f t="shared" si="2"/>
        <v>516</v>
      </c>
      <c r="L16" s="140">
        <f t="shared" si="12"/>
        <v>2354</v>
      </c>
      <c r="M16" s="140">
        <f t="shared" si="3"/>
        <v>1343</v>
      </c>
      <c r="N16" s="140">
        <f t="shared" si="3"/>
        <v>3697</v>
      </c>
      <c r="O16" s="140">
        <v>56</v>
      </c>
      <c r="P16" s="140">
        <v>130</v>
      </c>
      <c r="Q16" s="32">
        <f t="shared" si="4"/>
        <v>186</v>
      </c>
      <c r="R16" s="140">
        <v>80</v>
      </c>
      <c r="S16" s="140">
        <v>24</v>
      </c>
      <c r="T16" s="32">
        <f t="shared" si="5"/>
        <v>104</v>
      </c>
      <c r="U16" s="140">
        <v>23</v>
      </c>
      <c r="V16" s="140">
        <v>0</v>
      </c>
      <c r="W16" s="32">
        <f t="shared" si="6"/>
        <v>23</v>
      </c>
      <c r="X16" s="140">
        <f t="shared" si="13"/>
        <v>159</v>
      </c>
      <c r="Y16" s="140">
        <f t="shared" si="7"/>
        <v>154</v>
      </c>
      <c r="Z16" s="140">
        <f t="shared" si="7"/>
        <v>313</v>
      </c>
      <c r="AA16" s="140">
        <v>181</v>
      </c>
      <c r="AB16" s="140">
        <v>269</v>
      </c>
      <c r="AC16" s="32">
        <f t="shared" si="8"/>
        <v>450</v>
      </c>
      <c r="AD16" s="140">
        <v>130</v>
      </c>
      <c r="AE16" s="140">
        <v>33</v>
      </c>
      <c r="AF16" s="32">
        <f t="shared" si="9"/>
        <v>163</v>
      </c>
      <c r="AG16" s="140">
        <v>48</v>
      </c>
      <c r="AH16" s="140">
        <v>4</v>
      </c>
      <c r="AI16" s="32">
        <f t="shared" si="10"/>
        <v>52</v>
      </c>
      <c r="AJ16" s="140">
        <f t="shared" si="14"/>
        <v>359</v>
      </c>
      <c r="AK16" s="140">
        <f t="shared" si="11"/>
        <v>306</v>
      </c>
      <c r="AL16" s="140">
        <f t="shared" si="11"/>
        <v>665</v>
      </c>
    </row>
    <row r="17" spans="1:38" ht="18" customHeight="1">
      <c r="A17" s="138">
        <v>12</v>
      </c>
      <c r="B17" s="139" t="s">
        <v>25</v>
      </c>
      <c r="C17" s="140">
        <v>207</v>
      </c>
      <c r="D17" s="140">
        <v>85</v>
      </c>
      <c r="E17" s="32">
        <f t="shared" si="0"/>
        <v>292</v>
      </c>
      <c r="F17" s="140">
        <v>684</v>
      </c>
      <c r="G17" s="140">
        <v>310</v>
      </c>
      <c r="H17" s="32">
        <f t="shared" si="1"/>
        <v>994</v>
      </c>
      <c r="I17" s="140">
        <v>187</v>
      </c>
      <c r="J17" s="140">
        <v>334</v>
      </c>
      <c r="K17" s="32">
        <f t="shared" si="2"/>
        <v>521</v>
      </c>
      <c r="L17" s="140">
        <f t="shared" si="12"/>
        <v>1078</v>
      </c>
      <c r="M17" s="140">
        <f t="shared" si="3"/>
        <v>729</v>
      </c>
      <c r="N17" s="140">
        <f t="shared" si="3"/>
        <v>1807</v>
      </c>
      <c r="O17" s="140">
        <v>5</v>
      </c>
      <c r="P17" s="140">
        <v>0</v>
      </c>
      <c r="Q17" s="32">
        <f t="shared" si="4"/>
        <v>5</v>
      </c>
      <c r="R17" s="140">
        <v>75</v>
      </c>
      <c r="S17" s="140">
        <v>33</v>
      </c>
      <c r="T17" s="32">
        <f t="shared" si="5"/>
        <v>108</v>
      </c>
      <c r="U17" s="140">
        <v>0</v>
      </c>
      <c r="V17" s="140">
        <v>0</v>
      </c>
      <c r="W17" s="32">
        <f t="shared" si="6"/>
        <v>0</v>
      </c>
      <c r="X17" s="140">
        <f t="shared" si="13"/>
        <v>80</v>
      </c>
      <c r="Y17" s="140">
        <f t="shared" si="7"/>
        <v>33</v>
      </c>
      <c r="Z17" s="140">
        <f t="shared" si="7"/>
        <v>113</v>
      </c>
      <c r="AA17" s="140">
        <v>6</v>
      </c>
      <c r="AB17" s="140">
        <v>1</v>
      </c>
      <c r="AC17" s="32">
        <f t="shared" si="8"/>
        <v>7</v>
      </c>
      <c r="AD17" s="140">
        <v>11</v>
      </c>
      <c r="AE17" s="140">
        <v>11</v>
      </c>
      <c r="AF17" s="32">
        <f t="shared" si="9"/>
        <v>22</v>
      </c>
      <c r="AG17" s="140">
        <v>0</v>
      </c>
      <c r="AH17" s="140">
        <v>0</v>
      </c>
      <c r="AI17" s="32">
        <f t="shared" si="10"/>
        <v>0</v>
      </c>
      <c r="AJ17" s="140">
        <f t="shared" si="14"/>
        <v>17</v>
      </c>
      <c r="AK17" s="140">
        <f t="shared" si="11"/>
        <v>12</v>
      </c>
      <c r="AL17" s="140">
        <f t="shared" si="11"/>
        <v>29</v>
      </c>
    </row>
    <row r="18" spans="1:38" ht="18" customHeight="1">
      <c r="A18" s="138">
        <v>13</v>
      </c>
      <c r="B18" s="139" t="s">
        <v>53</v>
      </c>
      <c r="C18" s="140">
        <v>726</v>
      </c>
      <c r="D18" s="140">
        <v>227</v>
      </c>
      <c r="E18" s="32">
        <f t="shared" si="0"/>
        <v>953</v>
      </c>
      <c r="F18" s="140">
        <v>3615</v>
      </c>
      <c r="G18" s="140">
        <v>1314</v>
      </c>
      <c r="H18" s="32">
        <f t="shared" si="1"/>
        <v>4929</v>
      </c>
      <c r="I18" s="140">
        <v>700</v>
      </c>
      <c r="J18" s="140">
        <v>1563</v>
      </c>
      <c r="K18" s="32">
        <f t="shared" si="2"/>
        <v>2263</v>
      </c>
      <c r="L18" s="140">
        <f t="shared" si="12"/>
        <v>5041</v>
      </c>
      <c r="M18" s="140">
        <f t="shared" si="3"/>
        <v>3104</v>
      </c>
      <c r="N18" s="140">
        <f t="shared" si="3"/>
        <v>8145</v>
      </c>
      <c r="O18" s="140">
        <v>12</v>
      </c>
      <c r="P18" s="140">
        <v>11</v>
      </c>
      <c r="Q18" s="32">
        <f t="shared" si="4"/>
        <v>23</v>
      </c>
      <c r="R18" s="140">
        <v>153</v>
      </c>
      <c r="S18" s="140">
        <v>74</v>
      </c>
      <c r="T18" s="32">
        <f t="shared" si="5"/>
        <v>227</v>
      </c>
      <c r="U18" s="140">
        <v>66</v>
      </c>
      <c r="V18" s="140">
        <v>170</v>
      </c>
      <c r="W18" s="32">
        <f t="shared" si="6"/>
        <v>236</v>
      </c>
      <c r="X18" s="140">
        <f t="shared" si="13"/>
        <v>231</v>
      </c>
      <c r="Y18" s="140">
        <f t="shared" si="7"/>
        <v>255</v>
      </c>
      <c r="Z18" s="140">
        <f t="shared" si="7"/>
        <v>486</v>
      </c>
      <c r="AA18" s="140">
        <v>10</v>
      </c>
      <c r="AB18" s="140">
        <v>1</v>
      </c>
      <c r="AC18" s="32">
        <f t="shared" si="8"/>
        <v>11</v>
      </c>
      <c r="AD18" s="140">
        <v>22</v>
      </c>
      <c r="AE18" s="140">
        <v>14</v>
      </c>
      <c r="AF18" s="32">
        <f t="shared" si="9"/>
        <v>36</v>
      </c>
      <c r="AG18" s="140">
        <v>8</v>
      </c>
      <c r="AH18" s="140">
        <v>16</v>
      </c>
      <c r="AI18" s="32">
        <f t="shared" si="10"/>
        <v>24</v>
      </c>
      <c r="AJ18" s="140">
        <f t="shared" si="14"/>
        <v>40</v>
      </c>
      <c r="AK18" s="140">
        <f t="shared" si="11"/>
        <v>31</v>
      </c>
      <c r="AL18" s="140">
        <f t="shared" si="11"/>
        <v>71</v>
      </c>
    </row>
    <row r="19" spans="1:38" ht="18" customHeight="1">
      <c r="A19" s="138">
        <v>14</v>
      </c>
      <c r="B19" s="139" t="s">
        <v>27</v>
      </c>
      <c r="C19" s="140">
        <v>5137</v>
      </c>
      <c r="D19" s="140">
        <v>2942</v>
      </c>
      <c r="E19" s="32">
        <f t="shared" si="0"/>
        <v>8079</v>
      </c>
      <c r="F19" s="140">
        <v>2142</v>
      </c>
      <c r="G19" s="140">
        <v>1033</v>
      </c>
      <c r="H19" s="32">
        <f t="shared" si="1"/>
        <v>3175</v>
      </c>
      <c r="I19" s="140">
        <v>1335</v>
      </c>
      <c r="J19" s="140">
        <v>434</v>
      </c>
      <c r="K19" s="32">
        <f t="shared" si="2"/>
        <v>1769</v>
      </c>
      <c r="L19" s="140">
        <f t="shared" si="12"/>
        <v>8614</v>
      </c>
      <c r="M19" s="140">
        <f t="shared" si="3"/>
        <v>4409</v>
      </c>
      <c r="N19" s="140">
        <f t="shared" si="3"/>
        <v>13023</v>
      </c>
      <c r="O19" s="140">
        <v>984</v>
      </c>
      <c r="P19" s="140">
        <v>449</v>
      </c>
      <c r="Q19" s="32">
        <f t="shared" si="4"/>
        <v>1433</v>
      </c>
      <c r="R19" s="140">
        <v>239</v>
      </c>
      <c r="S19" s="140">
        <v>133</v>
      </c>
      <c r="T19" s="32">
        <f t="shared" si="5"/>
        <v>372</v>
      </c>
      <c r="U19" s="140">
        <v>67</v>
      </c>
      <c r="V19" s="140">
        <v>18</v>
      </c>
      <c r="W19" s="32">
        <f t="shared" si="6"/>
        <v>85</v>
      </c>
      <c r="X19" s="140">
        <f t="shared" si="13"/>
        <v>1290</v>
      </c>
      <c r="Y19" s="140">
        <f t="shared" si="7"/>
        <v>600</v>
      </c>
      <c r="Z19" s="140">
        <f t="shared" si="7"/>
        <v>1890</v>
      </c>
      <c r="AA19" s="140">
        <v>569</v>
      </c>
      <c r="AB19" s="140">
        <v>335</v>
      </c>
      <c r="AC19" s="32">
        <f t="shared" si="8"/>
        <v>904</v>
      </c>
      <c r="AD19" s="140">
        <v>183</v>
      </c>
      <c r="AE19" s="140">
        <v>97</v>
      </c>
      <c r="AF19" s="32">
        <f t="shared" si="9"/>
        <v>280</v>
      </c>
      <c r="AG19" s="140">
        <v>20</v>
      </c>
      <c r="AH19" s="140">
        <v>57</v>
      </c>
      <c r="AI19" s="32">
        <f t="shared" si="10"/>
        <v>77</v>
      </c>
      <c r="AJ19" s="140">
        <f t="shared" si="14"/>
        <v>772</v>
      </c>
      <c r="AK19" s="140">
        <f t="shared" si="11"/>
        <v>489</v>
      </c>
      <c r="AL19" s="140">
        <f t="shared" si="11"/>
        <v>1261</v>
      </c>
    </row>
    <row r="20" spans="1:38" ht="18" customHeight="1">
      <c r="A20" s="138">
        <v>15</v>
      </c>
      <c r="B20" s="139" t="s">
        <v>28</v>
      </c>
      <c r="C20" s="140">
        <v>5460</v>
      </c>
      <c r="D20" s="140">
        <v>2380</v>
      </c>
      <c r="E20" s="32">
        <f t="shared" si="0"/>
        <v>7840</v>
      </c>
      <c r="F20" s="140">
        <v>3323</v>
      </c>
      <c r="G20" s="140">
        <v>1466</v>
      </c>
      <c r="H20" s="32">
        <f t="shared" si="1"/>
        <v>4789</v>
      </c>
      <c r="I20" s="140">
        <v>544</v>
      </c>
      <c r="J20" s="140">
        <v>270</v>
      </c>
      <c r="K20" s="32">
        <f t="shared" si="2"/>
        <v>814</v>
      </c>
      <c r="L20" s="140">
        <f t="shared" si="12"/>
        <v>9327</v>
      </c>
      <c r="M20" s="140">
        <f t="shared" si="3"/>
        <v>4116</v>
      </c>
      <c r="N20" s="140">
        <f t="shared" si="3"/>
        <v>13443</v>
      </c>
      <c r="O20" s="140">
        <v>177</v>
      </c>
      <c r="P20" s="140">
        <v>72</v>
      </c>
      <c r="Q20" s="32">
        <f t="shared" si="4"/>
        <v>249</v>
      </c>
      <c r="R20" s="140">
        <v>154</v>
      </c>
      <c r="S20" s="140">
        <v>54</v>
      </c>
      <c r="T20" s="32">
        <f t="shared" si="5"/>
        <v>208</v>
      </c>
      <c r="U20" s="140">
        <v>11</v>
      </c>
      <c r="V20" s="140">
        <v>8</v>
      </c>
      <c r="W20" s="32">
        <f t="shared" si="6"/>
        <v>19</v>
      </c>
      <c r="X20" s="140">
        <f t="shared" si="13"/>
        <v>342</v>
      </c>
      <c r="Y20" s="140">
        <f t="shared" si="7"/>
        <v>134</v>
      </c>
      <c r="Z20" s="140">
        <f t="shared" si="7"/>
        <v>476</v>
      </c>
      <c r="AA20" s="140">
        <v>20</v>
      </c>
      <c r="AB20" s="140">
        <v>12</v>
      </c>
      <c r="AC20" s="32">
        <f t="shared" si="8"/>
        <v>32</v>
      </c>
      <c r="AD20" s="140">
        <v>16</v>
      </c>
      <c r="AE20" s="140">
        <v>7</v>
      </c>
      <c r="AF20" s="32">
        <f t="shared" si="9"/>
        <v>23</v>
      </c>
      <c r="AG20" s="140">
        <v>12</v>
      </c>
      <c r="AH20" s="140">
        <v>2</v>
      </c>
      <c r="AI20" s="32">
        <f t="shared" si="10"/>
        <v>14</v>
      </c>
      <c r="AJ20" s="140">
        <f t="shared" si="14"/>
        <v>48</v>
      </c>
      <c r="AK20" s="140">
        <f t="shared" si="11"/>
        <v>21</v>
      </c>
      <c r="AL20" s="140">
        <f t="shared" si="11"/>
        <v>69</v>
      </c>
    </row>
    <row r="21" spans="1:38" ht="18" customHeight="1">
      <c r="A21" s="138">
        <v>16</v>
      </c>
      <c r="B21" s="139" t="s">
        <v>29</v>
      </c>
      <c r="C21" s="140">
        <v>1291</v>
      </c>
      <c r="D21" s="140">
        <v>962</v>
      </c>
      <c r="E21" s="32">
        <f>C21+D21</f>
        <v>2253</v>
      </c>
      <c r="F21" s="140">
        <v>1314</v>
      </c>
      <c r="G21" s="140">
        <v>923</v>
      </c>
      <c r="H21" s="32">
        <f>F21+G21</f>
        <v>2237</v>
      </c>
      <c r="I21" s="140">
        <v>0</v>
      </c>
      <c r="J21" s="140">
        <v>0</v>
      </c>
      <c r="K21" s="32">
        <f>I21+J21</f>
        <v>0</v>
      </c>
      <c r="L21" s="140">
        <f t="shared" si="12"/>
        <v>2605</v>
      </c>
      <c r="M21" s="140">
        <f t="shared" si="3"/>
        <v>1885</v>
      </c>
      <c r="N21" s="140">
        <f t="shared" si="3"/>
        <v>4490</v>
      </c>
      <c r="O21" s="140">
        <v>213</v>
      </c>
      <c r="P21" s="140">
        <v>114</v>
      </c>
      <c r="Q21" s="32">
        <f>O21+P21</f>
        <v>327</v>
      </c>
      <c r="R21" s="140">
        <v>265</v>
      </c>
      <c r="S21" s="140">
        <v>153</v>
      </c>
      <c r="T21" s="32">
        <f>R21+S21</f>
        <v>418</v>
      </c>
      <c r="U21" s="140">
        <v>0</v>
      </c>
      <c r="V21" s="140">
        <v>0</v>
      </c>
      <c r="W21" s="32">
        <f>U21+V21</f>
        <v>0</v>
      </c>
      <c r="X21" s="140">
        <f t="shared" si="13"/>
        <v>478</v>
      </c>
      <c r="Y21" s="140">
        <f t="shared" si="7"/>
        <v>267</v>
      </c>
      <c r="Z21" s="140">
        <f t="shared" si="7"/>
        <v>745</v>
      </c>
      <c r="AA21" s="140">
        <v>631</v>
      </c>
      <c r="AB21" s="140">
        <v>502</v>
      </c>
      <c r="AC21" s="32">
        <f>AA21+AB21</f>
        <v>1133</v>
      </c>
      <c r="AD21" s="140">
        <v>709</v>
      </c>
      <c r="AE21" s="140">
        <v>594</v>
      </c>
      <c r="AF21" s="32">
        <f>AD21+AE21</f>
        <v>1303</v>
      </c>
      <c r="AG21" s="140">
        <v>0</v>
      </c>
      <c r="AH21" s="140">
        <v>0</v>
      </c>
      <c r="AI21" s="32">
        <f>AG21+AH21</f>
        <v>0</v>
      </c>
      <c r="AJ21" s="140">
        <f t="shared" si="14"/>
        <v>1340</v>
      </c>
      <c r="AK21" s="140">
        <f t="shared" si="11"/>
        <v>1096</v>
      </c>
      <c r="AL21" s="140">
        <f t="shared" si="11"/>
        <v>2436</v>
      </c>
    </row>
    <row r="22" spans="1:38" ht="18" customHeight="1">
      <c r="A22" s="138">
        <v>17</v>
      </c>
      <c r="B22" s="139" t="s">
        <v>30</v>
      </c>
      <c r="C22" s="140">
        <v>461</v>
      </c>
      <c r="D22" s="140">
        <v>592</v>
      </c>
      <c r="E22" s="32">
        <f>C22+D22</f>
        <v>1053</v>
      </c>
      <c r="F22" s="140">
        <v>31</v>
      </c>
      <c r="G22" s="140">
        <v>34</v>
      </c>
      <c r="H22" s="32">
        <f>F22+G22</f>
        <v>65</v>
      </c>
      <c r="I22" s="140">
        <v>0</v>
      </c>
      <c r="J22" s="140">
        <v>0</v>
      </c>
      <c r="K22" s="32">
        <f>I22+J22</f>
        <v>0</v>
      </c>
      <c r="L22" s="140">
        <f t="shared" si="12"/>
        <v>492</v>
      </c>
      <c r="M22" s="140">
        <f t="shared" si="12"/>
        <v>626</v>
      </c>
      <c r="N22" s="140">
        <f t="shared" si="12"/>
        <v>1118</v>
      </c>
      <c r="O22" s="140">
        <v>11</v>
      </c>
      <c r="P22" s="140">
        <v>17</v>
      </c>
      <c r="Q22" s="32">
        <f>O22+P22</f>
        <v>28</v>
      </c>
      <c r="R22" s="140">
        <v>2</v>
      </c>
      <c r="S22" s="140">
        <v>0</v>
      </c>
      <c r="T22" s="32">
        <f>R22+S22</f>
        <v>2</v>
      </c>
      <c r="U22" s="140">
        <v>0</v>
      </c>
      <c r="V22" s="140">
        <v>0</v>
      </c>
      <c r="W22" s="32">
        <f>U22+V22</f>
        <v>0</v>
      </c>
      <c r="X22" s="140">
        <f t="shared" si="13"/>
        <v>13</v>
      </c>
      <c r="Y22" s="140">
        <f t="shared" si="7"/>
        <v>17</v>
      </c>
      <c r="Z22" s="140">
        <f t="shared" si="7"/>
        <v>30</v>
      </c>
      <c r="AA22" s="140">
        <v>442</v>
      </c>
      <c r="AB22" s="140">
        <v>612</v>
      </c>
      <c r="AC22" s="32">
        <f>AA22+AB22</f>
        <v>1054</v>
      </c>
      <c r="AD22" s="140">
        <v>9</v>
      </c>
      <c r="AE22" s="140">
        <v>27</v>
      </c>
      <c r="AF22" s="32">
        <f>AD22+AE22</f>
        <v>36</v>
      </c>
      <c r="AG22" s="140">
        <v>0</v>
      </c>
      <c r="AH22" s="140">
        <v>0</v>
      </c>
      <c r="AI22" s="32">
        <f>AG22+AH22</f>
        <v>0</v>
      </c>
      <c r="AJ22" s="140">
        <f t="shared" si="14"/>
        <v>451</v>
      </c>
      <c r="AK22" s="140">
        <f t="shared" si="11"/>
        <v>639</v>
      </c>
      <c r="AL22" s="140">
        <f t="shared" si="11"/>
        <v>1090</v>
      </c>
    </row>
    <row r="23" spans="1:38" ht="18" customHeight="1">
      <c r="A23" s="138">
        <v>18</v>
      </c>
      <c r="B23" s="139" t="s">
        <v>31</v>
      </c>
      <c r="C23" s="140">
        <v>1083</v>
      </c>
      <c r="D23" s="140">
        <v>1315</v>
      </c>
      <c r="E23" s="32">
        <f t="shared" si="0"/>
        <v>2398</v>
      </c>
      <c r="F23" s="140">
        <v>898</v>
      </c>
      <c r="G23" s="140">
        <v>1117</v>
      </c>
      <c r="H23" s="32">
        <f t="shared" si="1"/>
        <v>2015</v>
      </c>
      <c r="I23" s="140">
        <v>0</v>
      </c>
      <c r="J23" s="140">
        <v>0</v>
      </c>
      <c r="K23" s="32">
        <f t="shared" si="2"/>
        <v>0</v>
      </c>
      <c r="L23" s="140">
        <f t="shared" si="12"/>
        <v>1981</v>
      </c>
      <c r="M23" s="140">
        <f t="shared" si="12"/>
        <v>2432</v>
      </c>
      <c r="N23" s="140">
        <f t="shared" si="12"/>
        <v>4413</v>
      </c>
      <c r="O23" s="140">
        <v>6</v>
      </c>
      <c r="P23" s="140">
        <v>4</v>
      </c>
      <c r="Q23" s="32">
        <f t="shared" si="4"/>
        <v>10</v>
      </c>
      <c r="R23" s="140">
        <v>3</v>
      </c>
      <c r="S23" s="140">
        <v>6</v>
      </c>
      <c r="T23" s="32">
        <f t="shared" si="5"/>
        <v>9</v>
      </c>
      <c r="U23" s="140">
        <v>0</v>
      </c>
      <c r="V23" s="140">
        <v>0</v>
      </c>
      <c r="W23" s="32">
        <f t="shared" si="6"/>
        <v>0</v>
      </c>
      <c r="X23" s="140">
        <f t="shared" si="13"/>
        <v>9</v>
      </c>
      <c r="Y23" s="140">
        <f t="shared" si="7"/>
        <v>10</v>
      </c>
      <c r="Z23" s="140">
        <f t="shared" si="7"/>
        <v>19</v>
      </c>
      <c r="AA23" s="140">
        <v>967</v>
      </c>
      <c r="AB23" s="140">
        <v>1047</v>
      </c>
      <c r="AC23" s="32">
        <f t="shared" si="8"/>
        <v>2014</v>
      </c>
      <c r="AD23" s="140">
        <v>809</v>
      </c>
      <c r="AE23" s="140">
        <v>1092</v>
      </c>
      <c r="AF23" s="32">
        <f t="shared" si="9"/>
        <v>1901</v>
      </c>
      <c r="AG23" s="140">
        <v>0</v>
      </c>
      <c r="AH23" s="140">
        <v>0</v>
      </c>
      <c r="AI23" s="32">
        <f t="shared" si="10"/>
        <v>0</v>
      </c>
      <c r="AJ23" s="140">
        <f t="shared" si="14"/>
        <v>1776</v>
      </c>
      <c r="AK23" s="140">
        <f t="shared" si="11"/>
        <v>2139</v>
      </c>
      <c r="AL23" s="140">
        <f t="shared" si="11"/>
        <v>3915</v>
      </c>
    </row>
    <row r="24" spans="1:38" ht="18" customHeight="1">
      <c r="A24" s="138">
        <v>19</v>
      </c>
      <c r="B24" s="139" t="s">
        <v>54</v>
      </c>
      <c r="C24" s="140">
        <v>1165</v>
      </c>
      <c r="D24" s="140">
        <v>1096</v>
      </c>
      <c r="E24" s="32">
        <f t="shared" si="0"/>
        <v>2261</v>
      </c>
      <c r="F24" s="140">
        <v>719</v>
      </c>
      <c r="G24" s="140">
        <v>565</v>
      </c>
      <c r="H24" s="32">
        <f t="shared" si="1"/>
        <v>1284</v>
      </c>
      <c r="I24" s="140">
        <v>0</v>
      </c>
      <c r="J24" s="140">
        <v>0</v>
      </c>
      <c r="K24" s="32">
        <f t="shared" si="2"/>
        <v>0</v>
      </c>
      <c r="L24" s="140">
        <f t="shared" si="12"/>
        <v>1884</v>
      </c>
      <c r="M24" s="140">
        <f t="shared" si="12"/>
        <v>1661</v>
      </c>
      <c r="N24" s="140">
        <f t="shared" si="12"/>
        <v>3545</v>
      </c>
      <c r="O24" s="140">
        <v>175</v>
      </c>
      <c r="P24" s="140">
        <v>82</v>
      </c>
      <c r="Q24" s="32">
        <f t="shared" si="4"/>
        <v>257</v>
      </c>
      <c r="R24" s="140">
        <v>93</v>
      </c>
      <c r="S24" s="140">
        <v>55</v>
      </c>
      <c r="T24" s="32">
        <f t="shared" si="5"/>
        <v>148</v>
      </c>
      <c r="U24" s="140">
        <v>0</v>
      </c>
      <c r="V24" s="140">
        <v>0</v>
      </c>
      <c r="W24" s="32">
        <f t="shared" si="6"/>
        <v>0</v>
      </c>
      <c r="X24" s="140">
        <f t="shared" si="13"/>
        <v>268</v>
      </c>
      <c r="Y24" s="140">
        <f t="shared" si="7"/>
        <v>137</v>
      </c>
      <c r="Z24" s="140">
        <f t="shared" si="7"/>
        <v>405</v>
      </c>
      <c r="AA24" s="140">
        <v>818</v>
      </c>
      <c r="AB24" s="140">
        <v>895</v>
      </c>
      <c r="AC24" s="32">
        <f t="shared" si="8"/>
        <v>1713</v>
      </c>
      <c r="AD24" s="140">
        <v>522</v>
      </c>
      <c r="AE24" s="140">
        <v>464</v>
      </c>
      <c r="AF24" s="32">
        <f t="shared" si="9"/>
        <v>986</v>
      </c>
      <c r="AG24" s="140">
        <v>0</v>
      </c>
      <c r="AH24" s="140">
        <v>0</v>
      </c>
      <c r="AI24" s="32">
        <f t="shared" si="10"/>
        <v>0</v>
      </c>
      <c r="AJ24" s="140">
        <f t="shared" si="14"/>
        <v>1340</v>
      </c>
      <c r="AK24" s="140">
        <f t="shared" si="11"/>
        <v>1359</v>
      </c>
      <c r="AL24" s="140">
        <f t="shared" si="11"/>
        <v>2699</v>
      </c>
    </row>
    <row r="25" spans="1:38" ht="18" customHeight="1">
      <c r="A25" s="138">
        <v>20</v>
      </c>
      <c r="B25" s="139" t="s">
        <v>55</v>
      </c>
      <c r="C25" s="140">
        <v>3260</v>
      </c>
      <c r="D25" s="140">
        <v>1272</v>
      </c>
      <c r="E25" s="32">
        <f t="shared" si="0"/>
        <v>4532</v>
      </c>
      <c r="F25" s="140">
        <v>1386</v>
      </c>
      <c r="G25" s="140">
        <v>703</v>
      </c>
      <c r="H25" s="32">
        <f t="shared" si="1"/>
        <v>2089</v>
      </c>
      <c r="I25" s="140">
        <v>288</v>
      </c>
      <c r="J25" s="140">
        <v>141</v>
      </c>
      <c r="K25" s="32">
        <f t="shared" si="2"/>
        <v>429</v>
      </c>
      <c r="L25" s="140">
        <f t="shared" si="12"/>
        <v>4934</v>
      </c>
      <c r="M25" s="140">
        <f t="shared" si="12"/>
        <v>2116</v>
      </c>
      <c r="N25" s="140">
        <f t="shared" si="12"/>
        <v>7050</v>
      </c>
      <c r="O25" s="140">
        <v>287</v>
      </c>
      <c r="P25" s="140">
        <v>117</v>
      </c>
      <c r="Q25" s="32">
        <f t="shared" si="4"/>
        <v>404</v>
      </c>
      <c r="R25" s="140">
        <v>112</v>
      </c>
      <c r="S25" s="140">
        <v>69</v>
      </c>
      <c r="T25" s="32">
        <f t="shared" si="5"/>
        <v>181</v>
      </c>
      <c r="U25" s="140">
        <v>12</v>
      </c>
      <c r="V25" s="140">
        <v>5</v>
      </c>
      <c r="W25" s="32">
        <f t="shared" si="6"/>
        <v>17</v>
      </c>
      <c r="X25" s="140">
        <f t="shared" si="13"/>
        <v>411</v>
      </c>
      <c r="Y25" s="140">
        <f t="shared" si="7"/>
        <v>191</v>
      </c>
      <c r="Z25" s="140">
        <f t="shared" si="7"/>
        <v>602</v>
      </c>
      <c r="AA25" s="140">
        <v>266</v>
      </c>
      <c r="AB25" s="140">
        <v>112</v>
      </c>
      <c r="AC25" s="32">
        <f t="shared" si="8"/>
        <v>378</v>
      </c>
      <c r="AD25" s="140">
        <v>102</v>
      </c>
      <c r="AE25" s="140">
        <v>83</v>
      </c>
      <c r="AF25" s="32">
        <f t="shared" si="9"/>
        <v>185</v>
      </c>
      <c r="AG25" s="140">
        <v>136</v>
      </c>
      <c r="AH25" s="140">
        <v>48</v>
      </c>
      <c r="AI25" s="32">
        <f t="shared" si="10"/>
        <v>184</v>
      </c>
      <c r="AJ25" s="140">
        <f t="shared" si="14"/>
        <v>504</v>
      </c>
      <c r="AK25" s="140">
        <f t="shared" si="11"/>
        <v>243</v>
      </c>
      <c r="AL25" s="140">
        <f t="shared" si="11"/>
        <v>747</v>
      </c>
    </row>
    <row r="26" spans="1:38" ht="18" customHeight="1">
      <c r="A26" s="138">
        <v>21</v>
      </c>
      <c r="B26" s="139" t="s">
        <v>56</v>
      </c>
      <c r="C26" s="140">
        <v>3789</v>
      </c>
      <c r="D26" s="140">
        <v>1907</v>
      </c>
      <c r="E26" s="32">
        <f t="shared" si="0"/>
        <v>5696</v>
      </c>
      <c r="F26" s="140">
        <v>951</v>
      </c>
      <c r="G26" s="140">
        <v>293</v>
      </c>
      <c r="H26" s="32">
        <f t="shared" si="1"/>
        <v>1244</v>
      </c>
      <c r="I26" s="140">
        <v>865</v>
      </c>
      <c r="J26" s="140">
        <v>471</v>
      </c>
      <c r="K26" s="32">
        <f t="shared" si="2"/>
        <v>1336</v>
      </c>
      <c r="L26" s="140">
        <f t="shared" si="12"/>
        <v>5605</v>
      </c>
      <c r="M26" s="140">
        <f t="shared" si="12"/>
        <v>2671</v>
      </c>
      <c r="N26" s="140">
        <f t="shared" si="12"/>
        <v>8276</v>
      </c>
      <c r="O26" s="140">
        <v>503</v>
      </c>
      <c r="P26" s="140">
        <v>254</v>
      </c>
      <c r="Q26" s="32">
        <f t="shared" si="4"/>
        <v>757</v>
      </c>
      <c r="R26" s="140">
        <v>64</v>
      </c>
      <c r="S26" s="140">
        <v>24</v>
      </c>
      <c r="T26" s="32">
        <f t="shared" si="5"/>
        <v>88</v>
      </c>
      <c r="U26" s="140">
        <v>255</v>
      </c>
      <c r="V26" s="140">
        <v>92</v>
      </c>
      <c r="W26" s="32">
        <f t="shared" si="6"/>
        <v>347</v>
      </c>
      <c r="X26" s="140">
        <f t="shared" si="13"/>
        <v>822</v>
      </c>
      <c r="Y26" s="140">
        <f t="shared" si="7"/>
        <v>370</v>
      </c>
      <c r="Z26" s="140">
        <f t="shared" si="7"/>
        <v>1192</v>
      </c>
      <c r="AA26" s="140">
        <v>13</v>
      </c>
      <c r="AB26" s="140">
        <v>9</v>
      </c>
      <c r="AC26" s="32">
        <f t="shared" si="8"/>
        <v>22</v>
      </c>
      <c r="AD26" s="140">
        <v>7</v>
      </c>
      <c r="AE26" s="140">
        <v>1</v>
      </c>
      <c r="AF26" s="32">
        <f t="shared" si="9"/>
        <v>8</v>
      </c>
      <c r="AG26" s="140">
        <v>20</v>
      </c>
      <c r="AH26" s="140">
        <v>29</v>
      </c>
      <c r="AI26" s="32">
        <f t="shared" si="10"/>
        <v>49</v>
      </c>
      <c r="AJ26" s="140">
        <f t="shared" si="14"/>
        <v>40</v>
      </c>
      <c r="AK26" s="140">
        <f t="shared" si="11"/>
        <v>39</v>
      </c>
      <c r="AL26" s="140">
        <f t="shared" si="11"/>
        <v>79</v>
      </c>
    </row>
    <row r="27" spans="1:38" ht="18" customHeight="1">
      <c r="A27" s="138">
        <v>22</v>
      </c>
      <c r="B27" s="139" t="s">
        <v>32</v>
      </c>
      <c r="C27" s="140">
        <v>2803</v>
      </c>
      <c r="D27" s="140">
        <v>1546</v>
      </c>
      <c r="E27" s="32">
        <f t="shared" si="0"/>
        <v>4349</v>
      </c>
      <c r="F27" s="140">
        <v>2076</v>
      </c>
      <c r="G27" s="140">
        <v>966</v>
      </c>
      <c r="H27" s="32">
        <f t="shared" si="1"/>
        <v>3042</v>
      </c>
      <c r="I27" s="140">
        <v>214</v>
      </c>
      <c r="J27" s="140">
        <v>109</v>
      </c>
      <c r="K27" s="32">
        <f t="shared" si="2"/>
        <v>323</v>
      </c>
      <c r="L27" s="140">
        <f t="shared" si="12"/>
        <v>5093</v>
      </c>
      <c r="M27" s="140">
        <f t="shared" si="12"/>
        <v>2621</v>
      </c>
      <c r="N27" s="140">
        <f t="shared" si="12"/>
        <v>7714</v>
      </c>
      <c r="O27" s="140">
        <v>453</v>
      </c>
      <c r="P27" s="140">
        <v>214</v>
      </c>
      <c r="Q27" s="32">
        <f t="shared" si="4"/>
        <v>667</v>
      </c>
      <c r="R27" s="140">
        <v>223</v>
      </c>
      <c r="S27" s="140">
        <v>81</v>
      </c>
      <c r="T27" s="32">
        <f t="shared" si="5"/>
        <v>304</v>
      </c>
      <c r="U27" s="140">
        <v>49</v>
      </c>
      <c r="V27" s="140">
        <v>43</v>
      </c>
      <c r="W27" s="32">
        <f t="shared" si="6"/>
        <v>92</v>
      </c>
      <c r="X27" s="140">
        <f t="shared" si="13"/>
        <v>725</v>
      </c>
      <c r="Y27" s="140">
        <f t="shared" si="7"/>
        <v>338</v>
      </c>
      <c r="Z27" s="140">
        <f t="shared" si="7"/>
        <v>1063</v>
      </c>
      <c r="AA27" s="140">
        <v>134</v>
      </c>
      <c r="AB27" s="140">
        <v>62</v>
      </c>
      <c r="AC27" s="32">
        <f t="shared" si="8"/>
        <v>196</v>
      </c>
      <c r="AD27" s="140">
        <v>60</v>
      </c>
      <c r="AE27" s="140">
        <v>27</v>
      </c>
      <c r="AF27" s="32">
        <f t="shared" si="9"/>
        <v>87</v>
      </c>
      <c r="AG27" s="140">
        <v>30</v>
      </c>
      <c r="AH27" s="140">
        <v>18</v>
      </c>
      <c r="AI27" s="32">
        <f t="shared" si="10"/>
        <v>48</v>
      </c>
      <c r="AJ27" s="140">
        <f t="shared" si="14"/>
        <v>224</v>
      </c>
      <c r="AK27" s="140">
        <f t="shared" si="11"/>
        <v>107</v>
      </c>
      <c r="AL27" s="140">
        <f t="shared" si="11"/>
        <v>331</v>
      </c>
    </row>
    <row r="28" spans="1:38" ht="18" customHeight="1">
      <c r="A28" s="138">
        <v>23</v>
      </c>
      <c r="B28" s="139" t="s">
        <v>33</v>
      </c>
      <c r="C28" s="140">
        <v>560</v>
      </c>
      <c r="D28" s="140">
        <v>720</v>
      </c>
      <c r="E28" s="32">
        <f t="shared" si="0"/>
        <v>1280</v>
      </c>
      <c r="F28" s="140">
        <v>353</v>
      </c>
      <c r="G28" s="140">
        <v>540</v>
      </c>
      <c r="H28" s="32">
        <f t="shared" si="1"/>
        <v>893</v>
      </c>
      <c r="I28" s="140">
        <v>0</v>
      </c>
      <c r="J28" s="140">
        <v>0</v>
      </c>
      <c r="K28" s="32">
        <f t="shared" si="2"/>
        <v>0</v>
      </c>
      <c r="L28" s="140">
        <f t="shared" si="12"/>
        <v>913</v>
      </c>
      <c r="M28" s="140">
        <f t="shared" si="12"/>
        <v>1260</v>
      </c>
      <c r="N28" s="140">
        <f t="shared" si="12"/>
        <v>2173</v>
      </c>
      <c r="O28" s="140">
        <v>22</v>
      </c>
      <c r="P28" s="140">
        <v>17</v>
      </c>
      <c r="Q28" s="32">
        <f t="shared" si="4"/>
        <v>39</v>
      </c>
      <c r="R28" s="140">
        <v>10</v>
      </c>
      <c r="S28" s="140">
        <v>14</v>
      </c>
      <c r="T28" s="32">
        <f t="shared" si="5"/>
        <v>24</v>
      </c>
      <c r="U28" s="140">
        <v>0</v>
      </c>
      <c r="V28" s="140">
        <v>0</v>
      </c>
      <c r="W28" s="32">
        <f t="shared" si="6"/>
        <v>0</v>
      </c>
      <c r="X28" s="140">
        <f t="shared" si="13"/>
        <v>32</v>
      </c>
      <c r="Y28" s="140">
        <f t="shared" si="7"/>
        <v>31</v>
      </c>
      <c r="Z28" s="140">
        <f t="shared" si="7"/>
        <v>63</v>
      </c>
      <c r="AA28" s="140">
        <v>128</v>
      </c>
      <c r="AB28" s="140">
        <v>142</v>
      </c>
      <c r="AC28" s="32">
        <f t="shared" si="8"/>
        <v>270</v>
      </c>
      <c r="AD28" s="140">
        <v>87</v>
      </c>
      <c r="AE28" s="140">
        <v>131</v>
      </c>
      <c r="AF28" s="32">
        <f t="shared" si="9"/>
        <v>218</v>
      </c>
      <c r="AG28" s="140">
        <v>0</v>
      </c>
      <c r="AH28" s="140">
        <v>0</v>
      </c>
      <c r="AI28" s="32">
        <f t="shared" si="10"/>
        <v>0</v>
      </c>
      <c r="AJ28" s="140">
        <f t="shared" si="14"/>
        <v>215</v>
      </c>
      <c r="AK28" s="140">
        <f t="shared" si="11"/>
        <v>273</v>
      </c>
      <c r="AL28" s="140">
        <f t="shared" si="11"/>
        <v>488</v>
      </c>
    </row>
    <row r="29" spans="1:38" ht="18" customHeight="1">
      <c r="A29" s="138">
        <v>24</v>
      </c>
      <c r="B29" s="139" t="s">
        <v>34</v>
      </c>
      <c r="C29" s="140">
        <v>216</v>
      </c>
      <c r="D29" s="140">
        <v>103</v>
      </c>
      <c r="E29" s="32">
        <f t="shared" si="0"/>
        <v>319</v>
      </c>
      <c r="F29" s="140">
        <v>282</v>
      </c>
      <c r="G29" s="140">
        <v>108</v>
      </c>
      <c r="H29" s="32">
        <f t="shared" si="1"/>
        <v>390</v>
      </c>
      <c r="I29" s="140">
        <v>352</v>
      </c>
      <c r="J29" s="140">
        <v>272</v>
      </c>
      <c r="K29" s="32">
        <f t="shared" si="2"/>
        <v>624</v>
      </c>
      <c r="L29" s="140">
        <f t="shared" si="12"/>
        <v>850</v>
      </c>
      <c r="M29" s="140">
        <f t="shared" si="12"/>
        <v>483</v>
      </c>
      <c r="N29" s="140">
        <f t="shared" si="12"/>
        <v>1333</v>
      </c>
      <c r="O29" s="140">
        <v>35</v>
      </c>
      <c r="P29" s="140">
        <v>12</v>
      </c>
      <c r="Q29" s="32">
        <f t="shared" si="4"/>
        <v>47</v>
      </c>
      <c r="R29" s="140">
        <v>31</v>
      </c>
      <c r="S29" s="140">
        <v>14</v>
      </c>
      <c r="T29" s="32">
        <f t="shared" si="5"/>
        <v>45</v>
      </c>
      <c r="U29" s="140">
        <v>80</v>
      </c>
      <c r="V29" s="140">
        <v>51</v>
      </c>
      <c r="W29" s="32">
        <f t="shared" si="6"/>
        <v>131</v>
      </c>
      <c r="X29" s="140">
        <f t="shared" si="13"/>
        <v>146</v>
      </c>
      <c r="Y29" s="140">
        <f t="shared" si="7"/>
        <v>77</v>
      </c>
      <c r="Z29" s="140">
        <f t="shared" si="7"/>
        <v>223</v>
      </c>
      <c r="AA29" s="140">
        <v>2</v>
      </c>
      <c r="AB29" s="140">
        <v>0</v>
      </c>
      <c r="AC29" s="32">
        <f t="shared" si="8"/>
        <v>2</v>
      </c>
      <c r="AD29" s="140">
        <v>2</v>
      </c>
      <c r="AE29" s="140">
        <v>2</v>
      </c>
      <c r="AF29" s="32">
        <f t="shared" si="9"/>
        <v>4</v>
      </c>
      <c r="AG29" s="140">
        <v>8</v>
      </c>
      <c r="AH29" s="140">
        <v>0</v>
      </c>
      <c r="AI29" s="32">
        <f t="shared" si="10"/>
        <v>8</v>
      </c>
      <c r="AJ29" s="140">
        <f t="shared" si="14"/>
        <v>12</v>
      </c>
      <c r="AK29" s="140">
        <f t="shared" si="11"/>
        <v>2</v>
      </c>
      <c r="AL29" s="140">
        <f t="shared" si="11"/>
        <v>14</v>
      </c>
    </row>
    <row r="30" spans="1:38" ht="18" customHeight="1">
      <c r="A30" s="138">
        <v>25</v>
      </c>
      <c r="B30" s="139" t="s">
        <v>35</v>
      </c>
      <c r="C30" s="140">
        <v>476</v>
      </c>
      <c r="D30" s="140">
        <v>256</v>
      </c>
      <c r="E30" s="32">
        <f t="shared" si="0"/>
        <v>732</v>
      </c>
      <c r="F30" s="140">
        <v>314</v>
      </c>
      <c r="G30" s="140">
        <v>132</v>
      </c>
      <c r="H30" s="32">
        <f t="shared" si="1"/>
        <v>446</v>
      </c>
      <c r="I30" s="140">
        <v>8</v>
      </c>
      <c r="J30" s="140">
        <v>7</v>
      </c>
      <c r="K30" s="32">
        <f t="shared" si="2"/>
        <v>15</v>
      </c>
      <c r="L30" s="140">
        <f t="shared" si="12"/>
        <v>798</v>
      </c>
      <c r="M30" s="140">
        <f t="shared" si="12"/>
        <v>395</v>
      </c>
      <c r="N30" s="140">
        <f t="shared" si="12"/>
        <v>1193</v>
      </c>
      <c r="O30" s="140">
        <v>19</v>
      </c>
      <c r="P30" s="140">
        <v>11</v>
      </c>
      <c r="Q30" s="32">
        <f t="shared" si="4"/>
        <v>30</v>
      </c>
      <c r="R30" s="140">
        <v>13</v>
      </c>
      <c r="S30" s="140">
        <v>2</v>
      </c>
      <c r="T30" s="32">
        <f t="shared" si="5"/>
        <v>15</v>
      </c>
      <c r="U30" s="140">
        <v>0</v>
      </c>
      <c r="V30" s="140">
        <v>0</v>
      </c>
      <c r="W30" s="32">
        <f t="shared" si="6"/>
        <v>0</v>
      </c>
      <c r="X30" s="140">
        <f t="shared" si="13"/>
        <v>32</v>
      </c>
      <c r="Y30" s="140">
        <f t="shared" si="7"/>
        <v>13</v>
      </c>
      <c r="Z30" s="140">
        <f t="shared" si="7"/>
        <v>45</v>
      </c>
      <c r="AA30" s="140">
        <v>384</v>
      </c>
      <c r="AB30" s="140">
        <v>196</v>
      </c>
      <c r="AC30" s="32">
        <f t="shared" si="8"/>
        <v>580</v>
      </c>
      <c r="AD30" s="140">
        <v>223</v>
      </c>
      <c r="AE30" s="140">
        <v>109</v>
      </c>
      <c r="AF30" s="32">
        <f t="shared" si="9"/>
        <v>332</v>
      </c>
      <c r="AG30" s="140">
        <v>0</v>
      </c>
      <c r="AH30" s="140">
        <v>0</v>
      </c>
      <c r="AI30" s="32">
        <f t="shared" si="10"/>
        <v>0</v>
      </c>
      <c r="AJ30" s="140">
        <f t="shared" si="14"/>
        <v>607</v>
      </c>
      <c r="AK30" s="140">
        <f t="shared" si="11"/>
        <v>305</v>
      </c>
      <c r="AL30" s="140">
        <f t="shared" si="11"/>
        <v>912</v>
      </c>
    </row>
    <row r="31" spans="1:38" ht="18" customHeight="1">
      <c r="A31" s="138">
        <v>26</v>
      </c>
      <c r="B31" s="139" t="s">
        <v>36</v>
      </c>
      <c r="C31" s="140">
        <v>12397</v>
      </c>
      <c r="D31" s="140">
        <v>3432</v>
      </c>
      <c r="E31" s="32">
        <f t="shared" si="0"/>
        <v>15829</v>
      </c>
      <c r="F31" s="140">
        <v>14018</v>
      </c>
      <c r="G31" s="140">
        <v>3962</v>
      </c>
      <c r="H31" s="32">
        <f t="shared" si="1"/>
        <v>17980</v>
      </c>
      <c r="I31" s="140">
        <v>1471</v>
      </c>
      <c r="J31" s="140">
        <v>1061</v>
      </c>
      <c r="K31" s="32">
        <f t="shared" si="2"/>
        <v>2532</v>
      </c>
      <c r="L31" s="140">
        <f t="shared" si="12"/>
        <v>27886</v>
      </c>
      <c r="M31" s="140">
        <f t="shared" si="12"/>
        <v>8455</v>
      </c>
      <c r="N31" s="140">
        <f t="shared" si="12"/>
        <v>36341</v>
      </c>
      <c r="O31" s="140">
        <v>2109</v>
      </c>
      <c r="P31" s="140">
        <v>572</v>
      </c>
      <c r="Q31" s="32">
        <f t="shared" si="4"/>
        <v>2681</v>
      </c>
      <c r="R31" s="140">
        <v>1736</v>
      </c>
      <c r="S31" s="140">
        <v>419</v>
      </c>
      <c r="T31" s="32">
        <f t="shared" si="5"/>
        <v>2155</v>
      </c>
      <c r="U31" s="140">
        <v>211</v>
      </c>
      <c r="V31" s="140">
        <v>103</v>
      </c>
      <c r="W31" s="32">
        <f t="shared" si="6"/>
        <v>314</v>
      </c>
      <c r="X31" s="140">
        <f t="shared" si="13"/>
        <v>4056</v>
      </c>
      <c r="Y31" s="140">
        <f t="shared" si="7"/>
        <v>1094</v>
      </c>
      <c r="Z31" s="140">
        <f t="shared" si="7"/>
        <v>5150</v>
      </c>
      <c r="AA31" s="140">
        <v>66</v>
      </c>
      <c r="AB31" s="140">
        <v>22</v>
      </c>
      <c r="AC31" s="32">
        <f t="shared" si="8"/>
        <v>88</v>
      </c>
      <c r="AD31" s="140">
        <v>69</v>
      </c>
      <c r="AE31" s="140">
        <v>20</v>
      </c>
      <c r="AF31" s="32">
        <f t="shared" si="9"/>
        <v>89</v>
      </c>
      <c r="AG31" s="140">
        <v>56</v>
      </c>
      <c r="AH31" s="140">
        <v>40</v>
      </c>
      <c r="AI31" s="32">
        <f t="shared" si="10"/>
        <v>96</v>
      </c>
      <c r="AJ31" s="140">
        <f t="shared" si="14"/>
        <v>191</v>
      </c>
      <c r="AK31" s="140">
        <f t="shared" si="11"/>
        <v>82</v>
      </c>
      <c r="AL31" s="140">
        <f t="shared" si="11"/>
        <v>273</v>
      </c>
    </row>
    <row r="32" spans="1:38" ht="18" customHeight="1">
      <c r="A32" s="138">
        <v>27</v>
      </c>
      <c r="B32" s="139" t="s">
        <v>37</v>
      </c>
      <c r="C32" s="140">
        <v>4398</v>
      </c>
      <c r="D32" s="140">
        <v>1816</v>
      </c>
      <c r="E32" s="32">
        <f t="shared" si="0"/>
        <v>6214</v>
      </c>
      <c r="F32" s="140">
        <v>3949</v>
      </c>
      <c r="G32" s="140">
        <v>2057</v>
      </c>
      <c r="H32" s="32">
        <f t="shared" si="1"/>
        <v>6006</v>
      </c>
      <c r="I32" s="140">
        <v>172</v>
      </c>
      <c r="J32" s="140">
        <v>175</v>
      </c>
      <c r="K32" s="32">
        <f t="shared" si="2"/>
        <v>347</v>
      </c>
      <c r="L32" s="140">
        <f t="shared" si="12"/>
        <v>8519</v>
      </c>
      <c r="M32" s="140">
        <f t="shared" si="12"/>
        <v>4048</v>
      </c>
      <c r="N32" s="140">
        <f t="shared" si="12"/>
        <v>12567</v>
      </c>
      <c r="O32" s="140">
        <v>738</v>
      </c>
      <c r="P32" s="140">
        <v>262</v>
      </c>
      <c r="Q32" s="32">
        <f t="shared" si="4"/>
        <v>1000</v>
      </c>
      <c r="R32" s="140">
        <v>475</v>
      </c>
      <c r="S32" s="140">
        <v>205</v>
      </c>
      <c r="T32" s="32">
        <f t="shared" si="5"/>
        <v>680</v>
      </c>
      <c r="U32" s="140">
        <v>37</v>
      </c>
      <c r="V32" s="140">
        <v>23</v>
      </c>
      <c r="W32" s="32">
        <f t="shared" si="6"/>
        <v>60</v>
      </c>
      <c r="X32" s="140">
        <f t="shared" si="13"/>
        <v>1250</v>
      </c>
      <c r="Y32" s="140">
        <f t="shared" si="7"/>
        <v>490</v>
      </c>
      <c r="Z32" s="140">
        <f t="shared" si="7"/>
        <v>1740</v>
      </c>
      <c r="AA32" s="140">
        <v>84</v>
      </c>
      <c r="AB32" s="140">
        <v>68</v>
      </c>
      <c r="AC32" s="32">
        <f t="shared" si="8"/>
        <v>152</v>
      </c>
      <c r="AD32" s="140">
        <v>86</v>
      </c>
      <c r="AE32" s="140">
        <v>51</v>
      </c>
      <c r="AF32" s="32">
        <f t="shared" si="9"/>
        <v>137</v>
      </c>
      <c r="AG32" s="140">
        <v>12</v>
      </c>
      <c r="AH32" s="140">
        <v>1</v>
      </c>
      <c r="AI32" s="32">
        <f t="shared" si="10"/>
        <v>13</v>
      </c>
      <c r="AJ32" s="140">
        <f t="shared" si="14"/>
        <v>182</v>
      </c>
      <c r="AK32" s="140">
        <f t="shared" si="11"/>
        <v>120</v>
      </c>
      <c r="AL32" s="140">
        <f t="shared" si="11"/>
        <v>302</v>
      </c>
    </row>
    <row r="33" spans="1:38" ht="18" customHeight="1">
      <c r="A33" s="138">
        <v>28</v>
      </c>
      <c r="B33" s="139" t="s">
        <v>57</v>
      </c>
      <c r="C33" s="140">
        <v>5677</v>
      </c>
      <c r="D33" s="140">
        <v>5298</v>
      </c>
      <c r="E33" s="32">
        <f t="shared" si="0"/>
        <v>10975</v>
      </c>
      <c r="F33" s="140">
        <v>4285</v>
      </c>
      <c r="G33" s="140">
        <v>3830</v>
      </c>
      <c r="H33" s="32">
        <f t="shared" si="1"/>
        <v>8115</v>
      </c>
      <c r="I33" s="140">
        <v>543</v>
      </c>
      <c r="J33" s="140">
        <v>86</v>
      </c>
      <c r="K33" s="32">
        <f t="shared" si="2"/>
        <v>629</v>
      </c>
      <c r="L33" s="140">
        <f t="shared" si="12"/>
        <v>10505</v>
      </c>
      <c r="M33" s="140">
        <f t="shared" si="12"/>
        <v>9214</v>
      </c>
      <c r="N33" s="140">
        <f t="shared" si="12"/>
        <v>19719</v>
      </c>
      <c r="O33" s="140">
        <v>311</v>
      </c>
      <c r="P33" s="140">
        <v>227</v>
      </c>
      <c r="Q33" s="32">
        <f t="shared" si="4"/>
        <v>538</v>
      </c>
      <c r="R33" s="140">
        <v>265</v>
      </c>
      <c r="S33" s="140">
        <v>173</v>
      </c>
      <c r="T33" s="32">
        <f t="shared" si="5"/>
        <v>438</v>
      </c>
      <c r="U33" s="140">
        <v>60</v>
      </c>
      <c r="V33" s="140">
        <v>4</v>
      </c>
      <c r="W33" s="32">
        <f t="shared" si="6"/>
        <v>64</v>
      </c>
      <c r="X33" s="140">
        <f t="shared" si="13"/>
        <v>636</v>
      </c>
      <c r="Y33" s="140">
        <f t="shared" si="7"/>
        <v>404</v>
      </c>
      <c r="Z33" s="140">
        <f t="shared" si="7"/>
        <v>1040</v>
      </c>
      <c r="AA33" s="140">
        <v>395</v>
      </c>
      <c r="AB33" s="140">
        <v>447</v>
      </c>
      <c r="AC33" s="32">
        <f t="shared" si="8"/>
        <v>842</v>
      </c>
      <c r="AD33" s="140">
        <v>352</v>
      </c>
      <c r="AE33" s="140">
        <v>434</v>
      </c>
      <c r="AF33" s="32">
        <f t="shared" si="9"/>
        <v>786</v>
      </c>
      <c r="AG33" s="140">
        <v>20</v>
      </c>
      <c r="AH33" s="140">
        <v>11</v>
      </c>
      <c r="AI33" s="32">
        <f t="shared" si="10"/>
        <v>31</v>
      </c>
      <c r="AJ33" s="140">
        <f t="shared" si="14"/>
        <v>767</v>
      </c>
      <c r="AK33" s="140">
        <f t="shared" si="11"/>
        <v>892</v>
      </c>
      <c r="AL33" s="140">
        <f t="shared" si="11"/>
        <v>1659</v>
      </c>
    </row>
    <row r="34" spans="1:38" ht="18" customHeight="1">
      <c r="A34" s="138">
        <v>29</v>
      </c>
      <c r="B34" s="139" t="s">
        <v>39</v>
      </c>
      <c r="C34" s="140">
        <v>768</v>
      </c>
      <c r="D34" s="140">
        <v>487</v>
      </c>
      <c r="E34" s="32">
        <f t="shared" si="0"/>
        <v>1255</v>
      </c>
      <c r="F34" s="140">
        <v>670</v>
      </c>
      <c r="G34" s="140">
        <v>641</v>
      </c>
      <c r="H34" s="32">
        <f t="shared" si="1"/>
        <v>1311</v>
      </c>
      <c r="I34" s="140">
        <v>0</v>
      </c>
      <c r="J34" s="140">
        <v>0</v>
      </c>
      <c r="K34" s="32">
        <f t="shared" si="2"/>
        <v>0</v>
      </c>
      <c r="L34" s="140">
        <f t="shared" si="12"/>
        <v>1438</v>
      </c>
      <c r="M34" s="140">
        <f t="shared" si="12"/>
        <v>1128</v>
      </c>
      <c r="N34" s="140">
        <f t="shared" si="12"/>
        <v>2566</v>
      </c>
      <c r="O34" s="140">
        <v>26</v>
      </c>
      <c r="P34" s="140">
        <v>19</v>
      </c>
      <c r="Q34" s="32">
        <f t="shared" si="4"/>
        <v>45</v>
      </c>
      <c r="R34" s="140">
        <v>13</v>
      </c>
      <c r="S34" s="140">
        <v>12</v>
      </c>
      <c r="T34" s="32">
        <f t="shared" si="5"/>
        <v>25</v>
      </c>
      <c r="U34" s="140">
        <v>0</v>
      </c>
      <c r="V34" s="140">
        <v>0</v>
      </c>
      <c r="W34" s="32">
        <f t="shared" si="6"/>
        <v>0</v>
      </c>
      <c r="X34" s="140">
        <f t="shared" si="13"/>
        <v>39</v>
      </c>
      <c r="Y34" s="140">
        <f t="shared" si="7"/>
        <v>31</v>
      </c>
      <c r="Z34" s="140">
        <f t="shared" si="7"/>
        <v>70</v>
      </c>
      <c r="AA34" s="140">
        <v>62</v>
      </c>
      <c r="AB34" s="140">
        <v>49</v>
      </c>
      <c r="AC34" s="32">
        <f t="shared" si="8"/>
        <v>111</v>
      </c>
      <c r="AD34" s="140">
        <v>56</v>
      </c>
      <c r="AE34" s="140">
        <v>112</v>
      </c>
      <c r="AF34" s="32">
        <f t="shared" si="9"/>
        <v>168</v>
      </c>
      <c r="AG34" s="140">
        <v>0</v>
      </c>
      <c r="AH34" s="140">
        <v>0</v>
      </c>
      <c r="AI34" s="32">
        <f t="shared" si="10"/>
        <v>0</v>
      </c>
      <c r="AJ34" s="140">
        <f t="shared" si="14"/>
        <v>118</v>
      </c>
      <c r="AK34" s="140">
        <f t="shared" si="11"/>
        <v>161</v>
      </c>
      <c r="AL34" s="140">
        <f t="shared" si="11"/>
        <v>279</v>
      </c>
    </row>
    <row r="35" spans="1:38" ht="18" customHeight="1">
      <c r="A35" s="138">
        <v>30</v>
      </c>
      <c r="B35" s="139" t="s">
        <v>40</v>
      </c>
      <c r="C35" s="140">
        <v>706</v>
      </c>
      <c r="D35" s="140">
        <v>423</v>
      </c>
      <c r="E35" s="32">
        <f t="shared" si="0"/>
        <v>1129</v>
      </c>
      <c r="F35" s="140">
        <v>366</v>
      </c>
      <c r="G35" s="140">
        <v>190</v>
      </c>
      <c r="H35" s="32">
        <f t="shared" si="1"/>
        <v>556</v>
      </c>
      <c r="I35" s="140">
        <v>116</v>
      </c>
      <c r="J35" s="140">
        <v>204</v>
      </c>
      <c r="K35" s="32">
        <f t="shared" si="2"/>
        <v>320</v>
      </c>
      <c r="L35" s="140">
        <f t="shared" si="12"/>
        <v>1188</v>
      </c>
      <c r="M35" s="140">
        <f t="shared" si="12"/>
        <v>817</v>
      </c>
      <c r="N35" s="140">
        <f t="shared" si="12"/>
        <v>2005</v>
      </c>
      <c r="O35" s="140">
        <v>107</v>
      </c>
      <c r="P35" s="140">
        <v>58</v>
      </c>
      <c r="Q35" s="32">
        <f t="shared" si="4"/>
        <v>165</v>
      </c>
      <c r="R35" s="140">
        <v>40</v>
      </c>
      <c r="S35" s="140">
        <v>20</v>
      </c>
      <c r="T35" s="32">
        <f t="shared" si="5"/>
        <v>60</v>
      </c>
      <c r="U35" s="140">
        <v>35</v>
      </c>
      <c r="V35" s="140">
        <v>58</v>
      </c>
      <c r="W35" s="32">
        <f t="shared" si="6"/>
        <v>93</v>
      </c>
      <c r="X35" s="140">
        <f t="shared" si="13"/>
        <v>182</v>
      </c>
      <c r="Y35" s="140">
        <f t="shared" si="7"/>
        <v>136</v>
      </c>
      <c r="Z35" s="140">
        <f t="shared" si="7"/>
        <v>318</v>
      </c>
      <c r="AA35" s="140">
        <v>9</v>
      </c>
      <c r="AB35" s="140">
        <v>3</v>
      </c>
      <c r="AC35" s="32">
        <f t="shared" si="8"/>
        <v>12</v>
      </c>
      <c r="AD35" s="140">
        <v>7</v>
      </c>
      <c r="AE35" s="140">
        <v>4</v>
      </c>
      <c r="AF35" s="32">
        <f t="shared" si="9"/>
        <v>11</v>
      </c>
      <c r="AG35" s="140">
        <v>0</v>
      </c>
      <c r="AH35" s="140">
        <v>0</v>
      </c>
      <c r="AI35" s="32">
        <f t="shared" si="10"/>
        <v>0</v>
      </c>
      <c r="AJ35" s="140">
        <f t="shared" si="14"/>
        <v>16</v>
      </c>
      <c r="AK35" s="140">
        <f t="shared" si="11"/>
        <v>7</v>
      </c>
      <c r="AL35" s="140">
        <f t="shared" si="11"/>
        <v>23</v>
      </c>
    </row>
    <row r="36" spans="1:38" ht="18" customHeight="1">
      <c r="A36" s="138">
        <v>31</v>
      </c>
      <c r="B36" s="139" t="s">
        <v>41</v>
      </c>
      <c r="C36" s="140">
        <v>0</v>
      </c>
      <c r="D36" s="140">
        <v>0</v>
      </c>
      <c r="E36" s="32">
        <f t="shared" si="0"/>
        <v>0</v>
      </c>
      <c r="F36" s="140">
        <v>0</v>
      </c>
      <c r="G36" s="140">
        <v>0</v>
      </c>
      <c r="H36" s="32">
        <f t="shared" si="1"/>
        <v>0</v>
      </c>
      <c r="I36" s="140">
        <v>0</v>
      </c>
      <c r="J36" s="140">
        <v>0</v>
      </c>
      <c r="K36" s="32">
        <f t="shared" si="2"/>
        <v>0</v>
      </c>
      <c r="L36" s="140">
        <f t="shared" si="12"/>
        <v>0</v>
      </c>
      <c r="M36" s="140">
        <f t="shared" si="12"/>
        <v>0</v>
      </c>
      <c r="N36" s="140">
        <f t="shared" si="12"/>
        <v>0</v>
      </c>
      <c r="O36" s="140">
        <v>0</v>
      </c>
      <c r="P36" s="140">
        <v>0</v>
      </c>
      <c r="Q36" s="32">
        <f t="shared" si="4"/>
        <v>0</v>
      </c>
      <c r="R36" s="140">
        <v>0</v>
      </c>
      <c r="S36" s="140">
        <v>0</v>
      </c>
      <c r="T36" s="32">
        <f t="shared" si="5"/>
        <v>0</v>
      </c>
      <c r="U36" s="140">
        <v>0</v>
      </c>
      <c r="V36" s="140">
        <v>0</v>
      </c>
      <c r="W36" s="32">
        <f t="shared" si="6"/>
        <v>0</v>
      </c>
      <c r="X36" s="140">
        <f t="shared" si="13"/>
        <v>0</v>
      </c>
      <c r="Y36" s="140">
        <f t="shared" si="7"/>
        <v>0</v>
      </c>
      <c r="Z36" s="140">
        <f t="shared" si="7"/>
        <v>0</v>
      </c>
      <c r="AA36" s="140">
        <v>0</v>
      </c>
      <c r="AB36" s="140">
        <v>0</v>
      </c>
      <c r="AC36" s="32">
        <f t="shared" si="8"/>
        <v>0</v>
      </c>
      <c r="AD36" s="140">
        <v>0</v>
      </c>
      <c r="AE36" s="140">
        <v>0</v>
      </c>
      <c r="AF36" s="32">
        <f t="shared" si="9"/>
        <v>0</v>
      </c>
      <c r="AG36" s="140">
        <v>0</v>
      </c>
      <c r="AH36" s="140">
        <v>0</v>
      </c>
      <c r="AI36" s="32">
        <f t="shared" si="10"/>
        <v>0</v>
      </c>
      <c r="AJ36" s="140">
        <f t="shared" si="14"/>
        <v>0</v>
      </c>
      <c r="AK36" s="140">
        <f t="shared" si="11"/>
        <v>0</v>
      </c>
      <c r="AL36" s="140">
        <f t="shared" si="11"/>
        <v>0</v>
      </c>
    </row>
    <row r="37" spans="1:38" ht="18" customHeight="1">
      <c r="A37" s="138">
        <v>32</v>
      </c>
      <c r="B37" s="139" t="s">
        <v>42</v>
      </c>
      <c r="C37" s="140">
        <v>0</v>
      </c>
      <c r="D37" s="140">
        <v>0</v>
      </c>
      <c r="E37" s="32">
        <f t="shared" si="0"/>
        <v>0</v>
      </c>
      <c r="F37" s="140">
        <v>0</v>
      </c>
      <c r="G37" s="140">
        <v>0</v>
      </c>
      <c r="H37" s="32">
        <f t="shared" si="1"/>
        <v>0</v>
      </c>
      <c r="I37" s="140">
        <v>0</v>
      </c>
      <c r="J37" s="140">
        <v>0</v>
      </c>
      <c r="K37" s="32">
        <f t="shared" si="2"/>
        <v>0</v>
      </c>
      <c r="L37" s="140">
        <f t="shared" si="12"/>
        <v>0</v>
      </c>
      <c r="M37" s="140">
        <f t="shared" si="12"/>
        <v>0</v>
      </c>
      <c r="N37" s="140">
        <f t="shared" si="12"/>
        <v>0</v>
      </c>
      <c r="O37" s="140">
        <v>0</v>
      </c>
      <c r="P37" s="140">
        <v>0</v>
      </c>
      <c r="Q37" s="32">
        <f t="shared" si="4"/>
        <v>0</v>
      </c>
      <c r="R37" s="140">
        <v>0</v>
      </c>
      <c r="S37" s="140">
        <v>0</v>
      </c>
      <c r="T37" s="32">
        <f t="shared" si="5"/>
        <v>0</v>
      </c>
      <c r="U37" s="140">
        <v>0</v>
      </c>
      <c r="V37" s="140">
        <v>0</v>
      </c>
      <c r="W37" s="32">
        <f t="shared" si="6"/>
        <v>0</v>
      </c>
      <c r="X37" s="140">
        <f t="shared" si="13"/>
        <v>0</v>
      </c>
      <c r="Y37" s="140">
        <f t="shared" si="7"/>
        <v>0</v>
      </c>
      <c r="Z37" s="140">
        <f t="shared" si="7"/>
        <v>0</v>
      </c>
      <c r="AA37" s="140">
        <v>0</v>
      </c>
      <c r="AB37" s="140">
        <v>0</v>
      </c>
      <c r="AC37" s="32">
        <f t="shared" si="8"/>
        <v>0</v>
      </c>
      <c r="AD37" s="140">
        <v>0</v>
      </c>
      <c r="AE37" s="140">
        <v>0</v>
      </c>
      <c r="AF37" s="32">
        <f t="shared" si="9"/>
        <v>0</v>
      </c>
      <c r="AG37" s="140">
        <v>0</v>
      </c>
      <c r="AH37" s="140">
        <v>0</v>
      </c>
      <c r="AI37" s="32">
        <f t="shared" si="10"/>
        <v>0</v>
      </c>
      <c r="AJ37" s="140">
        <f t="shared" si="14"/>
        <v>0</v>
      </c>
      <c r="AK37" s="140">
        <f t="shared" si="11"/>
        <v>0</v>
      </c>
      <c r="AL37" s="140">
        <f t="shared" si="11"/>
        <v>0</v>
      </c>
    </row>
    <row r="38" spans="1:38" ht="18" customHeight="1">
      <c r="A38" s="138">
        <v>33</v>
      </c>
      <c r="B38" s="139" t="s">
        <v>43</v>
      </c>
      <c r="C38" s="140">
        <v>24593</v>
      </c>
      <c r="D38" s="140">
        <v>9857</v>
      </c>
      <c r="E38" s="32">
        <f t="shared" si="0"/>
        <v>34450</v>
      </c>
      <c r="F38" s="140">
        <v>25567</v>
      </c>
      <c r="G38" s="140">
        <v>9480</v>
      </c>
      <c r="H38" s="32">
        <f t="shared" si="1"/>
        <v>35047</v>
      </c>
      <c r="I38" s="140">
        <v>735</v>
      </c>
      <c r="J38" s="140">
        <v>3423</v>
      </c>
      <c r="K38" s="32">
        <f t="shared" si="2"/>
        <v>4158</v>
      </c>
      <c r="L38" s="140">
        <f t="shared" si="12"/>
        <v>50895</v>
      </c>
      <c r="M38" s="140">
        <f t="shared" si="12"/>
        <v>22760</v>
      </c>
      <c r="N38" s="140">
        <f t="shared" si="12"/>
        <v>73655</v>
      </c>
      <c r="O38" s="140">
        <v>5324</v>
      </c>
      <c r="P38" s="140">
        <v>1740</v>
      </c>
      <c r="Q38" s="32">
        <f t="shared" si="4"/>
        <v>7064</v>
      </c>
      <c r="R38" s="140">
        <v>4638</v>
      </c>
      <c r="S38" s="140">
        <v>1470</v>
      </c>
      <c r="T38" s="32">
        <f t="shared" si="5"/>
        <v>6108</v>
      </c>
      <c r="U38" s="140">
        <v>132</v>
      </c>
      <c r="V38" s="140">
        <v>630</v>
      </c>
      <c r="W38" s="32">
        <f t="shared" si="6"/>
        <v>762</v>
      </c>
      <c r="X38" s="140">
        <f t="shared" si="13"/>
        <v>10094</v>
      </c>
      <c r="Y38" s="140">
        <f t="shared" si="7"/>
        <v>3840</v>
      </c>
      <c r="Z38" s="140">
        <f t="shared" si="7"/>
        <v>13934</v>
      </c>
      <c r="AA38" s="140">
        <v>146</v>
      </c>
      <c r="AB38" s="140">
        <v>121</v>
      </c>
      <c r="AC38" s="32">
        <f t="shared" si="8"/>
        <v>267</v>
      </c>
      <c r="AD38" s="140">
        <v>200</v>
      </c>
      <c r="AE38" s="140">
        <v>124</v>
      </c>
      <c r="AF38" s="32">
        <f t="shared" si="9"/>
        <v>324</v>
      </c>
      <c r="AG38" s="140">
        <v>16</v>
      </c>
      <c r="AH38" s="140">
        <v>54</v>
      </c>
      <c r="AI38" s="32">
        <f t="shared" si="10"/>
        <v>70</v>
      </c>
      <c r="AJ38" s="140">
        <f t="shared" si="14"/>
        <v>362</v>
      </c>
      <c r="AK38" s="140">
        <f t="shared" si="11"/>
        <v>299</v>
      </c>
      <c r="AL38" s="140">
        <f t="shared" si="11"/>
        <v>661</v>
      </c>
    </row>
    <row r="39" spans="1:38" ht="18" customHeight="1">
      <c r="A39" s="138">
        <v>34</v>
      </c>
      <c r="B39" s="139" t="s">
        <v>58</v>
      </c>
      <c r="C39" s="140">
        <v>0</v>
      </c>
      <c r="D39" s="140">
        <v>0</v>
      </c>
      <c r="E39" s="32">
        <f t="shared" si="0"/>
        <v>0</v>
      </c>
      <c r="F39" s="140">
        <v>0</v>
      </c>
      <c r="G39" s="140">
        <v>0</v>
      </c>
      <c r="H39" s="32">
        <f t="shared" si="1"/>
        <v>0</v>
      </c>
      <c r="I39" s="140">
        <v>0</v>
      </c>
      <c r="J39" s="140">
        <v>0</v>
      </c>
      <c r="K39" s="32">
        <f t="shared" si="2"/>
        <v>0</v>
      </c>
      <c r="L39" s="140">
        <f t="shared" si="12"/>
        <v>0</v>
      </c>
      <c r="M39" s="140">
        <f t="shared" si="12"/>
        <v>0</v>
      </c>
      <c r="N39" s="140">
        <f t="shared" si="12"/>
        <v>0</v>
      </c>
      <c r="O39" s="140">
        <v>0</v>
      </c>
      <c r="P39" s="140">
        <v>0</v>
      </c>
      <c r="Q39" s="32">
        <f t="shared" si="4"/>
        <v>0</v>
      </c>
      <c r="R39" s="140">
        <v>0</v>
      </c>
      <c r="S39" s="140">
        <v>0</v>
      </c>
      <c r="T39" s="32">
        <f t="shared" si="5"/>
        <v>0</v>
      </c>
      <c r="U39" s="140">
        <v>0</v>
      </c>
      <c r="V39" s="140">
        <v>0</v>
      </c>
      <c r="W39" s="32">
        <f t="shared" si="6"/>
        <v>0</v>
      </c>
      <c r="X39" s="140">
        <f t="shared" si="13"/>
        <v>0</v>
      </c>
      <c r="Y39" s="140">
        <f t="shared" si="7"/>
        <v>0</v>
      </c>
      <c r="Z39" s="140">
        <f t="shared" si="7"/>
        <v>0</v>
      </c>
      <c r="AA39" s="140">
        <v>0</v>
      </c>
      <c r="AB39" s="140">
        <v>0</v>
      </c>
      <c r="AC39" s="32">
        <f t="shared" si="8"/>
        <v>0</v>
      </c>
      <c r="AD39" s="140">
        <v>0</v>
      </c>
      <c r="AE39" s="140">
        <v>0</v>
      </c>
      <c r="AF39" s="32">
        <f t="shared" si="9"/>
        <v>0</v>
      </c>
      <c r="AG39" s="140">
        <v>0</v>
      </c>
      <c r="AH39" s="140">
        <v>0</v>
      </c>
      <c r="AI39" s="32">
        <f t="shared" si="10"/>
        <v>0</v>
      </c>
      <c r="AJ39" s="140">
        <f t="shared" si="14"/>
        <v>0</v>
      </c>
      <c r="AK39" s="140">
        <f t="shared" si="11"/>
        <v>0</v>
      </c>
      <c r="AL39" s="140">
        <f t="shared" si="11"/>
        <v>0</v>
      </c>
    </row>
    <row r="40" spans="1:38" ht="18" customHeight="1">
      <c r="A40" s="138">
        <v>35</v>
      </c>
      <c r="B40" s="139" t="s">
        <v>45</v>
      </c>
      <c r="C40" s="140">
        <v>1</v>
      </c>
      <c r="D40" s="140">
        <v>1</v>
      </c>
      <c r="E40" s="32">
        <f t="shared" si="0"/>
        <v>2</v>
      </c>
      <c r="F40" s="140">
        <v>3</v>
      </c>
      <c r="G40" s="140">
        <v>1</v>
      </c>
      <c r="H40" s="32">
        <f t="shared" si="1"/>
        <v>4</v>
      </c>
      <c r="I40" s="140">
        <v>0</v>
      </c>
      <c r="J40" s="140">
        <v>100</v>
      </c>
      <c r="K40" s="32">
        <f t="shared" si="2"/>
        <v>100</v>
      </c>
      <c r="L40" s="140">
        <f t="shared" si="12"/>
        <v>4</v>
      </c>
      <c r="M40" s="140">
        <f t="shared" si="12"/>
        <v>102</v>
      </c>
      <c r="N40" s="140">
        <f t="shared" si="12"/>
        <v>106</v>
      </c>
      <c r="O40" s="140">
        <v>0</v>
      </c>
      <c r="P40" s="140">
        <v>0</v>
      </c>
      <c r="Q40" s="32">
        <f t="shared" si="4"/>
        <v>0</v>
      </c>
      <c r="R40" s="140">
        <v>0</v>
      </c>
      <c r="S40" s="140">
        <v>0</v>
      </c>
      <c r="T40" s="32">
        <f t="shared" si="5"/>
        <v>0</v>
      </c>
      <c r="U40" s="140">
        <v>0</v>
      </c>
      <c r="V40" s="140">
        <v>17</v>
      </c>
      <c r="W40" s="32">
        <f t="shared" si="6"/>
        <v>17</v>
      </c>
      <c r="X40" s="140">
        <f t="shared" si="13"/>
        <v>0</v>
      </c>
      <c r="Y40" s="140">
        <f t="shared" si="7"/>
        <v>17</v>
      </c>
      <c r="Z40" s="140">
        <f t="shared" si="7"/>
        <v>17</v>
      </c>
      <c r="AA40" s="140">
        <v>0</v>
      </c>
      <c r="AB40" s="140">
        <v>0</v>
      </c>
      <c r="AC40" s="32">
        <f t="shared" si="8"/>
        <v>0</v>
      </c>
      <c r="AD40" s="140">
        <v>0</v>
      </c>
      <c r="AE40" s="140">
        <v>0</v>
      </c>
      <c r="AF40" s="32">
        <f t="shared" si="9"/>
        <v>0</v>
      </c>
      <c r="AG40" s="140">
        <v>0</v>
      </c>
      <c r="AH40" s="140">
        <v>0</v>
      </c>
      <c r="AI40" s="32">
        <f t="shared" si="10"/>
        <v>0</v>
      </c>
      <c r="AJ40" s="140">
        <f t="shared" si="14"/>
        <v>0</v>
      </c>
      <c r="AK40" s="140">
        <f t="shared" si="11"/>
        <v>0</v>
      </c>
      <c r="AL40" s="140">
        <f t="shared" si="11"/>
        <v>0</v>
      </c>
    </row>
    <row r="41" spans="1:38" s="143" customFormat="1" ht="18" customHeight="1">
      <c r="A41" s="195" t="s">
        <v>46</v>
      </c>
      <c r="B41" s="196"/>
      <c r="C41" s="142">
        <f t="shared" ref="C41:D41" si="15">SUM(C6:C40)</f>
        <v>109497</v>
      </c>
      <c r="D41" s="142">
        <f t="shared" si="15"/>
        <v>50154</v>
      </c>
      <c r="E41" s="142">
        <f>SUM(E6:E40)</f>
        <v>159651</v>
      </c>
      <c r="F41" s="142">
        <f t="shared" ref="F41:G41" si="16">SUM(F6:F40)</f>
        <v>116367</v>
      </c>
      <c r="G41" s="142">
        <f t="shared" si="16"/>
        <v>47675</v>
      </c>
      <c r="H41" s="142">
        <f>SUM(H6:H40)</f>
        <v>164042</v>
      </c>
      <c r="I41" s="142">
        <f t="shared" ref="I41:AL41" si="17">SUM(I6:I40)</f>
        <v>10261</v>
      </c>
      <c r="J41" s="142">
        <f t="shared" si="17"/>
        <v>11840</v>
      </c>
      <c r="K41" s="142">
        <f t="shared" si="17"/>
        <v>22101</v>
      </c>
      <c r="L41" s="142">
        <f t="shared" si="17"/>
        <v>236125</v>
      </c>
      <c r="M41" s="142">
        <f t="shared" si="17"/>
        <v>109669</v>
      </c>
      <c r="N41" s="142">
        <f t="shared" si="17"/>
        <v>345794</v>
      </c>
      <c r="O41" s="142">
        <f t="shared" si="17"/>
        <v>16836</v>
      </c>
      <c r="P41" s="142">
        <f t="shared" si="17"/>
        <v>5572</v>
      </c>
      <c r="Q41" s="142">
        <f t="shared" si="17"/>
        <v>22408</v>
      </c>
      <c r="R41" s="142">
        <f t="shared" si="17"/>
        <v>15249</v>
      </c>
      <c r="S41" s="142">
        <f t="shared" si="17"/>
        <v>4986</v>
      </c>
      <c r="T41" s="142">
        <f t="shared" si="17"/>
        <v>20235</v>
      </c>
      <c r="U41" s="142">
        <f t="shared" si="17"/>
        <v>1196</v>
      </c>
      <c r="V41" s="142">
        <f t="shared" si="17"/>
        <v>1396</v>
      </c>
      <c r="W41" s="142">
        <f t="shared" si="17"/>
        <v>2592</v>
      </c>
      <c r="X41" s="142">
        <f t="shared" si="17"/>
        <v>33281</v>
      </c>
      <c r="Y41" s="142">
        <f t="shared" si="17"/>
        <v>11954</v>
      </c>
      <c r="Z41" s="142">
        <f t="shared" si="17"/>
        <v>45235</v>
      </c>
      <c r="AA41" s="142">
        <f t="shared" si="17"/>
        <v>6947</v>
      </c>
      <c r="AB41" s="142">
        <f t="shared" si="17"/>
        <v>6587</v>
      </c>
      <c r="AC41" s="142">
        <f t="shared" si="17"/>
        <v>13534</v>
      </c>
      <c r="AD41" s="142">
        <f t="shared" si="17"/>
        <v>4941</v>
      </c>
      <c r="AE41" s="142">
        <f t="shared" si="17"/>
        <v>4620</v>
      </c>
      <c r="AF41" s="142">
        <f t="shared" si="17"/>
        <v>9561</v>
      </c>
      <c r="AG41" s="142">
        <f t="shared" si="17"/>
        <v>443</v>
      </c>
      <c r="AH41" s="142">
        <f t="shared" si="17"/>
        <v>348</v>
      </c>
      <c r="AI41" s="142">
        <f t="shared" si="17"/>
        <v>791</v>
      </c>
      <c r="AJ41" s="142">
        <f t="shared" si="17"/>
        <v>12331</v>
      </c>
      <c r="AK41" s="142">
        <f t="shared" si="17"/>
        <v>11555</v>
      </c>
      <c r="AL41" s="142">
        <f t="shared" si="17"/>
        <v>23886</v>
      </c>
    </row>
    <row r="42" spans="1:38" s="144" customFormat="1" ht="18.75" customHeight="1">
      <c r="C42" s="144" t="s">
        <v>77</v>
      </c>
      <c r="I42" s="144" t="str">
        <f>C42</f>
        <v>Source: National Institute of Open School (NIOS)</v>
      </c>
      <c r="O42" s="144" t="str">
        <f>C42</f>
        <v>Source: National Institute of Open School (NIOS)</v>
      </c>
      <c r="U42" s="144" t="str">
        <f>O42</f>
        <v>Source: National Institute of Open School (NIOS)</v>
      </c>
      <c r="AA42" s="144" t="str">
        <f>O42</f>
        <v>Source: National Institute of Open School (NIOS)</v>
      </c>
      <c r="AG42" s="144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37" orientation="portrait" useFirstPageNumber="1" r:id="rId1"/>
  <headerFooter alignWithMargins="0">
    <oddFooter>&amp;LStatistics of School Education 2008-09&amp;C&amp;P</oddFooter>
  </headerFooter>
  <colBreaks count="5" manualBreakCount="5">
    <brk id="8" max="41" man="1"/>
    <brk id="14" max="42" man="1"/>
    <brk id="20" max="41" man="1"/>
    <brk id="26" max="42" man="1"/>
    <brk id="32" max="41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Q43"/>
  <sheetViews>
    <sheetView showZeros="0" tabSelected="1" view="pageBreakPreview" zoomScaleSheetLayoutView="100" workbookViewId="0">
      <pane xSplit="2" ySplit="4" topLeftCell="D20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8" width="13.28515625" style="5" customWidth="1"/>
    <col min="9" max="9" width="10.28515625" style="5" customWidth="1"/>
    <col min="10" max="10" width="9.28515625" style="5" customWidth="1"/>
    <col min="11" max="11" width="10.140625" style="5" customWidth="1"/>
    <col min="12" max="12" width="10.28515625" style="5" customWidth="1"/>
    <col min="13" max="13" width="10.7109375" style="5" customWidth="1"/>
    <col min="14" max="14" width="10.28515625" style="5" customWidth="1"/>
    <col min="15" max="15" width="6.28515625" style="5" customWidth="1"/>
    <col min="16" max="16" width="8.85546875" style="5" customWidth="1"/>
    <col min="17" max="17" width="7.5703125" style="5" customWidth="1"/>
    <col min="18" max="16384" width="9.140625" style="5"/>
  </cols>
  <sheetData>
    <row r="1" spans="1:17" s="4" customFormat="1" ht="30" customHeight="1">
      <c r="B1" s="1" t="s">
        <v>103</v>
      </c>
      <c r="C1" s="18" t="s">
        <v>149</v>
      </c>
      <c r="D1" s="18"/>
      <c r="E1" s="18"/>
      <c r="F1" s="18"/>
      <c r="G1" s="18"/>
      <c r="H1" s="18"/>
      <c r="I1" s="18" t="str">
        <f>C1</f>
        <v>NUMBER OF TEACHERS IN VARIOUS TYPES OF SCHOOLS</v>
      </c>
      <c r="J1" s="18"/>
      <c r="K1" s="18"/>
      <c r="L1" s="18"/>
      <c r="M1" s="18"/>
      <c r="N1" s="18"/>
      <c r="O1" s="18"/>
      <c r="P1" s="18"/>
      <c r="Q1" s="18"/>
    </row>
    <row r="2" spans="1:17" s="13" customFormat="1" ht="38.25" customHeight="1">
      <c r="A2" s="189" t="s">
        <v>67</v>
      </c>
      <c r="B2" s="189" t="s">
        <v>65</v>
      </c>
      <c r="C2" s="189" t="s">
        <v>68</v>
      </c>
      <c r="D2" s="189"/>
      <c r="E2" s="189"/>
      <c r="F2" s="189" t="s">
        <v>47</v>
      </c>
      <c r="G2" s="189"/>
      <c r="H2" s="189"/>
      <c r="I2" s="189" t="s">
        <v>69</v>
      </c>
      <c r="J2" s="189"/>
      <c r="K2" s="189"/>
      <c r="L2" s="189" t="s">
        <v>59</v>
      </c>
      <c r="M2" s="189"/>
      <c r="N2" s="189"/>
      <c r="O2" s="189" t="s">
        <v>70</v>
      </c>
      <c r="P2" s="189"/>
      <c r="Q2" s="189"/>
    </row>
    <row r="3" spans="1:17" s="16" customFormat="1" ht="22.5" customHeight="1">
      <c r="A3" s="189"/>
      <c r="B3" s="189"/>
      <c r="C3" s="15" t="s">
        <v>104</v>
      </c>
      <c r="D3" s="15" t="s">
        <v>105</v>
      </c>
      <c r="E3" s="15" t="s">
        <v>15</v>
      </c>
      <c r="F3" s="15" t="s">
        <v>104</v>
      </c>
      <c r="G3" s="15" t="s">
        <v>105</v>
      </c>
      <c r="H3" s="15" t="s">
        <v>15</v>
      </c>
      <c r="I3" s="15" t="s">
        <v>104</v>
      </c>
      <c r="J3" s="15" t="s">
        <v>105</v>
      </c>
      <c r="K3" s="15" t="s">
        <v>15</v>
      </c>
      <c r="L3" s="15" t="s">
        <v>104</v>
      </c>
      <c r="M3" s="15" t="s">
        <v>105</v>
      </c>
      <c r="N3" s="15" t="s">
        <v>15</v>
      </c>
      <c r="O3" s="15" t="s">
        <v>104</v>
      </c>
      <c r="P3" s="15" t="s">
        <v>105</v>
      </c>
      <c r="Q3" s="15" t="s">
        <v>15</v>
      </c>
    </row>
    <row r="4" spans="1:17" s="145" customFormat="1" ht="13.5" customHeight="1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  <c r="K4" s="26">
        <v>11</v>
      </c>
      <c r="L4" s="26">
        <v>12</v>
      </c>
      <c r="M4" s="26">
        <v>13</v>
      </c>
      <c r="N4" s="26">
        <v>14</v>
      </c>
      <c r="O4" s="26">
        <v>15</v>
      </c>
      <c r="P4" s="26">
        <v>16</v>
      </c>
      <c r="Q4" s="26">
        <v>17</v>
      </c>
    </row>
    <row r="5" spans="1:17" ht="21" customHeight="1">
      <c r="A5" s="6">
        <v>1</v>
      </c>
      <c r="B5" s="2" t="s">
        <v>16</v>
      </c>
      <c r="C5" s="74">
        <v>33432</v>
      </c>
      <c r="D5" s="74">
        <v>12907</v>
      </c>
      <c r="E5" s="74">
        <f>C5+D5</f>
        <v>46339</v>
      </c>
      <c r="F5" s="74">
        <v>99013</v>
      </c>
      <c r="G5" s="74">
        <v>68146</v>
      </c>
      <c r="H5" s="74">
        <f>F5+G5</f>
        <v>167159</v>
      </c>
      <c r="I5" s="74">
        <v>53351</v>
      </c>
      <c r="J5" s="74">
        <v>41311</v>
      </c>
      <c r="K5" s="74">
        <f>I5+J5</f>
        <v>94662</v>
      </c>
      <c r="L5" s="164">
        <v>95486</v>
      </c>
      <c r="M5" s="164">
        <v>87711</v>
      </c>
      <c r="N5" s="164">
        <f>L5+M5</f>
        <v>183197</v>
      </c>
      <c r="O5" s="164"/>
      <c r="P5" s="164"/>
      <c r="Q5" s="164">
        <f>O5+P5</f>
        <v>0</v>
      </c>
    </row>
    <row r="6" spans="1:17" ht="21" customHeight="1">
      <c r="A6" s="6">
        <v>2</v>
      </c>
      <c r="B6" s="2" t="s">
        <v>17</v>
      </c>
      <c r="C6" s="74">
        <v>1892</v>
      </c>
      <c r="D6" s="74">
        <v>550</v>
      </c>
      <c r="E6" s="74">
        <f t="shared" ref="E6:E39" si="0">C6+D6</f>
        <v>2442</v>
      </c>
      <c r="F6" s="74">
        <v>1651</v>
      </c>
      <c r="G6" s="74">
        <v>756</v>
      </c>
      <c r="H6" s="74">
        <f t="shared" ref="H6:H39" si="1">F6+G6</f>
        <v>2407</v>
      </c>
      <c r="I6" s="74">
        <v>3355</v>
      </c>
      <c r="J6" s="74">
        <v>1836</v>
      </c>
      <c r="K6" s="74">
        <f t="shared" ref="K6:K39" si="2">I6+J6</f>
        <v>5191</v>
      </c>
      <c r="L6" s="164">
        <v>2938</v>
      </c>
      <c r="M6" s="164">
        <v>1369</v>
      </c>
      <c r="N6" s="164">
        <f t="shared" ref="N6:N39" si="3">L6+M6</f>
        <v>4307</v>
      </c>
      <c r="O6" s="164">
        <v>1223</v>
      </c>
      <c r="P6" s="164">
        <v>776</v>
      </c>
      <c r="Q6" s="164">
        <f t="shared" ref="Q6:Q39" si="4">O6+P6</f>
        <v>1999</v>
      </c>
    </row>
    <row r="7" spans="1:17" ht="21" customHeight="1">
      <c r="A7" s="6">
        <v>3</v>
      </c>
      <c r="B7" s="2" t="s">
        <v>48</v>
      </c>
      <c r="C7" s="74">
        <v>12694</v>
      </c>
      <c r="D7" s="74">
        <v>5384</v>
      </c>
      <c r="E7" s="74">
        <f t="shared" si="0"/>
        <v>18078</v>
      </c>
      <c r="F7" s="74">
        <v>43650</v>
      </c>
      <c r="G7" s="74">
        <v>14363</v>
      </c>
      <c r="H7" s="74">
        <f t="shared" si="1"/>
        <v>58013</v>
      </c>
      <c r="I7" s="74">
        <v>74000</v>
      </c>
      <c r="J7" s="74">
        <v>26129</v>
      </c>
      <c r="K7" s="74">
        <f t="shared" si="2"/>
        <v>100129</v>
      </c>
      <c r="L7" s="164">
        <v>57837</v>
      </c>
      <c r="M7" s="164">
        <v>31265</v>
      </c>
      <c r="N7" s="164">
        <f t="shared" si="3"/>
        <v>89102</v>
      </c>
      <c r="O7" s="164"/>
      <c r="P7" s="164"/>
      <c r="Q7" s="164">
        <f t="shared" si="4"/>
        <v>0</v>
      </c>
    </row>
    <row r="8" spans="1:17" ht="21" customHeight="1">
      <c r="A8" s="6">
        <v>4</v>
      </c>
      <c r="B8" s="3" t="s">
        <v>49</v>
      </c>
      <c r="C8" s="74">
        <v>13280</v>
      </c>
      <c r="D8" s="74">
        <v>2463</v>
      </c>
      <c r="E8" s="74">
        <f t="shared" si="0"/>
        <v>15743</v>
      </c>
      <c r="F8" s="74">
        <v>23172</v>
      </c>
      <c r="G8" s="74">
        <v>4234</v>
      </c>
      <c r="H8" s="74">
        <f t="shared" si="1"/>
        <v>27406</v>
      </c>
      <c r="I8" s="74">
        <v>75767</v>
      </c>
      <c r="J8" s="74">
        <v>42225</v>
      </c>
      <c r="K8" s="74">
        <f t="shared" si="2"/>
        <v>117992</v>
      </c>
      <c r="L8" s="164">
        <v>93535</v>
      </c>
      <c r="M8" s="164">
        <v>53803</v>
      </c>
      <c r="N8" s="164">
        <f t="shared" si="3"/>
        <v>147338</v>
      </c>
      <c r="O8" s="164">
        <v>2</v>
      </c>
      <c r="P8" s="164">
        <v>1</v>
      </c>
      <c r="Q8" s="164">
        <f t="shared" si="4"/>
        <v>3</v>
      </c>
    </row>
    <row r="9" spans="1:17" ht="21" customHeight="1">
      <c r="A9" s="6">
        <v>5</v>
      </c>
      <c r="B9" s="3" t="s">
        <v>19</v>
      </c>
      <c r="C9" s="74">
        <v>15120</v>
      </c>
      <c r="D9" s="74">
        <v>7032</v>
      </c>
      <c r="E9" s="74">
        <f t="shared" si="0"/>
        <v>22152</v>
      </c>
      <c r="F9" s="74">
        <v>8916</v>
      </c>
      <c r="G9" s="74">
        <v>6786</v>
      </c>
      <c r="H9" s="74">
        <f t="shared" si="1"/>
        <v>15702</v>
      </c>
      <c r="I9" s="74">
        <v>31857</v>
      </c>
      <c r="J9" s="74">
        <v>14095</v>
      </c>
      <c r="K9" s="74">
        <f t="shared" si="2"/>
        <v>45952</v>
      </c>
      <c r="L9" s="164">
        <v>62888</v>
      </c>
      <c r="M9" s="164">
        <v>31905</v>
      </c>
      <c r="N9" s="164">
        <f t="shared" si="3"/>
        <v>94793</v>
      </c>
      <c r="O9" s="164">
        <v>675</v>
      </c>
      <c r="P9" s="164">
        <v>846</v>
      </c>
      <c r="Q9" s="164">
        <f t="shared" si="4"/>
        <v>1521</v>
      </c>
    </row>
    <row r="10" spans="1:17" ht="21" customHeight="1">
      <c r="A10" s="6">
        <v>6</v>
      </c>
      <c r="B10" s="2" t="s">
        <v>20</v>
      </c>
      <c r="C10" s="74">
        <v>589</v>
      </c>
      <c r="D10" s="74">
        <v>698</v>
      </c>
      <c r="E10" s="74">
        <f t="shared" si="0"/>
        <v>1287</v>
      </c>
      <c r="F10" s="74">
        <v>1418</v>
      </c>
      <c r="G10" s="74">
        <v>2028</v>
      </c>
      <c r="H10" s="74">
        <f t="shared" si="1"/>
        <v>3446</v>
      </c>
      <c r="I10" s="74">
        <v>622</v>
      </c>
      <c r="J10" s="74">
        <v>1606</v>
      </c>
      <c r="K10" s="74">
        <f t="shared" si="2"/>
        <v>2228</v>
      </c>
      <c r="L10" s="164">
        <v>423</v>
      </c>
      <c r="M10" s="164">
        <v>3389</v>
      </c>
      <c r="N10" s="164">
        <f t="shared" si="3"/>
        <v>3812</v>
      </c>
      <c r="O10" s="164"/>
      <c r="P10" s="164"/>
      <c r="Q10" s="164">
        <f t="shared" si="4"/>
        <v>0</v>
      </c>
    </row>
    <row r="11" spans="1:17" ht="21" customHeight="1">
      <c r="A11" s="6">
        <v>7</v>
      </c>
      <c r="B11" s="2" t="s">
        <v>21</v>
      </c>
      <c r="C11" s="74">
        <v>32851</v>
      </c>
      <c r="D11" s="74">
        <v>14836</v>
      </c>
      <c r="E11" s="74">
        <f t="shared" si="0"/>
        <v>47687</v>
      </c>
      <c r="F11" s="74">
        <v>26824</v>
      </c>
      <c r="G11" s="74">
        <v>9890</v>
      </c>
      <c r="H11" s="74">
        <f t="shared" si="1"/>
        <v>36714</v>
      </c>
      <c r="I11" s="74">
        <v>119171</v>
      </c>
      <c r="J11" s="74">
        <v>123745</v>
      </c>
      <c r="K11" s="74">
        <f t="shared" si="2"/>
        <v>242916</v>
      </c>
      <c r="L11" s="164"/>
      <c r="M11" s="164"/>
      <c r="N11" s="164">
        <f t="shared" si="3"/>
        <v>0</v>
      </c>
      <c r="O11" s="164"/>
      <c r="P11" s="164"/>
      <c r="Q11" s="164">
        <f t="shared" si="4"/>
        <v>0</v>
      </c>
    </row>
    <row r="12" spans="1:17" ht="21" customHeight="1">
      <c r="A12" s="6">
        <v>8</v>
      </c>
      <c r="B12" s="2" t="s">
        <v>22</v>
      </c>
      <c r="C12" s="74">
        <v>20473</v>
      </c>
      <c r="D12" s="74">
        <v>18237</v>
      </c>
      <c r="E12" s="74">
        <f t="shared" si="0"/>
        <v>38710</v>
      </c>
      <c r="F12" s="74">
        <v>14760</v>
      </c>
      <c r="G12" s="74">
        <v>11128</v>
      </c>
      <c r="H12" s="74">
        <f t="shared" si="1"/>
        <v>25888</v>
      </c>
      <c r="I12" s="74">
        <v>8360</v>
      </c>
      <c r="J12" s="74">
        <v>7250</v>
      </c>
      <c r="K12" s="74">
        <f t="shared" si="2"/>
        <v>15610</v>
      </c>
      <c r="L12" s="164">
        <v>11081</v>
      </c>
      <c r="M12" s="164">
        <v>11835</v>
      </c>
      <c r="N12" s="164">
        <f t="shared" si="3"/>
        <v>22916</v>
      </c>
      <c r="O12" s="164"/>
      <c r="P12" s="164"/>
      <c r="Q12" s="164">
        <f t="shared" si="4"/>
        <v>0</v>
      </c>
    </row>
    <row r="13" spans="1:17" ht="21" customHeight="1">
      <c r="A13" s="9">
        <v>9</v>
      </c>
      <c r="B13" s="2" t="s">
        <v>50</v>
      </c>
      <c r="C13" s="74">
        <v>10892</v>
      </c>
      <c r="D13" s="74">
        <v>5864</v>
      </c>
      <c r="E13" s="74">
        <f t="shared" si="0"/>
        <v>16756</v>
      </c>
      <c r="F13" s="74">
        <v>3976</v>
      </c>
      <c r="G13" s="74">
        <v>2325</v>
      </c>
      <c r="H13" s="74">
        <f t="shared" si="1"/>
        <v>6301</v>
      </c>
      <c r="I13" s="74">
        <v>17280</v>
      </c>
      <c r="J13" s="74">
        <v>9147</v>
      </c>
      <c r="K13" s="74">
        <f t="shared" si="2"/>
        <v>26427</v>
      </c>
      <c r="L13" s="164">
        <v>16369</v>
      </c>
      <c r="M13" s="164">
        <v>13773</v>
      </c>
      <c r="N13" s="164">
        <f t="shared" si="3"/>
        <v>30142</v>
      </c>
      <c r="O13" s="164">
        <v>0</v>
      </c>
      <c r="P13" s="164">
        <v>20</v>
      </c>
      <c r="Q13" s="164">
        <f t="shared" si="4"/>
        <v>20</v>
      </c>
    </row>
    <row r="14" spans="1:17" ht="21" customHeight="1">
      <c r="A14" s="6">
        <v>10</v>
      </c>
      <c r="B14" s="2" t="s">
        <v>51</v>
      </c>
      <c r="C14" s="74">
        <v>9378</v>
      </c>
      <c r="D14" s="74">
        <v>7349</v>
      </c>
      <c r="E14" s="74">
        <f t="shared" si="0"/>
        <v>16727</v>
      </c>
      <c r="F14" s="74">
        <v>12923</v>
      </c>
      <c r="G14" s="74">
        <v>9352</v>
      </c>
      <c r="H14" s="74">
        <f t="shared" si="1"/>
        <v>22275</v>
      </c>
      <c r="I14" s="74">
        <v>24859</v>
      </c>
      <c r="J14" s="74">
        <v>18250</v>
      </c>
      <c r="K14" s="74">
        <f t="shared" si="2"/>
        <v>43109</v>
      </c>
      <c r="L14" s="164">
        <v>26253</v>
      </c>
      <c r="M14" s="164">
        <v>18080</v>
      </c>
      <c r="N14" s="164">
        <f t="shared" si="3"/>
        <v>44333</v>
      </c>
      <c r="O14" s="164">
        <v>5</v>
      </c>
      <c r="P14" s="164">
        <v>13</v>
      </c>
      <c r="Q14" s="164">
        <f t="shared" si="4"/>
        <v>18</v>
      </c>
    </row>
    <row r="15" spans="1:17" s="28" customFormat="1" ht="21" customHeight="1">
      <c r="A15" s="150">
        <v>11</v>
      </c>
      <c r="B15" s="2" t="s">
        <v>52</v>
      </c>
      <c r="C15" s="151">
        <v>2235</v>
      </c>
      <c r="D15" s="151">
        <v>1822</v>
      </c>
      <c r="E15" s="151">
        <f t="shared" si="0"/>
        <v>4057</v>
      </c>
      <c r="F15" s="151">
        <v>6478</v>
      </c>
      <c r="G15" s="151">
        <v>2700</v>
      </c>
      <c r="H15" s="151">
        <f t="shared" si="1"/>
        <v>9178</v>
      </c>
      <c r="I15" s="151">
        <v>43695</v>
      </c>
      <c r="J15" s="151">
        <v>10105</v>
      </c>
      <c r="K15" s="151">
        <f t="shared" si="2"/>
        <v>53800</v>
      </c>
      <c r="L15" s="164">
        <v>31974</v>
      </c>
      <c r="M15" s="164">
        <v>18563</v>
      </c>
      <c r="N15" s="164">
        <f t="shared" si="3"/>
        <v>50537</v>
      </c>
      <c r="O15" s="164"/>
      <c r="P15" s="164"/>
      <c r="Q15" s="164">
        <f t="shared" si="4"/>
        <v>0</v>
      </c>
    </row>
    <row r="16" spans="1:17" ht="21" customHeight="1">
      <c r="A16" s="6">
        <v>12</v>
      </c>
      <c r="B16" s="2" t="s">
        <v>25</v>
      </c>
      <c r="C16" s="74">
        <v>16131</v>
      </c>
      <c r="D16" s="74">
        <v>7098</v>
      </c>
      <c r="E16" s="74">
        <f t="shared" si="0"/>
        <v>23229</v>
      </c>
      <c r="F16" s="74">
        <v>55981</v>
      </c>
      <c r="G16" s="74">
        <v>43125</v>
      </c>
      <c r="H16" s="74">
        <f t="shared" si="1"/>
        <v>99106</v>
      </c>
      <c r="I16" s="74">
        <v>93394</v>
      </c>
      <c r="J16" s="74">
        <v>120960</v>
      </c>
      <c r="K16" s="74">
        <f t="shared" si="2"/>
        <v>214354</v>
      </c>
      <c r="L16" s="164">
        <v>32059</v>
      </c>
      <c r="M16" s="164">
        <v>30481</v>
      </c>
      <c r="N16" s="164">
        <f t="shared" si="3"/>
        <v>62540</v>
      </c>
      <c r="O16" s="164"/>
      <c r="P16" s="164"/>
      <c r="Q16" s="164">
        <f t="shared" si="4"/>
        <v>0</v>
      </c>
    </row>
    <row r="17" spans="1:17" ht="21" customHeight="1">
      <c r="A17" s="6">
        <v>13</v>
      </c>
      <c r="B17" s="2" t="s">
        <v>53</v>
      </c>
      <c r="C17" s="74">
        <v>8100</v>
      </c>
      <c r="D17" s="74">
        <v>22902</v>
      </c>
      <c r="E17" s="74">
        <f t="shared" si="0"/>
        <v>31002</v>
      </c>
      <c r="F17" s="74">
        <v>28920</v>
      </c>
      <c r="G17" s="74">
        <v>73012</v>
      </c>
      <c r="H17" s="74">
        <f t="shared" si="1"/>
        <v>101932</v>
      </c>
      <c r="I17" s="74">
        <v>13540</v>
      </c>
      <c r="J17" s="74">
        <v>31186</v>
      </c>
      <c r="K17" s="74">
        <f t="shared" si="2"/>
        <v>44726</v>
      </c>
      <c r="L17" s="164">
        <v>16445</v>
      </c>
      <c r="M17" s="164">
        <v>24405</v>
      </c>
      <c r="N17" s="164">
        <f t="shared" si="3"/>
        <v>40850</v>
      </c>
      <c r="O17" s="164"/>
      <c r="P17" s="164"/>
      <c r="Q17" s="164">
        <f t="shared" si="4"/>
        <v>0</v>
      </c>
    </row>
    <row r="18" spans="1:17" ht="21" customHeight="1">
      <c r="A18" s="6">
        <v>14</v>
      </c>
      <c r="B18" s="2" t="s">
        <v>27</v>
      </c>
      <c r="C18" s="74">
        <v>38943</v>
      </c>
      <c r="D18" s="74">
        <v>23952</v>
      </c>
      <c r="E18" s="74">
        <f t="shared" si="0"/>
        <v>62895</v>
      </c>
      <c r="F18" s="74">
        <v>25786</v>
      </c>
      <c r="G18" s="74">
        <v>16554</v>
      </c>
      <c r="H18" s="74">
        <f t="shared" si="1"/>
        <v>42340</v>
      </c>
      <c r="I18" s="74">
        <v>111475</v>
      </c>
      <c r="J18" s="74">
        <v>30920</v>
      </c>
      <c r="K18" s="74">
        <f t="shared" si="2"/>
        <v>142395</v>
      </c>
      <c r="L18" s="164">
        <v>201421</v>
      </c>
      <c r="M18" s="164">
        <v>90641</v>
      </c>
      <c r="N18" s="164">
        <f t="shared" si="3"/>
        <v>292062</v>
      </c>
      <c r="O18" s="164"/>
      <c r="P18" s="164"/>
      <c r="Q18" s="164">
        <f t="shared" si="4"/>
        <v>0</v>
      </c>
    </row>
    <row r="19" spans="1:17" ht="21" customHeight="1">
      <c r="A19" s="6">
        <v>15</v>
      </c>
      <c r="B19" s="2" t="s">
        <v>28</v>
      </c>
      <c r="C19" s="74">
        <v>88255</v>
      </c>
      <c r="D19" s="74">
        <v>41138</v>
      </c>
      <c r="E19" s="74">
        <f t="shared" si="0"/>
        <v>129393</v>
      </c>
      <c r="F19" s="74">
        <v>114225</v>
      </c>
      <c r="G19" s="74">
        <v>52431</v>
      </c>
      <c r="H19" s="74">
        <f t="shared" si="1"/>
        <v>166656</v>
      </c>
      <c r="I19" s="74">
        <v>109746</v>
      </c>
      <c r="J19" s="74">
        <v>96927</v>
      </c>
      <c r="K19" s="74">
        <f t="shared" si="2"/>
        <v>206673</v>
      </c>
      <c r="L19" s="164">
        <v>73450</v>
      </c>
      <c r="M19" s="164">
        <v>65755</v>
      </c>
      <c r="N19" s="164">
        <f t="shared" si="3"/>
        <v>139205</v>
      </c>
      <c r="O19" s="164">
        <v>0</v>
      </c>
      <c r="P19" s="164">
        <v>56145</v>
      </c>
      <c r="Q19" s="164">
        <f t="shared" si="4"/>
        <v>56145</v>
      </c>
    </row>
    <row r="20" spans="1:17" ht="21" customHeight="1">
      <c r="A20" s="6">
        <v>16</v>
      </c>
      <c r="B20" s="2" t="s">
        <v>29</v>
      </c>
      <c r="C20" s="74">
        <v>1645</v>
      </c>
      <c r="D20" s="74">
        <v>1351</v>
      </c>
      <c r="E20" s="74">
        <f t="shared" si="0"/>
        <v>2996</v>
      </c>
      <c r="F20" s="74">
        <v>5203</v>
      </c>
      <c r="G20" s="74">
        <v>3516</v>
      </c>
      <c r="H20" s="74">
        <f t="shared" si="1"/>
        <v>8719</v>
      </c>
      <c r="I20" s="74">
        <v>5057</v>
      </c>
      <c r="J20" s="74">
        <v>3527</v>
      </c>
      <c r="K20" s="74">
        <f t="shared" si="2"/>
        <v>8584</v>
      </c>
      <c r="L20" s="164">
        <v>4703</v>
      </c>
      <c r="M20" s="164">
        <v>2968</v>
      </c>
      <c r="N20" s="164">
        <f t="shared" si="3"/>
        <v>7671</v>
      </c>
      <c r="O20" s="164">
        <v>0</v>
      </c>
      <c r="P20" s="164">
        <v>4</v>
      </c>
      <c r="Q20" s="164">
        <f t="shared" si="4"/>
        <v>4</v>
      </c>
    </row>
    <row r="21" spans="1:17" ht="21" customHeight="1">
      <c r="A21" s="6">
        <v>17</v>
      </c>
      <c r="B21" s="2" t="s">
        <v>30</v>
      </c>
      <c r="C21" s="74">
        <v>634</v>
      </c>
      <c r="D21" s="74">
        <v>710</v>
      </c>
      <c r="E21" s="74">
        <f t="shared" si="0"/>
        <v>1344</v>
      </c>
      <c r="F21" s="74">
        <v>2102</v>
      </c>
      <c r="G21" s="74">
        <v>2343</v>
      </c>
      <c r="H21" s="74">
        <f t="shared" si="1"/>
        <v>4445</v>
      </c>
      <c r="I21" s="74">
        <v>4316</v>
      </c>
      <c r="J21" s="74">
        <v>5091</v>
      </c>
      <c r="K21" s="74">
        <f t="shared" si="2"/>
        <v>9407</v>
      </c>
      <c r="L21" s="164">
        <v>4480</v>
      </c>
      <c r="M21" s="164">
        <v>9554</v>
      </c>
      <c r="N21" s="164">
        <f t="shared" si="3"/>
        <v>14034</v>
      </c>
      <c r="O21" s="164">
        <v>281</v>
      </c>
      <c r="P21" s="164">
        <v>430</v>
      </c>
      <c r="Q21" s="164">
        <f t="shared" si="4"/>
        <v>711</v>
      </c>
    </row>
    <row r="22" spans="1:17" ht="21" customHeight="1">
      <c r="A22" s="6">
        <v>18</v>
      </c>
      <c r="B22" s="2" t="s">
        <v>31</v>
      </c>
      <c r="C22" s="74">
        <v>598</v>
      </c>
      <c r="D22" s="74">
        <v>460</v>
      </c>
      <c r="E22" s="74">
        <f t="shared" si="0"/>
        <v>1058</v>
      </c>
      <c r="F22" s="74">
        <v>2713</v>
      </c>
      <c r="G22" s="74">
        <v>1173</v>
      </c>
      <c r="H22" s="74">
        <f t="shared" si="1"/>
        <v>3886</v>
      </c>
      <c r="I22" s="74">
        <v>5067</v>
      </c>
      <c r="J22" s="74">
        <v>2687</v>
      </c>
      <c r="K22" s="74">
        <f t="shared" si="2"/>
        <v>7754</v>
      </c>
      <c r="L22" s="164">
        <v>4228</v>
      </c>
      <c r="M22" s="164">
        <v>4488</v>
      </c>
      <c r="N22" s="164">
        <f t="shared" si="3"/>
        <v>8716</v>
      </c>
      <c r="O22" s="164"/>
      <c r="P22" s="164"/>
      <c r="Q22" s="164">
        <f t="shared" si="4"/>
        <v>0</v>
      </c>
    </row>
    <row r="23" spans="1:17" ht="21" customHeight="1">
      <c r="A23" s="6">
        <v>19</v>
      </c>
      <c r="B23" s="2" t="s">
        <v>54</v>
      </c>
      <c r="C23" s="74">
        <v>1193</v>
      </c>
      <c r="D23" s="74">
        <v>1201</v>
      </c>
      <c r="E23" s="74">
        <f t="shared" si="0"/>
        <v>2394</v>
      </c>
      <c r="F23" s="74">
        <v>4001</v>
      </c>
      <c r="G23" s="74">
        <v>2627</v>
      </c>
      <c r="H23" s="74">
        <f t="shared" si="1"/>
        <v>6628</v>
      </c>
      <c r="I23" s="74">
        <v>3703</v>
      </c>
      <c r="J23" s="74">
        <v>2101</v>
      </c>
      <c r="K23" s="74">
        <f t="shared" si="2"/>
        <v>5804</v>
      </c>
      <c r="L23" s="164">
        <v>4995</v>
      </c>
      <c r="M23" s="164">
        <v>2961</v>
      </c>
      <c r="N23" s="164">
        <f t="shared" si="3"/>
        <v>7956</v>
      </c>
      <c r="O23" s="164"/>
      <c r="P23" s="164"/>
      <c r="Q23" s="164">
        <f t="shared" si="4"/>
        <v>0</v>
      </c>
    </row>
    <row r="24" spans="1:17" ht="21" customHeight="1">
      <c r="A24" s="6">
        <v>20</v>
      </c>
      <c r="B24" s="2" t="s">
        <v>55</v>
      </c>
      <c r="C24" s="74">
        <v>15309</v>
      </c>
      <c r="D24" s="74">
        <v>6142</v>
      </c>
      <c r="E24" s="74">
        <f t="shared" si="0"/>
        <v>21451</v>
      </c>
      <c r="F24" s="74">
        <v>48113</v>
      </c>
      <c r="G24" s="74">
        <v>15190</v>
      </c>
      <c r="H24" s="74">
        <f t="shared" si="1"/>
        <v>63303</v>
      </c>
      <c r="I24" s="74">
        <v>31033</v>
      </c>
      <c r="J24" s="74">
        <v>13354</v>
      </c>
      <c r="K24" s="74">
        <f t="shared" si="2"/>
        <v>44387</v>
      </c>
      <c r="L24" s="164">
        <v>71592</v>
      </c>
      <c r="M24" s="164">
        <v>45658</v>
      </c>
      <c r="N24" s="164">
        <f t="shared" si="3"/>
        <v>117250</v>
      </c>
      <c r="O24" s="164"/>
      <c r="P24" s="164"/>
      <c r="Q24" s="164">
        <f t="shared" si="4"/>
        <v>0</v>
      </c>
    </row>
    <row r="25" spans="1:17" ht="21" customHeight="1">
      <c r="A25" s="6">
        <v>21</v>
      </c>
      <c r="B25" s="2" t="s">
        <v>56</v>
      </c>
      <c r="C25" s="74">
        <v>15803</v>
      </c>
      <c r="D25" s="74">
        <v>20926</v>
      </c>
      <c r="E25" s="74">
        <f t="shared" si="0"/>
        <v>36729</v>
      </c>
      <c r="F25" s="74">
        <v>11296</v>
      </c>
      <c r="G25" s="74">
        <v>14845</v>
      </c>
      <c r="H25" s="74">
        <f t="shared" si="1"/>
        <v>26141</v>
      </c>
      <c r="I25" s="74">
        <v>11158</v>
      </c>
      <c r="J25" s="74">
        <v>28550</v>
      </c>
      <c r="K25" s="74">
        <f t="shared" si="2"/>
        <v>39708</v>
      </c>
      <c r="L25" s="164">
        <v>15573</v>
      </c>
      <c r="M25" s="164">
        <v>39102</v>
      </c>
      <c r="N25" s="164">
        <f t="shared" si="3"/>
        <v>54675</v>
      </c>
      <c r="O25" s="164"/>
      <c r="P25" s="164"/>
      <c r="Q25" s="164">
        <f t="shared" si="4"/>
        <v>0</v>
      </c>
    </row>
    <row r="26" spans="1:17" ht="21" customHeight="1">
      <c r="A26" s="6">
        <v>22</v>
      </c>
      <c r="B26" s="2" t="s">
        <v>32</v>
      </c>
      <c r="C26" s="74">
        <v>59437</v>
      </c>
      <c r="D26" s="74">
        <v>23254</v>
      </c>
      <c r="E26" s="74">
        <f t="shared" si="0"/>
        <v>82691</v>
      </c>
      <c r="F26" s="74">
        <v>60298</v>
      </c>
      <c r="G26" s="74">
        <v>20751</v>
      </c>
      <c r="H26" s="74">
        <f t="shared" si="1"/>
        <v>81049</v>
      </c>
      <c r="I26" s="74">
        <v>143366</v>
      </c>
      <c r="J26" s="74">
        <v>67772</v>
      </c>
      <c r="K26" s="74">
        <f t="shared" si="2"/>
        <v>211138</v>
      </c>
      <c r="L26" s="164">
        <v>80788</v>
      </c>
      <c r="M26" s="164">
        <v>36778</v>
      </c>
      <c r="N26" s="164">
        <f t="shared" si="3"/>
        <v>117566</v>
      </c>
      <c r="O26" s="164">
        <v>5</v>
      </c>
      <c r="P26" s="164">
        <v>5</v>
      </c>
      <c r="Q26" s="164">
        <f t="shared" si="4"/>
        <v>10</v>
      </c>
    </row>
    <row r="27" spans="1:17" ht="21" customHeight="1">
      <c r="A27" s="6">
        <v>23</v>
      </c>
      <c r="B27" s="2" t="s">
        <v>33</v>
      </c>
      <c r="C27" s="74">
        <v>418</v>
      </c>
      <c r="D27" s="74">
        <v>243</v>
      </c>
      <c r="E27" s="74">
        <f t="shared" si="0"/>
        <v>661</v>
      </c>
      <c r="F27" s="74">
        <v>855</v>
      </c>
      <c r="G27" s="74">
        <v>657</v>
      </c>
      <c r="H27" s="74">
        <f t="shared" si="1"/>
        <v>1512</v>
      </c>
      <c r="I27" s="74">
        <v>1116</v>
      </c>
      <c r="J27" s="74">
        <v>1113</v>
      </c>
      <c r="K27" s="74">
        <f t="shared" si="2"/>
        <v>2229</v>
      </c>
      <c r="L27" s="164">
        <v>3246</v>
      </c>
      <c r="M27" s="164">
        <v>3059</v>
      </c>
      <c r="N27" s="164">
        <f t="shared" si="3"/>
        <v>6305</v>
      </c>
      <c r="O27" s="164">
        <v>76</v>
      </c>
      <c r="P27" s="164">
        <v>1464</v>
      </c>
      <c r="Q27" s="164">
        <f t="shared" si="4"/>
        <v>1540</v>
      </c>
    </row>
    <row r="28" spans="1:17" ht="21" customHeight="1">
      <c r="A28" s="6">
        <v>24</v>
      </c>
      <c r="B28" s="2" t="s">
        <v>34</v>
      </c>
      <c r="C28" s="74">
        <v>42300</v>
      </c>
      <c r="D28" s="74">
        <v>51965</v>
      </c>
      <c r="E28" s="74">
        <f t="shared" si="0"/>
        <v>94265</v>
      </c>
      <c r="F28" s="74">
        <v>13716</v>
      </c>
      <c r="G28" s="74">
        <v>17363</v>
      </c>
      <c r="H28" s="74">
        <f t="shared" si="1"/>
        <v>31079</v>
      </c>
      <c r="I28" s="74">
        <v>28547</v>
      </c>
      <c r="J28" s="74">
        <v>39065</v>
      </c>
      <c r="K28" s="74">
        <f t="shared" si="2"/>
        <v>67612</v>
      </c>
      <c r="L28" s="164">
        <v>46615</v>
      </c>
      <c r="M28" s="164">
        <v>80407</v>
      </c>
      <c r="N28" s="164">
        <f t="shared" si="3"/>
        <v>127022</v>
      </c>
      <c r="O28" s="164">
        <v>3459</v>
      </c>
      <c r="P28" s="164">
        <v>28713</v>
      </c>
      <c r="Q28" s="164">
        <f t="shared" si="4"/>
        <v>32172</v>
      </c>
    </row>
    <row r="29" spans="1:17" ht="21" customHeight="1">
      <c r="A29" s="6">
        <v>25</v>
      </c>
      <c r="B29" s="2" t="s">
        <v>35</v>
      </c>
      <c r="C29" s="74">
        <v>5935</v>
      </c>
      <c r="D29" s="74">
        <v>3611</v>
      </c>
      <c r="E29" s="74">
        <f t="shared" si="0"/>
        <v>9546</v>
      </c>
      <c r="F29" s="74">
        <v>6535</v>
      </c>
      <c r="G29" s="74">
        <v>2417</v>
      </c>
      <c r="H29" s="74">
        <f t="shared" si="1"/>
        <v>8952</v>
      </c>
      <c r="I29" s="74">
        <v>6843</v>
      </c>
      <c r="J29" s="74">
        <v>1844</v>
      </c>
      <c r="K29" s="74">
        <f t="shared" si="2"/>
        <v>8687</v>
      </c>
      <c r="L29" s="164">
        <v>6160</v>
      </c>
      <c r="M29" s="164">
        <v>1640</v>
      </c>
      <c r="N29" s="164">
        <f t="shared" si="3"/>
        <v>7800</v>
      </c>
      <c r="O29" s="164"/>
      <c r="P29" s="164"/>
      <c r="Q29" s="164">
        <f t="shared" si="4"/>
        <v>0</v>
      </c>
    </row>
    <row r="30" spans="1:17" ht="21" customHeight="1">
      <c r="A30" s="6">
        <v>26</v>
      </c>
      <c r="B30" s="2" t="s">
        <v>36</v>
      </c>
      <c r="C30" s="74">
        <v>100534</v>
      </c>
      <c r="D30" s="74">
        <v>22821</v>
      </c>
      <c r="E30" s="74">
        <f t="shared" si="0"/>
        <v>123355</v>
      </c>
      <c r="F30" s="74">
        <v>60302</v>
      </c>
      <c r="G30" s="74">
        <v>16021</v>
      </c>
      <c r="H30" s="74">
        <f t="shared" si="1"/>
        <v>76323</v>
      </c>
      <c r="I30" s="74">
        <v>67083</v>
      </c>
      <c r="J30" s="74">
        <v>29092</v>
      </c>
      <c r="K30" s="74">
        <f t="shared" si="2"/>
        <v>96175</v>
      </c>
      <c r="L30" s="164">
        <v>180656</v>
      </c>
      <c r="M30" s="164">
        <v>145584</v>
      </c>
      <c r="N30" s="164">
        <f t="shared" si="3"/>
        <v>326240</v>
      </c>
      <c r="O30" s="164"/>
      <c r="P30" s="164"/>
      <c r="Q30" s="164">
        <f t="shared" si="4"/>
        <v>0</v>
      </c>
    </row>
    <row r="31" spans="1:17" ht="21" customHeight="1">
      <c r="A31" s="6">
        <v>27</v>
      </c>
      <c r="B31" s="2" t="s">
        <v>37</v>
      </c>
      <c r="C31" s="74">
        <v>16390</v>
      </c>
      <c r="D31" s="74">
        <v>4800</v>
      </c>
      <c r="E31" s="74">
        <f t="shared" si="0"/>
        <v>21190</v>
      </c>
      <c r="F31" s="74">
        <v>13063</v>
      </c>
      <c r="G31" s="74">
        <v>4164</v>
      </c>
      <c r="H31" s="74">
        <f t="shared" si="1"/>
        <v>17227</v>
      </c>
      <c r="I31" s="74">
        <v>12773</v>
      </c>
      <c r="J31" s="74">
        <v>7881</v>
      </c>
      <c r="K31" s="74">
        <f t="shared" si="2"/>
        <v>20654</v>
      </c>
      <c r="L31" s="164">
        <v>23555</v>
      </c>
      <c r="M31" s="164">
        <v>24900</v>
      </c>
      <c r="N31" s="164">
        <f t="shared" si="3"/>
        <v>48455</v>
      </c>
      <c r="O31" s="164">
        <v>0</v>
      </c>
      <c r="P31" s="164">
        <v>0</v>
      </c>
      <c r="Q31" s="164">
        <f t="shared" si="4"/>
        <v>0</v>
      </c>
    </row>
    <row r="32" spans="1:17" ht="21" customHeight="1">
      <c r="A32" s="6">
        <v>28</v>
      </c>
      <c r="B32" s="2" t="s">
        <v>57</v>
      </c>
      <c r="C32" s="74">
        <v>53259</v>
      </c>
      <c r="D32" s="74">
        <v>25361</v>
      </c>
      <c r="E32" s="74">
        <f t="shared" si="0"/>
        <v>78620</v>
      </c>
      <c r="F32" s="74">
        <v>45221</v>
      </c>
      <c r="G32" s="74">
        <v>18088</v>
      </c>
      <c r="H32" s="74">
        <f t="shared" si="1"/>
        <v>63309</v>
      </c>
      <c r="I32" s="74">
        <v>6226</v>
      </c>
      <c r="J32" s="74">
        <v>2394</v>
      </c>
      <c r="K32" s="74">
        <f t="shared" si="2"/>
        <v>8620</v>
      </c>
      <c r="L32" s="164">
        <v>107166</v>
      </c>
      <c r="M32" s="164">
        <v>42866</v>
      </c>
      <c r="N32" s="164">
        <f t="shared" si="3"/>
        <v>150032</v>
      </c>
      <c r="O32" s="164"/>
      <c r="P32" s="164"/>
      <c r="Q32" s="164">
        <f t="shared" si="4"/>
        <v>0</v>
      </c>
    </row>
    <row r="33" spans="1:17" ht="21" customHeight="1">
      <c r="A33" s="6">
        <v>29</v>
      </c>
      <c r="B33" s="2" t="s">
        <v>39</v>
      </c>
      <c r="C33" s="74">
        <v>960</v>
      </c>
      <c r="D33" s="74">
        <v>1091</v>
      </c>
      <c r="E33" s="74">
        <f t="shared" si="0"/>
        <v>2051</v>
      </c>
      <c r="F33" s="74">
        <v>391</v>
      </c>
      <c r="G33" s="74">
        <v>506</v>
      </c>
      <c r="H33" s="74">
        <f t="shared" si="1"/>
        <v>897</v>
      </c>
      <c r="I33" s="74">
        <v>327</v>
      </c>
      <c r="J33" s="74">
        <v>475</v>
      </c>
      <c r="K33" s="74">
        <f t="shared" si="2"/>
        <v>802</v>
      </c>
      <c r="L33" s="164">
        <v>367</v>
      </c>
      <c r="M33" s="164">
        <v>545</v>
      </c>
      <c r="N33" s="164">
        <f t="shared" si="3"/>
        <v>912</v>
      </c>
      <c r="O33" s="164">
        <v>5</v>
      </c>
      <c r="P33" s="164">
        <v>59</v>
      </c>
      <c r="Q33" s="164">
        <f t="shared" si="4"/>
        <v>64</v>
      </c>
    </row>
    <row r="34" spans="1:17" ht="21" customHeight="1">
      <c r="A34" s="6">
        <v>30</v>
      </c>
      <c r="B34" s="2" t="s">
        <v>40</v>
      </c>
      <c r="C34" s="74">
        <v>632</v>
      </c>
      <c r="D34" s="74">
        <v>2717</v>
      </c>
      <c r="E34" s="74">
        <f t="shared" si="0"/>
        <v>3349</v>
      </c>
      <c r="F34" s="74">
        <v>400</v>
      </c>
      <c r="G34" s="74">
        <v>1772</v>
      </c>
      <c r="H34" s="74">
        <f t="shared" si="1"/>
        <v>2172</v>
      </c>
      <c r="I34" s="74">
        <v>90</v>
      </c>
      <c r="J34" s="74">
        <v>287</v>
      </c>
      <c r="K34" s="74">
        <f t="shared" si="2"/>
        <v>377</v>
      </c>
      <c r="L34" s="164">
        <v>36</v>
      </c>
      <c r="M34" s="164">
        <v>332</v>
      </c>
      <c r="N34" s="164">
        <f t="shared" si="3"/>
        <v>368</v>
      </c>
      <c r="O34" s="164"/>
      <c r="P34" s="164"/>
      <c r="Q34" s="164">
        <f t="shared" si="4"/>
        <v>0</v>
      </c>
    </row>
    <row r="35" spans="1:17" ht="21" customHeight="1">
      <c r="A35" s="6">
        <v>31</v>
      </c>
      <c r="B35" s="2" t="s">
        <v>41</v>
      </c>
      <c r="C35" s="74">
        <v>48</v>
      </c>
      <c r="D35" s="74">
        <v>56</v>
      </c>
      <c r="E35" s="74">
        <f t="shared" si="0"/>
        <v>104</v>
      </c>
      <c r="F35" s="74">
        <v>166</v>
      </c>
      <c r="G35" s="74">
        <v>167</v>
      </c>
      <c r="H35" s="74">
        <f t="shared" si="1"/>
        <v>333</v>
      </c>
      <c r="I35" s="74">
        <v>285</v>
      </c>
      <c r="J35" s="74">
        <v>151</v>
      </c>
      <c r="K35" s="74">
        <f t="shared" si="2"/>
        <v>436</v>
      </c>
      <c r="L35" s="164">
        <v>485</v>
      </c>
      <c r="M35" s="164">
        <v>387</v>
      </c>
      <c r="N35" s="164">
        <f t="shared" si="3"/>
        <v>872</v>
      </c>
      <c r="O35" s="164"/>
      <c r="P35" s="164"/>
      <c r="Q35" s="164">
        <f t="shared" si="4"/>
        <v>0</v>
      </c>
    </row>
    <row r="36" spans="1:17" ht="21" customHeight="1">
      <c r="A36" s="6">
        <v>32</v>
      </c>
      <c r="B36" s="2" t="s">
        <v>42</v>
      </c>
      <c r="C36" s="74">
        <v>42</v>
      </c>
      <c r="D36" s="74">
        <v>23</v>
      </c>
      <c r="E36" s="74">
        <f t="shared" si="0"/>
        <v>65</v>
      </c>
      <c r="F36" s="74">
        <v>137</v>
      </c>
      <c r="G36" s="74">
        <v>124</v>
      </c>
      <c r="H36" s="74">
        <f t="shared" si="1"/>
        <v>261</v>
      </c>
      <c r="I36" s="74">
        <v>226</v>
      </c>
      <c r="J36" s="74">
        <v>210</v>
      </c>
      <c r="K36" s="74">
        <f t="shared" si="2"/>
        <v>436</v>
      </c>
      <c r="L36" s="164">
        <v>141</v>
      </c>
      <c r="M36" s="164">
        <v>264</v>
      </c>
      <c r="N36" s="164">
        <f t="shared" si="3"/>
        <v>405</v>
      </c>
      <c r="O36" s="164">
        <v>7</v>
      </c>
      <c r="P36" s="164">
        <v>126</v>
      </c>
      <c r="Q36" s="164">
        <f t="shared" si="4"/>
        <v>133</v>
      </c>
    </row>
    <row r="37" spans="1:17" ht="21" customHeight="1">
      <c r="A37" s="6">
        <v>33</v>
      </c>
      <c r="B37" s="2" t="s">
        <v>43</v>
      </c>
      <c r="C37" s="74">
        <v>17757</v>
      </c>
      <c r="D37" s="74">
        <v>43356</v>
      </c>
      <c r="E37" s="74">
        <f t="shared" si="0"/>
        <v>61113</v>
      </c>
      <c r="F37" s="74">
        <v>3308</v>
      </c>
      <c r="G37" s="74">
        <v>6777</v>
      </c>
      <c r="H37" s="74">
        <f t="shared" si="1"/>
        <v>10085</v>
      </c>
      <c r="I37" s="74">
        <v>1580</v>
      </c>
      <c r="J37" s="74">
        <v>6293</v>
      </c>
      <c r="K37" s="74">
        <f t="shared" si="2"/>
        <v>7873</v>
      </c>
      <c r="L37" s="164">
        <v>7693</v>
      </c>
      <c r="M37" s="164">
        <v>18539</v>
      </c>
      <c r="N37" s="164">
        <f t="shared" si="3"/>
        <v>26232</v>
      </c>
      <c r="O37" s="164">
        <v>24</v>
      </c>
      <c r="P37" s="164">
        <v>190</v>
      </c>
      <c r="Q37" s="164">
        <f t="shared" si="4"/>
        <v>214</v>
      </c>
    </row>
    <row r="38" spans="1:17" ht="21" customHeight="1">
      <c r="A38" s="6">
        <v>34</v>
      </c>
      <c r="B38" s="2" t="s">
        <v>58</v>
      </c>
      <c r="C38" s="74">
        <v>61</v>
      </c>
      <c r="D38" s="74">
        <v>9</v>
      </c>
      <c r="E38" s="74">
        <f t="shared" si="0"/>
        <v>70</v>
      </c>
      <c r="F38" s="74">
        <v>123</v>
      </c>
      <c r="G38" s="74">
        <v>81</v>
      </c>
      <c r="H38" s="74">
        <f t="shared" si="1"/>
        <v>204</v>
      </c>
      <c r="I38" s="74">
        <v>140</v>
      </c>
      <c r="J38" s="74">
        <v>104</v>
      </c>
      <c r="K38" s="74">
        <f t="shared" si="2"/>
        <v>244</v>
      </c>
      <c r="L38" s="164">
        <v>134</v>
      </c>
      <c r="M38" s="164">
        <v>119</v>
      </c>
      <c r="N38" s="164">
        <f t="shared" si="3"/>
        <v>253</v>
      </c>
      <c r="O38" s="164">
        <v>0</v>
      </c>
      <c r="P38" s="164">
        <v>49</v>
      </c>
      <c r="Q38" s="164">
        <f t="shared" si="4"/>
        <v>49</v>
      </c>
    </row>
    <row r="39" spans="1:17" ht="21" customHeight="1">
      <c r="A39" s="6">
        <v>35</v>
      </c>
      <c r="B39" s="2" t="s">
        <v>45</v>
      </c>
      <c r="C39" s="74">
        <v>1599</v>
      </c>
      <c r="D39" s="74">
        <v>2508</v>
      </c>
      <c r="E39" s="74">
        <f t="shared" si="0"/>
        <v>4107</v>
      </c>
      <c r="F39" s="74">
        <v>1044</v>
      </c>
      <c r="G39" s="74">
        <v>2022</v>
      </c>
      <c r="H39" s="74">
        <f t="shared" si="1"/>
        <v>3066</v>
      </c>
      <c r="I39" s="74">
        <v>479</v>
      </c>
      <c r="J39" s="74">
        <v>926</v>
      </c>
      <c r="K39" s="74">
        <f t="shared" si="2"/>
        <v>1405</v>
      </c>
      <c r="L39" s="164">
        <v>559</v>
      </c>
      <c r="M39" s="164">
        <v>1106</v>
      </c>
      <c r="N39" s="164">
        <f t="shared" si="3"/>
        <v>1665</v>
      </c>
      <c r="O39" s="164">
        <v>32</v>
      </c>
      <c r="P39" s="164">
        <v>1353</v>
      </c>
      <c r="Q39" s="164">
        <f t="shared" si="4"/>
        <v>1385</v>
      </c>
    </row>
    <row r="40" spans="1:17" s="91" customFormat="1" ht="21" customHeight="1">
      <c r="A40" s="192" t="s">
        <v>46</v>
      </c>
      <c r="B40" s="192"/>
      <c r="C40" s="90">
        <f>SUM(C5:C39)</f>
        <v>638819</v>
      </c>
      <c r="D40" s="90">
        <f t="shared" ref="D40:Q40" si="5">SUM(D5:D39)</f>
        <v>384837</v>
      </c>
      <c r="E40" s="90">
        <f t="shared" si="5"/>
        <v>1023656</v>
      </c>
      <c r="F40" s="90">
        <f t="shared" si="5"/>
        <v>746680</v>
      </c>
      <c r="G40" s="90">
        <f t="shared" si="5"/>
        <v>447434</v>
      </c>
      <c r="H40" s="90">
        <f t="shared" si="5"/>
        <v>1194114</v>
      </c>
      <c r="I40" s="90">
        <f t="shared" si="5"/>
        <v>1109887</v>
      </c>
      <c r="J40" s="90">
        <f t="shared" si="5"/>
        <v>788609</v>
      </c>
      <c r="K40" s="90">
        <f t="shared" si="5"/>
        <v>1898496</v>
      </c>
      <c r="L40" s="90">
        <f t="shared" si="5"/>
        <v>1285331</v>
      </c>
      <c r="M40" s="90">
        <f t="shared" si="5"/>
        <v>944232</v>
      </c>
      <c r="N40" s="90">
        <f t="shared" si="5"/>
        <v>2229563</v>
      </c>
      <c r="O40" s="90">
        <f t="shared" si="5"/>
        <v>5794</v>
      </c>
      <c r="P40" s="90">
        <f t="shared" si="5"/>
        <v>90194</v>
      </c>
      <c r="Q40" s="90">
        <f t="shared" si="5"/>
        <v>95988</v>
      </c>
    </row>
    <row r="43" spans="1:17">
      <c r="N43" s="83"/>
    </row>
  </sheetData>
  <mergeCells count="8">
    <mergeCell ref="A40:B40"/>
    <mergeCell ref="I2:K2"/>
    <mergeCell ref="L2:N2"/>
    <mergeCell ref="O2:Q2"/>
    <mergeCell ref="A2:A3"/>
    <mergeCell ref="B2:B3"/>
    <mergeCell ref="C2:E2"/>
    <mergeCell ref="F2:H2"/>
  </mergeCells>
  <printOptions horizontalCentered="1"/>
  <pageMargins left="0.18" right="0.16" top="0.35" bottom="0.41" header="0.22" footer="0.17"/>
  <pageSetup paperSize="9" scale="91" firstPageNumber="43" orientation="portrait" useFirstPageNumber="1" r:id="rId1"/>
  <headerFooter alignWithMargins="0">
    <oddFooter>&amp;LStatistics of School Education 2008-09&amp;C&amp;P</oddFooter>
  </headerFooter>
  <colBreaks count="1" manualBreakCount="1">
    <brk id="8" max="39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G39"/>
  <sheetViews>
    <sheetView tabSelected="1" view="pageBreakPreview" topLeftCell="A13" zoomScaleSheetLayoutView="100" workbookViewId="0">
      <selection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3" width="16.42578125" style="5" customWidth="1"/>
    <col min="4" max="7" width="14.42578125" style="5" customWidth="1"/>
    <col min="8" max="16384" width="9.140625" style="5"/>
  </cols>
  <sheetData>
    <row r="1" spans="1:7" s="4" customFormat="1" ht="24.75" customHeight="1">
      <c r="B1" s="1"/>
      <c r="C1" s="179" t="s">
        <v>133</v>
      </c>
      <c r="D1" s="76"/>
      <c r="E1" s="76"/>
      <c r="F1" s="76"/>
    </row>
    <row r="2" spans="1:7" s="13" customFormat="1" ht="68.25" customHeight="1">
      <c r="A2" s="75" t="s">
        <v>67</v>
      </c>
      <c r="B2" s="75" t="s">
        <v>65</v>
      </c>
      <c r="C2" s="75" t="s">
        <v>71</v>
      </c>
      <c r="D2" s="75" t="s">
        <v>72</v>
      </c>
      <c r="E2" s="75" t="s">
        <v>69</v>
      </c>
      <c r="F2" s="75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19.5" customHeight="1">
      <c r="A4" s="6">
        <v>1</v>
      </c>
      <c r="B4" s="2" t="s">
        <v>16</v>
      </c>
      <c r="C4" s="86">
        <v>90</v>
      </c>
      <c r="D4" s="87">
        <v>95.9</v>
      </c>
      <c r="E4" s="87">
        <v>87.75</v>
      </c>
      <c r="F4" s="165">
        <v>93.49</v>
      </c>
      <c r="G4" s="166"/>
    </row>
    <row r="5" spans="1:7" ht="19.5" customHeight="1">
      <c r="A5" s="6">
        <v>2</v>
      </c>
      <c r="B5" s="2" t="s">
        <v>17</v>
      </c>
      <c r="C5" s="86">
        <v>62</v>
      </c>
      <c r="D5" s="87">
        <v>37</v>
      </c>
      <c r="E5" s="87">
        <v>17</v>
      </c>
      <c r="F5" s="165">
        <v>7</v>
      </c>
      <c r="G5" s="166"/>
    </row>
    <row r="6" spans="1:7" ht="19.5" customHeight="1">
      <c r="A6" s="6">
        <v>3</v>
      </c>
      <c r="B6" s="2" t="s">
        <v>48</v>
      </c>
      <c r="C6" s="86">
        <v>29</v>
      </c>
      <c r="D6" s="87">
        <v>29</v>
      </c>
      <c r="E6" s="87">
        <v>90</v>
      </c>
      <c r="F6" s="165">
        <v>64</v>
      </c>
      <c r="G6" s="166"/>
    </row>
    <row r="7" spans="1:7" ht="19.5" customHeight="1">
      <c r="A7" s="6">
        <v>4</v>
      </c>
      <c r="B7" s="3" t="s">
        <v>49</v>
      </c>
      <c r="C7" s="86">
        <v>95</v>
      </c>
      <c r="D7" s="87">
        <v>98</v>
      </c>
      <c r="E7" s="87">
        <v>90</v>
      </c>
      <c r="F7" s="165">
        <v>85</v>
      </c>
      <c r="G7" s="166">
        <v>100</v>
      </c>
    </row>
    <row r="8" spans="1:7" ht="19.5" customHeight="1">
      <c r="A8" s="6">
        <v>5</v>
      </c>
      <c r="B8" s="3" t="s">
        <v>19</v>
      </c>
      <c r="C8" s="86">
        <v>70</v>
      </c>
      <c r="D8" s="87">
        <v>73</v>
      </c>
      <c r="E8" s="87">
        <v>72</v>
      </c>
      <c r="F8" s="165">
        <v>67</v>
      </c>
      <c r="G8" s="166">
        <v>63</v>
      </c>
    </row>
    <row r="9" spans="1:7" ht="19.5" customHeight="1">
      <c r="A9" s="6">
        <v>6</v>
      </c>
      <c r="B9" s="2" t="s">
        <v>20</v>
      </c>
      <c r="C9" s="86">
        <v>92</v>
      </c>
      <c r="D9" s="87">
        <v>100</v>
      </c>
      <c r="E9" s="87">
        <v>100</v>
      </c>
      <c r="F9" s="165">
        <v>94</v>
      </c>
      <c r="G9" s="166"/>
    </row>
    <row r="10" spans="1:7" ht="19.5" customHeight="1">
      <c r="A10" s="6">
        <v>7</v>
      </c>
      <c r="B10" s="2" t="s">
        <v>21</v>
      </c>
      <c r="C10" s="86">
        <v>100</v>
      </c>
      <c r="D10" s="87">
        <v>100</v>
      </c>
      <c r="E10" s="87">
        <v>100</v>
      </c>
      <c r="F10" s="165"/>
      <c r="G10" s="166"/>
    </row>
    <row r="11" spans="1:7" ht="19.5" customHeight="1">
      <c r="A11" s="6">
        <v>8</v>
      </c>
      <c r="B11" s="2" t="s">
        <v>22</v>
      </c>
      <c r="C11" s="86">
        <v>97</v>
      </c>
      <c r="D11" s="87">
        <v>94</v>
      </c>
      <c r="E11" s="87">
        <v>85</v>
      </c>
      <c r="F11" s="165">
        <v>95</v>
      </c>
      <c r="G11" s="166"/>
    </row>
    <row r="12" spans="1:7" ht="19.5" customHeight="1">
      <c r="A12" s="9">
        <v>9</v>
      </c>
      <c r="B12" s="2" t="s">
        <v>50</v>
      </c>
      <c r="C12" s="86">
        <v>100</v>
      </c>
      <c r="D12" s="87">
        <v>100</v>
      </c>
      <c r="E12" s="87">
        <v>100</v>
      </c>
      <c r="F12" s="165">
        <v>100</v>
      </c>
      <c r="G12" s="166">
        <v>100</v>
      </c>
    </row>
    <row r="13" spans="1:7" ht="19.5" customHeight="1">
      <c r="A13" s="6">
        <v>10</v>
      </c>
      <c r="B13" s="2" t="s">
        <v>51</v>
      </c>
      <c r="C13" s="86">
        <v>66</v>
      </c>
      <c r="D13" s="87">
        <v>64</v>
      </c>
      <c r="E13" s="87">
        <v>61</v>
      </c>
      <c r="F13" s="165">
        <v>53</v>
      </c>
      <c r="G13" s="166"/>
    </row>
    <row r="14" spans="1:7" ht="19.5" customHeight="1">
      <c r="A14" s="6">
        <v>11</v>
      </c>
      <c r="B14" s="2" t="s">
        <v>52</v>
      </c>
      <c r="C14" s="86">
        <v>100</v>
      </c>
      <c r="D14" s="87">
        <v>100</v>
      </c>
      <c r="E14" s="87">
        <v>100</v>
      </c>
      <c r="F14" s="165">
        <v>100</v>
      </c>
      <c r="G14" s="166"/>
    </row>
    <row r="15" spans="1:7" ht="19.5" customHeight="1">
      <c r="A15" s="6">
        <v>12</v>
      </c>
      <c r="B15" s="2" t="s">
        <v>25</v>
      </c>
      <c r="C15" s="86">
        <v>100</v>
      </c>
      <c r="D15" s="87">
        <v>100</v>
      </c>
      <c r="E15" s="87">
        <v>100</v>
      </c>
      <c r="F15" s="165">
        <v>100</v>
      </c>
      <c r="G15" s="166"/>
    </row>
    <row r="16" spans="1:7" ht="19.5" customHeight="1">
      <c r="A16" s="6">
        <v>13</v>
      </c>
      <c r="B16" s="2" t="s">
        <v>53</v>
      </c>
      <c r="C16" s="86">
        <v>100</v>
      </c>
      <c r="D16" s="87">
        <v>100</v>
      </c>
      <c r="E16" s="87">
        <v>100</v>
      </c>
      <c r="F16" s="165">
        <v>100</v>
      </c>
      <c r="G16" s="166"/>
    </row>
    <row r="17" spans="1:7" ht="19.5" customHeight="1">
      <c r="A17" s="6">
        <v>14</v>
      </c>
      <c r="B17" s="2" t="s">
        <v>27</v>
      </c>
      <c r="C17" s="86">
        <v>79</v>
      </c>
      <c r="D17" s="87">
        <v>76</v>
      </c>
      <c r="E17" s="87">
        <v>91</v>
      </c>
      <c r="F17" s="165">
        <v>90</v>
      </c>
      <c r="G17" s="166"/>
    </row>
    <row r="18" spans="1:7" ht="19.5" customHeight="1">
      <c r="A18" s="6">
        <v>15</v>
      </c>
      <c r="B18" s="2" t="s">
        <v>28</v>
      </c>
      <c r="C18" s="86">
        <v>99</v>
      </c>
      <c r="D18" s="87">
        <v>96</v>
      </c>
      <c r="E18" s="87">
        <v>96</v>
      </c>
      <c r="F18" s="165">
        <v>96</v>
      </c>
      <c r="G18" s="166">
        <v>99</v>
      </c>
    </row>
    <row r="19" spans="1:7" ht="19.5" customHeight="1">
      <c r="A19" s="6">
        <v>16</v>
      </c>
      <c r="B19" s="2" t="s">
        <v>29</v>
      </c>
      <c r="C19" s="86">
        <v>38</v>
      </c>
      <c r="D19" s="87">
        <v>42</v>
      </c>
      <c r="E19" s="87">
        <v>35</v>
      </c>
      <c r="F19" s="165">
        <v>36</v>
      </c>
      <c r="G19" s="166">
        <v>100</v>
      </c>
    </row>
    <row r="20" spans="1:7" ht="19.5" customHeight="1">
      <c r="A20" s="6">
        <v>17</v>
      </c>
      <c r="B20" s="2" t="s">
        <v>30</v>
      </c>
      <c r="C20" s="86">
        <v>36</v>
      </c>
      <c r="D20" s="87">
        <v>36</v>
      </c>
      <c r="E20" s="87">
        <v>36</v>
      </c>
      <c r="F20" s="165">
        <v>45</v>
      </c>
      <c r="G20" s="166"/>
    </row>
    <row r="21" spans="1:7" ht="19.5" customHeight="1">
      <c r="A21" s="6">
        <v>18</v>
      </c>
      <c r="B21" s="2" t="s">
        <v>31</v>
      </c>
      <c r="C21" s="86">
        <v>30</v>
      </c>
      <c r="D21" s="87">
        <v>40</v>
      </c>
      <c r="E21" s="87">
        <v>50</v>
      </c>
      <c r="F21" s="165">
        <v>39</v>
      </c>
      <c r="G21" s="166"/>
    </row>
    <row r="22" spans="1:7" ht="19.5" customHeight="1">
      <c r="A22" s="6">
        <v>19</v>
      </c>
      <c r="B22" s="2" t="s">
        <v>54</v>
      </c>
      <c r="C22" s="86">
        <v>32</v>
      </c>
      <c r="D22" s="87">
        <v>25</v>
      </c>
      <c r="E22" s="87">
        <v>19</v>
      </c>
      <c r="F22" s="165">
        <v>24</v>
      </c>
      <c r="G22" s="166"/>
    </row>
    <row r="23" spans="1:7" ht="19.5" customHeight="1">
      <c r="A23" s="6">
        <v>20</v>
      </c>
      <c r="B23" s="2" t="s">
        <v>55</v>
      </c>
      <c r="C23" s="86">
        <v>100</v>
      </c>
      <c r="D23" s="87">
        <v>92</v>
      </c>
      <c r="E23" s="87">
        <v>91</v>
      </c>
      <c r="F23" s="165">
        <v>88</v>
      </c>
      <c r="G23" s="166"/>
    </row>
    <row r="24" spans="1:7" ht="19.5" customHeight="1">
      <c r="A24" s="6">
        <v>21</v>
      </c>
      <c r="B24" s="2" t="s">
        <v>56</v>
      </c>
      <c r="C24" s="86">
        <v>100</v>
      </c>
      <c r="D24" s="87">
        <v>100</v>
      </c>
      <c r="E24" s="87">
        <v>100</v>
      </c>
      <c r="F24" s="165">
        <v>100</v>
      </c>
      <c r="G24" s="166"/>
    </row>
    <row r="25" spans="1:7" ht="19.5" customHeight="1">
      <c r="A25" s="6">
        <v>22</v>
      </c>
      <c r="B25" s="2" t="s">
        <v>32</v>
      </c>
      <c r="C25" s="86">
        <v>92</v>
      </c>
      <c r="D25" s="87">
        <v>83</v>
      </c>
      <c r="E25" s="87">
        <v>80</v>
      </c>
      <c r="F25" s="165">
        <v>86</v>
      </c>
      <c r="G25" s="166">
        <v>100</v>
      </c>
    </row>
    <row r="26" spans="1:7" ht="19.5" customHeight="1">
      <c r="A26" s="6">
        <v>23</v>
      </c>
      <c r="B26" s="2" t="s">
        <v>33</v>
      </c>
      <c r="C26" s="86">
        <v>58</v>
      </c>
      <c r="D26" s="87">
        <v>55</v>
      </c>
      <c r="E26" s="87">
        <v>42</v>
      </c>
      <c r="F26" s="165">
        <v>68</v>
      </c>
      <c r="G26" s="166">
        <v>39</v>
      </c>
    </row>
    <row r="27" spans="1:7" ht="19.5" customHeight="1">
      <c r="A27" s="6">
        <v>24</v>
      </c>
      <c r="B27" s="2" t="s">
        <v>34</v>
      </c>
      <c r="C27" s="86">
        <v>100</v>
      </c>
      <c r="D27" s="87">
        <v>100</v>
      </c>
      <c r="E27" s="87">
        <v>100</v>
      </c>
      <c r="F27" s="165">
        <v>100</v>
      </c>
      <c r="G27" s="166">
        <v>100</v>
      </c>
    </row>
    <row r="28" spans="1:7" ht="19.5" customHeight="1">
      <c r="A28" s="6">
        <v>25</v>
      </c>
      <c r="B28" s="2" t="s">
        <v>35</v>
      </c>
      <c r="C28" s="86">
        <v>63</v>
      </c>
      <c r="D28" s="87">
        <v>63</v>
      </c>
      <c r="E28" s="87">
        <v>47</v>
      </c>
      <c r="F28" s="165">
        <v>74</v>
      </c>
      <c r="G28" s="166"/>
    </row>
    <row r="29" spans="1:7" ht="19.5" customHeight="1">
      <c r="A29" s="6">
        <v>26</v>
      </c>
      <c r="B29" s="2" t="s">
        <v>36</v>
      </c>
      <c r="C29" s="86">
        <v>97</v>
      </c>
      <c r="D29" s="87">
        <v>97</v>
      </c>
      <c r="E29" s="87">
        <v>95</v>
      </c>
      <c r="F29" s="165">
        <v>98</v>
      </c>
      <c r="G29" s="166"/>
    </row>
    <row r="30" spans="1:7" ht="19.5" customHeight="1">
      <c r="A30" s="6">
        <v>27</v>
      </c>
      <c r="B30" s="2" t="s">
        <v>37</v>
      </c>
      <c r="C30" s="86">
        <v>100</v>
      </c>
      <c r="D30" s="87">
        <v>100</v>
      </c>
      <c r="E30" s="87">
        <v>100</v>
      </c>
      <c r="F30" s="165">
        <v>100</v>
      </c>
      <c r="G30" s="166"/>
    </row>
    <row r="31" spans="1:7" ht="19.5" customHeight="1">
      <c r="A31" s="6">
        <v>28</v>
      </c>
      <c r="B31" s="2" t="s">
        <v>57</v>
      </c>
      <c r="C31" s="86">
        <v>86</v>
      </c>
      <c r="D31" s="87">
        <v>80</v>
      </c>
      <c r="E31" s="87">
        <v>80</v>
      </c>
      <c r="F31" s="165">
        <v>83</v>
      </c>
      <c r="G31" s="166"/>
    </row>
    <row r="32" spans="1:7" ht="19.5" customHeight="1">
      <c r="A32" s="6">
        <v>29</v>
      </c>
      <c r="B32" s="2" t="s">
        <v>39</v>
      </c>
      <c r="C32" s="86">
        <v>100</v>
      </c>
      <c r="D32" s="87">
        <v>99</v>
      </c>
      <c r="E32" s="87">
        <v>99</v>
      </c>
      <c r="F32" s="165">
        <v>95</v>
      </c>
      <c r="G32" s="166">
        <v>84</v>
      </c>
    </row>
    <row r="33" spans="1:7" ht="19.5" customHeight="1">
      <c r="A33" s="6">
        <v>30</v>
      </c>
      <c r="B33" s="2" t="s">
        <v>40</v>
      </c>
      <c r="C33" s="86">
        <v>98</v>
      </c>
      <c r="D33" s="87">
        <v>99</v>
      </c>
      <c r="E33" s="87">
        <v>96</v>
      </c>
      <c r="F33" s="165">
        <v>96</v>
      </c>
      <c r="G33" s="166"/>
    </row>
    <row r="34" spans="1:7" ht="19.5" customHeight="1">
      <c r="A34" s="6">
        <v>31</v>
      </c>
      <c r="B34" s="2" t="s">
        <v>41</v>
      </c>
      <c r="C34" s="86">
        <v>92</v>
      </c>
      <c r="D34" s="87">
        <v>94</v>
      </c>
      <c r="E34" s="87">
        <v>93</v>
      </c>
      <c r="F34" s="165">
        <v>93</v>
      </c>
      <c r="G34" s="166"/>
    </row>
    <row r="35" spans="1:7" ht="19.5" customHeight="1">
      <c r="A35" s="6">
        <v>32</v>
      </c>
      <c r="B35" s="2" t="s">
        <v>42</v>
      </c>
      <c r="C35" s="86">
        <v>96</v>
      </c>
      <c r="D35" s="87">
        <v>100</v>
      </c>
      <c r="E35" s="87">
        <v>96</v>
      </c>
      <c r="F35" s="165">
        <v>100</v>
      </c>
      <c r="G35" s="166">
        <v>88</v>
      </c>
    </row>
    <row r="36" spans="1:7" ht="19.5" customHeight="1">
      <c r="A36" s="6">
        <v>33</v>
      </c>
      <c r="B36" s="2" t="s">
        <v>43</v>
      </c>
      <c r="C36" s="86">
        <v>100</v>
      </c>
      <c r="D36" s="87">
        <v>100</v>
      </c>
      <c r="E36" s="87">
        <v>100</v>
      </c>
      <c r="F36" s="165">
        <v>100</v>
      </c>
      <c r="G36" s="166">
        <v>100</v>
      </c>
    </row>
    <row r="37" spans="1:7" ht="19.5" customHeight="1">
      <c r="A37" s="6">
        <v>34</v>
      </c>
      <c r="B37" s="2" t="s">
        <v>58</v>
      </c>
      <c r="C37" s="86">
        <v>100</v>
      </c>
      <c r="D37" s="87">
        <v>100</v>
      </c>
      <c r="E37" s="87">
        <v>100</v>
      </c>
      <c r="F37" s="165">
        <v>100</v>
      </c>
      <c r="G37" s="166">
        <v>100</v>
      </c>
    </row>
    <row r="38" spans="1:7" ht="19.5" customHeight="1">
      <c r="A38" s="6">
        <v>35</v>
      </c>
      <c r="B38" s="2" t="s">
        <v>45</v>
      </c>
      <c r="C38" s="86">
        <v>98</v>
      </c>
      <c r="D38" s="87">
        <v>96</v>
      </c>
      <c r="E38" s="87">
        <v>98</v>
      </c>
      <c r="F38" s="165">
        <v>99</v>
      </c>
      <c r="G38" s="166">
        <v>84</v>
      </c>
    </row>
    <row r="39" spans="1:7" s="12" customFormat="1" ht="19.5" customHeight="1">
      <c r="A39" s="191" t="s">
        <v>46</v>
      </c>
      <c r="B39" s="191"/>
      <c r="C39" s="88">
        <v>92</v>
      </c>
      <c r="D39" s="89">
        <v>89</v>
      </c>
      <c r="E39" s="89">
        <v>91</v>
      </c>
      <c r="F39" s="89">
        <v>90</v>
      </c>
      <c r="G39" s="89">
        <v>74</v>
      </c>
    </row>
  </sheetData>
  <mergeCells count="1">
    <mergeCell ref="A39:B39"/>
  </mergeCells>
  <printOptions horizontalCentered="1"/>
  <pageMargins left="0.18" right="0.16" top="0.35" bottom="0.41" header="0.22" footer="0.17"/>
  <pageSetup paperSize="9" scale="92" firstPageNumber="45" orientation="portrait" useFirstPageNumber="1" r:id="rId1"/>
  <headerFooter alignWithMargins="0">
    <oddFooter>&amp;LStatistics of School Education 2008-09&amp;C&amp;P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39"/>
  <sheetViews>
    <sheetView tabSelected="1" view="pageBreakPreview" topLeftCell="A19" zoomScaleSheetLayoutView="100" workbookViewId="0">
      <selection activeCell="L2" sqref="L2:T2"/>
    </sheetView>
  </sheetViews>
  <sheetFormatPr defaultRowHeight="15.75"/>
  <cols>
    <col min="1" max="1" width="5.140625" style="5" customWidth="1"/>
    <col min="2" max="2" width="19.5703125" style="5" customWidth="1"/>
    <col min="3" max="7" width="16.42578125" style="5" customWidth="1"/>
    <col min="8" max="16384" width="9.140625" style="5"/>
  </cols>
  <sheetData>
    <row r="1" spans="1:7" s="4" customFormat="1" ht="27.75" customHeight="1">
      <c r="B1" s="1" t="s">
        <v>108</v>
      </c>
      <c r="C1" s="179" t="s">
        <v>107</v>
      </c>
      <c r="D1" s="76"/>
      <c r="E1" s="76"/>
      <c r="F1" s="76"/>
    </row>
    <row r="2" spans="1:7" s="13" customFormat="1" ht="68.25" customHeight="1">
      <c r="A2" s="75" t="s">
        <v>67</v>
      </c>
      <c r="B2" s="75" t="s">
        <v>65</v>
      </c>
      <c r="C2" s="75" t="s">
        <v>71</v>
      </c>
      <c r="D2" s="75" t="s">
        <v>72</v>
      </c>
      <c r="E2" s="75" t="s">
        <v>69</v>
      </c>
      <c r="F2" s="75" t="s">
        <v>59</v>
      </c>
      <c r="G2" s="75" t="s">
        <v>70</v>
      </c>
    </row>
    <row r="3" spans="1:7" s="25" customFormat="1" ht="13.5" customHeight="1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</row>
    <row r="4" spans="1:7" ht="21.75" customHeight="1">
      <c r="A4" s="6">
        <v>1</v>
      </c>
      <c r="B4" s="2" t="s">
        <v>16</v>
      </c>
      <c r="C4" s="86">
        <f>IF(Teacher!C5=0,"",ROUND(Teacher!D5/Teacher!C5*100,0))</f>
        <v>39</v>
      </c>
      <c r="D4" s="86">
        <f>IF(Teacher!F5=0,"",ROUND(Teacher!G5/Teacher!F5*100,0))</f>
        <v>69</v>
      </c>
      <c r="E4" s="86">
        <f>IF(Teacher!I5=0,"",ROUND(Teacher!J5/Teacher!I5*100,0))</f>
        <v>77</v>
      </c>
      <c r="F4" s="152">
        <f>IF(Teacher!L5=0,"",ROUND(Teacher!M5/Teacher!L5*100,0))</f>
        <v>92</v>
      </c>
      <c r="G4" s="152" t="str">
        <f>IF(Teacher!O5=0,"",ROUND(Teacher!P5/Teacher!O5*100,0))</f>
        <v/>
      </c>
    </row>
    <row r="5" spans="1:7" ht="21.75" customHeight="1">
      <c r="A5" s="6">
        <v>2</v>
      </c>
      <c r="B5" s="2" t="s">
        <v>17</v>
      </c>
      <c r="C5" s="86">
        <f>IF(Teacher!C6=0,"",ROUND(Teacher!D6/Teacher!C6*100,0))</f>
        <v>29</v>
      </c>
      <c r="D5" s="86">
        <f>IF(Teacher!F6=0,"",ROUND(Teacher!G6/Teacher!F6*100,0))</f>
        <v>46</v>
      </c>
      <c r="E5" s="86">
        <f>IF(Teacher!I6=0,"",ROUND(Teacher!J6/Teacher!I6*100,0))</f>
        <v>55</v>
      </c>
      <c r="F5" s="152">
        <f>IF(Teacher!L6=0,"",ROUND(Teacher!M6/Teacher!L6*100,0))</f>
        <v>47</v>
      </c>
      <c r="G5" s="152">
        <f>IF(Teacher!O6=0,"",ROUND(Teacher!P6/Teacher!O6*100,0))</f>
        <v>63</v>
      </c>
    </row>
    <row r="6" spans="1:7" ht="21.75" customHeight="1">
      <c r="A6" s="6">
        <v>3</v>
      </c>
      <c r="B6" s="2" t="s">
        <v>48</v>
      </c>
      <c r="C6" s="86">
        <f>IF(Teacher!C7=0,"",ROUND(Teacher!D7/Teacher!C7*100,0))</f>
        <v>42</v>
      </c>
      <c r="D6" s="86">
        <f>IF(Teacher!F7=0,"",ROUND(Teacher!G7/Teacher!F7*100,0))</f>
        <v>33</v>
      </c>
      <c r="E6" s="86">
        <f>IF(Teacher!I7=0,"",ROUND(Teacher!J7/Teacher!I7*100,0))</f>
        <v>35</v>
      </c>
      <c r="F6" s="152">
        <f>IF(Teacher!L7=0,"",ROUND(Teacher!M7/Teacher!L7*100,0))</f>
        <v>54</v>
      </c>
      <c r="G6" s="152" t="str">
        <f>IF(Teacher!O7=0,"",ROUND(Teacher!P7/Teacher!O7*100,0))</f>
        <v/>
      </c>
    </row>
    <row r="7" spans="1:7" ht="21.75" customHeight="1">
      <c r="A7" s="6">
        <v>4</v>
      </c>
      <c r="B7" s="3" t="s">
        <v>49</v>
      </c>
      <c r="C7" s="86">
        <f>IF(Teacher!C8=0,"",ROUND(Teacher!D8/Teacher!C8*100,0))</f>
        <v>19</v>
      </c>
      <c r="D7" s="86">
        <f>IF(Teacher!F8=0,"",ROUND(Teacher!G8/Teacher!F8*100,0))</f>
        <v>18</v>
      </c>
      <c r="E7" s="86">
        <f>IF(Teacher!I8=0,"",ROUND(Teacher!J8/Teacher!I8*100,0))</f>
        <v>56</v>
      </c>
      <c r="F7" s="152">
        <f>IF(Teacher!L8=0,"",ROUND(Teacher!M8/Teacher!L8*100,0))</f>
        <v>58</v>
      </c>
      <c r="G7" s="152">
        <f>IF(Teacher!O8=0,"",ROUND(Teacher!P8/Teacher!O8*100,0))</f>
        <v>50</v>
      </c>
    </row>
    <row r="8" spans="1:7" ht="21.75" customHeight="1">
      <c r="A8" s="6">
        <v>5</v>
      </c>
      <c r="B8" s="3" t="s">
        <v>19</v>
      </c>
      <c r="C8" s="86">
        <f>IF(Teacher!C9=0,"",ROUND(Teacher!D9/Teacher!C9*100,0))</f>
        <v>47</v>
      </c>
      <c r="D8" s="86">
        <f>IF(Teacher!F9=0,"",ROUND(Teacher!G9/Teacher!F9*100,0))</f>
        <v>76</v>
      </c>
      <c r="E8" s="86">
        <f>IF(Teacher!I9=0,"",ROUND(Teacher!J9/Teacher!I9*100,0))</f>
        <v>44</v>
      </c>
      <c r="F8" s="152">
        <f>IF(Teacher!L9=0,"",ROUND(Teacher!M9/Teacher!L9*100,0))</f>
        <v>51</v>
      </c>
      <c r="G8" s="152">
        <f>IF(Teacher!O9=0,"",ROUND(Teacher!P9/Teacher!O9*100,0))</f>
        <v>125</v>
      </c>
    </row>
    <row r="9" spans="1:7" ht="21.75" customHeight="1">
      <c r="A9" s="6">
        <v>6</v>
      </c>
      <c r="B9" s="2" t="s">
        <v>20</v>
      </c>
      <c r="C9" s="86">
        <f>IF(Teacher!C10=0,"",ROUND(Teacher!D10/Teacher!C10*100,0))</f>
        <v>119</v>
      </c>
      <c r="D9" s="86">
        <f>IF(Teacher!F10=0,"",ROUND(Teacher!G10/Teacher!F10*100,0))</f>
        <v>143</v>
      </c>
      <c r="E9" s="86">
        <f>IF(Teacher!I10=0,"",ROUND(Teacher!J10/Teacher!I10*100,0))</f>
        <v>258</v>
      </c>
      <c r="F9" s="152">
        <f>IF(Teacher!L10=0,"",ROUND(Teacher!M10/Teacher!L10*100,0))</f>
        <v>801</v>
      </c>
      <c r="G9" s="152" t="str">
        <f>IF(Teacher!O10=0,"",ROUND(Teacher!P10/Teacher!O10*100,0))</f>
        <v/>
      </c>
    </row>
    <row r="10" spans="1:7" ht="21.75" customHeight="1">
      <c r="A10" s="6">
        <v>7</v>
      </c>
      <c r="B10" s="2" t="s">
        <v>21</v>
      </c>
      <c r="C10" s="86">
        <f>IF(Teacher!C11=0,"",ROUND(Teacher!D11/Teacher!C11*100,0))</f>
        <v>45</v>
      </c>
      <c r="D10" s="86">
        <f>IF(Teacher!F11=0,"",ROUND(Teacher!G11/Teacher!F11*100,0))</f>
        <v>37</v>
      </c>
      <c r="E10" s="86">
        <f>IF(Teacher!I11=0,"",ROUND(Teacher!J11/Teacher!I11*100,0))</f>
        <v>104</v>
      </c>
      <c r="F10" s="152" t="str">
        <f>IF(Teacher!L11=0,"",ROUND(Teacher!M11/Teacher!L11*100,0))</f>
        <v/>
      </c>
      <c r="G10" s="152" t="str">
        <f>IF(Teacher!O11=0,"",ROUND(Teacher!P11/Teacher!O11*100,0))</f>
        <v/>
      </c>
    </row>
    <row r="11" spans="1:7" ht="21.75" customHeight="1">
      <c r="A11" s="6">
        <v>8</v>
      </c>
      <c r="B11" s="2" t="s">
        <v>22</v>
      </c>
      <c r="C11" s="86">
        <f>IF(Teacher!C12=0,"",ROUND(Teacher!D12/Teacher!C12*100,0))</f>
        <v>89</v>
      </c>
      <c r="D11" s="86">
        <f>IF(Teacher!F12=0,"",ROUND(Teacher!G12/Teacher!F12*100,0))</f>
        <v>75</v>
      </c>
      <c r="E11" s="86">
        <f>IF(Teacher!I12=0,"",ROUND(Teacher!J12/Teacher!I12*100,0))</f>
        <v>87</v>
      </c>
      <c r="F11" s="152">
        <f>IF(Teacher!L12=0,"",ROUND(Teacher!M12/Teacher!L12*100,0))</f>
        <v>107</v>
      </c>
      <c r="G11" s="152" t="str">
        <f>IF(Teacher!O12=0,"",ROUND(Teacher!P12/Teacher!O12*100,0))</f>
        <v/>
      </c>
    </row>
    <row r="12" spans="1:7" ht="21.75" customHeight="1">
      <c r="A12" s="9">
        <v>9</v>
      </c>
      <c r="B12" s="2" t="s">
        <v>50</v>
      </c>
      <c r="C12" s="86">
        <f>IF(Teacher!C13=0,"",ROUND(Teacher!D13/Teacher!C13*100,0))</f>
        <v>54</v>
      </c>
      <c r="D12" s="86">
        <f>IF(Teacher!F13=0,"",ROUND(Teacher!G13/Teacher!F13*100,0))</f>
        <v>58</v>
      </c>
      <c r="E12" s="86">
        <f>IF(Teacher!I13=0,"",ROUND(Teacher!J13/Teacher!I13*100,0))</f>
        <v>53</v>
      </c>
      <c r="F12" s="152">
        <f>IF(Teacher!L13=0,"",ROUND(Teacher!M13/Teacher!L13*100,0))</f>
        <v>84</v>
      </c>
      <c r="G12" s="152" t="str">
        <f>IF(Teacher!O13=0,"",ROUND(Teacher!P13/Teacher!O13*100,0))</f>
        <v/>
      </c>
    </row>
    <row r="13" spans="1:7" ht="21.75" customHeight="1">
      <c r="A13" s="6">
        <v>10</v>
      </c>
      <c r="B13" s="2" t="s">
        <v>51</v>
      </c>
      <c r="C13" s="86">
        <f>IF(Teacher!C14=0,"",ROUND(Teacher!D14/Teacher!C14*100,0))</f>
        <v>78</v>
      </c>
      <c r="D13" s="86">
        <f>IF(Teacher!F14=0,"",ROUND(Teacher!G14/Teacher!F14*100,0))</f>
        <v>72</v>
      </c>
      <c r="E13" s="86">
        <f>IF(Teacher!I14=0,"",ROUND(Teacher!J14/Teacher!I14*100,0))</f>
        <v>73</v>
      </c>
      <c r="F13" s="152">
        <f>IF(Teacher!L14=0,"",ROUND(Teacher!M14/Teacher!L14*100,0))</f>
        <v>69</v>
      </c>
      <c r="G13" s="152">
        <f>IF(Teacher!O14=0,"",ROUND(Teacher!P14/Teacher!O14*100,0))</f>
        <v>260</v>
      </c>
    </row>
    <row r="14" spans="1:7" ht="21.75" customHeight="1">
      <c r="A14" s="6">
        <v>11</v>
      </c>
      <c r="B14" s="2" t="s">
        <v>52</v>
      </c>
      <c r="C14" s="86">
        <f>IF(Teacher!C15=0,"",ROUND(Teacher!D15/Teacher!C15*100,0))</f>
        <v>82</v>
      </c>
      <c r="D14" s="86">
        <f>IF(Teacher!F15=0,"",ROUND(Teacher!G15/Teacher!F15*100,0))</f>
        <v>42</v>
      </c>
      <c r="E14" s="86">
        <f>IF(Teacher!I15=0,"",ROUND(Teacher!J15/Teacher!I15*100,0))</f>
        <v>23</v>
      </c>
      <c r="F14" s="152">
        <f>IF(Teacher!L15=0,"",ROUND(Teacher!M15/Teacher!L15*100,0))</f>
        <v>58</v>
      </c>
      <c r="G14" s="152" t="str">
        <f>IF(Teacher!O15=0,"",ROUND(Teacher!P15/Teacher!O15*100,0))</f>
        <v/>
      </c>
    </row>
    <row r="15" spans="1:7" ht="21.75" customHeight="1">
      <c r="A15" s="6">
        <v>12</v>
      </c>
      <c r="B15" s="2" t="s">
        <v>25</v>
      </c>
      <c r="C15" s="86">
        <f>IF(Teacher!C16=0,"",ROUND(Teacher!D16/Teacher!C16*100,0))</f>
        <v>44</v>
      </c>
      <c r="D15" s="86">
        <f>IF(Teacher!F16=0,"",ROUND(Teacher!G16/Teacher!F16*100,0))</f>
        <v>77</v>
      </c>
      <c r="E15" s="86">
        <f>IF(Teacher!I16=0,"",ROUND(Teacher!J16/Teacher!I16*100,0))</f>
        <v>130</v>
      </c>
      <c r="F15" s="152">
        <f>IF(Teacher!L16=0,"",ROUND(Teacher!M16/Teacher!L16*100,0))</f>
        <v>95</v>
      </c>
      <c r="G15" s="152" t="str">
        <f>IF(Teacher!O16=0,"",ROUND(Teacher!P16/Teacher!O16*100,0))</f>
        <v/>
      </c>
    </row>
    <row r="16" spans="1:7" ht="21.75" customHeight="1">
      <c r="A16" s="6">
        <v>13</v>
      </c>
      <c r="B16" s="2" t="s">
        <v>53</v>
      </c>
      <c r="C16" s="86">
        <f>IF(Teacher!C17=0,"",ROUND(Teacher!D17/Teacher!C17*100,0))</f>
        <v>283</v>
      </c>
      <c r="D16" s="86">
        <f>IF(Teacher!F17=0,"",ROUND(Teacher!G17/Teacher!F17*100,0))</f>
        <v>252</v>
      </c>
      <c r="E16" s="86">
        <f>IF(Teacher!I17=0,"",ROUND(Teacher!J17/Teacher!I17*100,0))</f>
        <v>230</v>
      </c>
      <c r="F16" s="152">
        <f>IF(Teacher!L17=0,"",ROUND(Teacher!M17/Teacher!L17*100,0))</f>
        <v>148</v>
      </c>
      <c r="G16" s="152" t="str">
        <f>IF(Teacher!O17=0,"",ROUND(Teacher!P17/Teacher!O17*100,0))</f>
        <v/>
      </c>
    </row>
    <row r="17" spans="1:7" ht="21.75" customHeight="1">
      <c r="A17" s="6">
        <v>14</v>
      </c>
      <c r="B17" s="2" t="s">
        <v>27</v>
      </c>
      <c r="C17" s="86">
        <f>IF(Teacher!C18=0,"",ROUND(Teacher!D18/Teacher!C18*100,0))</f>
        <v>62</v>
      </c>
      <c r="D17" s="86">
        <f>IF(Teacher!F18=0,"",ROUND(Teacher!G18/Teacher!F18*100,0))</f>
        <v>64</v>
      </c>
      <c r="E17" s="86">
        <f>IF(Teacher!I18=0,"",ROUND(Teacher!J18/Teacher!I18*100,0))</f>
        <v>28</v>
      </c>
      <c r="F17" s="152">
        <f>IF(Teacher!L18=0,"",ROUND(Teacher!M18/Teacher!L18*100,0))</f>
        <v>45</v>
      </c>
      <c r="G17" s="152" t="str">
        <f>IF(Teacher!O18=0,"",ROUND(Teacher!P18/Teacher!O18*100,0))</f>
        <v/>
      </c>
    </row>
    <row r="18" spans="1:7" ht="21.75" customHeight="1">
      <c r="A18" s="6">
        <v>15</v>
      </c>
      <c r="B18" s="2" t="s">
        <v>28</v>
      </c>
      <c r="C18" s="86">
        <f>IF(Teacher!C19=0,"",ROUND(Teacher!D19/Teacher!C19*100,0))</f>
        <v>47</v>
      </c>
      <c r="D18" s="86">
        <f>IF(Teacher!F19=0,"",ROUND(Teacher!G19/Teacher!F19*100,0))</f>
        <v>46</v>
      </c>
      <c r="E18" s="86">
        <f>IF(Teacher!I19=0,"",ROUND(Teacher!J19/Teacher!I19*100,0))</f>
        <v>88</v>
      </c>
      <c r="F18" s="152">
        <f>IF(Teacher!L19=0,"",ROUND(Teacher!M19/Teacher!L19*100,0))</f>
        <v>90</v>
      </c>
      <c r="G18" s="152" t="str">
        <f>IF(Teacher!O19=0,"",ROUND(Teacher!P19/Teacher!O19*100,0))</f>
        <v/>
      </c>
    </row>
    <row r="19" spans="1:7" ht="21.75" customHeight="1">
      <c r="A19" s="6">
        <v>16</v>
      </c>
      <c r="B19" s="2" t="s">
        <v>29</v>
      </c>
      <c r="C19" s="86">
        <f>IF(Teacher!C20=0,"",ROUND(Teacher!D20/Teacher!C20*100,0))</f>
        <v>82</v>
      </c>
      <c r="D19" s="86">
        <f>IF(Teacher!F20=0,"",ROUND(Teacher!G20/Teacher!F20*100,0))</f>
        <v>68</v>
      </c>
      <c r="E19" s="86">
        <f>IF(Teacher!I20=0,"",ROUND(Teacher!J20/Teacher!I20*100,0))</f>
        <v>70</v>
      </c>
      <c r="F19" s="152">
        <f>IF(Teacher!L20=0,"",ROUND(Teacher!M20/Teacher!L20*100,0))</f>
        <v>63</v>
      </c>
      <c r="G19" s="152" t="str">
        <f>IF(Teacher!O20=0,"",ROUND(Teacher!P20/Teacher!O20*100,0))</f>
        <v/>
      </c>
    </row>
    <row r="20" spans="1:7" ht="21.75" customHeight="1">
      <c r="A20" s="6">
        <v>17</v>
      </c>
      <c r="B20" s="2" t="s">
        <v>30</v>
      </c>
      <c r="C20" s="86">
        <f>IF(Teacher!C21=0,"",ROUND(Teacher!D21/Teacher!C21*100,0))</f>
        <v>112</v>
      </c>
      <c r="D20" s="86">
        <f>IF(Teacher!F21=0,"",ROUND(Teacher!G21/Teacher!F21*100,0))</f>
        <v>111</v>
      </c>
      <c r="E20" s="86">
        <f>IF(Teacher!I21=0,"",ROUND(Teacher!J21/Teacher!I21*100,0))</f>
        <v>118</v>
      </c>
      <c r="F20" s="152">
        <f>IF(Teacher!L21=0,"",ROUND(Teacher!M21/Teacher!L21*100,0))</f>
        <v>213</v>
      </c>
      <c r="G20" s="152">
        <f>IF(Teacher!O21=0,"",ROUND(Teacher!P21/Teacher!O21*100,0))</f>
        <v>153</v>
      </c>
    </row>
    <row r="21" spans="1:7" ht="21.75" customHeight="1">
      <c r="A21" s="6">
        <v>18</v>
      </c>
      <c r="B21" s="2" t="s">
        <v>31</v>
      </c>
      <c r="C21" s="86">
        <f>IF(Teacher!C22=0,"",ROUND(Teacher!D22/Teacher!C22*100,0))</f>
        <v>77</v>
      </c>
      <c r="D21" s="86">
        <f>IF(Teacher!F22=0,"",ROUND(Teacher!G22/Teacher!F22*100,0))</f>
        <v>43</v>
      </c>
      <c r="E21" s="86">
        <f>IF(Teacher!I22=0,"",ROUND(Teacher!J22/Teacher!I22*100,0))</f>
        <v>53</v>
      </c>
      <c r="F21" s="152">
        <f>IF(Teacher!L22=0,"",ROUND(Teacher!M22/Teacher!L22*100,0))</f>
        <v>106</v>
      </c>
      <c r="G21" s="152" t="str">
        <f>IF(Teacher!O22=0,"",ROUND(Teacher!P22/Teacher!O22*100,0))</f>
        <v/>
      </c>
    </row>
    <row r="22" spans="1:7" ht="21.75" customHeight="1">
      <c r="A22" s="6">
        <v>19</v>
      </c>
      <c r="B22" s="2" t="s">
        <v>54</v>
      </c>
      <c r="C22" s="86">
        <f>IF(Teacher!C23=0,"",ROUND(Teacher!D23/Teacher!C23*100,0))</f>
        <v>101</v>
      </c>
      <c r="D22" s="86">
        <f>IF(Teacher!F23=0,"",ROUND(Teacher!G23/Teacher!F23*100,0))</f>
        <v>66</v>
      </c>
      <c r="E22" s="86">
        <f>IF(Teacher!I23=0,"",ROUND(Teacher!J23/Teacher!I23*100,0))</f>
        <v>57</v>
      </c>
      <c r="F22" s="152">
        <f>IF(Teacher!L23=0,"",ROUND(Teacher!M23/Teacher!L23*100,0))</f>
        <v>59</v>
      </c>
      <c r="G22" s="152" t="str">
        <f>IF(Teacher!O23=0,"",ROUND(Teacher!P23/Teacher!O23*100,0))</f>
        <v/>
      </c>
    </row>
    <row r="23" spans="1:7" ht="21.75" customHeight="1">
      <c r="A23" s="6">
        <v>20</v>
      </c>
      <c r="B23" s="2" t="s">
        <v>55</v>
      </c>
      <c r="C23" s="86">
        <f>IF(Teacher!C24=0,"",ROUND(Teacher!D24/Teacher!C24*100,0))</f>
        <v>40</v>
      </c>
      <c r="D23" s="86">
        <f>IF(Teacher!F24=0,"",ROUND(Teacher!G24/Teacher!F24*100,0))</f>
        <v>32</v>
      </c>
      <c r="E23" s="86">
        <f>IF(Teacher!I24=0,"",ROUND(Teacher!J24/Teacher!I24*100,0))</f>
        <v>43</v>
      </c>
      <c r="F23" s="152">
        <f>IF(Teacher!L24=0,"",ROUND(Teacher!M24/Teacher!L24*100,0))</f>
        <v>64</v>
      </c>
      <c r="G23" s="152" t="str">
        <f>IF(Teacher!O24=0,"",ROUND(Teacher!P24/Teacher!O24*100,0))</f>
        <v/>
      </c>
    </row>
    <row r="24" spans="1:7" ht="21.75" customHeight="1">
      <c r="A24" s="6">
        <v>21</v>
      </c>
      <c r="B24" s="2" t="s">
        <v>56</v>
      </c>
      <c r="C24" s="86">
        <f>IF(Teacher!C25=0,"",ROUND(Teacher!D25/Teacher!C25*100,0))</f>
        <v>132</v>
      </c>
      <c r="D24" s="86">
        <f>IF(Teacher!F25=0,"",ROUND(Teacher!G25/Teacher!F25*100,0))</f>
        <v>131</v>
      </c>
      <c r="E24" s="86">
        <f>IF(Teacher!I25=0,"",ROUND(Teacher!J25/Teacher!I25*100,0))</f>
        <v>256</v>
      </c>
      <c r="F24" s="152">
        <f>IF(Teacher!L25=0,"",ROUND(Teacher!M25/Teacher!L25*100,0))</f>
        <v>251</v>
      </c>
      <c r="G24" s="152" t="str">
        <f>IF(Teacher!O25=0,"",ROUND(Teacher!P25/Teacher!O25*100,0))</f>
        <v/>
      </c>
    </row>
    <row r="25" spans="1:7" ht="21.75" customHeight="1">
      <c r="A25" s="6">
        <v>22</v>
      </c>
      <c r="B25" s="2" t="s">
        <v>32</v>
      </c>
      <c r="C25" s="86">
        <f>IF(Teacher!C26=0,"",ROUND(Teacher!D26/Teacher!C26*100,0))</f>
        <v>39</v>
      </c>
      <c r="D25" s="86">
        <f>IF(Teacher!F26=0,"",ROUND(Teacher!G26/Teacher!F26*100,0))</f>
        <v>34</v>
      </c>
      <c r="E25" s="86">
        <f>IF(Teacher!I26=0,"",ROUND(Teacher!J26/Teacher!I26*100,0))</f>
        <v>47</v>
      </c>
      <c r="F25" s="152">
        <f>IF(Teacher!L26=0,"",ROUND(Teacher!M26/Teacher!L26*100,0))</f>
        <v>46</v>
      </c>
      <c r="G25" s="152">
        <f>IF(Teacher!O26=0,"",ROUND(Teacher!P26/Teacher!O26*100,0))</f>
        <v>100</v>
      </c>
    </row>
    <row r="26" spans="1:7" ht="21.75" customHeight="1">
      <c r="A26" s="6">
        <v>23</v>
      </c>
      <c r="B26" s="2" t="s">
        <v>33</v>
      </c>
      <c r="C26" s="86">
        <f>IF(Teacher!C27=0,"",ROUND(Teacher!D27/Teacher!C27*100,0))</f>
        <v>58</v>
      </c>
      <c r="D26" s="86">
        <f>IF(Teacher!F27=0,"",ROUND(Teacher!G27/Teacher!F27*100,0))</f>
        <v>77</v>
      </c>
      <c r="E26" s="86">
        <f>IF(Teacher!I27=0,"",ROUND(Teacher!J27/Teacher!I27*100,0))</f>
        <v>100</v>
      </c>
      <c r="F26" s="152">
        <f>IF(Teacher!L27=0,"",ROUND(Teacher!M27/Teacher!L27*100,0))</f>
        <v>94</v>
      </c>
      <c r="G26" s="152">
        <f>IF(Teacher!O27=0,"",ROUND(Teacher!P27/Teacher!O27*100,0))</f>
        <v>1926</v>
      </c>
    </row>
    <row r="27" spans="1:7" ht="21.75" customHeight="1">
      <c r="A27" s="6">
        <v>24</v>
      </c>
      <c r="B27" s="2" t="s">
        <v>34</v>
      </c>
      <c r="C27" s="86">
        <f>IF(Teacher!C28=0,"",ROUND(Teacher!D28/Teacher!C28*100,0))</f>
        <v>123</v>
      </c>
      <c r="D27" s="86">
        <f>IF(Teacher!F28=0,"",ROUND(Teacher!G28/Teacher!F28*100,0))</f>
        <v>127</v>
      </c>
      <c r="E27" s="86">
        <f>IF(Teacher!I28=0,"",ROUND(Teacher!J28/Teacher!I28*100,0))</f>
        <v>137</v>
      </c>
      <c r="F27" s="152">
        <f>IF(Teacher!L28=0,"",ROUND(Teacher!M28/Teacher!L28*100,0))</f>
        <v>172</v>
      </c>
      <c r="G27" s="152">
        <f>IF(Teacher!O28=0,"",ROUND(Teacher!P28/Teacher!O28*100,0))</f>
        <v>830</v>
      </c>
    </row>
    <row r="28" spans="1:7" ht="21.75" customHeight="1">
      <c r="A28" s="6">
        <v>25</v>
      </c>
      <c r="B28" s="2" t="s">
        <v>35</v>
      </c>
      <c r="C28" s="86">
        <f>IF(Teacher!C29=0,"",ROUND(Teacher!D29/Teacher!C29*100,0))</f>
        <v>61</v>
      </c>
      <c r="D28" s="86">
        <f>IF(Teacher!F29=0,"",ROUND(Teacher!G29/Teacher!F29*100,0))</f>
        <v>37</v>
      </c>
      <c r="E28" s="86">
        <f>IF(Teacher!I29=0,"",ROUND(Teacher!J29/Teacher!I29*100,0))</f>
        <v>27</v>
      </c>
      <c r="F28" s="152">
        <f>IF(Teacher!L29=0,"",ROUND(Teacher!M29/Teacher!L29*100,0))</f>
        <v>27</v>
      </c>
      <c r="G28" s="152" t="str">
        <f>IF(Teacher!O29=0,"",ROUND(Teacher!P29/Teacher!O29*100,0))</f>
        <v/>
      </c>
    </row>
    <row r="29" spans="1:7" ht="21.75" customHeight="1">
      <c r="A29" s="6">
        <v>26</v>
      </c>
      <c r="B29" s="2" t="s">
        <v>36</v>
      </c>
      <c r="C29" s="86">
        <f>IF(Teacher!C30=0,"",ROUND(Teacher!D30/Teacher!C30*100,0))</f>
        <v>23</v>
      </c>
      <c r="D29" s="86">
        <f>IF(Teacher!F30=0,"",ROUND(Teacher!G30/Teacher!F30*100,0))</f>
        <v>27</v>
      </c>
      <c r="E29" s="86">
        <f>IF(Teacher!I30=0,"",ROUND(Teacher!J30/Teacher!I30*100,0))</f>
        <v>43</v>
      </c>
      <c r="F29" s="152">
        <f>IF(Teacher!L30=0,"",ROUND(Teacher!M30/Teacher!L30*100,0))</f>
        <v>81</v>
      </c>
      <c r="G29" s="152" t="str">
        <f>IF(Teacher!O30=0,"",ROUND(Teacher!P30/Teacher!O30*100,0))</f>
        <v/>
      </c>
    </row>
    <row r="30" spans="1:7" ht="21.75" customHeight="1">
      <c r="A30" s="6">
        <v>27</v>
      </c>
      <c r="B30" s="2" t="s">
        <v>37</v>
      </c>
      <c r="C30" s="86">
        <f>IF(Teacher!C31=0,"",ROUND(Teacher!D31/Teacher!C31*100,0))</f>
        <v>29</v>
      </c>
      <c r="D30" s="86">
        <f>IF(Teacher!F31=0,"",ROUND(Teacher!G31/Teacher!F31*100,0))</f>
        <v>32</v>
      </c>
      <c r="E30" s="86">
        <f>IF(Teacher!I31=0,"",ROUND(Teacher!J31/Teacher!I31*100,0))</f>
        <v>62</v>
      </c>
      <c r="F30" s="152">
        <f>IF(Teacher!L31=0,"",ROUND(Teacher!M31/Teacher!L31*100,0))</f>
        <v>106</v>
      </c>
      <c r="G30" s="152" t="str">
        <f>IF(Teacher!O31=0,"",ROUND(Teacher!P31/Teacher!O31*100,0))</f>
        <v/>
      </c>
    </row>
    <row r="31" spans="1:7" ht="21.75" customHeight="1">
      <c r="A31" s="6">
        <v>28</v>
      </c>
      <c r="B31" s="2" t="s">
        <v>57</v>
      </c>
      <c r="C31" s="86">
        <f>IF(Teacher!C32=0,"",ROUND(Teacher!D32/Teacher!C32*100,0))</f>
        <v>48</v>
      </c>
      <c r="D31" s="86">
        <f>IF(Teacher!F32=0,"",ROUND(Teacher!G32/Teacher!F32*100,0))</f>
        <v>40</v>
      </c>
      <c r="E31" s="86">
        <f>IF(Teacher!I32=0,"",ROUND(Teacher!J32/Teacher!I32*100,0))</f>
        <v>38</v>
      </c>
      <c r="F31" s="152">
        <f>IF(Teacher!L32=0,"",ROUND(Teacher!M32/Teacher!L32*100,0))</f>
        <v>40</v>
      </c>
      <c r="G31" s="152" t="str">
        <f>IF(Teacher!O32=0,"",ROUND(Teacher!P32/Teacher!O32*100,0))</f>
        <v/>
      </c>
    </row>
    <row r="32" spans="1:7" ht="21.75" customHeight="1">
      <c r="A32" s="6">
        <v>29</v>
      </c>
      <c r="B32" s="2" t="s">
        <v>39</v>
      </c>
      <c r="C32" s="86">
        <f>IF(Teacher!C33=0,"",ROUND(Teacher!D33/Teacher!C33*100,0))</f>
        <v>114</v>
      </c>
      <c r="D32" s="86">
        <f>IF(Teacher!F33=0,"",ROUND(Teacher!G33/Teacher!F33*100,0))</f>
        <v>129</v>
      </c>
      <c r="E32" s="86">
        <f>IF(Teacher!I33=0,"",ROUND(Teacher!J33/Teacher!I33*100,0))</f>
        <v>145</v>
      </c>
      <c r="F32" s="152">
        <f>IF(Teacher!L33=0,"",ROUND(Teacher!M33/Teacher!L33*100,0))</f>
        <v>149</v>
      </c>
      <c r="G32" s="152">
        <f>IF(Teacher!O33=0,"",ROUND(Teacher!P33/Teacher!O33*100,0))</f>
        <v>1180</v>
      </c>
    </row>
    <row r="33" spans="1:7" ht="21.75" customHeight="1">
      <c r="A33" s="6">
        <v>30</v>
      </c>
      <c r="B33" s="2" t="s">
        <v>40</v>
      </c>
      <c r="C33" s="86">
        <f>IF(Teacher!C34=0,"",ROUND(Teacher!D34/Teacher!C34*100,0))</f>
        <v>430</v>
      </c>
      <c r="D33" s="86">
        <f>IF(Teacher!F34=0,"",ROUND(Teacher!G34/Teacher!F34*100,0))</f>
        <v>443</v>
      </c>
      <c r="E33" s="86">
        <f>IF(Teacher!I34=0,"",ROUND(Teacher!J34/Teacher!I34*100,0))</f>
        <v>319</v>
      </c>
      <c r="F33" s="152">
        <f>IF(Teacher!L34=0,"",ROUND(Teacher!M34/Teacher!L34*100,0))</f>
        <v>922</v>
      </c>
      <c r="G33" s="152" t="str">
        <f>IF(Teacher!O34=0,"",ROUND(Teacher!P34/Teacher!O34*100,0))</f>
        <v/>
      </c>
    </row>
    <row r="34" spans="1:7" ht="21.75" customHeight="1">
      <c r="A34" s="6">
        <v>31</v>
      </c>
      <c r="B34" s="2" t="s">
        <v>41</v>
      </c>
      <c r="C34" s="86">
        <f>IF(Teacher!C35=0,"",ROUND(Teacher!D35/Teacher!C35*100,0))</f>
        <v>117</v>
      </c>
      <c r="D34" s="86">
        <f>IF(Teacher!F35=0,"",ROUND(Teacher!G35/Teacher!F35*100,0))</f>
        <v>101</v>
      </c>
      <c r="E34" s="86">
        <f>IF(Teacher!I35=0,"",ROUND(Teacher!J35/Teacher!I35*100,0))</f>
        <v>53</v>
      </c>
      <c r="F34" s="152">
        <f>IF(Teacher!L35=0,"",ROUND(Teacher!M35/Teacher!L35*100,0))</f>
        <v>80</v>
      </c>
      <c r="G34" s="152" t="str">
        <f>IF(Teacher!O35=0,"",ROUND(Teacher!P35/Teacher!O35*100,0))</f>
        <v/>
      </c>
    </row>
    <row r="35" spans="1:7" ht="21.75" customHeight="1">
      <c r="A35" s="6">
        <v>32</v>
      </c>
      <c r="B35" s="2" t="s">
        <v>42</v>
      </c>
      <c r="C35" s="86">
        <f>IF(Teacher!C36=0,"",ROUND(Teacher!D36/Teacher!C36*100,0))</f>
        <v>55</v>
      </c>
      <c r="D35" s="86">
        <f>IF(Teacher!F36=0,"",ROUND(Teacher!G36/Teacher!F36*100,0))</f>
        <v>91</v>
      </c>
      <c r="E35" s="86">
        <f>IF(Teacher!I36=0,"",ROUND(Teacher!J36/Teacher!I36*100,0))</f>
        <v>93</v>
      </c>
      <c r="F35" s="152">
        <f>IF(Teacher!L36=0,"",ROUND(Teacher!M36/Teacher!L36*100,0))</f>
        <v>187</v>
      </c>
      <c r="G35" s="152">
        <f>IF(Teacher!O36=0,"",ROUND(Teacher!P36/Teacher!O36*100,0))</f>
        <v>1800</v>
      </c>
    </row>
    <row r="36" spans="1:7" ht="21.75" customHeight="1">
      <c r="A36" s="6">
        <v>33</v>
      </c>
      <c r="B36" s="2" t="s">
        <v>43</v>
      </c>
      <c r="C36" s="86">
        <f>IF(Teacher!C37=0,"",ROUND(Teacher!D37/Teacher!C37*100,0))</f>
        <v>244</v>
      </c>
      <c r="D36" s="86">
        <f>IF(Teacher!F37=0,"",ROUND(Teacher!G37/Teacher!F37*100,0))</f>
        <v>205</v>
      </c>
      <c r="E36" s="86">
        <f>IF(Teacher!I37=0,"",ROUND(Teacher!J37/Teacher!I37*100,0))</f>
        <v>398</v>
      </c>
      <c r="F36" s="152">
        <f>IF(Teacher!L37=0,"",ROUND(Teacher!M37/Teacher!L37*100,0))</f>
        <v>241</v>
      </c>
      <c r="G36" s="152">
        <f>IF(Teacher!O37=0,"",ROUND(Teacher!P37/Teacher!O37*100,0))</f>
        <v>792</v>
      </c>
    </row>
    <row r="37" spans="1:7" ht="21.75" customHeight="1">
      <c r="A37" s="6">
        <v>34</v>
      </c>
      <c r="B37" s="2" t="s">
        <v>58</v>
      </c>
      <c r="C37" s="86">
        <f>IF(Teacher!C38=0,"",ROUND(Teacher!D38/Teacher!C38*100,0))</f>
        <v>15</v>
      </c>
      <c r="D37" s="86">
        <f>IF(Teacher!F38=0,"",ROUND(Teacher!G38/Teacher!F38*100,0))</f>
        <v>66</v>
      </c>
      <c r="E37" s="86">
        <f>IF(Teacher!I38=0,"",ROUND(Teacher!J38/Teacher!I38*100,0))</f>
        <v>74</v>
      </c>
      <c r="F37" s="152">
        <f>IF(Teacher!L38=0,"",ROUND(Teacher!M38/Teacher!L38*100,0))</f>
        <v>89</v>
      </c>
      <c r="G37" s="152" t="str">
        <f>IF(Teacher!O38=0,"",ROUND(Teacher!P38/Teacher!O38*100,0))</f>
        <v/>
      </c>
    </row>
    <row r="38" spans="1:7" ht="21.75" customHeight="1">
      <c r="A38" s="6">
        <v>35</v>
      </c>
      <c r="B38" s="2" t="s">
        <v>45</v>
      </c>
      <c r="C38" s="86">
        <f>IF(Teacher!C39=0,"",ROUND(Teacher!D39/Teacher!C39*100,0))</f>
        <v>157</v>
      </c>
      <c r="D38" s="86">
        <f>IF(Teacher!F39=0,"",ROUND(Teacher!G39/Teacher!F39*100,0))</f>
        <v>194</v>
      </c>
      <c r="E38" s="86">
        <f>IF(Teacher!I39=0,"",ROUND(Teacher!J39/Teacher!I39*100,0))</f>
        <v>193</v>
      </c>
      <c r="F38" s="152">
        <f>IF(Teacher!L39=0,"",ROUND(Teacher!M39/Teacher!L39*100,0))</f>
        <v>198</v>
      </c>
      <c r="G38" s="152">
        <f>IF(Teacher!O39=0,"",ROUND(Teacher!P39/Teacher!O39*100,0))</f>
        <v>4228</v>
      </c>
    </row>
    <row r="39" spans="1:7" s="12" customFormat="1" ht="21.75" customHeight="1">
      <c r="A39" s="191" t="s">
        <v>46</v>
      </c>
      <c r="B39" s="191"/>
      <c r="C39" s="88">
        <f>IF(Teacher!C40=0,"",ROUND(Teacher!D40/Teacher!C40*100,0))</f>
        <v>60</v>
      </c>
      <c r="D39" s="88">
        <f>IF(Teacher!F40=0,"",ROUND(Teacher!G40/Teacher!F40*100,0))</f>
        <v>60</v>
      </c>
      <c r="E39" s="88">
        <f>IF(Teacher!I40=0,"",ROUND(Teacher!J40/Teacher!I40*100,0))</f>
        <v>71</v>
      </c>
      <c r="F39" s="88">
        <f>IF(Teacher!L40=0,"",ROUND(Teacher!M40/Teacher!L40*100,0))</f>
        <v>73</v>
      </c>
      <c r="G39" s="88">
        <f>IF(Teacher!O40=0,"",ROUND(Teacher!P40/Teacher!O40*100,0))</f>
        <v>1557</v>
      </c>
    </row>
  </sheetData>
  <mergeCells count="1">
    <mergeCell ref="A39:B39"/>
  </mergeCells>
  <printOptions horizontalCentered="1"/>
  <pageMargins left="0.18" right="0.16" top="0.35" bottom="0.41" header="0.22" footer="0.17"/>
  <pageSetup paperSize="9" scale="90" firstPageNumber="46" orientation="portrait" useFirstPageNumber="1" r:id="rId1"/>
  <headerFooter alignWithMargins="0">
    <oddFooter>&amp;LStatistics of School Education 2008-09&amp;C&amp;P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Inst</vt:lpstr>
      <vt:lpstr>InstManag</vt:lpstr>
      <vt:lpstr>EnrlAll</vt:lpstr>
      <vt:lpstr>EnrlSC</vt:lpstr>
      <vt:lpstr>EnrlST</vt:lpstr>
      <vt:lpstr>EnrlOS</vt:lpstr>
      <vt:lpstr>Teacher</vt:lpstr>
      <vt:lpstr>TrainedTeacher</vt:lpstr>
      <vt:lpstr>F-MTeacher</vt:lpstr>
      <vt:lpstr>PTR</vt:lpstr>
      <vt:lpstr>GERAll</vt:lpstr>
      <vt:lpstr>GERSC</vt:lpstr>
      <vt:lpstr>GERST</vt:lpstr>
      <vt:lpstr>GPI</vt:lpstr>
      <vt:lpstr>GPISC</vt:lpstr>
      <vt:lpstr>GPIST</vt:lpstr>
      <vt:lpstr>G-B</vt:lpstr>
      <vt:lpstr>G-BSC</vt:lpstr>
      <vt:lpstr>G-BST</vt:lpstr>
      <vt:lpstr>DropOut</vt:lpstr>
      <vt:lpstr>Total Population </vt:lpstr>
      <vt:lpstr>SC-Population</vt:lpstr>
      <vt:lpstr>ST-Population</vt:lpstr>
      <vt:lpstr>Enrl-BackSeries</vt:lpstr>
      <vt:lpstr>Enrl-School</vt:lpstr>
      <vt:lpstr>DropOut!Print_Area</vt:lpstr>
      <vt:lpstr>EnrlAll!Print_Area</vt:lpstr>
      <vt:lpstr>'Enrl-BackSeries'!Print_Area</vt:lpstr>
      <vt:lpstr>EnrlOS!Print_Area</vt:lpstr>
      <vt:lpstr>EnrlSC!Print_Area</vt:lpstr>
      <vt:lpstr>'Enrl-School'!Print_Area</vt:lpstr>
      <vt:lpstr>EnrlST!Print_Area</vt:lpstr>
      <vt:lpstr>'F-MTeacher'!Print_Area</vt:lpstr>
      <vt:lpstr>'G-B'!Print_Area</vt:lpstr>
      <vt:lpstr>'G-BSC'!Print_Area</vt:lpstr>
      <vt:lpstr>'G-BST'!Print_Area</vt:lpstr>
      <vt:lpstr>GERAll!Print_Area</vt:lpstr>
      <vt:lpstr>GERSC!Print_Area</vt:lpstr>
      <vt:lpstr>GERST!Print_Area</vt:lpstr>
      <vt:lpstr>GPI!Print_Area</vt:lpstr>
      <vt:lpstr>GPISC!Print_Area</vt:lpstr>
      <vt:lpstr>GPIST!Print_Area</vt:lpstr>
      <vt:lpstr>Inst!Print_Area</vt:lpstr>
      <vt:lpstr>InstManag!Print_Area</vt:lpstr>
      <vt:lpstr>PTR!Print_Area</vt:lpstr>
      <vt:lpstr>'SC-Population'!Print_Area</vt:lpstr>
      <vt:lpstr>'ST-Population'!Print_Area</vt:lpstr>
      <vt:lpstr>Teacher!Print_Area</vt:lpstr>
      <vt:lpstr>'Total Population '!Print_Area</vt:lpstr>
      <vt:lpstr>TrainedTeacher!Print_Area</vt:lpstr>
      <vt:lpstr>DropOut!Print_Titles</vt:lpstr>
      <vt:lpstr>EnrlAll!Print_Titles</vt:lpstr>
      <vt:lpstr>'Enrl-BackSeries'!Print_Titles</vt:lpstr>
      <vt:lpstr>EnrlOS!Print_Titles</vt:lpstr>
      <vt:lpstr>EnrlSC!Print_Titles</vt:lpstr>
      <vt:lpstr>'Enrl-School'!Print_Titles</vt:lpstr>
      <vt:lpstr>EnrlST!Print_Titles</vt:lpstr>
      <vt:lpstr>'F-MTeacher'!Print_Titles</vt:lpstr>
      <vt:lpstr>'G-B'!Print_Titles</vt:lpstr>
      <vt:lpstr>'G-BSC'!Print_Titles</vt:lpstr>
      <vt:lpstr>'G-BST'!Print_Titles</vt:lpstr>
      <vt:lpstr>GERAll!Print_Titles</vt:lpstr>
      <vt:lpstr>GERSC!Print_Titles</vt:lpstr>
      <vt:lpstr>GERST!Print_Titles</vt:lpstr>
      <vt:lpstr>GPI!Print_Titles</vt:lpstr>
      <vt:lpstr>GPISC!Print_Titles</vt:lpstr>
      <vt:lpstr>GPIST!Print_Titles</vt:lpstr>
      <vt:lpstr>Inst!Print_Titles</vt:lpstr>
      <vt:lpstr>InstManag!Print_Titles</vt:lpstr>
      <vt:lpstr>PTR!Print_Titles</vt:lpstr>
      <vt:lpstr>'SC-Population'!Print_Titles</vt:lpstr>
      <vt:lpstr>'ST-Population'!Print_Titles</vt:lpstr>
      <vt:lpstr>Teacher!Print_Titles</vt:lpstr>
      <vt:lpstr>'Total Population '!Print_Titles</vt:lpstr>
      <vt:lpstr>TrainedTeacher!Print_Titles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2014-02-04T07:28:39Z</dcterms:modified>
</cp:coreProperties>
</file>