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2120" windowHeight="8010" tabRatio="808" activeTab="2"/>
  </bookViews>
  <sheets>
    <sheet name="Inst" sheetId="7" r:id="rId1"/>
    <sheet name="InstManag" sheetId="6" r:id="rId2"/>
    <sheet name="EnrlAll" sheetId="4" r:id="rId3"/>
    <sheet name="EnrlSC" sheetId="12" r:id="rId4"/>
    <sheet name="EnrlST" sheetId="14" r:id="rId5"/>
    <sheet name="EnrlOS" sheetId="48" r:id="rId6"/>
    <sheet name="Teacher" sheetId="26" r:id="rId7"/>
    <sheet name="TrainedTeacher" sheetId="28" r:id="rId8"/>
    <sheet name="F-MTeacher" sheetId="31" r:id="rId9"/>
    <sheet name="PTR" sheetId="29" r:id="rId10"/>
    <sheet name="GERAll" sheetId="16" r:id="rId11"/>
    <sheet name="GERSC" sheetId="18" r:id="rId12"/>
    <sheet name="GERST" sheetId="21" r:id="rId13"/>
    <sheet name="GPI" sheetId="32" r:id="rId14"/>
    <sheet name="GPISC" sheetId="33" r:id="rId15"/>
    <sheet name="GPIST" sheetId="34" r:id="rId16"/>
    <sheet name="G-B" sheetId="35" r:id="rId17"/>
    <sheet name="G-BSC" sheetId="36" r:id="rId18"/>
    <sheet name="G-BST" sheetId="37" r:id="rId19"/>
    <sheet name="DropOut" sheetId="23" r:id="rId20"/>
    <sheet name="Total Population " sheetId="38" r:id="rId21"/>
    <sheet name="SC-Population" sheetId="39" r:id="rId22"/>
    <sheet name="ST-Population" sheetId="40" r:id="rId23"/>
    <sheet name="Enrl-BackSeries" sheetId="24" r:id="rId24"/>
    <sheet name="Enrl-School" sheetId="27" r:id="rId25"/>
  </sheets>
  <definedNames>
    <definedName name="_xlnm.Print_Area" localSheetId="19">DropOut!$A$1:$AC$41</definedName>
    <definedName name="_xlnm.Print_Area" localSheetId="2">EnrlAll!$A$1:$BJ$41</definedName>
    <definedName name="_xlnm.Print_Area" localSheetId="23">'Enrl-BackSeries'!$A$1:$AC$42</definedName>
    <definedName name="_xlnm.Print_Area" localSheetId="5">EnrlOS!$A$1:$AL$42</definedName>
    <definedName name="_xlnm.Print_Area" localSheetId="3">EnrlSC!$A$1:$BJ$41</definedName>
    <definedName name="_xlnm.Print_Area" localSheetId="24">'Enrl-School'!$A$1:$Q$40</definedName>
    <definedName name="_xlnm.Print_Area" localSheetId="4">EnrlST!$A$1:$BJ$41</definedName>
    <definedName name="_xlnm.Print_Area" localSheetId="8">'F-MTeacher'!$A$1:$G$39</definedName>
    <definedName name="_xlnm.Print_Area" localSheetId="16">'G-B'!$A$1:$J$40</definedName>
    <definedName name="_xlnm.Print_Area" localSheetId="17">'G-BSC'!$A$1:$J$40</definedName>
    <definedName name="_xlnm.Print_Area" localSheetId="18">'G-BST'!$A$1:$J$40</definedName>
    <definedName name="_xlnm.Print_Area" localSheetId="10">GERAll!$A$1:$Z$41</definedName>
    <definedName name="_xlnm.Print_Area" localSheetId="11">GERSC!$A$1:$Z$41</definedName>
    <definedName name="_xlnm.Print_Area" localSheetId="12">GERST!$A$1:$Z$41</definedName>
    <definedName name="_xlnm.Print_Area" localSheetId="13">GPI!$A$1:$J$40</definedName>
    <definedName name="_xlnm.Print_Area" localSheetId="14">GPISC!$A$1:$J$40</definedName>
    <definedName name="_xlnm.Print_Area" localSheetId="15">GPIST!$A$1:$J$40</definedName>
    <definedName name="_xlnm.Print_Area" localSheetId="0">Inst!$A$1:$I$39</definedName>
    <definedName name="_xlnm.Print_Area" localSheetId="1">InstManag!$A$1:$AU$41</definedName>
    <definedName name="_xlnm.Print_Area" localSheetId="9">PTR!$A$1:$G$39</definedName>
    <definedName name="_xlnm.Print_Area" localSheetId="21">'SC-Population'!$A$1:$N$41</definedName>
    <definedName name="_xlnm.Print_Area" localSheetId="22">'ST-Population'!$A$1:$N$41</definedName>
    <definedName name="_xlnm.Print_Area" localSheetId="6">Teacher!$A$1:$Q$40</definedName>
    <definedName name="_xlnm.Print_Area" localSheetId="20">'Total Population '!$A$1:$N$41</definedName>
    <definedName name="_xlnm.Print_Area" localSheetId="7">TrainedTeacher!$A$1:$G$39</definedName>
    <definedName name="_xlnm.Print_Titles" localSheetId="19">DropOut!$A:$B,DropOut!$1:$5</definedName>
    <definedName name="_xlnm.Print_Titles" localSheetId="2">EnrlAll!$A:$B,EnrlAll!$1:$5</definedName>
    <definedName name="_xlnm.Print_Titles" localSheetId="23">'Enrl-BackSeries'!$A:$B</definedName>
    <definedName name="_xlnm.Print_Titles" localSheetId="5">EnrlOS!$A:$B,EnrlOS!$3:$4</definedName>
    <definedName name="_xlnm.Print_Titles" localSheetId="3">EnrlSC!$A:$B,EnrlSC!$1:$5</definedName>
    <definedName name="_xlnm.Print_Titles" localSheetId="24">'Enrl-School'!$A:$B,'Enrl-School'!$2:$4</definedName>
    <definedName name="_xlnm.Print_Titles" localSheetId="4">EnrlST!$A:$B,EnrlST!$1:$5</definedName>
    <definedName name="_xlnm.Print_Titles" localSheetId="8">'F-MTeacher'!$A:$B,'F-MTeacher'!$2:$3</definedName>
    <definedName name="_xlnm.Print_Titles" localSheetId="16">'G-B'!$A:$B,'G-B'!$1:$4</definedName>
    <definedName name="_xlnm.Print_Titles" localSheetId="17">'G-BSC'!$A:$B,'G-BSC'!$1:$4</definedName>
    <definedName name="_xlnm.Print_Titles" localSheetId="18">'G-BST'!$A:$B,'G-BST'!$1:$4</definedName>
    <definedName name="_xlnm.Print_Titles" localSheetId="10">GERAll!$A:$B,GERAll!$1:$5</definedName>
    <definedName name="_xlnm.Print_Titles" localSheetId="11">GERSC!$A:$B,GERSC!$1:$5</definedName>
    <definedName name="_xlnm.Print_Titles" localSheetId="12">GERST!$A:$B,GERST!$1:$5</definedName>
    <definedName name="_xlnm.Print_Titles" localSheetId="13">GPI!$A:$B,GPI!$1:$4</definedName>
    <definedName name="_xlnm.Print_Titles" localSheetId="14">GPISC!$A:$B,GPISC!$1:$4</definedName>
    <definedName name="_xlnm.Print_Titles" localSheetId="15">GPIST!$A:$B,GPIST!$1:$4</definedName>
    <definedName name="_xlnm.Print_Titles" localSheetId="0">Inst!$A:$B,Inst!$2:$3</definedName>
    <definedName name="_xlnm.Print_Titles" localSheetId="1">InstManag!$A:$B,InstManag!$2:$5</definedName>
    <definedName name="_xlnm.Print_Titles" localSheetId="9">PTR!$A:$B,PTR!$2:$3</definedName>
    <definedName name="_xlnm.Print_Titles" localSheetId="21">'SC-Population'!$A:$B</definedName>
    <definedName name="_xlnm.Print_Titles" localSheetId="22">'ST-Population'!$A:$B</definedName>
    <definedName name="_xlnm.Print_Titles" localSheetId="6">Teacher!$A:$B,Teacher!$2:$4</definedName>
    <definedName name="_xlnm.Print_Titles" localSheetId="20">'Total Population '!$A:$B</definedName>
    <definedName name="_xlnm.Print_Titles" localSheetId="7">TrainedTeacher!$A:$B,TrainedTeacher!$2:$3</definedName>
  </definedNames>
  <calcPr calcId="125725"/>
</workbook>
</file>

<file path=xl/calcChain.xml><?xml version="1.0" encoding="utf-8"?>
<calcChain xmlns="http://schemas.openxmlformats.org/spreadsheetml/2006/main">
  <c r="C17" i="27"/>
  <c r="D17"/>
  <c r="AB23" i="24" l="1"/>
  <c r="AA23"/>
  <c r="Y23"/>
  <c r="X23"/>
  <c r="V23"/>
  <c r="U23"/>
  <c r="AA32" i="23" l="1"/>
  <c r="P14" i="27"/>
  <c r="O14"/>
  <c r="M14"/>
  <c r="L14"/>
  <c r="M5"/>
  <c r="L5"/>
  <c r="G19"/>
  <c r="F19"/>
  <c r="D19"/>
  <c r="C19"/>
  <c r="D8"/>
  <c r="C8"/>
  <c r="P14" i="26"/>
  <c r="O14"/>
  <c r="M14"/>
  <c r="L14"/>
  <c r="D19"/>
  <c r="C19"/>
  <c r="D8"/>
  <c r="C8"/>
  <c r="BC9" i="14" l="1"/>
  <c r="BB9"/>
  <c r="AZ9"/>
  <c r="AY9"/>
  <c r="BC9" i="12"/>
  <c r="BB9"/>
  <c r="AZ9"/>
  <c r="AY9"/>
  <c r="BC9" i="4"/>
  <c r="BB9"/>
  <c r="AZ9"/>
  <c r="AY9"/>
  <c r="D8"/>
  <c r="C8"/>
  <c r="I20" i="6"/>
  <c r="G20"/>
  <c r="E20"/>
  <c r="C20"/>
  <c r="C9"/>
  <c r="D41" i="32" l="1"/>
  <c r="E41"/>
  <c r="F41"/>
  <c r="G41"/>
  <c r="H41"/>
  <c r="I41"/>
  <c r="J41"/>
  <c r="B41"/>
  <c r="C41"/>
  <c r="L42" i="24" l="1"/>
  <c r="U42" s="1"/>
  <c r="AA3" l="1"/>
  <c r="X3"/>
  <c r="U3"/>
  <c r="R3"/>
  <c r="O3"/>
  <c r="L3"/>
  <c r="N40" i="40" l="1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N40" i="39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K40" i="38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AI40" i="48" l="1"/>
  <c r="AI39"/>
  <c r="AI38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N37"/>
  <c r="X41" i="4"/>
  <c r="Y41"/>
  <c r="AA41"/>
  <c r="AB41"/>
  <c r="AD41"/>
  <c r="AE41"/>
  <c r="BK3" i="12"/>
  <c r="BK3" i="14" s="1"/>
  <c r="O42" i="48"/>
  <c r="U42" s="1"/>
  <c r="I42"/>
  <c r="AJ40"/>
  <c r="N39"/>
  <c r="AJ37"/>
  <c r="X36"/>
  <c r="AG2"/>
  <c r="U2"/>
  <c r="I2"/>
  <c r="O1"/>
  <c r="AA1" s="1"/>
  <c r="AG1" s="1"/>
  <c r="I1"/>
  <c r="I2" i="40"/>
  <c r="I1"/>
  <c r="I41" i="39"/>
  <c r="F41"/>
  <c r="C41"/>
  <c r="I2"/>
  <c r="I1"/>
  <c r="M41" i="38"/>
  <c r="L41"/>
  <c r="J41"/>
  <c r="I41"/>
  <c r="G41"/>
  <c r="F41"/>
  <c r="D41"/>
  <c r="C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I2"/>
  <c r="I1"/>
  <c r="C41" i="40" l="1"/>
  <c r="I41"/>
  <c r="F41"/>
  <c r="L41"/>
  <c r="L41" i="39"/>
  <c r="N36" i="48"/>
  <c r="AJ36"/>
  <c r="X37"/>
  <c r="E41"/>
  <c r="K41"/>
  <c r="N18"/>
  <c r="N20"/>
  <c r="U1"/>
  <c r="H41"/>
  <c r="N19"/>
  <c r="N21"/>
  <c r="N6"/>
  <c r="N7"/>
  <c r="N8"/>
  <c r="N9"/>
  <c r="N10"/>
  <c r="N11"/>
  <c r="N12"/>
  <c r="N13"/>
  <c r="N14"/>
  <c r="N15"/>
  <c r="N16"/>
  <c r="N17"/>
  <c r="N22"/>
  <c r="N23"/>
  <c r="N24"/>
  <c r="N25"/>
  <c r="N26"/>
  <c r="N27"/>
  <c r="N28"/>
  <c r="N29"/>
  <c r="N30"/>
  <c r="N31"/>
  <c r="N32"/>
  <c r="N33"/>
  <c r="N34"/>
  <c r="N35"/>
  <c r="N38"/>
  <c r="N40"/>
  <c r="AA42"/>
  <c r="AG42" s="1"/>
  <c r="E41" i="38"/>
  <c r="K41"/>
  <c r="H41"/>
  <c r="N41"/>
  <c r="J39" i="34"/>
  <c r="I39"/>
  <c r="H39"/>
  <c r="G39"/>
  <c r="F39"/>
  <c r="E39"/>
  <c r="D39"/>
  <c r="C39"/>
  <c r="J37"/>
  <c r="I37"/>
  <c r="H37"/>
  <c r="G37"/>
  <c r="F37"/>
  <c r="E37"/>
  <c r="D37"/>
  <c r="C37"/>
  <c r="J34"/>
  <c r="I34"/>
  <c r="H34"/>
  <c r="G34"/>
  <c r="F34"/>
  <c r="E34"/>
  <c r="D34"/>
  <c r="C34"/>
  <c r="J25"/>
  <c r="I25"/>
  <c r="H25"/>
  <c r="G25"/>
  <c r="F25"/>
  <c r="E25"/>
  <c r="D25"/>
  <c r="C25"/>
  <c r="J12"/>
  <c r="I12"/>
  <c r="H12"/>
  <c r="G12"/>
  <c r="F12"/>
  <c r="E12"/>
  <c r="D12"/>
  <c r="C12"/>
  <c r="J38" i="33"/>
  <c r="I38"/>
  <c r="H38"/>
  <c r="G38"/>
  <c r="F38"/>
  <c r="E38"/>
  <c r="D38"/>
  <c r="C38"/>
  <c r="J33"/>
  <c r="I33"/>
  <c r="H33"/>
  <c r="G33"/>
  <c r="F33"/>
  <c r="E33"/>
  <c r="D33"/>
  <c r="C33"/>
  <c r="J23"/>
  <c r="I23"/>
  <c r="H23"/>
  <c r="G23"/>
  <c r="F23"/>
  <c r="E23"/>
  <c r="D23"/>
  <c r="C23"/>
  <c r="G38" i="31"/>
  <c r="F38"/>
  <c r="E38"/>
  <c r="D38"/>
  <c r="C38"/>
  <c r="G37"/>
  <c r="F37"/>
  <c r="E37"/>
  <c r="D37"/>
  <c r="C37"/>
  <c r="G36"/>
  <c r="F36"/>
  <c r="E36"/>
  <c r="D36"/>
  <c r="C36"/>
  <c r="G35"/>
  <c r="F35"/>
  <c r="E35"/>
  <c r="D35"/>
  <c r="C35"/>
  <c r="G34"/>
  <c r="F34"/>
  <c r="E34"/>
  <c r="D34"/>
  <c r="C34"/>
  <c r="G33"/>
  <c r="F33"/>
  <c r="E33"/>
  <c r="D33"/>
  <c r="C33"/>
  <c r="G32"/>
  <c r="F32"/>
  <c r="E32"/>
  <c r="D32"/>
  <c r="C32"/>
  <c r="G31"/>
  <c r="F31"/>
  <c r="E31"/>
  <c r="D31"/>
  <c r="C31"/>
  <c r="G30"/>
  <c r="F30"/>
  <c r="E30"/>
  <c r="D30"/>
  <c r="C30"/>
  <c r="G29"/>
  <c r="F29"/>
  <c r="E29"/>
  <c r="D29"/>
  <c r="C29"/>
  <c r="G28"/>
  <c r="F28"/>
  <c r="E28"/>
  <c r="D28"/>
  <c r="C28"/>
  <c r="G27"/>
  <c r="F27"/>
  <c r="E27"/>
  <c r="D27"/>
  <c r="C27"/>
  <c r="G26"/>
  <c r="F26"/>
  <c r="E26"/>
  <c r="D26"/>
  <c r="C26"/>
  <c r="G25"/>
  <c r="F25"/>
  <c r="E25"/>
  <c r="D25"/>
  <c r="C25"/>
  <c r="G24"/>
  <c r="F24"/>
  <c r="E24"/>
  <c r="D24"/>
  <c r="C24"/>
  <c r="G23"/>
  <c r="F23"/>
  <c r="E23"/>
  <c r="D23"/>
  <c r="C23"/>
  <c r="G22"/>
  <c r="F22"/>
  <c r="E22"/>
  <c r="D22"/>
  <c r="C22"/>
  <c r="G21"/>
  <c r="F21"/>
  <c r="E21"/>
  <c r="D21"/>
  <c r="C21"/>
  <c r="G20"/>
  <c r="F20"/>
  <c r="E20"/>
  <c r="D20"/>
  <c r="C20"/>
  <c r="G19"/>
  <c r="F19"/>
  <c r="E19"/>
  <c r="D19"/>
  <c r="C19"/>
  <c r="G18"/>
  <c r="F18"/>
  <c r="E18"/>
  <c r="D18"/>
  <c r="C18"/>
  <c r="G17"/>
  <c r="F17"/>
  <c r="E17"/>
  <c r="D17"/>
  <c r="C17"/>
  <c r="G16"/>
  <c r="F16"/>
  <c r="E16"/>
  <c r="D16"/>
  <c r="C16"/>
  <c r="G15"/>
  <c r="F15"/>
  <c r="E15"/>
  <c r="D15"/>
  <c r="C15"/>
  <c r="G14"/>
  <c r="F14"/>
  <c r="E14"/>
  <c r="D14"/>
  <c r="C14"/>
  <c r="G13"/>
  <c r="F13"/>
  <c r="E13"/>
  <c r="D13"/>
  <c r="C13"/>
  <c r="G12"/>
  <c r="F12"/>
  <c r="E12"/>
  <c r="D12"/>
  <c r="C12"/>
  <c r="G11"/>
  <c r="F11"/>
  <c r="E11"/>
  <c r="D11"/>
  <c r="C11"/>
  <c r="G10"/>
  <c r="F10"/>
  <c r="E10"/>
  <c r="D10"/>
  <c r="C10"/>
  <c r="G9"/>
  <c r="F9"/>
  <c r="E9"/>
  <c r="D9"/>
  <c r="C9"/>
  <c r="G8"/>
  <c r="F8"/>
  <c r="E8"/>
  <c r="D8"/>
  <c r="C8"/>
  <c r="G7"/>
  <c r="F7"/>
  <c r="E7"/>
  <c r="D7"/>
  <c r="C7"/>
  <c r="G6"/>
  <c r="F6"/>
  <c r="E6"/>
  <c r="D6"/>
  <c r="C6"/>
  <c r="G5"/>
  <c r="F5"/>
  <c r="E5"/>
  <c r="D5"/>
  <c r="C5"/>
  <c r="G4"/>
  <c r="F4"/>
  <c r="E4"/>
  <c r="D4"/>
  <c r="C4"/>
  <c r="N41" i="40" l="1"/>
  <c r="D41"/>
  <c r="N41" i="48"/>
  <c r="W41"/>
  <c r="Z40"/>
  <c r="Z18"/>
  <c r="Z9"/>
  <c r="AF41"/>
  <c r="Z20"/>
  <c r="AC41"/>
  <c r="AL6"/>
  <c r="AL8"/>
  <c r="AL10"/>
  <c r="AL12"/>
  <c r="AL14"/>
  <c r="AL16"/>
  <c r="AL19"/>
  <c r="AL18"/>
  <c r="AL22"/>
  <c r="AL24"/>
  <c r="AL26"/>
  <c r="AL28"/>
  <c r="AL30"/>
  <c r="AL32"/>
  <c r="AL34"/>
  <c r="AL36"/>
  <c r="AK36"/>
  <c r="AL38"/>
  <c r="AL40"/>
  <c r="AK40"/>
  <c r="Z14"/>
  <c r="Z6"/>
  <c r="Z35"/>
  <c r="Z31"/>
  <c r="Z27"/>
  <c r="Z23"/>
  <c r="Q41"/>
  <c r="X40"/>
  <c r="Z38"/>
  <c r="Z36"/>
  <c r="Y36"/>
  <c r="Z34"/>
  <c r="Z32"/>
  <c r="Z30"/>
  <c r="Z28"/>
  <c r="Z26"/>
  <c r="Z24"/>
  <c r="Z22"/>
  <c r="Z21"/>
  <c r="Z13"/>
  <c r="AJ39"/>
  <c r="Z12"/>
  <c r="AI41"/>
  <c r="AL7"/>
  <c r="AL9"/>
  <c r="AL11"/>
  <c r="AL13"/>
  <c r="AL15"/>
  <c r="AL17"/>
  <c r="AL21"/>
  <c r="AL20"/>
  <c r="AL23"/>
  <c r="AL25"/>
  <c r="AL27"/>
  <c r="AJ29"/>
  <c r="AL29"/>
  <c r="AL31"/>
  <c r="AL33"/>
  <c r="AL35"/>
  <c r="AL37"/>
  <c r="AK37"/>
  <c r="AL39"/>
  <c r="Z19"/>
  <c r="Z8"/>
  <c r="Z7"/>
  <c r="Z10"/>
  <c r="H41" i="39"/>
  <c r="K41"/>
  <c r="N41"/>
  <c r="E41"/>
  <c r="H41" i="40"/>
  <c r="G41"/>
  <c r="M41"/>
  <c r="K41"/>
  <c r="E41"/>
  <c r="I1" i="26"/>
  <c r="D41" i="39" l="1"/>
  <c r="M41"/>
  <c r="J41"/>
  <c r="G41"/>
  <c r="J41" i="40"/>
  <c r="AJ35" i="48"/>
  <c r="AJ31"/>
  <c r="AJ27"/>
  <c r="AJ23"/>
  <c r="AJ21"/>
  <c r="AJ17"/>
  <c r="AJ11"/>
  <c r="AJ9"/>
  <c r="AJ7"/>
  <c r="O41"/>
  <c r="AJ38"/>
  <c r="AK34"/>
  <c r="AJ34"/>
  <c r="AJ32"/>
  <c r="AK30"/>
  <c r="AJ30"/>
  <c r="AJ28"/>
  <c r="AK26"/>
  <c r="AJ26"/>
  <c r="AJ24"/>
  <c r="AK22"/>
  <c r="AJ22"/>
  <c r="AJ18"/>
  <c r="AJ19"/>
  <c r="AJ16"/>
  <c r="AJ14"/>
  <c r="AJ12"/>
  <c r="AJ10"/>
  <c r="AJ8"/>
  <c r="AA41"/>
  <c r="AJ6"/>
  <c r="AL41"/>
  <c r="X11"/>
  <c r="X16"/>
  <c r="X20"/>
  <c r="AD41"/>
  <c r="X17"/>
  <c r="X18"/>
  <c r="Y39"/>
  <c r="X39"/>
  <c r="Z11"/>
  <c r="Z16"/>
  <c r="Z17"/>
  <c r="Y37"/>
  <c r="AJ33"/>
  <c r="AJ25"/>
  <c r="AJ20"/>
  <c r="AJ15"/>
  <c r="AJ13"/>
  <c r="Y22"/>
  <c r="X22"/>
  <c r="Y24"/>
  <c r="X24"/>
  <c r="X26"/>
  <c r="Y28"/>
  <c r="X28"/>
  <c r="X30"/>
  <c r="X32"/>
  <c r="Y34"/>
  <c r="X34"/>
  <c r="Y38"/>
  <c r="X38"/>
  <c r="X23"/>
  <c r="X27"/>
  <c r="X31"/>
  <c r="X35"/>
  <c r="T41"/>
  <c r="X9"/>
  <c r="F41"/>
  <c r="Z15"/>
  <c r="AG41"/>
  <c r="Y40"/>
  <c r="U41"/>
  <c r="Z25"/>
  <c r="Z29"/>
  <c r="Z33"/>
  <c r="Z37"/>
  <c r="Z39"/>
  <c r="X15" l="1"/>
  <c r="V41"/>
  <c r="AK39"/>
  <c r="Y18"/>
  <c r="Y19"/>
  <c r="AK10"/>
  <c r="AK14"/>
  <c r="Y10"/>
  <c r="AE41"/>
  <c r="Y20"/>
  <c r="Y11"/>
  <c r="AK8"/>
  <c r="AK12"/>
  <c r="AK16"/>
  <c r="AK18"/>
  <c r="AK7"/>
  <c r="AK11"/>
  <c r="AK15"/>
  <c r="AK21"/>
  <c r="AK23"/>
  <c r="AK31"/>
  <c r="G41"/>
  <c r="R41"/>
  <c r="J41"/>
  <c r="L37"/>
  <c r="M37"/>
  <c r="C41"/>
  <c r="L6"/>
  <c r="L21"/>
  <c r="L23"/>
  <c r="L22"/>
  <c r="AH41"/>
  <c r="AK24"/>
  <c r="AK28"/>
  <c r="AK32"/>
  <c r="AK38"/>
  <c r="X13"/>
  <c r="X10"/>
  <c r="Y12"/>
  <c r="X7"/>
  <c r="AK29"/>
  <c r="AB41"/>
  <c r="AK6"/>
  <c r="AK19"/>
  <c r="P41"/>
  <c r="Y6"/>
  <c r="Y7"/>
  <c r="AK9"/>
  <c r="AK13"/>
  <c r="AK17"/>
  <c r="AK20"/>
  <c r="AK27"/>
  <c r="AK35"/>
  <c r="L39"/>
  <c r="M39"/>
  <c r="L40"/>
  <c r="M40"/>
  <c r="L20"/>
  <c r="L9"/>
  <c r="L35"/>
  <c r="L27"/>
  <c r="L16"/>
  <c r="L8"/>
  <c r="L36"/>
  <c r="M36"/>
  <c r="L32"/>
  <c r="L28"/>
  <c r="L24"/>
  <c r="L7"/>
  <c r="AJ41"/>
  <c r="Y27"/>
  <c r="Y32"/>
  <c r="Y30"/>
  <c r="Y26"/>
  <c r="X21"/>
  <c r="X12"/>
  <c r="X33"/>
  <c r="X29"/>
  <c r="Y29"/>
  <c r="X25"/>
  <c r="X14"/>
  <c r="Y9"/>
  <c r="X19"/>
  <c r="X8"/>
  <c r="Z41"/>
  <c r="X6"/>
  <c r="AK33"/>
  <c r="AK25"/>
  <c r="AC23" i="24"/>
  <c r="Z23"/>
  <c r="W23"/>
  <c r="T23"/>
  <c r="Q23"/>
  <c r="N23"/>
  <c r="BD16" i="14"/>
  <c r="BA16"/>
  <c r="AS16"/>
  <c r="AT16"/>
  <c r="AU16"/>
  <c r="AR16"/>
  <c r="AO16"/>
  <c r="AG16"/>
  <c r="AH16"/>
  <c r="G16" i="21" s="1"/>
  <c r="AI16" i="14"/>
  <c r="H16" i="21" s="1"/>
  <c r="AF16" i="14"/>
  <c r="AC16"/>
  <c r="Z16"/>
  <c r="U16"/>
  <c r="C16" i="21" s="1"/>
  <c r="V16" i="14"/>
  <c r="AW16" s="1"/>
  <c r="P16" i="21" s="1"/>
  <c r="T16" i="14"/>
  <c r="Q16"/>
  <c r="N16"/>
  <c r="K16"/>
  <c r="H16"/>
  <c r="E16"/>
  <c r="BD16" i="12"/>
  <c r="BA16"/>
  <c r="AS16"/>
  <c r="AT16"/>
  <c r="AR16"/>
  <c r="AO16"/>
  <c r="AG16"/>
  <c r="AH16"/>
  <c r="G16" i="18" s="1"/>
  <c r="AF16" i="12"/>
  <c r="AC16"/>
  <c r="Z16"/>
  <c r="U16"/>
  <c r="C16" i="18" s="1"/>
  <c r="V16" i="12"/>
  <c r="T16"/>
  <c r="Q16"/>
  <c r="N16"/>
  <c r="K16"/>
  <c r="H16"/>
  <c r="E16"/>
  <c r="BE16" i="4"/>
  <c r="BF16"/>
  <c r="S16" i="16" s="1"/>
  <c r="BG16" i="4"/>
  <c r="T16" i="16" s="1"/>
  <c r="BD16" i="4"/>
  <c r="BA16"/>
  <c r="AS16"/>
  <c r="AT16"/>
  <c r="AR16"/>
  <c r="AO16"/>
  <c r="AG16"/>
  <c r="AH16"/>
  <c r="G16" i="16" s="1"/>
  <c r="AF16" i="4"/>
  <c r="AC16"/>
  <c r="Z16"/>
  <c r="U16"/>
  <c r="C16" i="16" s="1"/>
  <c r="V16" i="4"/>
  <c r="W16"/>
  <c r="E16" i="16" s="1"/>
  <c r="T16" i="4"/>
  <c r="Q16"/>
  <c r="N16"/>
  <c r="K16"/>
  <c r="H16"/>
  <c r="E16"/>
  <c r="P40" i="27"/>
  <c r="O40"/>
  <c r="M40"/>
  <c r="L40"/>
  <c r="J40"/>
  <c r="I40"/>
  <c r="G40"/>
  <c r="F40"/>
  <c r="D40"/>
  <c r="C40"/>
  <c r="Q39"/>
  <c r="N39"/>
  <c r="K39"/>
  <c r="H39"/>
  <c r="E39"/>
  <c r="Q38"/>
  <c r="N38"/>
  <c r="K38"/>
  <c r="H38"/>
  <c r="E38"/>
  <c r="Q37"/>
  <c r="N37"/>
  <c r="K37"/>
  <c r="H37"/>
  <c r="E37"/>
  <c r="Q36"/>
  <c r="N36"/>
  <c r="K36"/>
  <c r="H36"/>
  <c r="E36"/>
  <c r="Q35"/>
  <c r="N35"/>
  <c r="K35"/>
  <c r="H35"/>
  <c r="E35"/>
  <c r="Q34"/>
  <c r="N34"/>
  <c r="K34"/>
  <c r="H34"/>
  <c r="E34"/>
  <c r="Q33"/>
  <c r="N33"/>
  <c r="K33"/>
  <c r="H33"/>
  <c r="E33"/>
  <c r="Q32"/>
  <c r="N32"/>
  <c r="K32"/>
  <c r="H32"/>
  <c r="E32"/>
  <c r="Q31"/>
  <c r="N31"/>
  <c r="K31"/>
  <c r="H31"/>
  <c r="E31"/>
  <c r="Q30"/>
  <c r="N30"/>
  <c r="K30"/>
  <c r="H30"/>
  <c r="E30"/>
  <c r="Q29"/>
  <c r="N29"/>
  <c r="K29"/>
  <c r="H29"/>
  <c r="E29"/>
  <c r="Q28"/>
  <c r="N28"/>
  <c r="K28"/>
  <c r="H28"/>
  <c r="E28"/>
  <c r="Q27"/>
  <c r="N27"/>
  <c r="K27"/>
  <c r="H27"/>
  <c r="E27"/>
  <c r="Q26"/>
  <c r="N26"/>
  <c r="K26"/>
  <c r="H26"/>
  <c r="E26"/>
  <c r="Q25"/>
  <c r="N25"/>
  <c r="K25"/>
  <c r="H25"/>
  <c r="E25"/>
  <c r="Q24"/>
  <c r="N24"/>
  <c r="K24"/>
  <c r="H24"/>
  <c r="E24"/>
  <c r="Q23"/>
  <c r="N23"/>
  <c r="K23"/>
  <c r="H23"/>
  <c r="E23"/>
  <c r="Q22"/>
  <c r="N22"/>
  <c r="K22"/>
  <c r="H22"/>
  <c r="E22"/>
  <c r="Q21"/>
  <c r="N21"/>
  <c r="K21"/>
  <c r="H21"/>
  <c r="E21"/>
  <c r="Q20"/>
  <c r="N20"/>
  <c r="K20"/>
  <c r="H20"/>
  <c r="E20"/>
  <c r="Q19"/>
  <c r="N19"/>
  <c r="K19"/>
  <c r="H19"/>
  <c r="E19"/>
  <c r="Q18"/>
  <c r="N18"/>
  <c r="K18"/>
  <c r="H18"/>
  <c r="E18"/>
  <c r="Q17"/>
  <c r="N17"/>
  <c r="K17"/>
  <c r="H17"/>
  <c r="E17"/>
  <c r="Q16"/>
  <c r="N16"/>
  <c r="K16"/>
  <c r="H16"/>
  <c r="E16"/>
  <c r="Q15"/>
  <c r="N15"/>
  <c r="K15"/>
  <c r="H15"/>
  <c r="E15"/>
  <c r="Q14"/>
  <c r="N14"/>
  <c r="K14"/>
  <c r="H14"/>
  <c r="E14"/>
  <c r="Q13"/>
  <c r="N13"/>
  <c r="K13"/>
  <c r="H13"/>
  <c r="E13"/>
  <c r="Q12"/>
  <c r="N12"/>
  <c r="K12"/>
  <c r="H12"/>
  <c r="E12"/>
  <c r="Q11"/>
  <c r="N11"/>
  <c r="K11"/>
  <c r="H11"/>
  <c r="E11"/>
  <c r="Q10"/>
  <c r="N10"/>
  <c r="K10"/>
  <c r="H10"/>
  <c r="E10"/>
  <c r="Q9"/>
  <c r="N9"/>
  <c r="K9"/>
  <c r="H9"/>
  <c r="E9"/>
  <c r="Q8"/>
  <c r="N8"/>
  <c r="K8"/>
  <c r="H8"/>
  <c r="E8"/>
  <c r="Q7"/>
  <c r="N7"/>
  <c r="K7"/>
  <c r="H7"/>
  <c r="E7"/>
  <c r="Q6"/>
  <c r="N6"/>
  <c r="K6"/>
  <c r="H6"/>
  <c r="E6"/>
  <c r="Q5"/>
  <c r="N5"/>
  <c r="K5"/>
  <c r="H5"/>
  <c r="E5"/>
  <c r="W16" i="12" l="1"/>
  <c r="E16" i="18" s="1"/>
  <c r="N16" i="21"/>
  <c r="L16"/>
  <c r="F15" i="37"/>
  <c r="M16" i="21"/>
  <c r="F16"/>
  <c r="D15" i="37"/>
  <c r="W16" i="14"/>
  <c r="E16" i="21" s="1"/>
  <c r="AK16" i="14"/>
  <c r="J16" i="21" s="1"/>
  <c r="C15" i="37"/>
  <c r="D16" i="21"/>
  <c r="AJ16" i="14"/>
  <c r="AV16"/>
  <c r="M16" i="18"/>
  <c r="L16"/>
  <c r="F15" i="36"/>
  <c r="AU16" i="12"/>
  <c r="AI16"/>
  <c r="H16" i="18" s="1"/>
  <c r="F16"/>
  <c r="D15" i="36"/>
  <c r="C15"/>
  <c r="D16" i="18"/>
  <c r="AJ16" i="12"/>
  <c r="AW16"/>
  <c r="P16" i="18" s="1"/>
  <c r="AK16" i="12"/>
  <c r="AV16"/>
  <c r="R16" i="16"/>
  <c r="H15" i="35"/>
  <c r="V16" i="16"/>
  <c r="M16"/>
  <c r="I15" i="35"/>
  <c r="U16" i="16"/>
  <c r="L16"/>
  <c r="F15" i="35"/>
  <c r="AU16" i="4"/>
  <c r="F16" i="16"/>
  <c r="D15" i="35"/>
  <c r="AI16" i="4"/>
  <c r="H16" i="16" s="1"/>
  <c r="D16"/>
  <c r="C15" i="35"/>
  <c r="AJ16" i="4"/>
  <c r="AV16"/>
  <c r="AK16"/>
  <c r="J16" i="16" s="1"/>
  <c r="AW16" i="4"/>
  <c r="P16" i="16" s="1"/>
  <c r="Y35" i="48"/>
  <c r="S41"/>
  <c r="L13"/>
  <c r="X41"/>
  <c r="M7"/>
  <c r="M13"/>
  <c r="M28"/>
  <c r="M8"/>
  <c r="M27"/>
  <c r="M9"/>
  <c r="M25"/>
  <c r="Y23"/>
  <c r="Y15"/>
  <c r="Y21"/>
  <c r="Y33"/>
  <c r="M19"/>
  <c r="M26"/>
  <c r="M34"/>
  <c r="M12"/>
  <c r="M31"/>
  <c r="M17"/>
  <c r="D41"/>
  <c r="M6"/>
  <c r="M14"/>
  <c r="I41"/>
  <c r="L18"/>
  <c r="L10"/>
  <c r="L33"/>
  <c r="Y14"/>
  <c r="L15"/>
  <c r="L30"/>
  <c r="L38"/>
  <c r="L11"/>
  <c r="L29"/>
  <c r="M18"/>
  <c r="M24"/>
  <c r="M32"/>
  <c r="M16"/>
  <c r="M35"/>
  <c r="M20"/>
  <c r="M10"/>
  <c r="M33"/>
  <c r="AK41"/>
  <c r="Y31"/>
  <c r="Y25"/>
  <c r="M15"/>
  <c r="M22"/>
  <c r="M30"/>
  <c r="M38"/>
  <c r="M23"/>
  <c r="M11"/>
  <c r="M21"/>
  <c r="M29"/>
  <c r="L25"/>
  <c r="L19"/>
  <c r="L26"/>
  <c r="L34"/>
  <c r="L12"/>
  <c r="L31"/>
  <c r="L17"/>
  <c r="L14"/>
  <c r="Y13"/>
  <c r="Y16"/>
  <c r="Y17"/>
  <c r="Y8"/>
  <c r="N40" i="27"/>
  <c r="Q40"/>
  <c r="K40"/>
  <c r="H40"/>
  <c r="E40"/>
  <c r="G15" i="37" l="1"/>
  <c r="O16" i="21"/>
  <c r="AX16" i="14"/>
  <c r="Q16" i="21" s="1"/>
  <c r="I16"/>
  <c r="E15" i="37"/>
  <c r="AL16" i="14"/>
  <c r="K16" i="21" s="1"/>
  <c r="N16" i="18"/>
  <c r="I16"/>
  <c r="E15" i="36"/>
  <c r="AL16" i="12"/>
  <c r="K16" i="18" s="1"/>
  <c r="J16"/>
  <c r="AX16" i="12"/>
  <c r="Q16" i="18" s="1"/>
  <c r="O16"/>
  <c r="G15" i="36"/>
  <c r="W16" i="16"/>
  <c r="N16"/>
  <c r="O16"/>
  <c r="G15" i="35"/>
  <c r="AX16" i="4"/>
  <c r="Q16" i="16" s="1"/>
  <c r="I16"/>
  <c r="E15" i="35"/>
  <c r="AL16" i="4"/>
  <c r="K16" i="16" s="1"/>
  <c r="M41" i="48"/>
  <c r="L41"/>
  <c r="Y41"/>
  <c r="BE29" i="4"/>
  <c r="BF29"/>
  <c r="BD29"/>
  <c r="BA29"/>
  <c r="AS29"/>
  <c r="AT29"/>
  <c r="AR29"/>
  <c r="AO29"/>
  <c r="AG29"/>
  <c r="AH29"/>
  <c r="G29" i="16" s="1"/>
  <c r="AF29" i="4"/>
  <c r="AC29"/>
  <c r="Z29"/>
  <c r="U29"/>
  <c r="V29"/>
  <c r="T29"/>
  <c r="Q29"/>
  <c r="N29"/>
  <c r="K29"/>
  <c r="H29"/>
  <c r="E29"/>
  <c r="R29" i="16" l="1"/>
  <c r="H28" i="35"/>
  <c r="BG29" i="4"/>
  <c r="T29" i="16" s="1"/>
  <c r="S29"/>
  <c r="U29"/>
  <c r="L29"/>
  <c r="F28" i="35"/>
  <c r="AU29" i="4"/>
  <c r="V29" i="16"/>
  <c r="M29"/>
  <c r="I28" i="35"/>
  <c r="F29" i="16"/>
  <c r="D28" i="35"/>
  <c r="AI29" i="4"/>
  <c r="H29" i="16" s="1"/>
  <c r="W29" i="4"/>
  <c r="E29" i="16" s="1"/>
  <c r="C29"/>
  <c r="AW29" i="4"/>
  <c r="P29" i="16" s="1"/>
  <c r="D29"/>
  <c r="C28" i="35"/>
  <c r="AK29" i="4"/>
  <c r="J29" i="16" s="1"/>
  <c r="BH29" i="4"/>
  <c r="AJ29"/>
  <c r="AV29"/>
  <c r="BI29"/>
  <c r="W29" i="16" l="1"/>
  <c r="N29"/>
  <c r="AX29" i="4"/>
  <c r="Q29" i="16" s="1"/>
  <c r="O29"/>
  <c r="G28" i="35"/>
  <c r="X29" i="16"/>
  <c r="J28" i="35"/>
  <c r="R28" i="27"/>
  <c r="BJ29" i="4"/>
  <c r="Z29" i="16" s="1"/>
  <c r="Y29"/>
  <c r="S28" i="27"/>
  <c r="AL29" i="4"/>
  <c r="K29" i="16" s="1"/>
  <c r="I29"/>
  <c r="E28" i="35"/>
  <c r="Q39" i="26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D40"/>
  <c r="F40"/>
  <c r="G40"/>
  <c r="I40"/>
  <c r="J40"/>
  <c r="L40"/>
  <c r="M40"/>
  <c r="N40"/>
  <c r="F39" i="29" s="1"/>
  <c r="O40" i="26"/>
  <c r="P40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5"/>
  <c r="C36" i="29" l="1"/>
  <c r="C73" i="28"/>
  <c r="C32" i="29"/>
  <c r="C69" i="28"/>
  <c r="C4" i="29"/>
  <c r="C41" i="28"/>
  <c r="C37" i="29"/>
  <c r="C74" i="28"/>
  <c r="C35" i="29"/>
  <c r="C72" i="28"/>
  <c r="C33" i="29"/>
  <c r="C70" i="28"/>
  <c r="C31" i="29"/>
  <c r="C68" i="28"/>
  <c r="C29" i="29"/>
  <c r="C66" i="28"/>
  <c r="C27" i="29"/>
  <c r="C64" i="28"/>
  <c r="C25" i="29"/>
  <c r="C62" i="28"/>
  <c r="C23" i="29"/>
  <c r="C60" i="28"/>
  <c r="C21" i="29"/>
  <c r="C58" i="28"/>
  <c r="C19" i="29"/>
  <c r="C56" i="28"/>
  <c r="C17" i="29"/>
  <c r="C54" i="28"/>
  <c r="C15" i="29"/>
  <c r="C52" i="28"/>
  <c r="C13" i="29"/>
  <c r="C50" i="28"/>
  <c r="C11" i="29"/>
  <c r="C48" i="28"/>
  <c r="C9" i="29"/>
  <c r="C46" i="28"/>
  <c r="C7" i="29"/>
  <c r="C44" i="28"/>
  <c r="C5" i="29"/>
  <c r="C42" i="28"/>
  <c r="D5" i="29"/>
  <c r="D42" i="28"/>
  <c r="D7" i="29"/>
  <c r="D44" i="28"/>
  <c r="D9" i="29"/>
  <c r="D46" i="28"/>
  <c r="D11" i="29"/>
  <c r="D48" i="28"/>
  <c r="D13" i="29"/>
  <c r="D50" i="28"/>
  <c r="D15" i="29"/>
  <c r="D52" i="28"/>
  <c r="D17" i="29"/>
  <c r="D54" i="28"/>
  <c r="D19" i="29"/>
  <c r="D56" i="28"/>
  <c r="D21" i="29"/>
  <c r="D58" i="28"/>
  <c r="D23" i="29"/>
  <c r="D60" i="28"/>
  <c r="D25" i="29"/>
  <c r="D62" i="28"/>
  <c r="D27" i="29"/>
  <c r="D64" i="28"/>
  <c r="D29" i="29"/>
  <c r="D66" i="28"/>
  <c r="D31" i="29"/>
  <c r="D68" i="28"/>
  <c r="D33" i="29"/>
  <c r="D70" i="28"/>
  <c r="D35" i="29"/>
  <c r="D72" i="28"/>
  <c r="D37" i="29"/>
  <c r="D74" i="28"/>
  <c r="E4" i="29"/>
  <c r="E41" i="28"/>
  <c r="E6" i="29"/>
  <c r="E43" i="28"/>
  <c r="E8" i="29"/>
  <c r="E45" i="28"/>
  <c r="E10" i="29"/>
  <c r="E47" i="28"/>
  <c r="E12" i="29"/>
  <c r="E49" i="28"/>
  <c r="E14" i="29"/>
  <c r="E51" i="28"/>
  <c r="E16" i="29"/>
  <c r="E53" i="28"/>
  <c r="E18" i="29"/>
  <c r="E55" i="28"/>
  <c r="E20" i="29"/>
  <c r="E57" i="28"/>
  <c r="E22" i="29"/>
  <c r="E59" i="28"/>
  <c r="E24" i="29"/>
  <c r="E61" i="28"/>
  <c r="E26" i="29"/>
  <c r="E63" i="28"/>
  <c r="E28" i="29"/>
  <c r="E65" i="28"/>
  <c r="E30" i="29"/>
  <c r="E67" i="28"/>
  <c r="E32" i="29"/>
  <c r="E69" i="28"/>
  <c r="E34" i="29"/>
  <c r="E71" i="28"/>
  <c r="E36" i="29"/>
  <c r="E73" i="28"/>
  <c r="E38" i="29"/>
  <c r="E75" i="28"/>
  <c r="F5" i="29"/>
  <c r="F42" i="28"/>
  <c r="F7" i="29"/>
  <c r="F44" i="28"/>
  <c r="F9" i="29"/>
  <c r="F46" i="28"/>
  <c r="F11" i="29"/>
  <c r="F48" i="28"/>
  <c r="F13" i="29"/>
  <c r="F50" i="28"/>
  <c r="F15" i="29"/>
  <c r="F52" i="28"/>
  <c r="F17" i="29"/>
  <c r="F54" i="28"/>
  <c r="F19" i="29"/>
  <c r="F56" i="28"/>
  <c r="F21" i="29"/>
  <c r="F58" i="28"/>
  <c r="F23" i="29"/>
  <c r="F60" i="28"/>
  <c r="F25" i="29"/>
  <c r="F62" i="28"/>
  <c r="F27" i="29"/>
  <c r="F64" i="28"/>
  <c r="F29" i="29"/>
  <c r="F66" i="28"/>
  <c r="F31" i="29"/>
  <c r="F68" i="28"/>
  <c r="F33" i="29"/>
  <c r="F70" i="28"/>
  <c r="F35" i="29"/>
  <c r="F72" i="28"/>
  <c r="F37" i="29"/>
  <c r="F74" i="28"/>
  <c r="G4" i="29"/>
  <c r="G41" i="28"/>
  <c r="G6" i="29"/>
  <c r="G43" i="28"/>
  <c r="G8" i="29"/>
  <c r="G45" i="28"/>
  <c r="G10" i="29"/>
  <c r="G47" i="28"/>
  <c r="G12" i="29"/>
  <c r="G49" i="28"/>
  <c r="G14" i="29"/>
  <c r="G51" i="28"/>
  <c r="G16" i="29"/>
  <c r="G53" i="28"/>
  <c r="G18" i="29"/>
  <c r="G55" i="28"/>
  <c r="G20" i="29"/>
  <c r="G57" i="28"/>
  <c r="G22" i="29"/>
  <c r="G59" i="28"/>
  <c r="G24" i="29"/>
  <c r="G61" i="28"/>
  <c r="G26" i="29"/>
  <c r="G63" i="28"/>
  <c r="G28" i="29"/>
  <c r="G65" i="28"/>
  <c r="G30" i="29"/>
  <c r="G67" i="28"/>
  <c r="G32" i="29"/>
  <c r="G69" i="28"/>
  <c r="G34" i="29"/>
  <c r="G71" i="28"/>
  <c r="G36" i="29"/>
  <c r="G73" i="28"/>
  <c r="G38" i="29"/>
  <c r="G75" i="28"/>
  <c r="C38" i="29"/>
  <c r="C75" i="28"/>
  <c r="C34" i="29"/>
  <c r="C71" i="28"/>
  <c r="C30" i="29"/>
  <c r="C67" i="28"/>
  <c r="C28" i="29"/>
  <c r="C65" i="28"/>
  <c r="C26" i="29"/>
  <c r="C63" i="28"/>
  <c r="C24" i="29"/>
  <c r="C61" i="28"/>
  <c r="C22" i="29"/>
  <c r="C59" i="28"/>
  <c r="C20" i="29"/>
  <c r="C57" i="28"/>
  <c r="C18" i="29"/>
  <c r="C55" i="28"/>
  <c r="C14" i="29"/>
  <c r="C51" i="28"/>
  <c r="C12" i="29"/>
  <c r="C49" i="28"/>
  <c r="C10" i="29"/>
  <c r="C47" i="28"/>
  <c r="C8" i="29"/>
  <c r="C45" i="28"/>
  <c r="C6" i="29"/>
  <c r="C43" i="28"/>
  <c r="D4" i="29"/>
  <c r="D41" i="28"/>
  <c r="D6" i="29"/>
  <c r="D43" i="28"/>
  <c r="D8" i="29"/>
  <c r="D45" i="28"/>
  <c r="D10" i="29"/>
  <c r="D47" i="28"/>
  <c r="D12" i="29"/>
  <c r="D49" i="28"/>
  <c r="D14" i="29"/>
  <c r="D51" i="28"/>
  <c r="D16" i="29"/>
  <c r="D53" i="28"/>
  <c r="D18" i="29"/>
  <c r="D55" i="28"/>
  <c r="D20" i="29"/>
  <c r="D57" i="28"/>
  <c r="D22" i="29"/>
  <c r="D59" i="28"/>
  <c r="D24" i="29"/>
  <c r="D61" i="28"/>
  <c r="D26" i="29"/>
  <c r="D63" i="28"/>
  <c r="D28" i="29"/>
  <c r="D65" i="28"/>
  <c r="D30" i="29"/>
  <c r="D67" i="28"/>
  <c r="D32" i="29"/>
  <c r="D69" i="28"/>
  <c r="D34" i="29"/>
  <c r="D71" i="28"/>
  <c r="D36" i="29"/>
  <c r="D73" i="28"/>
  <c r="D38" i="29"/>
  <c r="D75" i="28"/>
  <c r="E5" i="29"/>
  <c r="E42" i="28"/>
  <c r="E7" i="29"/>
  <c r="E44" i="28"/>
  <c r="E9" i="29"/>
  <c r="E46" i="28"/>
  <c r="E11" i="29"/>
  <c r="E48" i="28"/>
  <c r="E13" i="29"/>
  <c r="E50" i="28"/>
  <c r="E15" i="29"/>
  <c r="E52" i="28"/>
  <c r="E17" i="29"/>
  <c r="E54" i="28"/>
  <c r="E19" i="29"/>
  <c r="E56" i="28"/>
  <c r="E21" i="29"/>
  <c r="E58" i="28"/>
  <c r="E23" i="29"/>
  <c r="E60" i="28"/>
  <c r="E25" i="29"/>
  <c r="E62" i="28"/>
  <c r="E27" i="29"/>
  <c r="E64" i="28"/>
  <c r="E29" i="29"/>
  <c r="E66" i="28"/>
  <c r="E31" i="29"/>
  <c r="E68" i="28"/>
  <c r="E33" i="29"/>
  <c r="E70" i="28"/>
  <c r="E35" i="29"/>
  <c r="E72" i="28"/>
  <c r="E37" i="29"/>
  <c r="E74" i="28"/>
  <c r="F4" i="29"/>
  <c r="F41" i="28"/>
  <c r="F6" i="29"/>
  <c r="F43" i="28"/>
  <c r="F8" i="29"/>
  <c r="F45" i="28"/>
  <c r="F10" i="29"/>
  <c r="F47" i="28"/>
  <c r="F12" i="29"/>
  <c r="F49" i="28"/>
  <c r="F14" i="29"/>
  <c r="F51" i="28"/>
  <c r="F16" i="29"/>
  <c r="F53" i="28"/>
  <c r="F18" i="29"/>
  <c r="F55" i="28"/>
  <c r="F20" i="29"/>
  <c r="F57" i="28"/>
  <c r="F22" i="29"/>
  <c r="F59" i="28"/>
  <c r="F24" i="29"/>
  <c r="F61" i="28"/>
  <c r="F26" i="29"/>
  <c r="F63" i="28"/>
  <c r="F28" i="29"/>
  <c r="F65" i="28"/>
  <c r="F30" i="29"/>
  <c r="F67" i="28"/>
  <c r="F32" i="29"/>
  <c r="F69" i="28"/>
  <c r="F34" i="29"/>
  <c r="F71" i="28"/>
  <c r="F36" i="29"/>
  <c r="F73" i="28"/>
  <c r="F38" i="29"/>
  <c r="F75" i="28"/>
  <c r="G5" i="29"/>
  <c r="G42" i="28"/>
  <c r="G7" i="29"/>
  <c r="G44" i="28"/>
  <c r="G9" i="29"/>
  <c r="G46" i="28"/>
  <c r="G11" i="29"/>
  <c r="G48" i="28"/>
  <c r="G13" i="29"/>
  <c r="G50" i="28"/>
  <c r="G15" i="29"/>
  <c r="G52" i="28"/>
  <c r="G17" i="29"/>
  <c r="G54" i="28"/>
  <c r="G19" i="29"/>
  <c r="G56" i="28"/>
  <c r="G21" i="29"/>
  <c r="G58" i="28"/>
  <c r="G23" i="29"/>
  <c r="G60" i="28"/>
  <c r="G25" i="29"/>
  <c r="G62" i="28"/>
  <c r="G27" i="29"/>
  <c r="G64" i="28"/>
  <c r="G29" i="29"/>
  <c r="G66" i="28"/>
  <c r="G31" i="29"/>
  <c r="G68" i="28"/>
  <c r="G33" i="29"/>
  <c r="G70" i="28"/>
  <c r="G35" i="29"/>
  <c r="G72" i="28"/>
  <c r="G37" i="29"/>
  <c r="G74" i="28"/>
  <c r="C16" i="29"/>
  <c r="C53" i="28"/>
  <c r="C76" s="1"/>
  <c r="D39" i="31"/>
  <c r="G39"/>
  <c r="F39"/>
  <c r="E39"/>
  <c r="T28" i="27"/>
  <c r="H40" i="26"/>
  <c r="D39" i="29" s="1"/>
  <c r="Q40" i="26"/>
  <c r="G39" i="29" s="1"/>
  <c r="E40" i="26"/>
  <c r="C39" i="29" s="1"/>
  <c r="K40" i="26"/>
  <c r="E39" i="29" s="1"/>
  <c r="F76" i="28" l="1"/>
  <c r="F77" s="1"/>
  <c r="D76"/>
  <c r="D77" s="1"/>
  <c r="G76"/>
  <c r="G77" s="1"/>
  <c r="E76"/>
  <c r="E77" s="1"/>
  <c r="C77"/>
  <c r="T1" i="24"/>
  <c r="AC1" s="1"/>
  <c r="L1"/>
  <c r="U1" s="1"/>
  <c r="C40" i="26" l="1"/>
  <c r="C39" i="31" s="1"/>
  <c r="AA7" i="23"/>
  <c r="AB7"/>
  <c r="AA8"/>
  <c r="AB8"/>
  <c r="AA11"/>
  <c r="AB11"/>
  <c r="AA12"/>
  <c r="AB12"/>
  <c r="AA13"/>
  <c r="AB13"/>
  <c r="AA14"/>
  <c r="AB14"/>
  <c r="AA15"/>
  <c r="AB15"/>
  <c r="AA17"/>
  <c r="AB17"/>
  <c r="AA18"/>
  <c r="AB18"/>
  <c r="AA20"/>
  <c r="AB20"/>
  <c r="AA21"/>
  <c r="AB21"/>
  <c r="AA22"/>
  <c r="AB22"/>
  <c r="AA23"/>
  <c r="AB23"/>
  <c r="AA24"/>
  <c r="AB24"/>
  <c r="AA25"/>
  <c r="AB25"/>
  <c r="AA26"/>
  <c r="AB26"/>
  <c r="AA27"/>
  <c r="AB27"/>
  <c r="AA28"/>
  <c r="AB28"/>
  <c r="AA29"/>
  <c r="AB29"/>
  <c r="AA30"/>
  <c r="AB30"/>
  <c r="AA31"/>
  <c r="AA33"/>
  <c r="AB33"/>
  <c r="AA34"/>
  <c r="AB34"/>
  <c r="AA35"/>
  <c r="AB35"/>
  <c r="AA36"/>
  <c r="AB36"/>
  <c r="AA37"/>
  <c r="AB37"/>
  <c r="AA38"/>
  <c r="AB38"/>
  <c r="AA39"/>
  <c r="AB39"/>
  <c r="AA40"/>
  <c r="AB40"/>
  <c r="AB6"/>
  <c r="AA6"/>
  <c r="X7"/>
  <c r="Y7"/>
  <c r="X8"/>
  <c r="Y8"/>
  <c r="X9"/>
  <c r="Y9"/>
  <c r="X10"/>
  <c r="Y10"/>
  <c r="X11"/>
  <c r="Y11"/>
  <c r="X12"/>
  <c r="Y12"/>
  <c r="X13"/>
  <c r="Y13"/>
  <c r="X14"/>
  <c r="Y14"/>
  <c r="X15"/>
  <c r="Y15"/>
  <c r="X16"/>
  <c r="Y16"/>
  <c r="X17"/>
  <c r="Y17"/>
  <c r="X18"/>
  <c r="Y18"/>
  <c r="X19"/>
  <c r="Y19"/>
  <c r="X20"/>
  <c r="Y20"/>
  <c r="X21"/>
  <c r="Y21"/>
  <c r="X22"/>
  <c r="Y22"/>
  <c r="X23"/>
  <c r="Y23"/>
  <c r="X24"/>
  <c r="Y24"/>
  <c r="X25"/>
  <c r="Y25"/>
  <c r="X26"/>
  <c r="Y26"/>
  <c r="X27"/>
  <c r="Y27"/>
  <c r="X28"/>
  <c r="Y28"/>
  <c r="X29"/>
  <c r="Y29"/>
  <c r="X30"/>
  <c r="Y30"/>
  <c r="X31"/>
  <c r="Y31"/>
  <c r="X32"/>
  <c r="Y32"/>
  <c r="X33"/>
  <c r="Y33"/>
  <c r="X34"/>
  <c r="Y34"/>
  <c r="X35"/>
  <c r="Y35"/>
  <c r="X36"/>
  <c r="Y36"/>
  <c r="X37"/>
  <c r="Y37"/>
  <c r="X38"/>
  <c r="Y38"/>
  <c r="X39"/>
  <c r="Y39"/>
  <c r="X40"/>
  <c r="Y40"/>
  <c r="Y6"/>
  <c r="X6"/>
  <c r="U16"/>
  <c r="V16"/>
  <c r="U17"/>
  <c r="V17"/>
  <c r="U18"/>
  <c r="V18"/>
  <c r="U19"/>
  <c r="V19"/>
  <c r="U20"/>
  <c r="V20"/>
  <c r="U21"/>
  <c r="V21"/>
  <c r="U22"/>
  <c r="V22"/>
  <c r="U23"/>
  <c r="V23"/>
  <c r="U24"/>
  <c r="V24"/>
  <c r="U25"/>
  <c r="V25"/>
  <c r="U26"/>
  <c r="V26"/>
  <c r="U27"/>
  <c r="V27"/>
  <c r="U28"/>
  <c r="V28"/>
  <c r="U29"/>
  <c r="V29"/>
  <c r="U30"/>
  <c r="V30"/>
  <c r="U31"/>
  <c r="V31"/>
  <c r="U32"/>
  <c r="V32"/>
  <c r="U33"/>
  <c r="V33"/>
  <c r="U34"/>
  <c r="V34"/>
  <c r="U35"/>
  <c r="V35"/>
  <c r="U36"/>
  <c r="V36"/>
  <c r="U37"/>
  <c r="V37"/>
  <c r="U38"/>
  <c r="V38"/>
  <c r="U39"/>
  <c r="V39"/>
  <c r="U40"/>
  <c r="V40"/>
  <c r="U10"/>
  <c r="V10"/>
  <c r="U11"/>
  <c r="V11"/>
  <c r="U12"/>
  <c r="V12"/>
  <c r="U13"/>
  <c r="V13"/>
  <c r="U14"/>
  <c r="V14"/>
  <c r="U15"/>
  <c r="V15"/>
  <c r="U7"/>
  <c r="V7"/>
  <c r="U8"/>
  <c r="V8"/>
  <c r="U9"/>
  <c r="V9"/>
  <c r="V6"/>
  <c r="U6"/>
  <c r="R7"/>
  <c r="S7"/>
  <c r="R8"/>
  <c r="S8"/>
  <c r="R11"/>
  <c r="S11"/>
  <c r="R12"/>
  <c r="S12"/>
  <c r="R13"/>
  <c r="S13"/>
  <c r="R14"/>
  <c r="S14"/>
  <c r="R15"/>
  <c r="S15"/>
  <c r="R17"/>
  <c r="S17"/>
  <c r="R18"/>
  <c r="S18"/>
  <c r="R20"/>
  <c r="S20"/>
  <c r="R21"/>
  <c r="S21"/>
  <c r="R22"/>
  <c r="S22"/>
  <c r="R23"/>
  <c r="S23"/>
  <c r="R24"/>
  <c r="S24"/>
  <c r="R25"/>
  <c r="S25"/>
  <c r="R26"/>
  <c r="S26"/>
  <c r="R27"/>
  <c r="S27"/>
  <c r="R28"/>
  <c r="S28"/>
  <c r="R29"/>
  <c r="S29"/>
  <c r="R30"/>
  <c r="S30"/>
  <c r="R33"/>
  <c r="S33"/>
  <c r="R34"/>
  <c r="S34"/>
  <c r="R35"/>
  <c r="S35"/>
  <c r="R36"/>
  <c r="S36"/>
  <c r="R37"/>
  <c r="S37"/>
  <c r="R38"/>
  <c r="S38"/>
  <c r="R39"/>
  <c r="S39"/>
  <c r="R40"/>
  <c r="S40"/>
  <c r="S6"/>
  <c r="R6"/>
  <c r="O7"/>
  <c r="P7"/>
  <c r="O8"/>
  <c r="P8"/>
  <c r="O9"/>
  <c r="P9"/>
  <c r="O10"/>
  <c r="P10"/>
  <c r="O11"/>
  <c r="P11"/>
  <c r="O12"/>
  <c r="P12"/>
  <c r="O13"/>
  <c r="P13"/>
  <c r="O14"/>
  <c r="P14"/>
  <c r="O15"/>
  <c r="P15"/>
  <c r="O16"/>
  <c r="P16"/>
  <c r="O17"/>
  <c r="P17"/>
  <c r="O18"/>
  <c r="P18"/>
  <c r="O19"/>
  <c r="P19"/>
  <c r="O20"/>
  <c r="P20"/>
  <c r="O21"/>
  <c r="P21"/>
  <c r="O22"/>
  <c r="P22"/>
  <c r="O23"/>
  <c r="P23"/>
  <c r="O24"/>
  <c r="P24"/>
  <c r="O25"/>
  <c r="P25"/>
  <c r="O26"/>
  <c r="P26"/>
  <c r="O27"/>
  <c r="P27"/>
  <c r="O28"/>
  <c r="P28"/>
  <c r="O29"/>
  <c r="P29"/>
  <c r="O30"/>
  <c r="P30"/>
  <c r="O31"/>
  <c r="P31"/>
  <c r="O32"/>
  <c r="P32"/>
  <c r="O33"/>
  <c r="P33"/>
  <c r="O34"/>
  <c r="P34"/>
  <c r="O35"/>
  <c r="P35"/>
  <c r="O36"/>
  <c r="P36"/>
  <c r="O37"/>
  <c r="P37"/>
  <c r="O38"/>
  <c r="P38"/>
  <c r="O39"/>
  <c r="P39"/>
  <c r="O40"/>
  <c r="P40"/>
  <c r="P6"/>
  <c r="O6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M24"/>
  <c r="L24"/>
  <c r="M23"/>
  <c r="L23"/>
  <c r="M22"/>
  <c r="L22"/>
  <c r="M21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L12"/>
  <c r="M11"/>
  <c r="L11"/>
  <c r="M10"/>
  <c r="L10"/>
  <c r="M9"/>
  <c r="L9"/>
  <c r="M8"/>
  <c r="L8"/>
  <c r="M7"/>
  <c r="L7"/>
  <c r="M6"/>
  <c r="L6"/>
  <c r="L35"/>
  <c r="M35"/>
  <c r="L36"/>
  <c r="M36"/>
  <c r="L37"/>
  <c r="M37"/>
  <c r="L38"/>
  <c r="M38"/>
  <c r="L39"/>
  <c r="M39"/>
  <c r="L40"/>
  <c r="M40"/>
  <c r="M34"/>
  <c r="L34"/>
  <c r="W6" i="24"/>
  <c r="W7"/>
  <c r="W8"/>
  <c r="W9"/>
  <c r="W10"/>
  <c r="W11"/>
  <c r="W12"/>
  <c r="W13"/>
  <c r="W14"/>
  <c r="W15"/>
  <c r="W16"/>
  <c r="W17"/>
  <c r="W18"/>
  <c r="W19"/>
  <c r="W20"/>
  <c r="W21"/>
  <c r="W22"/>
  <c r="W24"/>
  <c r="W25"/>
  <c r="W26"/>
  <c r="W27"/>
  <c r="W28"/>
  <c r="W29"/>
  <c r="W30"/>
  <c r="W31"/>
  <c r="W32"/>
  <c r="W33"/>
  <c r="W34"/>
  <c r="W35"/>
  <c r="W36"/>
  <c r="W37"/>
  <c r="W38"/>
  <c r="W39"/>
  <c r="W40"/>
  <c r="D41"/>
  <c r="F41"/>
  <c r="G41"/>
  <c r="I41"/>
  <c r="J41"/>
  <c r="L41"/>
  <c r="M41"/>
  <c r="O41"/>
  <c r="P41"/>
  <c r="R41"/>
  <c r="S41"/>
  <c r="U41"/>
  <c r="V41"/>
  <c r="W41"/>
  <c r="X41"/>
  <c r="Y41"/>
  <c r="AA41"/>
  <c r="AB41"/>
  <c r="T6"/>
  <c r="T7"/>
  <c r="T8"/>
  <c r="T9"/>
  <c r="T10"/>
  <c r="T11"/>
  <c r="T12"/>
  <c r="T13"/>
  <c r="T14"/>
  <c r="T15"/>
  <c r="T16"/>
  <c r="T17"/>
  <c r="T18"/>
  <c r="T19"/>
  <c r="T20"/>
  <c r="T21"/>
  <c r="T22"/>
  <c r="T24"/>
  <c r="T25"/>
  <c r="T26"/>
  <c r="T27"/>
  <c r="T28"/>
  <c r="T29"/>
  <c r="T30"/>
  <c r="T31"/>
  <c r="T32"/>
  <c r="T33"/>
  <c r="T34"/>
  <c r="T35"/>
  <c r="T36"/>
  <c r="T37"/>
  <c r="T38"/>
  <c r="T39"/>
  <c r="T40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Z40"/>
  <c r="Z39"/>
  <c r="Z38"/>
  <c r="Z37"/>
  <c r="Z36"/>
  <c r="Z35"/>
  <c r="Z34"/>
  <c r="Z33"/>
  <c r="Z32"/>
  <c r="Z31"/>
  <c r="Z30"/>
  <c r="Z29"/>
  <c r="Z28"/>
  <c r="Z27"/>
  <c r="Z26"/>
  <c r="Z25"/>
  <c r="Z24"/>
  <c r="Z22"/>
  <c r="Z21"/>
  <c r="Z20"/>
  <c r="Z19"/>
  <c r="Z18"/>
  <c r="Z17"/>
  <c r="Z16"/>
  <c r="Z15"/>
  <c r="Z14"/>
  <c r="Z13"/>
  <c r="Z12"/>
  <c r="Z11"/>
  <c r="Z10"/>
  <c r="Z9"/>
  <c r="Z8"/>
  <c r="Z7"/>
  <c r="Z6"/>
  <c r="Q40"/>
  <c r="Q39"/>
  <c r="Q38"/>
  <c r="Q37"/>
  <c r="Q36"/>
  <c r="Q35"/>
  <c r="Q34"/>
  <c r="Q33"/>
  <c r="Q32"/>
  <c r="Q31"/>
  <c r="Q30"/>
  <c r="Q29"/>
  <c r="Q28"/>
  <c r="Q27"/>
  <c r="Q26"/>
  <c r="Q25"/>
  <c r="Q24"/>
  <c r="Q22"/>
  <c r="Q21"/>
  <c r="Q20"/>
  <c r="Q19"/>
  <c r="Q18"/>
  <c r="Q17"/>
  <c r="Q16"/>
  <c r="Q15"/>
  <c r="Q14"/>
  <c r="Q13"/>
  <c r="Q12"/>
  <c r="Q11"/>
  <c r="Q10"/>
  <c r="Q9"/>
  <c r="Q8"/>
  <c r="Q7"/>
  <c r="Q6"/>
  <c r="N40"/>
  <c r="N39"/>
  <c r="N38"/>
  <c r="N37"/>
  <c r="N36"/>
  <c r="N35"/>
  <c r="N34"/>
  <c r="N33"/>
  <c r="N32"/>
  <c r="N31"/>
  <c r="N30"/>
  <c r="N29"/>
  <c r="N28"/>
  <c r="N27"/>
  <c r="N26"/>
  <c r="N25"/>
  <c r="N24"/>
  <c r="N22"/>
  <c r="N21"/>
  <c r="N20"/>
  <c r="N19"/>
  <c r="N18"/>
  <c r="N17"/>
  <c r="N16"/>
  <c r="N15"/>
  <c r="N14"/>
  <c r="N13"/>
  <c r="N12"/>
  <c r="N11"/>
  <c r="N10"/>
  <c r="N9"/>
  <c r="N8"/>
  <c r="N7"/>
  <c r="N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I7" i="23"/>
  <c r="J7"/>
  <c r="I8"/>
  <c r="J8"/>
  <c r="I11"/>
  <c r="J11"/>
  <c r="I12"/>
  <c r="J12"/>
  <c r="I13"/>
  <c r="J13"/>
  <c r="I14"/>
  <c r="J14"/>
  <c r="I15"/>
  <c r="J15"/>
  <c r="I17"/>
  <c r="J17"/>
  <c r="I18"/>
  <c r="J18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3"/>
  <c r="J33"/>
  <c r="I34"/>
  <c r="J34"/>
  <c r="I35"/>
  <c r="J35"/>
  <c r="I36"/>
  <c r="J36"/>
  <c r="I37"/>
  <c r="J37"/>
  <c r="I38"/>
  <c r="J38"/>
  <c r="I39"/>
  <c r="J39"/>
  <c r="I40"/>
  <c r="J40"/>
  <c r="J6"/>
  <c r="I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G6"/>
  <c r="F6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7"/>
  <c r="D7"/>
  <c r="C8"/>
  <c r="D8"/>
  <c r="C9"/>
  <c r="D9"/>
  <c r="C10"/>
  <c r="D10"/>
  <c r="C11"/>
  <c r="D11"/>
  <c r="D6"/>
  <c r="C6"/>
  <c r="C41" i="24"/>
  <c r="E40"/>
  <c r="H40"/>
  <c r="E39"/>
  <c r="H39"/>
  <c r="E38"/>
  <c r="H38"/>
  <c r="E37"/>
  <c r="H37"/>
  <c r="E36"/>
  <c r="H36"/>
  <c r="E35"/>
  <c r="H35"/>
  <c r="E34"/>
  <c r="H34"/>
  <c r="E33"/>
  <c r="H33"/>
  <c r="E32"/>
  <c r="H32"/>
  <c r="E31"/>
  <c r="H31"/>
  <c r="E30"/>
  <c r="H30"/>
  <c r="E29"/>
  <c r="H29"/>
  <c r="E28"/>
  <c r="H28"/>
  <c r="E27"/>
  <c r="H27"/>
  <c r="E26"/>
  <c r="H26"/>
  <c r="E25"/>
  <c r="H25"/>
  <c r="E24"/>
  <c r="H24"/>
  <c r="E23"/>
  <c r="H23"/>
  <c r="E22"/>
  <c r="H22"/>
  <c r="E21"/>
  <c r="H21"/>
  <c r="E20"/>
  <c r="H20"/>
  <c r="E19"/>
  <c r="H19"/>
  <c r="E18"/>
  <c r="H18"/>
  <c r="E17"/>
  <c r="H17"/>
  <c r="E16"/>
  <c r="H16"/>
  <c r="E15"/>
  <c r="H15"/>
  <c r="E14"/>
  <c r="H14"/>
  <c r="E13"/>
  <c r="H13"/>
  <c r="E12"/>
  <c r="H12"/>
  <c r="E11"/>
  <c r="H11"/>
  <c r="E10"/>
  <c r="H10"/>
  <c r="E9"/>
  <c r="H9"/>
  <c r="E8"/>
  <c r="H8"/>
  <c r="E7"/>
  <c r="H7"/>
  <c r="E6"/>
  <c r="H6"/>
  <c r="K6"/>
  <c r="N41" l="1"/>
  <c r="Q41"/>
  <c r="T41"/>
  <c r="AC41"/>
  <c r="Z41"/>
  <c r="K41"/>
  <c r="E41"/>
  <c r="H41"/>
  <c r="I2" i="21"/>
  <c r="O2" s="1"/>
  <c r="U2" s="1"/>
  <c r="I1"/>
  <c r="O1" s="1"/>
  <c r="U1" s="1"/>
  <c r="I2" i="18"/>
  <c r="O2" s="1"/>
  <c r="U2" s="1"/>
  <c r="I1"/>
  <c r="O1" s="1"/>
  <c r="U1" s="1"/>
  <c r="I2" i="16"/>
  <c r="O2" s="1"/>
  <c r="U2" s="1"/>
  <c r="I1"/>
  <c r="O1" s="1"/>
  <c r="U1" s="1"/>
  <c r="T40" i="14"/>
  <c r="W40" i="23" s="1"/>
  <c r="T39" i="14"/>
  <c r="T38"/>
  <c r="T37"/>
  <c r="T36"/>
  <c r="T35"/>
  <c r="W35" i="23" s="1"/>
  <c r="T34" i="14"/>
  <c r="T33"/>
  <c r="W33" i="23" s="1"/>
  <c r="T32" i="14"/>
  <c r="W32" i="23" s="1"/>
  <c r="T31" i="14"/>
  <c r="W31" i="23" s="1"/>
  <c r="T30" i="14"/>
  <c r="W30" i="23" s="1"/>
  <c r="T29" i="14"/>
  <c r="W29" i="23" s="1"/>
  <c r="T28" i="14"/>
  <c r="W28" i="23" s="1"/>
  <c r="T27" i="14"/>
  <c r="W27" i="23" s="1"/>
  <c r="T26" i="14"/>
  <c r="W26" i="23" s="1"/>
  <c r="T25" i="14"/>
  <c r="W25" i="23" s="1"/>
  <c r="T24" i="14"/>
  <c r="W24" i="23" s="1"/>
  <c r="T23" i="14"/>
  <c r="W23" i="23" s="1"/>
  <c r="T22" i="14"/>
  <c r="W22" i="23" s="1"/>
  <c r="T21" i="14"/>
  <c r="W21" i="23" s="1"/>
  <c r="T20" i="14"/>
  <c r="W20" i="23" s="1"/>
  <c r="T19" i="14"/>
  <c r="W19" i="23" s="1"/>
  <c r="T18" i="14"/>
  <c r="W18" i="23" s="1"/>
  <c r="T17" i="14"/>
  <c r="W17" i="23" s="1"/>
  <c r="W16"/>
  <c r="T15" i="14"/>
  <c r="W15" i="23" s="1"/>
  <c r="T14" i="14"/>
  <c r="W14" i="23" s="1"/>
  <c r="T13" i="14"/>
  <c r="W13" i="23" s="1"/>
  <c r="T12" i="14"/>
  <c r="W12" i="23" s="1"/>
  <c r="T11" i="14"/>
  <c r="W11" i="23" s="1"/>
  <c r="T10" i="14"/>
  <c r="W10" i="23" s="1"/>
  <c r="T9" i="14"/>
  <c r="W9" i="23" s="1"/>
  <c r="T8" i="14"/>
  <c r="W8" i="23" s="1"/>
  <c r="T7" i="14"/>
  <c r="T6"/>
  <c r="W6" i="23" s="1"/>
  <c r="Q40" i="14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5"/>
  <c r="Q14"/>
  <c r="Q13"/>
  <c r="Q12"/>
  <c r="Q11"/>
  <c r="Q10"/>
  <c r="Q9"/>
  <c r="Q8"/>
  <c r="Q7"/>
  <c r="Q6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5"/>
  <c r="N14"/>
  <c r="N13"/>
  <c r="N12"/>
  <c r="N11"/>
  <c r="N10"/>
  <c r="N9"/>
  <c r="N8"/>
  <c r="N7"/>
  <c r="N6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5"/>
  <c r="K14"/>
  <c r="K13"/>
  <c r="K12"/>
  <c r="K11"/>
  <c r="K10"/>
  <c r="K9"/>
  <c r="K8"/>
  <c r="K7"/>
  <c r="K6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5"/>
  <c r="H14"/>
  <c r="H13"/>
  <c r="H12"/>
  <c r="H11"/>
  <c r="H10"/>
  <c r="H9"/>
  <c r="H8"/>
  <c r="H7"/>
  <c r="H6"/>
  <c r="BC41"/>
  <c r="BB41"/>
  <c r="AZ41"/>
  <c r="AY41"/>
  <c r="AQ41"/>
  <c r="AP41"/>
  <c r="AN41"/>
  <c r="AM41"/>
  <c r="AE41"/>
  <c r="AD41"/>
  <c r="AB41"/>
  <c r="AA41"/>
  <c r="Y41"/>
  <c r="X41"/>
  <c r="S41"/>
  <c r="R41"/>
  <c r="P41"/>
  <c r="O41"/>
  <c r="M41"/>
  <c r="L41"/>
  <c r="J41"/>
  <c r="I41"/>
  <c r="G41"/>
  <c r="F41"/>
  <c r="D41"/>
  <c r="C41"/>
  <c r="BF40"/>
  <c r="BE40"/>
  <c r="H39" i="37" s="1"/>
  <c r="BD40" i="14"/>
  <c r="BA40"/>
  <c r="AT40"/>
  <c r="I39" i="37" s="1"/>
  <c r="AS40" i="14"/>
  <c r="F39" i="37" s="1"/>
  <c r="AR40" i="14"/>
  <c r="AC40" i="23" s="1"/>
  <c r="AO40" i="14"/>
  <c r="AH40"/>
  <c r="AG40"/>
  <c r="D39" i="37" s="1"/>
  <c r="AF40" i="14"/>
  <c r="Z40" i="23" s="1"/>
  <c r="AC40" i="14"/>
  <c r="Z40"/>
  <c r="V40"/>
  <c r="C39" i="37" s="1"/>
  <c r="U40" i="14"/>
  <c r="E40"/>
  <c r="BF39"/>
  <c r="S39" i="21" s="1"/>
  <c r="BE39" i="14"/>
  <c r="BD39"/>
  <c r="BA39"/>
  <c r="AT39"/>
  <c r="AS39"/>
  <c r="AR39"/>
  <c r="AO39"/>
  <c r="AH39"/>
  <c r="G39" i="21" s="1"/>
  <c r="AG39" i="14"/>
  <c r="AF39"/>
  <c r="AC39"/>
  <c r="Z39"/>
  <c r="V39"/>
  <c r="U39"/>
  <c r="C39" i="21" s="1"/>
  <c r="E39" i="14"/>
  <c r="BF38"/>
  <c r="BE38"/>
  <c r="BD38"/>
  <c r="BA38"/>
  <c r="AT38"/>
  <c r="AS38"/>
  <c r="AR38"/>
  <c r="AO38"/>
  <c r="AH38"/>
  <c r="AG38"/>
  <c r="AF38"/>
  <c r="AC38"/>
  <c r="Z38"/>
  <c r="V38"/>
  <c r="U38"/>
  <c r="E38"/>
  <c r="BF37"/>
  <c r="S37" i="21" s="1"/>
  <c r="BE37" i="14"/>
  <c r="BD37"/>
  <c r="BA37"/>
  <c r="AT37"/>
  <c r="AS37"/>
  <c r="AR37"/>
  <c r="AO37"/>
  <c r="AH37"/>
  <c r="G37" i="21" s="1"/>
  <c r="AG37" i="14"/>
  <c r="AF37"/>
  <c r="AC37"/>
  <c r="Z37"/>
  <c r="V37"/>
  <c r="U37"/>
  <c r="C37" i="21" s="1"/>
  <c r="E37" i="14"/>
  <c r="BF36"/>
  <c r="S36" i="21" s="1"/>
  <c r="BE36" i="14"/>
  <c r="BD36"/>
  <c r="BA36"/>
  <c r="AT36"/>
  <c r="AS36"/>
  <c r="AR36"/>
  <c r="AO36"/>
  <c r="AH36"/>
  <c r="G36" i="21" s="1"/>
  <c r="AG36" i="14"/>
  <c r="AF36"/>
  <c r="AC36"/>
  <c r="Z36"/>
  <c r="V36"/>
  <c r="U36"/>
  <c r="C36" i="21" s="1"/>
  <c r="E36" i="14"/>
  <c r="BF35"/>
  <c r="BE35"/>
  <c r="BD35"/>
  <c r="BA35"/>
  <c r="AT35"/>
  <c r="AS35"/>
  <c r="AR35"/>
  <c r="AC35" i="23" s="1"/>
  <c r="AO35" i="14"/>
  <c r="AH35"/>
  <c r="AG35"/>
  <c r="AF35"/>
  <c r="Z35" i="23" s="1"/>
  <c r="AC35" i="14"/>
  <c r="Z35"/>
  <c r="V35"/>
  <c r="U35"/>
  <c r="E35"/>
  <c r="BF34"/>
  <c r="S34" i="21" s="1"/>
  <c r="BE34" i="14"/>
  <c r="BD34"/>
  <c r="BA34"/>
  <c r="AT34"/>
  <c r="AS34"/>
  <c r="AR34"/>
  <c r="AO34"/>
  <c r="AH34"/>
  <c r="G34" i="21" s="1"/>
  <c r="AG34" i="14"/>
  <c r="AF34"/>
  <c r="AC34"/>
  <c r="Z34"/>
  <c r="V34"/>
  <c r="U34"/>
  <c r="C34" i="21" s="1"/>
  <c r="E34" i="14"/>
  <c r="BF33"/>
  <c r="S33" i="21" s="1"/>
  <c r="BE33" i="14"/>
  <c r="BD33"/>
  <c r="BA33"/>
  <c r="AT33"/>
  <c r="AS33"/>
  <c r="AR33"/>
  <c r="AO33"/>
  <c r="AH33"/>
  <c r="G33" i="21" s="1"/>
  <c r="AG33" i="14"/>
  <c r="AF33"/>
  <c r="AC33"/>
  <c r="Z33"/>
  <c r="V33"/>
  <c r="U33"/>
  <c r="C33" i="21" s="1"/>
  <c r="E33" i="14"/>
  <c r="BF32"/>
  <c r="S32" i="21" s="1"/>
  <c r="BE32" i="14"/>
  <c r="BD32"/>
  <c r="BA32"/>
  <c r="AT32"/>
  <c r="AS32"/>
  <c r="AR32"/>
  <c r="AC32" i="23" s="1"/>
  <c r="AO32" i="14"/>
  <c r="AH32"/>
  <c r="AG32"/>
  <c r="AF32"/>
  <c r="Z32" i="23" s="1"/>
  <c r="AC32" i="14"/>
  <c r="Z32"/>
  <c r="V32"/>
  <c r="U32"/>
  <c r="C32" i="21" s="1"/>
  <c r="E32" i="14"/>
  <c r="BF31"/>
  <c r="S31" i="21" s="1"/>
  <c r="BE31" i="14"/>
  <c r="BD31"/>
  <c r="BA31"/>
  <c r="AT31"/>
  <c r="AS31"/>
  <c r="AR31"/>
  <c r="AC31" i="23" s="1"/>
  <c r="AO31" i="14"/>
  <c r="AH31"/>
  <c r="AG31"/>
  <c r="AF31"/>
  <c r="Z31" i="23" s="1"/>
  <c r="AC31" i="14"/>
  <c r="Z31"/>
  <c r="V31"/>
  <c r="U31"/>
  <c r="C31" i="21" s="1"/>
  <c r="E31" i="14"/>
  <c r="BF30"/>
  <c r="S30" i="21" s="1"/>
  <c r="BE30" i="14"/>
  <c r="BD30"/>
  <c r="BA30"/>
  <c r="AT30"/>
  <c r="AS30"/>
  <c r="AR30"/>
  <c r="AC30" i="23" s="1"/>
  <c r="AO30" i="14"/>
  <c r="AH30"/>
  <c r="G30" i="21" s="1"/>
  <c r="AG30" i="14"/>
  <c r="AF30"/>
  <c r="Z30" i="23" s="1"/>
  <c r="AC30" i="14"/>
  <c r="Z30"/>
  <c r="V30"/>
  <c r="U30"/>
  <c r="C30" i="21" s="1"/>
  <c r="E30" i="14"/>
  <c r="BF29"/>
  <c r="S29" i="21" s="1"/>
  <c r="BE29" i="14"/>
  <c r="BD29"/>
  <c r="BA29"/>
  <c r="AT29"/>
  <c r="AS29"/>
  <c r="AR29"/>
  <c r="AC29" i="23" s="1"/>
  <c r="AO29" i="14"/>
  <c r="AH29"/>
  <c r="G29" i="21" s="1"/>
  <c r="AG29" i="14"/>
  <c r="AF29"/>
  <c r="Z29" i="23" s="1"/>
  <c r="AC29" i="14"/>
  <c r="Z29"/>
  <c r="V29"/>
  <c r="U29"/>
  <c r="C29" i="21" s="1"/>
  <c r="E29" i="14"/>
  <c r="BF28"/>
  <c r="S28" i="21" s="1"/>
  <c r="BE28" i="14"/>
  <c r="BD28"/>
  <c r="BA28"/>
  <c r="AT28"/>
  <c r="AS28"/>
  <c r="AR28"/>
  <c r="AC28" i="23" s="1"/>
  <c r="AO28" i="14"/>
  <c r="AH28"/>
  <c r="G28" i="21" s="1"/>
  <c r="AG28" i="14"/>
  <c r="AF28"/>
  <c r="Z28" i="23" s="1"/>
  <c r="AC28" i="14"/>
  <c r="Z28"/>
  <c r="V28"/>
  <c r="U28"/>
  <c r="C28" i="21" s="1"/>
  <c r="E28" i="14"/>
  <c r="BF27"/>
  <c r="S27" i="21" s="1"/>
  <c r="BE27" i="14"/>
  <c r="BD27"/>
  <c r="BA27"/>
  <c r="AT27"/>
  <c r="AS27"/>
  <c r="AR27"/>
  <c r="AC27" i="23" s="1"/>
  <c r="AO27" i="14"/>
  <c r="AH27"/>
  <c r="G27" i="21" s="1"/>
  <c r="AG27" i="14"/>
  <c r="AF27"/>
  <c r="Z27" i="23" s="1"/>
  <c r="AC27" i="14"/>
  <c r="Z27"/>
  <c r="V27"/>
  <c r="U27"/>
  <c r="E27"/>
  <c r="BF26"/>
  <c r="BE26"/>
  <c r="H25" i="37" s="1"/>
  <c r="BD26" i="14"/>
  <c r="BA26"/>
  <c r="AT26"/>
  <c r="I25" i="37" s="1"/>
  <c r="AS26" i="14"/>
  <c r="F25" i="37" s="1"/>
  <c r="AR26" i="14"/>
  <c r="AC26" i="23" s="1"/>
  <c r="AO26" i="14"/>
  <c r="AH26"/>
  <c r="AG26"/>
  <c r="D25" i="37" s="1"/>
  <c r="AF26" i="14"/>
  <c r="Z26" i="23" s="1"/>
  <c r="AC26" i="14"/>
  <c r="Z26"/>
  <c r="V26"/>
  <c r="C25" i="37" s="1"/>
  <c r="U26" i="14"/>
  <c r="E26"/>
  <c r="BF25"/>
  <c r="S25" i="21" s="1"/>
  <c r="BE25" i="14"/>
  <c r="BD25"/>
  <c r="BA25"/>
  <c r="AT25"/>
  <c r="AS25"/>
  <c r="AR25"/>
  <c r="AC25" i="23" s="1"/>
  <c r="AO25" i="14"/>
  <c r="AH25"/>
  <c r="G25" i="21" s="1"/>
  <c r="AG25" i="14"/>
  <c r="AF25"/>
  <c r="Z25" i="23" s="1"/>
  <c r="AC25" i="14"/>
  <c r="Z25"/>
  <c r="V25"/>
  <c r="U25"/>
  <c r="E25"/>
  <c r="BF24"/>
  <c r="S24" i="21" s="1"/>
  <c r="BE24" i="14"/>
  <c r="BD24"/>
  <c r="BA24"/>
  <c r="AT24"/>
  <c r="AS24"/>
  <c r="AR24"/>
  <c r="AC24" i="23" s="1"/>
  <c r="AO24" i="14"/>
  <c r="AH24"/>
  <c r="G24" i="21" s="1"/>
  <c r="AG24" i="14"/>
  <c r="AF24"/>
  <c r="Z24" i="23" s="1"/>
  <c r="AC24" i="14"/>
  <c r="Z24"/>
  <c r="V24"/>
  <c r="U24"/>
  <c r="E24"/>
  <c r="BF23"/>
  <c r="S23" i="21" s="1"/>
  <c r="BE23" i="14"/>
  <c r="BD23"/>
  <c r="BA23"/>
  <c r="AT23"/>
  <c r="AS23"/>
  <c r="AR23"/>
  <c r="AC23" i="23" s="1"/>
  <c r="AO23" i="14"/>
  <c r="AH23"/>
  <c r="G23" i="21" s="1"/>
  <c r="AG23" i="14"/>
  <c r="AF23"/>
  <c r="Z23" i="23" s="1"/>
  <c r="AC23" i="14"/>
  <c r="Z23"/>
  <c r="V23"/>
  <c r="U23"/>
  <c r="C23" i="21" s="1"/>
  <c r="E23" i="14"/>
  <c r="BF22"/>
  <c r="S22" i="21" s="1"/>
  <c r="BE22" i="14"/>
  <c r="BD22"/>
  <c r="BA22"/>
  <c r="AT22"/>
  <c r="AS22"/>
  <c r="AR22"/>
  <c r="AC22" i="23" s="1"/>
  <c r="AO22" i="14"/>
  <c r="AH22"/>
  <c r="G22" i="21" s="1"/>
  <c r="AG22" i="14"/>
  <c r="AF22"/>
  <c r="Z22" i="23" s="1"/>
  <c r="AC22" i="14"/>
  <c r="Z22"/>
  <c r="V22"/>
  <c r="U22"/>
  <c r="E22"/>
  <c r="BF21"/>
  <c r="S21" i="21" s="1"/>
  <c r="BE21" i="14"/>
  <c r="BD21"/>
  <c r="BA21"/>
  <c r="AT21"/>
  <c r="AS21"/>
  <c r="AR21"/>
  <c r="AC21" i="23" s="1"/>
  <c r="AO21" i="14"/>
  <c r="AH21"/>
  <c r="G21" i="21" s="1"/>
  <c r="AG21" i="14"/>
  <c r="AF21"/>
  <c r="Z21" i="23" s="1"/>
  <c r="AC21" i="14"/>
  <c r="Z21"/>
  <c r="V21"/>
  <c r="U21"/>
  <c r="E21"/>
  <c r="BF20"/>
  <c r="S20" i="21" s="1"/>
  <c r="BE20" i="14"/>
  <c r="BD20"/>
  <c r="BA20"/>
  <c r="AT20"/>
  <c r="AS20"/>
  <c r="AR20"/>
  <c r="AC20" i="23" s="1"/>
  <c r="AO20" i="14"/>
  <c r="AH20"/>
  <c r="G20" i="21" s="1"/>
  <c r="AG20" i="14"/>
  <c r="AF20"/>
  <c r="Z20" i="23" s="1"/>
  <c r="AC20" i="14"/>
  <c r="Z20"/>
  <c r="V20"/>
  <c r="U20"/>
  <c r="E20"/>
  <c r="BF19"/>
  <c r="S19" i="21" s="1"/>
  <c r="BE19" i="14"/>
  <c r="BD19"/>
  <c r="BA19"/>
  <c r="AT19"/>
  <c r="AS19"/>
  <c r="AR19"/>
  <c r="AO19"/>
  <c r="AH19"/>
  <c r="G19" i="21" s="1"/>
  <c r="AG19" i="14"/>
  <c r="AF19"/>
  <c r="Z19" i="23" s="1"/>
  <c r="AC19" i="14"/>
  <c r="Z19"/>
  <c r="V19"/>
  <c r="U19"/>
  <c r="E19"/>
  <c r="BF18"/>
  <c r="S18" i="21" s="1"/>
  <c r="BE18" i="14"/>
  <c r="BD18"/>
  <c r="BA18"/>
  <c r="AT18"/>
  <c r="AS18"/>
  <c r="AR18"/>
  <c r="AC18" i="23" s="1"/>
  <c r="AO18" i="14"/>
  <c r="AH18"/>
  <c r="G18" i="21" s="1"/>
  <c r="AG18" i="14"/>
  <c r="AF18"/>
  <c r="Z18" i="23" s="1"/>
  <c r="AC18" i="14"/>
  <c r="Z18"/>
  <c r="V18"/>
  <c r="U18"/>
  <c r="E18"/>
  <c r="BF17"/>
  <c r="S17" i="21" s="1"/>
  <c r="BE17" i="14"/>
  <c r="BD17"/>
  <c r="BA17"/>
  <c r="AT17"/>
  <c r="AS17"/>
  <c r="AR17"/>
  <c r="AC17" i="23" s="1"/>
  <c r="AO17" i="14"/>
  <c r="AH17"/>
  <c r="G17" i="21" s="1"/>
  <c r="AG17" i="14"/>
  <c r="AF17"/>
  <c r="Z17" i="23" s="1"/>
  <c r="AC17" i="14"/>
  <c r="Z17"/>
  <c r="V17"/>
  <c r="U17"/>
  <c r="E17"/>
  <c r="BF16"/>
  <c r="BE16"/>
  <c r="Z16" i="23"/>
  <c r="BF15" i="14"/>
  <c r="S15" i="21" s="1"/>
  <c r="BE15" i="14"/>
  <c r="BD15"/>
  <c r="BA15"/>
  <c r="AT15"/>
  <c r="AS15"/>
  <c r="AR15"/>
  <c r="AC15" i="23" s="1"/>
  <c r="AO15" i="14"/>
  <c r="AH15"/>
  <c r="G15" i="21" s="1"/>
  <c r="AG15" i="14"/>
  <c r="AF15"/>
  <c r="Z15" i="23" s="1"/>
  <c r="AC15" i="14"/>
  <c r="Z15"/>
  <c r="V15"/>
  <c r="U15"/>
  <c r="E15"/>
  <c r="BF14"/>
  <c r="S14" i="21" s="1"/>
  <c r="BE14" i="14"/>
  <c r="BD14"/>
  <c r="BA14"/>
  <c r="AT14"/>
  <c r="AS14"/>
  <c r="AR14"/>
  <c r="AC14" i="23" s="1"/>
  <c r="AO14" i="14"/>
  <c r="AH14"/>
  <c r="G14" i="21" s="1"/>
  <c r="AG14" i="14"/>
  <c r="AF14"/>
  <c r="Z14" i="23" s="1"/>
  <c r="AC14" i="14"/>
  <c r="Z14"/>
  <c r="V14"/>
  <c r="U14"/>
  <c r="E14"/>
  <c r="BF13"/>
  <c r="BE13"/>
  <c r="H12" i="37" s="1"/>
  <c r="BD13" i="14"/>
  <c r="BA13"/>
  <c r="AT13"/>
  <c r="I12" i="37" s="1"/>
  <c r="AS13" i="14"/>
  <c r="F12" i="37" s="1"/>
  <c r="AR13" i="14"/>
  <c r="AC13" i="23" s="1"/>
  <c r="AO13" i="14"/>
  <c r="AH13"/>
  <c r="AG13"/>
  <c r="D12" i="37" s="1"/>
  <c r="AF13" i="14"/>
  <c r="Z13" i="23" s="1"/>
  <c r="AC13" i="14"/>
  <c r="Z13"/>
  <c r="V13"/>
  <c r="C12" i="37" s="1"/>
  <c r="U13" i="14"/>
  <c r="E13"/>
  <c r="BF12"/>
  <c r="S12" i="21" s="1"/>
  <c r="BE12" i="14"/>
  <c r="BD12"/>
  <c r="BA12"/>
  <c r="AT12"/>
  <c r="AS12"/>
  <c r="AR12"/>
  <c r="AC12" i="23" s="1"/>
  <c r="AO12" i="14"/>
  <c r="AH12"/>
  <c r="G12" i="21" s="1"/>
  <c r="AG12" i="14"/>
  <c r="AF12"/>
  <c r="Z12" i="23" s="1"/>
  <c r="AC12" i="14"/>
  <c r="Z12"/>
  <c r="V12"/>
  <c r="U12"/>
  <c r="E12"/>
  <c r="BF11"/>
  <c r="S11" i="21" s="1"/>
  <c r="BE11" i="14"/>
  <c r="BD11"/>
  <c r="BA11"/>
  <c r="AT11"/>
  <c r="AS11"/>
  <c r="AR11"/>
  <c r="AC11" i="23" s="1"/>
  <c r="AO11" i="14"/>
  <c r="AH11"/>
  <c r="G11" i="21" s="1"/>
  <c r="AG11" i="14"/>
  <c r="AF11"/>
  <c r="Z11" i="23" s="1"/>
  <c r="AC11" i="14"/>
  <c r="Z11"/>
  <c r="V11"/>
  <c r="U11"/>
  <c r="E11"/>
  <c r="BF10"/>
  <c r="S10" i="21" s="1"/>
  <c r="BE10" i="14"/>
  <c r="BD10"/>
  <c r="BA10"/>
  <c r="AT10"/>
  <c r="AS10"/>
  <c r="AR10"/>
  <c r="AO10"/>
  <c r="AH10"/>
  <c r="G10" i="21" s="1"/>
  <c r="AG10" i="14"/>
  <c r="AF10"/>
  <c r="Z10" i="23" s="1"/>
  <c r="AC10" i="14"/>
  <c r="Z10"/>
  <c r="V10"/>
  <c r="U10"/>
  <c r="E10"/>
  <c r="BF9"/>
  <c r="S9" i="21" s="1"/>
  <c r="BE9" i="14"/>
  <c r="BD9"/>
  <c r="BA9"/>
  <c r="AT9"/>
  <c r="AS9"/>
  <c r="AR9"/>
  <c r="AO9"/>
  <c r="AH9"/>
  <c r="G9" i="21" s="1"/>
  <c r="AG9" i="14"/>
  <c r="AF9"/>
  <c r="Z9" i="23" s="1"/>
  <c r="AC9" i="14"/>
  <c r="Z9"/>
  <c r="V9"/>
  <c r="U9"/>
  <c r="E9"/>
  <c r="BF8"/>
  <c r="S8" i="21" s="1"/>
  <c r="BE8" i="14"/>
  <c r="BD8"/>
  <c r="BA8"/>
  <c r="AT8"/>
  <c r="AS8"/>
  <c r="AR8"/>
  <c r="AC8" i="23" s="1"/>
  <c r="AO8" i="14"/>
  <c r="AH8"/>
  <c r="G8" i="21" s="1"/>
  <c r="AG8" i="14"/>
  <c r="AF8"/>
  <c r="Z8" i="23" s="1"/>
  <c r="AC8" i="14"/>
  <c r="Z8"/>
  <c r="V8"/>
  <c r="U8"/>
  <c r="E8"/>
  <c r="BF7"/>
  <c r="S7" i="21" s="1"/>
  <c r="BE7" i="14"/>
  <c r="BD7"/>
  <c r="BA7"/>
  <c r="AT7"/>
  <c r="AS7"/>
  <c r="AR7"/>
  <c r="AC7" i="23" s="1"/>
  <c r="AO7" i="14"/>
  <c r="AH7"/>
  <c r="G7" i="21" s="1"/>
  <c r="AG7" i="14"/>
  <c r="AF7"/>
  <c r="Z7" i="23" s="1"/>
  <c r="AC7" i="14"/>
  <c r="Z7"/>
  <c r="V7"/>
  <c r="U7"/>
  <c r="E7"/>
  <c r="BF6"/>
  <c r="BE6"/>
  <c r="BD6"/>
  <c r="BD41" s="1"/>
  <c r="BA6"/>
  <c r="AT6"/>
  <c r="AS6"/>
  <c r="AR6"/>
  <c r="AO6"/>
  <c r="AH6"/>
  <c r="G6" i="21" s="1"/>
  <c r="AG6" i="14"/>
  <c r="AF6"/>
  <c r="AC6"/>
  <c r="Z6"/>
  <c r="V6"/>
  <c r="U6"/>
  <c r="E6"/>
  <c r="I2"/>
  <c r="O2" s="1"/>
  <c r="U2" s="1"/>
  <c r="AA2" s="1"/>
  <c r="AG2" s="1"/>
  <c r="AM2" s="1"/>
  <c r="AS2" s="1"/>
  <c r="AY2" s="1"/>
  <c r="BE2" s="1"/>
  <c r="I1"/>
  <c r="O1" s="1"/>
  <c r="U1" s="1"/>
  <c r="AA1" s="1"/>
  <c r="AG1" s="1"/>
  <c r="AM1" s="1"/>
  <c r="AS1" s="1"/>
  <c r="AY1" s="1"/>
  <c r="BE1" s="1"/>
  <c r="BD22" i="12"/>
  <c r="AR35"/>
  <c r="T35" i="23" s="1"/>
  <c r="AR38" i="12"/>
  <c r="AO33"/>
  <c r="T40"/>
  <c r="T39"/>
  <c r="N39" i="23" s="1"/>
  <c r="T38" i="12"/>
  <c r="T37"/>
  <c r="T36"/>
  <c r="T35"/>
  <c r="T34"/>
  <c r="N34" i="23" s="1"/>
  <c r="T33" i="12"/>
  <c r="N33" i="23" s="1"/>
  <c r="T32" i="12"/>
  <c r="T31"/>
  <c r="T30"/>
  <c r="T29"/>
  <c r="N29" i="23" s="1"/>
  <c r="T28" i="12"/>
  <c r="T27"/>
  <c r="N27" i="23" s="1"/>
  <c r="T26" i="12"/>
  <c r="T25"/>
  <c r="N25" i="23" s="1"/>
  <c r="T24" i="12"/>
  <c r="N24" i="23" s="1"/>
  <c r="T23" i="12"/>
  <c r="N23" i="23" s="1"/>
  <c r="T22" i="12"/>
  <c r="T21"/>
  <c r="N21" i="23" s="1"/>
  <c r="T20" i="12"/>
  <c r="T19"/>
  <c r="N19" i="23" s="1"/>
  <c r="T18" i="12"/>
  <c r="T17"/>
  <c r="N17" i="23" s="1"/>
  <c r="T15" i="12"/>
  <c r="N15" i="23" s="1"/>
  <c r="T14" i="12"/>
  <c r="T13"/>
  <c r="N13" i="23" s="1"/>
  <c r="T12" i="12"/>
  <c r="T11"/>
  <c r="N11" i="23" s="1"/>
  <c r="T10" i="12"/>
  <c r="T9"/>
  <c r="N9" i="23" s="1"/>
  <c r="T8" i="12"/>
  <c r="T7"/>
  <c r="N7" i="23" s="1"/>
  <c r="T6" i="12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5"/>
  <c r="Q14"/>
  <c r="Q13"/>
  <c r="Q12"/>
  <c r="Q11"/>
  <c r="Q10"/>
  <c r="Q9"/>
  <c r="Q8"/>
  <c r="Q7"/>
  <c r="Q6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5"/>
  <c r="N14"/>
  <c r="N13"/>
  <c r="N12"/>
  <c r="N11"/>
  <c r="N10"/>
  <c r="N9"/>
  <c r="N8"/>
  <c r="N7"/>
  <c r="N6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5"/>
  <c r="K14"/>
  <c r="K13"/>
  <c r="K12"/>
  <c r="K11"/>
  <c r="K10"/>
  <c r="K9"/>
  <c r="K8"/>
  <c r="K7"/>
  <c r="K6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5"/>
  <c r="H14"/>
  <c r="H13"/>
  <c r="H12"/>
  <c r="H11"/>
  <c r="H10"/>
  <c r="H9"/>
  <c r="H8"/>
  <c r="H7"/>
  <c r="H6"/>
  <c r="AQ41"/>
  <c r="AP41"/>
  <c r="AN41"/>
  <c r="AM41"/>
  <c r="S41"/>
  <c r="R41"/>
  <c r="P41"/>
  <c r="O41"/>
  <c r="M41"/>
  <c r="L41"/>
  <c r="J41"/>
  <c r="I41"/>
  <c r="G41"/>
  <c r="F41"/>
  <c r="D41"/>
  <c r="C41"/>
  <c r="BF40"/>
  <c r="S40" i="18" s="1"/>
  <c r="BE40" i="12"/>
  <c r="BD40"/>
  <c r="BA40"/>
  <c r="AT40"/>
  <c r="AS40"/>
  <c r="AR40"/>
  <c r="AO40"/>
  <c r="AH40"/>
  <c r="G40" i="18" s="1"/>
  <c r="AG40" i="12"/>
  <c r="AF40"/>
  <c r="AC40"/>
  <c r="Z40"/>
  <c r="V40"/>
  <c r="U40"/>
  <c r="C40" i="18" s="1"/>
  <c r="E40" i="12"/>
  <c r="BF39"/>
  <c r="BE39"/>
  <c r="H38" i="36" s="1"/>
  <c r="BD39" i="12"/>
  <c r="BA39"/>
  <c r="AT39"/>
  <c r="I38" i="36" s="1"/>
  <c r="AS39" i="12"/>
  <c r="F38" i="36" s="1"/>
  <c r="AR39" i="12"/>
  <c r="T39" i="23" s="1"/>
  <c r="AO39" i="12"/>
  <c r="AH39"/>
  <c r="AG39"/>
  <c r="D38" i="36" s="1"/>
  <c r="AF39" i="12"/>
  <c r="Q39" i="23" s="1"/>
  <c r="AC39" i="12"/>
  <c r="Z39"/>
  <c r="V39"/>
  <c r="C38" i="36" s="1"/>
  <c r="U39" i="12"/>
  <c r="E39"/>
  <c r="BF38"/>
  <c r="S38" i="18" s="1"/>
  <c r="BE38" i="12"/>
  <c r="BD38"/>
  <c r="BA38"/>
  <c r="AT38"/>
  <c r="AS38"/>
  <c r="AO38"/>
  <c r="AH38"/>
  <c r="G38" i="18" s="1"/>
  <c r="AG38" i="12"/>
  <c r="AF38"/>
  <c r="AC38"/>
  <c r="Z38"/>
  <c r="V38"/>
  <c r="U38"/>
  <c r="C38" i="18" s="1"/>
  <c r="E38" i="12"/>
  <c r="BF37"/>
  <c r="S37" i="18" s="1"/>
  <c r="BE37" i="12"/>
  <c r="BD37"/>
  <c r="BA37"/>
  <c r="AT37"/>
  <c r="AS37"/>
  <c r="AR37"/>
  <c r="AO37"/>
  <c r="AH37"/>
  <c r="G37" i="18" s="1"/>
  <c r="AG37" i="12"/>
  <c r="AF37"/>
  <c r="AC37"/>
  <c r="Z37"/>
  <c r="V37"/>
  <c r="U37"/>
  <c r="C37" i="18" s="1"/>
  <c r="E37" i="12"/>
  <c r="BF36"/>
  <c r="S36" i="18" s="1"/>
  <c r="BE36" i="12"/>
  <c r="BD36"/>
  <c r="BA36"/>
  <c r="AT36"/>
  <c r="AS36"/>
  <c r="AR36"/>
  <c r="AO36"/>
  <c r="AH36"/>
  <c r="G36" i="18" s="1"/>
  <c r="AG36" i="12"/>
  <c r="AF36"/>
  <c r="AC36"/>
  <c r="Z36"/>
  <c r="V36"/>
  <c r="U36"/>
  <c r="C36" i="18" s="1"/>
  <c r="E36" i="12"/>
  <c r="BF35"/>
  <c r="S35" i="18" s="1"/>
  <c r="BE35" i="12"/>
  <c r="BD35"/>
  <c r="BA35"/>
  <c r="AT35"/>
  <c r="AS35"/>
  <c r="AO35"/>
  <c r="AH35"/>
  <c r="G35" i="18" s="1"/>
  <c r="AG35" i="12"/>
  <c r="AF35"/>
  <c r="Q35" i="23" s="1"/>
  <c r="AC35" i="12"/>
  <c r="Z35"/>
  <c r="V35"/>
  <c r="U35"/>
  <c r="C35" i="18" s="1"/>
  <c r="E35" i="12"/>
  <c r="BF34"/>
  <c r="BE34"/>
  <c r="H33" i="36" s="1"/>
  <c r="BD34" i="12"/>
  <c r="BA34"/>
  <c r="AT34"/>
  <c r="I33" i="36" s="1"/>
  <c r="AS34" i="12"/>
  <c r="F33" i="36" s="1"/>
  <c r="AR34" i="12"/>
  <c r="T34" i="23" s="1"/>
  <c r="AO34" i="12"/>
  <c r="AH34"/>
  <c r="AG34"/>
  <c r="D33" i="36" s="1"/>
  <c r="AF34" i="12"/>
  <c r="Q34" i="23" s="1"/>
  <c r="AC34" i="12"/>
  <c r="Z34"/>
  <c r="V34"/>
  <c r="C33" i="36" s="1"/>
  <c r="U34" i="12"/>
  <c r="E34"/>
  <c r="BF33"/>
  <c r="S33" i="18" s="1"/>
  <c r="BE33" i="12"/>
  <c r="BD33"/>
  <c r="BA33"/>
  <c r="AT33"/>
  <c r="AS33"/>
  <c r="AR33"/>
  <c r="AH33"/>
  <c r="G33" i="18" s="1"/>
  <c r="AG33" i="12"/>
  <c r="AF33"/>
  <c r="AC33"/>
  <c r="Z33"/>
  <c r="V33"/>
  <c r="U33"/>
  <c r="C33" i="18" s="1"/>
  <c r="E33" i="12"/>
  <c r="BF32"/>
  <c r="S32" i="18" s="1"/>
  <c r="BE32" i="12"/>
  <c r="BD32"/>
  <c r="BA32"/>
  <c r="AT32"/>
  <c r="AS32"/>
  <c r="AR32"/>
  <c r="AO32"/>
  <c r="AH32"/>
  <c r="G32" i="18" s="1"/>
  <c r="AG32" i="12"/>
  <c r="AF32"/>
  <c r="AC32"/>
  <c r="Z32"/>
  <c r="V32"/>
  <c r="U32"/>
  <c r="C32" i="18" s="1"/>
  <c r="E32" i="12"/>
  <c r="BF31"/>
  <c r="S31" i="18" s="1"/>
  <c r="BE31" i="12"/>
  <c r="BD31"/>
  <c r="BA31"/>
  <c r="AT31"/>
  <c r="AS31"/>
  <c r="AR31"/>
  <c r="AO31"/>
  <c r="AH31"/>
  <c r="G31" i="18" s="1"/>
  <c r="AG31" i="12"/>
  <c r="AF31"/>
  <c r="AC31"/>
  <c r="Z31"/>
  <c r="V31"/>
  <c r="U31"/>
  <c r="C31" i="18" s="1"/>
  <c r="E31" i="12"/>
  <c r="BF30"/>
  <c r="S30" i="18" s="1"/>
  <c r="BE30" i="12"/>
  <c r="BD30"/>
  <c r="BA30"/>
  <c r="AT30"/>
  <c r="AS30"/>
  <c r="AR30"/>
  <c r="AO30"/>
  <c r="AH30"/>
  <c r="G30" i="18" s="1"/>
  <c r="AG30" i="12"/>
  <c r="AF30"/>
  <c r="AC30"/>
  <c r="Z30"/>
  <c r="V30"/>
  <c r="U30"/>
  <c r="C30" i="18" s="1"/>
  <c r="E30" i="12"/>
  <c r="BF29"/>
  <c r="S29" i="18" s="1"/>
  <c r="BE29" i="12"/>
  <c r="BD29"/>
  <c r="BA29"/>
  <c r="AT29"/>
  <c r="AS29"/>
  <c r="AR29"/>
  <c r="AO29"/>
  <c r="AH29"/>
  <c r="G29" i="18" s="1"/>
  <c r="AG29" i="12"/>
  <c r="AF29"/>
  <c r="AC29"/>
  <c r="Z29"/>
  <c r="V29"/>
  <c r="U29"/>
  <c r="C29" i="18" s="1"/>
  <c r="E29" i="12"/>
  <c r="BF28"/>
  <c r="S28" i="18" s="1"/>
  <c r="BE28" i="12"/>
  <c r="BD28"/>
  <c r="BA28"/>
  <c r="AT28"/>
  <c r="AS28"/>
  <c r="AR28"/>
  <c r="AO28"/>
  <c r="AH28"/>
  <c r="G28" i="18" s="1"/>
  <c r="AG28" i="12"/>
  <c r="AF28"/>
  <c r="AC28"/>
  <c r="Z28"/>
  <c r="V28"/>
  <c r="U28"/>
  <c r="C28" i="18" s="1"/>
  <c r="E28" i="12"/>
  <c r="BF27"/>
  <c r="S27" i="18" s="1"/>
  <c r="BE27" i="12"/>
  <c r="BD27"/>
  <c r="BA27"/>
  <c r="AT27"/>
  <c r="AS27"/>
  <c r="AR27"/>
  <c r="AO27"/>
  <c r="AE41"/>
  <c r="AD41"/>
  <c r="O41" i="23" s="1"/>
  <c r="AB41" i="12"/>
  <c r="AA41"/>
  <c r="Y41"/>
  <c r="X41"/>
  <c r="V27"/>
  <c r="U27"/>
  <c r="C27" i="18" s="1"/>
  <c r="E27" i="12"/>
  <c r="BF26"/>
  <c r="S26" i="18" s="1"/>
  <c r="BE26" i="12"/>
  <c r="BD26"/>
  <c r="BA26"/>
  <c r="AT26"/>
  <c r="AS26"/>
  <c r="AR26"/>
  <c r="AO26"/>
  <c r="AH26"/>
  <c r="G26" i="18" s="1"/>
  <c r="AG26" i="12"/>
  <c r="AF26"/>
  <c r="AC26"/>
  <c r="Z26"/>
  <c r="V26"/>
  <c r="U26"/>
  <c r="C26" i="18" s="1"/>
  <c r="E26" i="12"/>
  <c r="BF25"/>
  <c r="S25" i="18" s="1"/>
  <c r="BE25" i="12"/>
  <c r="BD25"/>
  <c r="BA25"/>
  <c r="AT25"/>
  <c r="AS25"/>
  <c r="AR25"/>
  <c r="AO25"/>
  <c r="AH25"/>
  <c r="G25" i="18" s="1"/>
  <c r="AG25" i="12"/>
  <c r="AF25"/>
  <c r="Q25" i="23" s="1"/>
  <c r="AC25" i="12"/>
  <c r="Z25"/>
  <c r="V25"/>
  <c r="U25"/>
  <c r="C25" i="18" s="1"/>
  <c r="E25" i="12"/>
  <c r="BF24"/>
  <c r="BE24"/>
  <c r="H23" i="36" s="1"/>
  <c r="BD24" i="12"/>
  <c r="BA24"/>
  <c r="AT24"/>
  <c r="I23" i="36" s="1"/>
  <c r="AS24" i="12"/>
  <c r="F23" i="36" s="1"/>
  <c r="AR24" i="12"/>
  <c r="T24" i="23" s="1"/>
  <c r="AO24" i="12"/>
  <c r="AH24"/>
  <c r="AG24"/>
  <c r="D23" i="36" s="1"/>
  <c r="AF24" i="12"/>
  <c r="Q24" i="23" s="1"/>
  <c r="AC24" i="12"/>
  <c r="Z24"/>
  <c r="V24"/>
  <c r="C23" i="36" s="1"/>
  <c r="U24" i="12"/>
  <c r="E24"/>
  <c r="BF23"/>
  <c r="S23" i="18" s="1"/>
  <c r="BE23" i="12"/>
  <c r="BD23"/>
  <c r="BA23"/>
  <c r="AT23"/>
  <c r="AS23"/>
  <c r="AR23"/>
  <c r="T23" i="23" s="1"/>
  <c r="AO23" i="12"/>
  <c r="AH23"/>
  <c r="G23" i="18" s="1"/>
  <c r="AG23" i="12"/>
  <c r="AF23"/>
  <c r="Q23" i="23" s="1"/>
  <c r="AC23" i="12"/>
  <c r="Z23"/>
  <c r="V23"/>
  <c r="U23"/>
  <c r="C23" i="18" s="1"/>
  <c r="E23" i="12"/>
  <c r="BF22"/>
  <c r="S22" i="18" s="1"/>
  <c r="BE22" i="12"/>
  <c r="BA22"/>
  <c r="AT22"/>
  <c r="AS22"/>
  <c r="AR22"/>
  <c r="AO22"/>
  <c r="AH22"/>
  <c r="G22" i="18" s="1"/>
  <c r="AG22" i="12"/>
  <c r="AF22"/>
  <c r="AC22"/>
  <c r="Z22"/>
  <c r="V22"/>
  <c r="U22"/>
  <c r="C22" i="18" s="1"/>
  <c r="E22" i="12"/>
  <c r="BF21"/>
  <c r="S21" i="18" s="1"/>
  <c r="BE21" i="12"/>
  <c r="BD21"/>
  <c r="BA21"/>
  <c r="AT21"/>
  <c r="AS21"/>
  <c r="AR21"/>
  <c r="AO21"/>
  <c r="AH21"/>
  <c r="G21" i="18" s="1"/>
  <c r="AG21" i="12"/>
  <c r="AF21"/>
  <c r="AC21"/>
  <c r="Z21"/>
  <c r="V21"/>
  <c r="U21"/>
  <c r="C21" i="18" s="1"/>
  <c r="E21" i="12"/>
  <c r="BF20"/>
  <c r="S20" i="18" s="1"/>
  <c r="BE20" i="12"/>
  <c r="BD20"/>
  <c r="BA20"/>
  <c r="AT20"/>
  <c r="AS20"/>
  <c r="AR20"/>
  <c r="AO20"/>
  <c r="AH20"/>
  <c r="G20" i="18" s="1"/>
  <c r="AG20" i="12"/>
  <c r="AF20"/>
  <c r="AC20"/>
  <c r="Z20"/>
  <c r="V20"/>
  <c r="U20"/>
  <c r="C20" i="18" s="1"/>
  <c r="E20" i="12"/>
  <c r="BF19"/>
  <c r="S19" i="18" s="1"/>
  <c r="BE19" i="12"/>
  <c r="BD19"/>
  <c r="BA19"/>
  <c r="AT19"/>
  <c r="AS19"/>
  <c r="AR19"/>
  <c r="AO19"/>
  <c r="AH19"/>
  <c r="G19" i="18" s="1"/>
  <c r="AG19" i="12"/>
  <c r="AF19"/>
  <c r="AC19"/>
  <c r="Z19"/>
  <c r="V19"/>
  <c r="U19"/>
  <c r="C19" i="18" s="1"/>
  <c r="E19" i="12"/>
  <c r="BF18"/>
  <c r="S18" i="18" s="1"/>
  <c r="BE18" i="12"/>
  <c r="BD18"/>
  <c r="BA18"/>
  <c r="AT18"/>
  <c r="AS18"/>
  <c r="AR18"/>
  <c r="AO18"/>
  <c r="AH18"/>
  <c r="AG18"/>
  <c r="AF18"/>
  <c r="AC18"/>
  <c r="Z18"/>
  <c r="V18"/>
  <c r="U18"/>
  <c r="E18"/>
  <c r="BF17"/>
  <c r="BE17"/>
  <c r="BD17"/>
  <c r="BA17"/>
  <c r="AT17"/>
  <c r="AS17"/>
  <c r="AR17"/>
  <c r="AO17"/>
  <c r="AH17"/>
  <c r="AG17"/>
  <c r="AF17"/>
  <c r="AC17"/>
  <c r="Z17"/>
  <c r="V17"/>
  <c r="U17"/>
  <c r="E17"/>
  <c r="BF16"/>
  <c r="BE16"/>
  <c r="BF15"/>
  <c r="BE15"/>
  <c r="BD15"/>
  <c r="BA15"/>
  <c r="AT15"/>
  <c r="AS15"/>
  <c r="AR15"/>
  <c r="AO15"/>
  <c r="AH15"/>
  <c r="AG15"/>
  <c r="AF15"/>
  <c r="AC15"/>
  <c r="Z15"/>
  <c r="V15"/>
  <c r="U15"/>
  <c r="E15"/>
  <c r="BF14"/>
  <c r="BE14"/>
  <c r="BD14"/>
  <c r="BA14"/>
  <c r="AT14"/>
  <c r="AS14"/>
  <c r="AR14"/>
  <c r="AO14"/>
  <c r="AH14"/>
  <c r="AG14"/>
  <c r="AF14"/>
  <c r="AC14"/>
  <c r="Z14"/>
  <c r="V14"/>
  <c r="U14"/>
  <c r="E14"/>
  <c r="BF13"/>
  <c r="BE13"/>
  <c r="BD13"/>
  <c r="BA13"/>
  <c r="AT13"/>
  <c r="AS13"/>
  <c r="AR13"/>
  <c r="AO13"/>
  <c r="AH13"/>
  <c r="AG13"/>
  <c r="AF13"/>
  <c r="AC13"/>
  <c r="Z13"/>
  <c r="V13"/>
  <c r="U13"/>
  <c r="E13"/>
  <c r="BF12"/>
  <c r="BE12"/>
  <c r="BD12"/>
  <c r="BA12"/>
  <c r="AT12"/>
  <c r="AS12"/>
  <c r="AR12"/>
  <c r="AO12"/>
  <c r="AH12"/>
  <c r="AG12"/>
  <c r="AF12"/>
  <c r="AC12"/>
  <c r="Z12"/>
  <c r="V12"/>
  <c r="U12"/>
  <c r="E12"/>
  <c r="BF11"/>
  <c r="BE11"/>
  <c r="BD11"/>
  <c r="BA11"/>
  <c r="AT11"/>
  <c r="AS11"/>
  <c r="AR11"/>
  <c r="AO11"/>
  <c r="AH11"/>
  <c r="AG11"/>
  <c r="AF11"/>
  <c r="AC11"/>
  <c r="Z11"/>
  <c r="V11"/>
  <c r="U11"/>
  <c r="E11"/>
  <c r="BF10"/>
  <c r="BE10"/>
  <c r="BD10"/>
  <c r="BA10"/>
  <c r="AT10"/>
  <c r="AS10"/>
  <c r="AR10"/>
  <c r="AO10"/>
  <c r="AH10"/>
  <c r="AG10"/>
  <c r="AF10"/>
  <c r="AC10"/>
  <c r="Z10"/>
  <c r="V10"/>
  <c r="U10"/>
  <c r="E10"/>
  <c r="BC41"/>
  <c r="BB41"/>
  <c r="AZ41"/>
  <c r="AY41"/>
  <c r="AT9"/>
  <c r="AS9"/>
  <c r="AR9"/>
  <c r="AO9"/>
  <c r="AH9"/>
  <c r="AG9"/>
  <c r="AF9"/>
  <c r="AC9"/>
  <c r="Z9"/>
  <c r="V9"/>
  <c r="U9"/>
  <c r="E9"/>
  <c r="BF8"/>
  <c r="BE8"/>
  <c r="BD8"/>
  <c r="BA8"/>
  <c r="AT8"/>
  <c r="AS8"/>
  <c r="AR8"/>
  <c r="AO8"/>
  <c r="AH8"/>
  <c r="AG8"/>
  <c r="AF8"/>
  <c r="AC8"/>
  <c r="Z8"/>
  <c r="V8"/>
  <c r="U8"/>
  <c r="E8"/>
  <c r="BF7"/>
  <c r="BE7"/>
  <c r="BD7"/>
  <c r="BA7"/>
  <c r="AT7"/>
  <c r="AS7"/>
  <c r="AR7"/>
  <c r="T7" i="23" s="1"/>
  <c r="AO7" i="12"/>
  <c r="AH7"/>
  <c r="AG7"/>
  <c r="AF7"/>
  <c r="Q7" i="23" s="1"/>
  <c r="AC7" i="12"/>
  <c r="Z7"/>
  <c r="V7"/>
  <c r="U7"/>
  <c r="C7" i="18" s="1"/>
  <c r="E7" i="12"/>
  <c r="BF6"/>
  <c r="BE6"/>
  <c r="BD6"/>
  <c r="BA6"/>
  <c r="AT6"/>
  <c r="AS6"/>
  <c r="AR6"/>
  <c r="AO6"/>
  <c r="AH6"/>
  <c r="AG6"/>
  <c r="AF6"/>
  <c r="AC6"/>
  <c r="Z6"/>
  <c r="V6"/>
  <c r="U6"/>
  <c r="E6"/>
  <c r="I2"/>
  <c r="O2" s="1"/>
  <c r="U2" s="1"/>
  <c r="AA2" s="1"/>
  <c r="AG2" s="1"/>
  <c r="AM2" s="1"/>
  <c r="AS2" s="1"/>
  <c r="AY2" s="1"/>
  <c r="BE2" s="1"/>
  <c r="I1"/>
  <c r="O1" s="1"/>
  <c r="U1" s="1"/>
  <c r="AA1" s="1"/>
  <c r="AG1" s="1"/>
  <c r="AM1" s="1"/>
  <c r="AS1" s="1"/>
  <c r="AY1" s="1"/>
  <c r="BE1" s="1"/>
  <c r="G32" i="21" l="1"/>
  <c r="AB32" i="23"/>
  <c r="G31" i="21"/>
  <c r="AB31" i="23"/>
  <c r="H34" i="37"/>
  <c r="BF41" i="14"/>
  <c r="S6" i="21"/>
  <c r="S16"/>
  <c r="I15" i="37"/>
  <c r="V16" i="21"/>
  <c r="R6"/>
  <c r="H5" i="37"/>
  <c r="H6"/>
  <c r="R7" i="21"/>
  <c r="R8"/>
  <c r="H7" i="37"/>
  <c r="H8"/>
  <c r="R9" i="21"/>
  <c r="R10"/>
  <c r="H9" i="37"/>
  <c r="H10"/>
  <c r="R11" i="21"/>
  <c r="R12"/>
  <c r="H11" i="37"/>
  <c r="R14" i="21"/>
  <c r="H13" i="37"/>
  <c r="R15" i="21"/>
  <c r="H14" i="37"/>
  <c r="R16" i="21"/>
  <c r="H15" i="37"/>
  <c r="U16" i="21"/>
  <c r="R17"/>
  <c r="H16" i="37"/>
  <c r="R18" i="21"/>
  <c r="H17" i="37"/>
  <c r="R19" i="21"/>
  <c r="H18" i="37"/>
  <c r="R20" i="21"/>
  <c r="H19" i="37"/>
  <c r="R21" i="21"/>
  <c r="H20" i="37"/>
  <c r="R22" i="21"/>
  <c r="H21" i="37"/>
  <c r="R23" i="21"/>
  <c r="H22" i="37"/>
  <c r="R24" i="21"/>
  <c r="H23" i="37"/>
  <c r="R25" i="21"/>
  <c r="H24" i="37"/>
  <c r="H26"/>
  <c r="R27" i="21"/>
  <c r="R28"/>
  <c r="H27" i="37"/>
  <c r="H28"/>
  <c r="R29" i="21"/>
  <c r="R30"/>
  <c r="H29" i="37"/>
  <c r="H30"/>
  <c r="R31" i="21"/>
  <c r="R32"/>
  <c r="H31" i="37"/>
  <c r="H32"/>
  <c r="R33" i="21"/>
  <c r="R34"/>
  <c r="H33" i="37"/>
  <c r="R36" i="21"/>
  <c r="H35" i="37"/>
  <c r="R37" i="21"/>
  <c r="H36" i="37"/>
  <c r="H37"/>
  <c r="H38"/>
  <c r="R39" i="21"/>
  <c r="F34" i="37"/>
  <c r="I5"/>
  <c r="M6" i="21"/>
  <c r="V6"/>
  <c r="I6" i="37"/>
  <c r="M7" i="21"/>
  <c r="V7"/>
  <c r="I7" i="37"/>
  <c r="M8" i="21"/>
  <c r="V8"/>
  <c r="I8" i="37"/>
  <c r="M9" i="21"/>
  <c r="V9"/>
  <c r="I9" i="37"/>
  <c r="M10" i="21"/>
  <c r="V10"/>
  <c r="I10" i="37"/>
  <c r="M11" i="21"/>
  <c r="V11"/>
  <c r="I11" i="37"/>
  <c r="M12" i="21"/>
  <c r="V12"/>
  <c r="I13" i="37"/>
  <c r="M14" i="21"/>
  <c r="V14"/>
  <c r="I14" i="37"/>
  <c r="M15" i="21"/>
  <c r="V15"/>
  <c r="I16" i="37"/>
  <c r="M17" i="21"/>
  <c r="V17"/>
  <c r="I17" i="37"/>
  <c r="M18" i="21"/>
  <c r="V18"/>
  <c r="I18" i="37"/>
  <c r="M19" i="21"/>
  <c r="V19"/>
  <c r="I19" i="37"/>
  <c r="M20" i="21"/>
  <c r="V20"/>
  <c r="I20" i="37"/>
  <c r="M21" i="21"/>
  <c r="V21"/>
  <c r="I21" i="37"/>
  <c r="M22" i="21"/>
  <c r="V22"/>
  <c r="I22" i="37"/>
  <c r="M23" i="21"/>
  <c r="V23"/>
  <c r="I23" i="37"/>
  <c r="M24" i="21"/>
  <c r="V24"/>
  <c r="I24" i="37"/>
  <c r="M25" i="21"/>
  <c r="V25"/>
  <c r="I26" i="37"/>
  <c r="M27" i="21"/>
  <c r="V27"/>
  <c r="I27" i="37"/>
  <c r="M28" i="21"/>
  <c r="V28"/>
  <c r="I28" i="37"/>
  <c r="M29" i="21"/>
  <c r="V29"/>
  <c r="I29" i="37"/>
  <c r="M30" i="21"/>
  <c r="V30"/>
  <c r="I30" i="37"/>
  <c r="M31" i="21"/>
  <c r="V31"/>
  <c r="I31" i="37"/>
  <c r="M32" i="21"/>
  <c r="V32"/>
  <c r="I32" i="37"/>
  <c r="M33" i="21"/>
  <c r="V33"/>
  <c r="I33" i="37"/>
  <c r="M34" i="21"/>
  <c r="V34"/>
  <c r="I35" i="37"/>
  <c r="M36" i="21"/>
  <c r="V36"/>
  <c r="I36" i="37"/>
  <c r="M37" i="21"/>
  <c r="V37"/>
  <c r="I37" i="37"/>
  <c r="I38"/>
  <c r="M39" i="21"/>
  <c r="V39"/>
  <c r="I34" i="37"/>
  <c r="L6" i="21"/>
  <c r="U6"/>
  <c r="F5" i="37"/>
  <c r="L7" i="21"/>
  <c r="U7"/>
  <c r="F6" i="37"/>
  <c r="U8" i="21"/>
  <c r="L8"/>
  <c r="F7" i="37"/>
  <c r="L9" i="21"/>
  <c r="U9"/>
  <c r="F8" i="37"/>
  <c r="U10" i="21"/>
  <c r="L10"/>
  <c r="F9" i="37"/>
  <c r="L11" i="21"/>
  <c r="U11"/>
  <c r="F10" i="37"/>
  <c r="U12" i="21"/>
  <c r="L12"/>
  <c r="F11" i="37"/>
  <c r="L14" i="21"/>
  <c r="U14"/>
  <c r="F13" i="37"/>
  <c r="U15" i="21"/>
  <c r="L15"/>
  <c r="F14" i="37"/>
  <c r="U17" i="21"/>
  <c r="L17"/>
  <c r="F16" i="37"/>
  <c r="L18" i="21"/>
  <c r="U18"/>
  <c r="F17" i="37"/>
  <c r="U19" i="21"/>
  <c r="L19"/>
  <c r="F18" i="37"/>
  <c r="L20" i="21"/>
  <c r="U20"/>
  <c r="F19" i="37"/>
  <c r="U21" i="21"/>
  <c r="L21"/>
  <c r="F20" i="37"/>
  <c r="L22" i="21"/>
  <c r="U22"/>
  <c r="F21" i="37"/>
  <c r="U23" i="21"/>
  <c r="L23"/>
  <c r="F22" i="37"/>
  <c r="L24" i="21"/>
  <c r="U24"/>
  <c r="F23" i="37"/>
  <c r="U25" i="21"/>
  <c r="L25"/>
  <c r="F24" i="37"/>
  <c r="L27" i="21"/>
  <c r="U27"/>
  <c r="F26" i="37"/>
  <c r="U28" i="21"/>
  <c r="L28"/>
  <c r="F27" i="37"/>
  <c r="L29" i="21"/>
  <c r="U29"/>
  <c r="F28" i="37"/>
  <c r="U30" i="21"/>
  <c r="L30"/>
  <c r="F29" i="37"/>
  <c r="L31" i="21"/>
  <c r="U31"/>
  <c r="F30" i="37"/>
  <c r="U32" i="21"/>
  <c r="L32"/>
  <c r="F31" i="37"/>
  <c r="L33" i="21"/>
  <c r="U33"/>
  <c r="F32" i="37"/>
  <c r="U34" i="21"/>
  <c r="F33" i="37"/>
  <c r="L34" i="21"/>
  <c r="L36"/>
  <c r="U36"/>
  <c r="F35" i="37"/>
  <c r="U37" i="21"/>
  <c r="L37"/>
  <c r="F36" i="37"/>
  <c r="F37"/>
  <c r="L39" i="21"/>
  <c r="U39"/>
  <c r="F38" i="37"/>
  <c r="F6" i="21"/>
  <c r="D5" i="37"/>
  <c r="F7" i="21"/>
  <c r="D6" i="37"/>
  <c r="F8" i="21"/>
  <c r="D7" i="37"/>
  <c r="F9" i="21"/>
  <c r="D8" i="37"/>
  <c r="F10" i="21"/>
  <c r="D9" i="37"/>
  <c r="F11" i="21"/>
  <c r="D10" i="37"/>
  <c r="F12" i="21"/>
  <c r="D11" i="37"/>
  <c r="F14" i="21"/>
  <c r="D13" i="37"/>
  <c r="F15" i="21"/>
  <c r="D14" i="37"/>
  <c r="F17" i="21"/>
  <c r="D16" i="37"/>
  <c r="F18" i="21"/>
  <c r="D17" i="37"/>
  <c r="F19" i="21"/>
  <c r="D18" i="37"/>
  <c r="F20" i="21"/>
  <c r="D19" i="37"/>
  <c r="F21" i="21"/>
  <c r="D20" i="37"/>
  <c r="F22" i="21"/>
  <c r="D21" i="37"/>
  <c r="F23" i="21"/>
  <c r="D22" i="37"/>
  <c r="F24" i="21"/>
  <c r="D23" i="37"/>
  <c r="F25" i="21"/>
  <c r="D24" i="37"/>
  <c r="F27" i="21"/>
  <c r="D26" i="37"/>
  <c r="F28" i="21"/>
  <c r="D27" i="37"/>
  <c r="F29" i="21"/>
  <c r="D28" i="37"/>
  <c r="F30" i="21"/>
  <c r="D29" i="37"/>
  <c r="F31" i="21"/>
  <c r="D30" i="37"/>
  <c r="F32" i="21"/>
  <c r="D31" i="37"/>
  <c r="F33" i="21"/>
  <c r="D32" i="37"/>
  <c r="F34" i="21"/>
  <c r="D33" i="37"/>
  <c r="F36" i="21"/>
  <c r="D35" i="37"/>
  <c r="F37" i="21"/>
  <c r="D36" i="37"/>
  <c r="D37"/>
  <c r="F39" i="21"/>
  <c r="D38" i="37"/>
  <c r="D34"/>
  <c r="C6" i="21"/>
  <c r="C7"/>
  <c r="C8"/>
  <c r="C9"/>
  <c r="C10"/>
  <c r="C11"/>
  <c r="C12"/>
  <c r="C14"/>
  <c r="C15"/>
  <c r="C17"/>
  <c r="C18"/>
  <c r="C19"/>
  <c r="C20"/>
  <c r="C21"/>
  <c r="C22"/>
  <c r="C24"/>
  <c r="C25"/>
  <c r="C27"/>
  <c r="C5" i="37"/>
  <c r="D6" i="21"/>
  <c r="C6" i="37"/>
  <c r="D7" i="21"/>
  <c r="C7" i="37"/>
  <c r="D8" i="21"/>
  <c r="C8" i="37"/>
  <c r="D9" i="21"/>
  <c r="C8" i="34" s="1"/>
  <c r="C9" i="37"/>
  <c r="D10" i="21"/>
  <c r="C10" i="37"/>
  <c r="D11" i="21"/>
  <c r="C11" i="37"/>
  <c r="D12" i="21"/>
  <c r="C11" i="34" s="1"/>
  <c r="C13" i="37"/>
  <c r="D14" i="21"/>
  <c r="C13" i="34" s="1"/>
  <c r="C14" i="37"/>
  <c r="D15" i="21"/>
  <c r="C16" i="37"/>
  <c r="D17" i="21"/>
  <c r="C17" i="37"/>
  <c r="D18" i="21"/>
  <c r="C17" i="34" s="1"/>
  <c r="C18" i="37"/>
  <c r="D19" i="21"/>
  <c r="C18" i="34" s="1"/>
  <c r="C19" i="37"/>
  <c r="D20" i="21"/>
  <c r="C20" i="37"/>
  <c r="D21" i="21"/>
  <c r="C21" i="37"/>
  <c r="D22" i="21"/>
  <c r="C21" i="34" s="1"/>
  <c r="C22" i="37"/>
  <c r="D23" i="21"/>
  <c r="C23" i="37"/>
  <c r="D24" i="21"/>
  <c r="C24" i="37"/>
  <c r="D25" i="21"/>
  <c r="C26" i="37"/>
  <c r="D27" i="21"/>
  <c r="C27" i="37"/>
  <c r="D28" i="21"/>
  <c r="C28" i="37"/>
  <c r="D29" i="21"/>
  <c r="C29" i="37"/>
  <c r="D30" i="21"/>
  <c r="C30" i="37"/>
  <c r="D31" i="21"/>
  <c r="C31" i="37"/>
  <c r="D32" i="21"/>
  <c r="C32" i="37"/>
  <c r="D33" i="21"/>
  <c r="C33" i="37"/>
  <c r="D34" i="21"/>
  <c r="C35" i="37"/>
  <c r="D36" i="21"/>
  <c r="C36" i="37"/>
  <c r="D37" i="21"/>
  <c r="C37" i="37"/>
  <c r="C38"/>
  <c r="D39" i="21"/>
  <c r="C34" i="37"/>
  <c r="R6" i="18"/>
  <c r="H5" i="36"/>
  <c r="H6"/>
  <c r="R7" i="18"/>
  <c r="R8"/>
  <c r="H7" i="36"/>
  <c r="R10" i="18"/>
  <c r="H9" i="36"/>
  <c r="H10"/>
  <c r="R11" i="18"/>
  <c r="R12"/>
  <c r="H11" i="36"/>
  <c r="H12"/>
  <c r="R13" i="18"/>
  <c r="R14"/>
  <c r="H13" i="36"/>
  <c r="H14"/>
  <c r="R15" i="18"/>
  <c r="R16"/>
  <c r="H15" i="36"/>
  <c r="U16" i="18"/>
  <c r="H16" i="36"/>
  <c r="R17" i="18"/>
  <c r="R18"/>
  <c r="H17" i="36"/>
  <c r="H18"/>
  <c r="R19" i="18"/>
  <c r="R20"/>
  <c r="H19" i="36"/>
  <c r="H20"/>
  <c r="R21" i="18"/>
  <c r="R27"/>
  <c r="H26" i="36"/>
  <c r="R28" i="18"/>
  <c r="H27" i="36"/>
  <c r="R29" i="18"/>
  <c r="H28" i="36"/>
  <c r="R30" i="18"/>
  <c r="H29" i="36"/>
  <c r="R31" i="18"/>
  <c r="H30" i="36"/>
  <c r="R32" i="18"/>
  <c r="H31" i="36"/>
  <c r="H34"/>
  <c r="R35" i="18"/>
  <c r="R36"/>
  <c r="H35" i="36"/>
  <c r="H36"/>
  <c r="R37" i="18"/>
  <c r="S6"/>
  <c r="S7"/>
  <c r="H6" i="33" s="1"/>
  <c r="S8" i="18"/>
  <c r="S10"/>
  <c r="S11"/>
  <c r="S12"/>
  <c r="S13"/>
  <c r="S14"/>
  <c r="S15"/>
  <c r="S16"/>
  <c r="I15" i="36"/>
  <c r="V16" i="18"/>
  <c r="S17"/>
  <c r="R22"/>
  <c r="H21" i="36"/>
  <c r="H22"/>
  <c r="R23" i="18"/>
  <c r="R25"/>
  <c r="H24" i="36"/>
  <c r="R26" i="18"/>
  <c r="H25" i="36"/>
  <c r="R33" i="18"/>
  <c r="H32" i="36"/>
  <c r="R38" i="18"/>
  <c r="H37" i="36"/>
  <c r="R40" i="18"/>
  <c r="H39" i="36"/>
  <c r="I5"/>
  <c r="M6" i="18"/>
  <c r="V6"/>
  <c r="I6" i="36"/>
  <c r="M7" i="18"/>
  <c r="F6" i="33" s="1"/>
  <c r="V7" i="18"/>
  <c r="I7" i="36"/>
  <c r="V8" i="18"/>
  <c r="M8"/>
  <c r="M9"/>
  <c r="I9" i="36"/>
  <c r="V10" i="18"/>
  <c r="M10"/>
  <c r="I10" i="36"/>
  <c r="M11" i="18"/>
  <c r="V11"/>
  <c r="I11" i="36"/>
  <c r="V12" i="18"/>
  <c r="M12"/>
  <c r="I12" i="36"/>
  <c r="V13" i="18"/>
  <c r="M13"/>
  <c r="I13" i="36"/>
  <c r="M14" i="18"/>
  <c r="V14"/>
  <c r="I14" i="36"/>
  <c r="V15" i="18"/>
  <c r="M15"/>
  <c r="I16" i="36"/>
  <c r="M17" i="18"/>
  <c r="V17"/>
  <c r="I17" i="36"/>
  <c r="M18" i="18"/>
  <c r="V18"/>
  <c r="I18" i="36"/>
  <c r="V19" i="18"/>
  <c r="M19"/>
  <c r="I19" i="36"/>
  <c r="V20" i="18"/>
  <c r="M20"/>
  <c r="I20" i="36"/>
  <c r="M21" i="18"/>
  <c r="V21"/>
  <c r="I21" i="36"/>
  <c r="M22" i="18"/>
  <c r="V22"/>
  <c r="U23"/>
  <c r="F22" i="36"/>
  <c r="L23" i="18"/>
  <c r="L25"/>
  <c r="F24" i="36"/>
  <c r="U25" i="18"/>
  <c r="U26"/>
  <c r="L26"/>
  <c r="F25" i="36"/>
  <c r="I26"/>
  <c r="M27" i="18"/>
  <c r="V27"/>
  <c r="I27" i="36"/>
  <c r="V28" i="18"/>
  <c r="M28"/>
  <c r="I28" i="36"/>
  <c r="V29" i="18"/>
  <c r="M29"/>
  <c r="I29" i="36"/>
  <c r="M30" i="18"/>
  <c r="V30"/>
  <c r="I30" i="36"/>
  <c r="M31" i="18"/>
  <c r="V31"/>
  <c r="I31" i="36"/>
  <c r="V32" i="18"/>
  <c r="M32"/>
  <c r="L33"/>
  <c r="F32" i="36"/>
  <c r="U33" i="18"/>
  <c r="I34" i="36"/>
  <c r="M35" i="18"/>
  <c r="V35"/>
  <c r="I35" i="36"/>
  <c r="M36" i="18"/>
  <c r="V36"/>
  <c r="I36" i="36"/>
  <c r="V37" i="18"/>
  <c r="M37"/>
  <c r="L38"/>
  <c r="U38"/>
  <c r="F37" i="36"/>
  <c r="L40" i="18"/>
  <c r="U40"/>
  <c r="F39" i="36"/>
  <c r="L6" i="18"/>
  <c r="U6"/>
  <c r="F5" i="36"/>
  <c r="U7" i="18"/>
  <c r="F6" i="36"/>
  <c r="L7" i="18"/>
  <c r="L8"/>
  <c r="U8"/>
  <c r="F7" i="36"/>
  <c r="F8"/>
  <c r="L9" i="18"/>
  <c r="L10"/>
  <c r="U10"/>
  <c r="F9" i="36"/>
  <c r="U11" i="18"/>
  <c r="F10" i="36"/>
  <c r="L11" i="18"/>
  <c r="L12"/>
  <c r="U12"/>
  <c r="F11" i="36"/>
  <c r="U13" i="18"/>
  <c r="F12" i="36"/>
  <c r="L13" i="18"/>
  <c r="L14"/>
  <c r="U14"/>
  <c r="F13" i="36"/>
  <c r="U15" i="18"/>
  <c r="F14" i="36"/>
  <c r="L15" i="18"/>
  <c r="U17"/>
  <c r="F16" i="36"/>
  <c r="L17" i="18"/>
  <c r="L18"/>
  <c r="U18"/>
  <c r="F17" i="36"/>
  <c r="U19" i="18"/>
  <c r="F18" i="36"/>
  <c r="L19" i="18"/>
  <c r="L20"/>
  <c r="U20"/>
  <c r="F19" i="36"/>
  <c r="U21" i="18"/>
  <c r="F20" i="36"/>
  <c r="L21" i="18"/>
  <c r="L22"/>
  <c r="U22"/>
  <c r="F21" i="36"/>
  <c r="I22"/>
  <c r="V23" i="18"/>
  <c r="M23"/>
  <c r="I24" i="36"/>
  <c r="V25" i="18"/>
  <c r="M25"/>
  <c r="I25" i="36"/>
  <c r="M26" i="18"/>
  <c r="V26"/>
  <c r="L27"/>
  <c r="F26" i="36"/>
  <c r="U27" i="18"/>
  <c r="U28"/>
  <c r="L28"/>
  <c r="F27" i="36"/>
  <c r="L29" i="18"/>
  <c r="F28" i="36"/>
  <c r="U29" i="18"/>
  <c r="L30"/>
  <c r="U30"/>
  <c r="F29" i="36"/>
  <c r="L31" i="18"/>
  <c r="F30" i="36"/>
  <c r="U31" i="18"/>
  <c r="L32"/>
  <c r="U32"/>
  <c r="F31" i="36"/>
  <c r="I32"/>
  <c r="V33" i="18"/>
  <c r="M33"/>
  <c r="F34" i="36"/>
  <c r="L35" i="18"/>
  <c r="U35"/>
  <c r="L36"/>
  <c r="U36"/>
  <c r="F35" i="36"/>
  <c r="F36"/>
  <c r="L37" i="18"/>
  <c r="U37"/>
  <c r="I37" i="36"/>
  <c r="V38" i="18"/>
  <c r="M38"/>
  <c r="I39" i="36"/>
  <c r="M40" i="18"/>
  <c r="V40"/>
  <c r="F6"/>
  <c r="D5" i="36"/>
  <c r="D6"/>
  <c r="F7" i="18"/>
  <c r="F8"/>
  <c r="D7" i="36"/>
  <c r="D8"/>
  <c r="F9" i="18"/>
  <c r="F10"/>
  <c r="D9" i="36"/>
  <c r="D10"/>
  <c r="F11" i="18"/>
  <c r="F12"/>
  <c r="D11" i="36"/>
  <c r="D12"/>
  <c r="F13" i="18"/>
  <c r="F14"/>
  <c r="D13" i="36"/>
  <c r="D14"/>
  <c r="F15" i="18"/>
  <c r="D16" i="36"/>
  <c r="F17" i="18"/>
  <c r="F18"/>
  <c r="D17" i="36"/>
  <c r="D18"/>
  <c r="F19" i="18"/>
  <c r="F20"/>
  <c r="D19" i="36"/>
  <c r="D20"/>
  <c r="F21" i="18"/>
  <c r="F22"/>
  <c r="D21" i="36"/>
  <c r="D27"/>
  <c r="F28" i="18"/>
  <c r="F29"/>
  <c r="D28" i="36"/>
  <c r="D29"/>
  <c r="F30" i="18"/>
  <c r="F31"/>
  <c r="D30" i="36"/>
  <c r="D31"/>
  <c r="F32" i="18"/>
  <c r="F33"/>
  <c r="D32" i="36"/>
  <c r="F36" i="18"/>
  <c r="D35" i="36"/>
  <c r="D36"/>
  <c r="F37" i="18"/>
  <c r="F38"/>
  <c r="D37" i="36"/>
  <c r="G6" i="18"/>
  <c r="G7"/>
  <c r="D6" i="33" s="1"/>
  <c r="G8" i="18"/>
  <c r="G9"/>
  <c r="G10"/>
  <c r="G11"/>
  <c r="G12"/>
  <c r="G13"/>
  <c r="G14"/>
  <c r="G15"/>
  <c r="G17"/>
  <c r="G18"/>
  <c r="D22" i="36"/>
  <c r="F23" i="18"/>
  <c r="F25"/>
  <c r="D24" i="36"/>
  <c r="D25"/>
  <c r="F26" i="18"/>
  <c r="D34" i="36"/>
  <c r="F35" i="18"/>
  <c r="D39" i="36"/>
  <c r="F40" i="18"/>
  <c r="C6"/>
  <c r="C8"/>
  <c r="C9"/>
  <c r="C10"/>
  <c r="C11"/>
  <c r="C12"/>
  <c r="C13"/>
  <c r="C14"/>
  <c r="C15"/>
  <c r="C17"/>
  <c r="C18"/>
  <c r="C22" i="36"/>
  <c r="D23" i="18"/>
  <c r="C24" i="36"/>
  <c r="D25" i="18"/>
  <c r="C25" i="36"/>
  <c r="D26" i="18"/>
  <c r="C26" i="36"/>
  <c r="D27" i="18"/>
  <c r="C34" i="36"/>
  <c r="D35" i="18"/>
  <c r="C39" i="36"/>
  <c r="D40" i="18"/>
  <c r="C5" i="36"/>
  <c r="D6" i="18"/>
  <c r="C6" i="36"/>
  <c r="D7" i="18"/>
  <c r="C6" i="33" s="1"/>
  <c r="C7" i="36"/>
  <c r="D8" i="18"/>
  <c r="C8" i="36"/>
  <c r="D9" i="18"/>
  <c r="C9" i="36"/>
  <c r="D10" i="18"/>
  <c r="C10" i="36"/>
  <c r="D11" i="18"/>
  <c r="C11" i="36"/>
  <c r="D12" i="18"/>
  <c r="C12" i="36"/>
  <c r="D13" i="18"/>
  <c r="C13" i="36"/>
  <c r="D14" i="18"/>
  <c r="C14" i="36"/>
  <c r="D15" i="18"/>
  <c r="C16" i="36"/>
  <c r="D17" i="18"/>
  <c r="C17" i="36"/>
  <c r="D18" i="18"/>
  <c r="C18" i="36"/>
  <c r="D19" i="18"/>
  <c r="C19" i="36"/>
  <c r="D20" i="18"/>
  <c r="C20" i="36"/>
  <c r="D21" i="18"/>
  <c r="C21" i="36"/>
  <c r="D22" i="18"/>
  <c r="C27" i="36"/>
  <c r="D28" i="18"/>
  <c r="C28" i="36"/>
  <c r="D29" i="18"/>
  <c r="C29" i="36"/>
  <c r="D30" i="18"/>
  <c r="C30" i="36"/>
  <c r="D31" i="18"/>
  <c r="C31" i="36"/>
  <c r="D32" i="18"/>
  <c r="C32" i="36"/>
  <c r="D33" i="18"/>
  <c r="C35" i="36"/>
  <c r="D36" i="18"/>
  <c r="C36" i="36"/>
  <c r="D37" i="18"/>
  <c r="C37" i="36"/>
  <c r="D38" i="18"/>
  <c r="D5" i="34"/>
  <c r="H6"/>
  <c r="D7"/>
  <c r="H7"/>
  <c r="H8"/>
  <c r="D9"/>
  <c r="H9"/>
  <c r="H10"/>
  <c r="D11"/>
  <c r="H11"/>
  <c r="D14"/>
  <c r="H14"/>
  <c r="D15"/>
  <c r="H16"/>
  <c r="D17"/>
  <c r="H17"/>
  <c r="H18"/>
  <c r="D19"/>
  <c r="H19"/>
  <c r="H20"/>
  <c r="D21"/>
  <c r="H21"/>
  <c r="H22"/>
  <c r="D23"/>
  <c r="H23"/>
  <c r="D26"/>
  <c r="H26"/>
  <c r="D28"/>
  <c r="H28"/>
  <c r="D30"/>
  <c r="H30"/>
  <c r="C15"/>
  <c r="C23"/>
  <c r="W26" i="14"/>
  <c r="W35"/>
  <c r="H41"/>
  <c r="Q6" i="23"/>
  <c r="Q8"/>
  <c r="T8"/>
  <c r="Q9"/>
  <c r="Q10"/>
  <c r="Q11"/>
  <c r="T11"/>
  <c r="Q12"/>
  <c r="T12"/>
  <c r="Q13"/>
  <c r="T13"/>
  <c r="Q14"/>
  <c r="T14"/>
  <c r="Q15"/>
  <c r="T15"/>
  <c r="Q16"/>
  <c r="Q17"/>
  <c r="T17"/>
  <c r="Q18"/>
  <c r="T18"/>
  <c r="Q19"/>
  <c r="Q20"/>
  <c r="T20"/>
  <c r="Q21"/>
  <c r="T21"/>
  <c r="Q22"/>
  <c r="T22"/>
  <c r="P41"/>
  <c r="T27"/>
  <c r="Q28"/>
  <c r="T28"/>
  <c r="Q29"/>
  <c r="T29"/>
  <c r="Q30"/>
  <c r="T30"/>
  <c r="Q31"/>
  <c r="Q32"/>
  <c r="Q33"/>
  <c r="Q36"/>
  <c r="T36"/>
  <c r="Q37"/>
  <c r="T37"/>
  <c r="Q38"/>
  <c r="L41"/>
  <c r="R41"/>
  <c r="N6"/>
  <c r="N8"/>
  <c r="N10"/>
  <c r="N12"/>
  <c r="N14"/>
  <c r="N16"/>
  <c r="N18"/>
  <c r="N20"/>
  <c r="N22"/>
  <c r="N26"/>
  <c r="N28"/>
  <c r="N30"/>
  <c r="N32"/>
  <c r="N36"/>
  <c r="N38"/>
  <c r="N40"/>
  <c r="T38"/>
  <c r="Q41" i="12"/>
  <c r="I6" i="33"/>
  <c r="T6" i="23"/>
  <c r="T25"/>
  <c r="Q26"/>
  <c r="T26"/>
  <c r="T33"/>
  <c r="Q40"/>
  <c r="T40"/>
  <c r="M41"/>
  <c r="S41"/>
  <c r="N31"/>
  <c r="N35"/>
  <c r="N37"/>
  <c r="W23" i="14"/>
  <c r="E23" i="21" s="1"/>
  <c r="W28" i="14"/>
  <c r="E28" i="21" s="1"/>
  <c r="AW28" i="14"/>
  <c r="P28" i="21" s="1"/>
  <c r="W29" i="14"/>
  <c r="E29" i="21" s="1"/>
  <c r="W30" i="14"/>
  <c r="E30" i="21" s="1"/>
  <c r="AW30" i="14"/>
  <c r="P30" i="21" s="1"/>
  <c r="W31" i="14"/>
  <c r="E31" i="21" s="1"/>
  <c r="W32" i="14"/>
  <c r="E32" i="21" s="1"/>
  <c r="AW32" i="14"/>
  <c r="P32" i="21" s="1"/>
  <c r="W33" i="14"/>
  <c r="E33" i="21" s="1"/>
  <c r="Z33" i="23"/>
  <c r="AW34" i="14"/>
  <c r="P34" i="21" s="1"/>
  <c r="AC34" i="23"/>
  <c r="AW36" i="14"/>
  <c r="P36" i="21" s="1"/>
  <c r="AW38" i="14"/>
  <c r="AC38" i="23"/>
  <c r="Z39"/>
  <c r="V41" i="14"/>
  <c r="U41" i="23"/>
  <c r="X41"/>
  <c r="AA41"/>
  <c r="W34"/>
  <c r="W36"/>
  <c r="W38"/>
  <c r="N41" i="14"/>
  <c r="AF41"/>
  <c r="Z6" i="23"/>
  <c r="AR41" i="14"/>
  <c r="AC6" i="23"/>
  <c r="AT41" i="14"/>
  <c r="W25"/>
  <c r="E25" i="21" s="1"/>
  <c r="W27" i="14"/>
  <c r="E27" i="21" s="1"/>
  <c r="AC33" i="23"/>
  <c r="W34" i="14"/>
  <c r="E34" i="21" s="1"/>
  <c r="Z34" i="23"/>
  <c r="W36" i="14"/>
  <c r="E36" i="21" s="1"/>
  <c r="Z36" i="23"/>
  <c r="AC36"/>
  <c r="W37" i="14"/>
  <c r="E37" i="21" s="1"/>
  <c r="Z37" i="23"/>
  <c r="AC37"/>
  <c r="W38" i="14"/>
  <c r="Z38" i="23"/>
  <c r="AC39"/>
  <c r="V41"/>
  <c r="Y41"/>
  <c r="AB41"/>
  <c r="T41" i="14"/>
  <c r="W7" i="23"/>
  <c r="W37"/>
  <c r="W39"/>
  <c r="BH6" i="14"/>
  <c r="AW7"/>
  <c r="P7" i="21" s="1"/>
  <c r="AI7" i="14"/>
  <c r="H7" i="21" s="1"/>
  <c r="AU7" i="14"/>
  <c r="BG7"/>
  <c r="T7" i="21" s="1"/>
  <c r="BI8" i="14"/>
  <c r="Y8" i="21" s="1"/>
  <c r="AI8" i="14"/>
  <c r="H8" i="21" s="1"/>
  <c r="AU8" i="14"/>
  <c r="BG8"/>
  <c r="T8" i="21" s="1"/>
  <c r="AW9" i="14"/>
  <c r="P9" i="21" s="1"/>
  <c r="AI9" i="14"/>
  <c r="H9" i="21" s="1"/>
  <c r="AU9" i="14"/>
  <c r="BG9"/>
  <c r="T9" i="21" s="1"/>
  <c r="BI10" i="14"/>
  <c r="Y10" i="21" s="1"/>
  <c r="AI10" i="14"/>
  <c r="H10" i="21" s="1"/>
  <c r="AU10" i="14"/>
  <c r="BG10"/>
  <c r="T10" i="21" s="1"/>
  <c r="AK11" i="14"/>
  <c r="J11" i="21" s="1"/>
  <c r="AI11" i="14"/>
  <c r="H11" i="21" s="1"/>
  <c r="AU11" i="14"/>
  <c r="BG11"/>
  <c r="T11" i="21" s="1"/>
  <c r="AW12" i="14"/>
  <c r="P12" i="21" s="1"/>
  <c r="AI12" i="14"/>
  <c r="H12" i="21" s="1"/>
  <c r="AU12" i="14"/>
  <c r="BG12"/>
  <c r="T12" i="21" s="1"/>
  <c r="AI13" i="14"/>
  <c r="AU13"/>
  <c r="BG13"/>
  <c r="AW14"/>
  <c r="P14" i="21" s="1"/>
  <c r="AI14" i="14"/>
  <c r="H14" i="21" s="1"/>
  <c r="AU14" i="14"/>
  <c r="BG14"/>
  <c r="T14" i="21" s="1"/>
  <c r="AI15" i="14"/>
  <c r="H15" i="21" s="1"/>
  <c r="AU15" i="14"/>
  <c r="BG15"/>
  <c r="T15" i="21" s="1"/>
  <c r="BG16" i="14"/>
  <c r="BI17"/>
  <c r="Y17" i="21" s="1"/>
  <c r="AI17" i="14"/>
  <c r="H17" i="21" s="1"/>
  <c r="AU17" i="14"/>
  <c r="BG17"/>
  <c r="T17" i="21" s="1"/>
  <c r="AW18" i="14"/>
  <c r="P18" i="21" s="1"/>
  <c r="AI18" i="14"/>
  <c r="H18" i="21" s="1"/>
  <c r="AU18" i="14"/>
  <c r="BG18"/>
  <c r="T18" i="21" s="1"/>
  <c r="BI19" i="14"/>
  <c r="Y19" i="21" s="1"/>
  <c r="AI19" i="14"/>
  <c r="H19" i="21" s="1"/>
  <c r="AU19" i="14"/>
  <c r="BG19"/>
  <c r="T19" i="21" s="1"/>
  <c r="AW20" i="14"/>
  <c r="P20" i="21" s="1"/>
  <c r="AI20" i="14"/>
  <c r="H20" i="21" s="1"/>
  <c r="AU20" i="14"/>
  <c r="BG20"/>
  <c r="T20" i="21" s="1"/>
  <c r="BI21" i="14"/>
  <c r="Y21" i="21" s="1"/>
  <c r="AI21" i="14"/>
  <c r="H21" i="21" s="1"/>
  <c r="AU21" i="14"/>
  <c r="BG21"/>
  <c r="T21" i="21" s="1"/>
  <c r="AW22" i="14"/>
  <c r="P22" i="21" s="1"/>
  <c r="AI22" i="14"/>
  <c r="H22" i="21" s="1"/>
  <c r="AU22" i="14"/>
  <c r="BG22"/>
  <c r="T22" i="21" s="1"/>
  <c r="BI23" i="14"/>
  <c r="Y23" i="21" s="1"/>
  <c r="AI23" i="14"/>
  <c r="H23" i="21" s="1"/>
  <c r="AU23" i="14"/>
  <c r="BG23"/>
  <c r="T23" i="21" s="1"/>
  <c r="AW24" i="14"/>
  <c r="P24" i="21" s="1"/>
  <c r="AI24" i="14"/>
  <c r="H24" i="21" s="1"/>
  <c r="AU24" i="14"/>
  <c r="BG24"/>
  <c r="T24" i="21" s="1"/>
  <c r="BI25" i="14"/>
  <c r="Y25" i="21" s="1"/>
  <c r="AI25" i="14"/>
  <c r="H25" i="21" s="1"/>
  <c r="AU25" i="14"/>
  <c r="BG25"/>
  <c r="T25" i="21" s="1"/>
  <c r="AW26" i="14"/>
  <c r="AI26"/>
  <c r="AU26"/>
  <c r="BG26"/>
  <c r="BI27"/>
  <c r="Y27" i="21" s="1"/>
  <c r="AI27" i="14"/>
  <c r="H27" i="21" s="1"/>
  <c r="AU27" i="14"/>
  <c r="BG27"/>
  <c r="T27" i="21" s="1"/>
  <c r="BI28" i="14"/>
  <c r="Y28" i="21" s="1"/>
  <c r="AI28" i="14"/>
  <c r="H28" i="21" s="1"/>
  <c r="AU28" i="14"/>
  <c r="BG28"/>
  <c r="T28" i="21" s="1"/>
  <c r="AU29" i="14"/>
  <c r="BG29"/>
  <c r="T29" i="21" s="1"/>
  <c r="AU30" i="14"/>
  <c r="BG30"/>
  <c r="T30" i="21" s="1"/>
  <c r="BI31" i="14"/>
  <c r="Y31" i="21" s="1"/>
  <c r="AU31" i="14"/>
  <c r="BG31"/>
  <c r="T31" i="21" s="1"/>
  <c r="AU32" i="14"/>
  <c r="BG32"/>
  <c r="T32" i="21" s="1"/>
  <c r="AU33" i="14"/>
  <c r="BG33"/>
  <c r="T33" i="21" s="1"/>
  <c r="AU34" i="14"/>
  <c r="BG34"/>
  <c r="T34" i="21" s="1"/>
  <c r="BI35" i="14"/>
  <c r="BL35" s="1"/>
  <c r="AI35"/>
  <c r="AU35"/>
  <c r="BG35"/>
  <c r="BI36"/>
  <c r="Y36" i="21" s="1"/>
  <c r="AI36" i="14"/>
  <c r="H36" i="21" s="1"/>
  <c r="BG36" i="14"/>
  <c r="T36" i="21" s="1"/>
  <c r="AU37" i="14"/>
  <c r="BG37"/>
  <c r="T37" i="21" s="1"/>
  <c r="AU38" i="14"/>
  <c r="BG38"/>
  <c r="BI39"/>
  <c r="Y39" i="21" s="1"/>
  <c r="AU39" i="14"/>
  <c r="BG39"/>
  <c r="T39" i="21" s="1"/>
  <c r="AU40" i="14"/>
  <c r="BG40"/>
  <c r="AU36"/>
  <c r="AI39"/>
  <c r="H39" i="21" s="1"/>
  <c r="AI31" i="14"/>
  <c r="H31" i="21" s="1"/>
  <c r="BI32" i="14"/>
  <c r="Y32" i="21" s="1"/>
  <c r="AI32" i="14"/>
  <c r="H32" i="21" s="1"/>
  <c r="AJ6" i="14"/>
  <c r="AJ8"/>
  <c r="AJ10"/>
  <c r="AJ13"/>
  <c r="E12" i="37" s="1"/>
  <c r="AJ15" i="14"/>
  <c r="AJ17"/>
  <c r="AJ19"/>
  <c r="AJ21"/>
  <c r="AJ39"/>
  <c r="AV6"/>
  <c r="Z41"/>
  <c r="AH41"/>
  <c r="BH7"/>
  <c r="BH8"/>
  <c r="BH9"/>
  <c r="BH10"/>
  <c r="AJ11"/>
  <c r="AV13"/>
  <c r="G12" i="37" s="1"/>
  <c r="BH13" i="14"/>
  <c r="AV15"/>
  <c r="BH15"/>
  <c r="BH17"/>
  <c r="BH19"/>
  <c r="BH21"/>
  <c r="BI29"/>
  <c r="Y29" i="21" s="1"/>
  <c r="AI29" i="14"/>
  <c r="H29" i="21" s="1"/>
  <c r="BI30" i="14"/>
  <c r="Y30" i="21" s="1"/>
  <c r="AI30" i="14"/>
  <c r="H30" i="21" s="1"/>
  <c r="BI33" i="14"/>
  <c r="Y33" i="21" s="1"/>
  <c r="AI33" i="14"/>
  <c r="H33" i="21" s="1"/>
  <c r="BI34" i="14"/>
  <c r="Y34" i="21" s="1"/>
  <c r="AI34" i="14"/>
  <c r="H34" i="21" s="1"/>
  <c r="BI37" i="14"/>
  <c r="Y37" i="21" s="1"/>
  <c r="AI37" i="14"/>
  <c r="H37" i="21" s="1"/>
  <c r="BI38" i="14"/>
  <c r="AI38"/>
  <c r="BH39"/>
  <c r="BI40"/>
  <c r="BL40" s="1"/>
  <c r="AI40"/>
  <c r="AK7"/>
  <c r="J7" i="21" s="1"/>
  <c r="BI7" i="14"/>
  <c r="Y7" i="21" s="1"/>
  <c r="AK9" i="14"/>
  <c r="J9" i="21" s="1"/>
  <c r="BI9" i="14"/>
  <c r="Y9" i="21" s="1"/>
  <c r="AK12" i="14"/>
  <c r="J12" i="21" s="1"/>
  <c r="BI12" i="14"/>
  <c r="Y12" i="21" s="1"/>
  <c r="AK14" i="14"/>
  <c r="J14" i="21" s="1"/>
  <c r="BI14" i="14"/>
  <c r="Y14" i="21" s="1"/>
  <c r="BI16" i="14"/>
  <c r="Y16" i="21" s="1"/>
  <c r="AK18" i="14"/>
  <c r="J18" i="21" s="1"/>
  <c r="BI18" i="14"/>
  <c r="Y18" i="21" s="1"/>
  <c r="AK20" i="14"/>
  <c r="J20" i="21" s="1"/>
  <c r="BI20" i="14"/>
  <c r="Y20" i="21" s="1"/>
  <c r="AK22" i="14"/>
  <c r="J22" i="21" s="1"/>
  <c r="BI22" i="14"/>
  <c r="Y22" i="21" s="1"/>
  <c r="AJ23" i="14"/>
  <c r="BH23"/>
  <c r="BJ23" s="1"/>
  <c r="Z23" i="21" s="1"/>
  <c r="AK24" i="14"/>
  <c r="J24" i="21" s="1"/>
  <c r="BI24" i="14"/>
  <c r="Y24" i="21" s="1"/>
  <c r="AJ25" i="14"/>
  <c r="BH25"/>
  <c r="AK26"/>
  <c r="BI26"/>
  <c r="BL26" s="1"/>
  <c r="AJ27"/>
  <c r="BH27"/>
  <c r="AK28"/>
  <c r="J28" i="21" s="1"/>
  <c r="AJ29" i="14"/>
  <c r="BH29"/>
  <c r="AK30"/>
  <c r="J30" i="21" s="1"/>
  <c r="AJ31" i="14"/>
  <c r="BH31"/>
  <c r="AK32"/>
  <c r="J32" i="21" s="1"/>
  <c r="AJ33" i="14"/>
  <c r="BH33"/>
  <c r="AK34"/>
  <c r="J34" i="21" s="1"/>
  <c r="AJ35" i="14"/>
  <c r="BH35"/>
  <c r="J34" i="37" s="1"/>
  <c r="AK36" i="14"/>
  <c r="J36" i="21" s="1"/>
  <c r="AJ37" i="14"/>
  <c r="BH37"/>
  <c r="AK38"/>
  <c r="W40"/>
  <c r="W8"/>
  <c r="E8" i="21" s="1"/>
  <c r="AV8" i="14"/>
  <c r="W10"/>
  <c r="E10" i="21" s="1"/>
  <c r="AV10" i="14"/>
  <c r="AL11"/>
  <c r="K11" i="21" s="1"/>
  <c r="W17" i="14"/>
  <c r="E17" i="21" s="1"/>
  <c r="AV17" i="14"/>
  <c r="W18"/>
  <c r="E18" i="21" s="1"/>
  <c r="W19" i="14"/>
  <c r="E19" i="21" s="1"/>
  <c r="AV19" i="14"/>
  <c r="W20"/>
  <c r="E20" i="21" s="1"/>
  <c r="W21" i="14"/>
  <c r="E21" i="21" s="1"/>
  <c r="AV21" i="14"/>
  <c r="W22"/>
  <c r="E22" i="21" s="1"/>
  <c r="AV23" i="14"/>
  <c r="W24"/>
  <c r="E24" i="21" s="1"/>
  <c r="AV25" i="14"/>
  <c r="AV27"/>
  <c r="AV29"/>
  <c r="AV31"/>
  <c r="AV33"/>
  <c r="AV35"/>
  <c r="AV37"/>
  <c r="E41" i="12"/>
  <c r="AO41"/>
  <c r="AS41"/>
  <c r="K41"/>
  <c r="BJ7" i="14"/>
  <c r="Z7" i="21" s="1"/>
  <c r="BJ9" i="14"/>
  <c r="Z9" i="21" s="1"/>
  <c r="BI13" i="14"/>
  <c r="BL13" s="1"/>
  <c r="AW13"/>
  <c r="AK13"/>
  <c r="BI15"/>
  <c r="Y15" i="21" s="1"/>
  <c r="AW15" i="14"/>
  <c r="P15" i="21" s="1"/>
  <c r="AK15" i="14"/>
  <c r="J15" i="21" s="1"/>
  <c r="BK39" i="14"/>
  <c r="W7"/>
  <c r="E7" i="21" s="1"/>
  <c r="W9" i="14"/>
  <c r="E9" i="21" s="1"/>
  <c r="W11" i="14"/>
  <c r="E11" i="21" s="1"/>
  <c r="AV11" i="14"/>
  <c r="BH11"/>
  <c r="BI11"/>
  <c r="Y11" i="21" s="1"/>
  <c r="AW11" i="14"/>
  <c r="P11" i="21" s="1"/>
  <c r="BH12" i="14"/>
  <c r="AV12"/>
  <c r="AJ12"/>
  <c r="BH14"/>
  <c r="AV14"/>
  <c r="AJ14"/>
  <c r="BH16"/>
  <c r="E41"/>
  <c r="K41"/>
  <c r="Q41"/>
  <c r="U41"/>
  <c r="W6"/>
  <c r="E6" i="21" s="1"/>
  <c r="AC41" i="14"/>
  <c r="AG41"/>
  <c r="AI6"/>
  <c r="H6" i="21" s="1"/>
  <c r="AK6" i="14"/>
  <c r="J6" i="21" s="1"/>
  <c r="AO41" i="14"/>
  <c r="AS41"/>
  <c r="AU6"/>
  <c r="AW6"/>
  <c r="P6" i="21" s="1"/>
  <c r="BA41" i="14"/>
  <c r="BE41"/>
  <c r="BG6"/>
  <c r="T6" i="21" s="1"/>
  <c r="BI6" i="14"/>
  <c r="Y6" i="21" s="1"/>
  <c r="BK6" i="14"/>
  <c r="AJ7"/>
  <c r="AV7"/>
  <c r="AK8"/>
  <c r="J8" i="21" s="1"/>
  <c r="AW8" i="14"/>
  <c r="P8" i="21" s="1"/>
  <c r="AJ9" i="14"/>
  <c r="AV9"/>
  <c r="AK10"/>
  <c r="J10" i="21" s="1"/>
  <c r="AW10" i="14"/>
  <c r="P10" i="21" s="1"/>
  <c r="W12" i="14"/>
  <c r="E12" i="21" s="1"/>
  <c r="W13" i="14"/>
  <c r="W14"/>
  <c r="E14" i="21" s="1"/>
  <c r="W15" i="14"/>
  <c r="E15" i="21" s="1"/>
  <c r="AK17" i="14"/>
  <c r="J17" i="21" s="1"/>
  <c r="AW17" i="14"/>
  <c r="P17" i="21" s="1"/>
  <c r="AJ18" i="14"/>
  <c r="AV18"/>
  <c r="BH18"/>
  <c r="AK19"/>
  <c r="J19" i="21" s="1"/>
  <c r="AW19" i="14"/>
  <c r="P19" i="21" s="1"/>
  <c r="AJ20" i="14"/>
  <c r="AV20"/>
  <c r="BH20"/>
  <c r="AK21"/>
  <c r="J21" i="21" s="1"/>
  <c r="AW21" i="14"/>
  <c r="P21" i="21" s="1"/>
  <c r="AJ22" i="14"/>
  <c r="AV22"/>
  <c r="BH22"/>
  <c r="AK23"/>
  <c r="J23" i="21" s="1"/>
  <c r="AW23" i="14"/>
  <c r="P23" i="21" s="1"/>
  <c r="BK23" i="14"/>
  <c r="AJ24"/>
  <c r="AV24"/>
  <c r="BH24"/>
  <c r="AK25"/>
  <c r="J25" i="21" s="1"/>
  <c r="AW25" i="14"/>
  <c r="P25" i="21" s="1"/>
  <c r="BK25" i="14"/>
  <c r="AJ26"/>
  <c r="AV26"/>
  <c r="BH26"/>
  <c r="J25" i="37" s="1"/>
  <c r="AK27" i="14"/>
  <c r="J27" i="21" s="1"/>
  <c r="AW27" i="14"/>
  <c r="P27" i="21" s="1"/>
  <c r="BK27" i="14"/>
  <c r="AJ28"/>
  <c r="AV28"/>
  <c r="BH28"/>
  <c r="AK29"/>
  <c r="J29" i="21" s="1"/>
  <c r="AW29" i="14"/>
  <c r="P29" i="21" s="1"/>
  <c r="AJ30" i="14"/>
  <c r="AV30"/>
  <c r="BH30"/>
  <c r="AK31"/>
  <c r="J31" i="21" s="1"/>
  <c r="AW31" i="14"/>
  <c r="P31" i="21" s="1"/>
  <c r="AJ32" i="14"/>
  <c r="AV32"/>
  <c r="BH32"/>
  <c r="AK33"/>
  <c r="J33" i="21" s="1"/>
  <c r="AW33" i="14"/>
  <c r="P33" i="21" s="1"/>
  <c r="AJ34" i="14"/>
  <c r="AV34"/>
  <c r="BH34"/>
  <c r="AK35"/>
  <c r="AW35"/>
  <c r="AJ36"/>
  <c r="AV36"/>
  <c r="BH36"/>
  <c r="AK37"/>
  <c r="J37" i="21" s="1"/>
  <c r="AW37" i="14"/>
  <c r="P37" i="21" s="1"/>
  <c r="AJ38" i="14"/>
  <c r="AV38"/>
  <c r="G37" i="37" s="1"/>
  <c r="BH38" i="14"/>
  <c r="W39"/>
  <c r="E39" i="21" s="1"/>
  <c r="AK39" i="14"/>
  <c r="J39" i="21" s="1"/>
  <c r="AW39" i="14"/>
  <c r="P39" i="21" s="1"/>
  <c r="AJ40" i="14"/>
  <c r="E39" i="37" s="1"/>
  <c r="AV40" i="14"/>
  <c r="G39" i="37" s="1"/>
  <c r="BH40" i="14"/>
  <c r="J39" i="37" s="1"/>
  <c r="AV39" i="14"/>
  <c r="AK40"/>
  <c r="AW40"/>
  <c r="U41" i="12"/>
  <c r="C41" i="18" s="1"/>
  <c r="W7" i="12"/>
  <c r="E7" i="18" s="1"/>
  <c r="BH8" i="12"/>
  <c r="BK8" s="1"/>
  <c r="W9"/>
  <c r="E9" i="18" s="1"/>
  <c r="BH10" i="12"/>
  <c r="W11"/>
  <c r="E11" i="18" s="1"/>
  <c r="BH12" i="12"/>
  <c r="BK12" s="1"/>
  <c r="BH13"/>
  <c r="AV14"/>
  <c r="AV18"/>
  <c r="W20"/>
  <c r="E20" i="18" s="1"/>
  <c r="BH22" i="12"/>
  <c r="W29"/>
  <c r="E29" i="18" s="1"/>
  <c r="W30" i="12"/>
  <c r="E30" i="18" s="1"/>
  <c r="W31" i="12"/>
  <c r="E31" i="18" s="1"/>
  <c r="W33" i="12"/>
  <c r="E33" i="18" s="1"/>
  <c r="AU33" i="12"/>
  <c r="BG33"/>
  <c r="T33" i="18" s="1"/>
  <c r="BI34" i="12"/>
  <c r="BL34" s="1"/>
  <c r="AI34"/>
  <c r="AU34"/>
  <c r="BI35"/>
  <c r="Y35" i="18" s="1"/>
  <c r="AI35" i="12"/>
  <c r="H35" i="18" s="1"/>
  <c r="W36" i="12"/>
  <c r="E36" i="18" s="1"/>
  <c r="AU38" i="12"/>
  <c r="BG38"/>
  <c r="T38" i="18" s="1"/>
  <c r="BI39" i="12"/>
  <c r="BL39" s="1"/>
  <c r="AI39"/>
  <c r="AU39"/>
  <c r="BG39"/>
  <c r="BI40"/>
  <c r="Y40" i="18" s="1"/>
  <c r="AI40" i="12"/>
  <c r="H40" i="18" s="1"/>
  <c r="AU40" i="12"/>
  <c r="BG40"/>
  <c r="T40" i="18" s="1"/>
  <c r="BG8" i="12"/>
  <c r="T8" i="18" s="1"/>
  <c r="BG10" i="12"/>
  <c r="T10" i="18" s="1"/>
  <c r="BG13" i="12"/>
  <c r="T13" i="18" s="1"/>
  <c r="BG14" i="12"/>
  <c r="T14" i="18" s="1"/>
  <c r="BG15" i="12"/>
  <c r="T15" i="18" s="1"/>
  <c r="BG16" i="12"/>
  <c r="BG17"/>
  <c r="T17" i="18" s="1"/>
  <c r="BG19" i="12"/>
  <c r="T19" i="18" s="1"/>
  <c r="BG21" i="12"/>
  <c r="T21" i="18" s="1"/>
  <c r="W24" i="12"/>
  <c r="W26"/>
  <c r="E26" i="18" s="1"/>
  <c r="W27" i="12"/>
  <c r="E27" i="18" s="1"/>
  <c r="AU27" i="12"/>
  <c r="BG27"/>
  <c r="T27" i="18" s="1"/>
  <c r="BI28" i="12"/>
  <c r="Y28" i="18" s="1"/>
  <c r="AI28" i="12"/>
  <c r="H28" i="18" s="1"/>
  <c r="AU28" i="12"/>
  <c r="BG28"/>
  <c r="T28" i="18" s="1"/>
  <c r="BI29" i="12"/>
  <c r="Y29" i="18" s="1"/>
  <c r="AI29" i="12"/>
  <c r="H29" i="18" s="1"/>
  <c r="AU29" i="12"/>
  <c r="BG29"/>
  <c r="T29" i="18" s="1"/>
  <c r="BI30" i="12"/>
  <c r="Y30" i="18" s="1"/>
  <c r="AI30" i="12"/>
  <c r="H30" i="18" s="1"/>
  <c r="AU30" i="12"/>
  <c r="BG30"/>
  <c r="T30" i="18" s="1"/>
  <c r="BI31" i="12"/>
  <c r="Y31" i="18" s="1"/>
  <c r="AI31" i="12"/>
  <c r="H31" i="18" s="1"/>
  <c r="AU31" i="12"/>
  <c r="BG31"/>
  <c r="T31" i="18" s="1"/>
  <c r="BI32" i="12"/>
  <c r="Y32" i="18" s="1"/>
  <c r="AI32" i="12"/>
  <c r="H32" i="18" s="1"/>
  <c r="AU32" i="12"/>
  <c r="BI33"/>
  <c r="Y33" i="18" s="1"/>
  <c r="AI33" i="12"/>
  <c r="H33" i="18" s="1"/>
  <c r="W34" i="12"/>
  <c r="AU35"/>
  <c r="BG35"/>
  <c r="T35" i="18" s="1"/>
  <c r="BI36" i="12"/>
  <c r="Y36" i="18" s="1"/>
  <c r="AI36" i="12"/>
  <c r="H36" i="18" s="1"/>
  <c r="AU36" i="12"/>
  <c r="BG36"/>
  <c r="T36" i="18" s="1"/>
  <c r="AW37" i="12"/>
  <c r="P37" i="18" s="1"/>
  <c r="AI37" i="12"/>
  <c r="H37" i="18" s="1"/>
  <c r="AU37" i="12"/>
  <c r="BI38"/>
  <c r="Y38" i="18" s="1"/>
  <c r="AI38" i="12"/>
  <c r="H38" i="18" s="1"/>
  <c r="BG11" i="12"/>
  <c r="T11" i="18" s="1"/>
  <c r="BG12" i="12"/>
  <c r="T12" i="18" s="1"/>
  <c r="BG18" i="12"/>
  <c r="T18" i="18" s="1"/>
  <c r="BG20" i="12"/>
  <c r="T20" i="18" s="1"/>
  <c r="BG22" i="12"/>
  <c r="T22" i="18" s="1"/>
  <c r="BG32" i="12"/>
  <c r="T32" i="18" s="1"/>
  <c r="BG37" i="12"/>
  <c r="T37" i="18" s="1"/>
  <c r="BG7" i="12"/>
  <c r="T7" i="18" s="1"/>
  <c r="BG23" i="12"/>
  <c r="T23" i="18" s="1"/>
  <c r="BG24" i="12"/>
  <c r="BG25"/>
  <c r="T25" i="18" s="1"/>
  <c r="BG26" i="12"/>
  <c r="T26" i="18" s="1"/>
  <c r="BG34" i="12"/>
  <c r="AU7"/>
  <c r="AU8"/>
  <c r="AU9"/>
  <c r="AU10"/>
  <c r="AU11"/>
  <c r="AU12"/>
  <c r="AU13"/>
  <c r="AU14"/>
  <c r="AU15"/>
  <c r="AU17"/>
  <c r="AU18"/>
  <c r="AU19"/>
  <c r="AU20"/>
  <c r="AU21"/>
  <c r="AU22"/>
  <c r="AU23"/>
  <c r="AU24"/>
  <c r="AU25"/>
  <c r="AU26"/>
  <c r="AW6"/>
  <c r="P6" i="18" s="1"/>
  <c r="BI7" i="12"/>
  <c r="Y7" i="18" s="1"/>
  <c r="AI7" i="12"/>
  <c r="H7" i="18" s="1"/>
  <c r="AW8" i="12"/>
  <c r="P8" i="18" s="1"/>
  <c r="AI8" i="12"/>
  <c r="H8" i="18" s="1"/>
  <c r="AI9" i="12"/>
  <c r="H9" i="18" s="1"/>
  <c r="BI10" i="12"/>
  <c r="Y10" i="18" s="1"/>
  <c r="AI10" i="12"/>
  <c r="H10" i="18" s="1"/>
  <c r="BI11" i="12"/>
  <c r="Y11" i="18" s="1"/>
  <c r="AI11" i="12"/>
  <c r="H11" i="18" s="1"/>
  <c r="BI12" i="12"/>
  <c r="Y12" i="18" s="1"/>
  <c r="AI12" i="12"/>
  <c r="H12" i="18" s="1"/>
  <c r="AW13" i="12"/>
  <c r="P13" i="18" s="1"/>
  <c r="AI13" i="12"/>
  <c r="H13" i="18" s="1"/>
  <c r="AI14" i="12"/>
  <c r="H14" i="18" s="1"/>
  <c r="AW15" i="12"/>
  <c r="P15" i="18" s="1"/>
  <c r="AI15" i="12"/>
  <c r="H15" i="18" s="1"/>
  <c r="AW17" i="12"/>
  <c r="P17" i="18" s="1"/>
  <c r="AI17" i="12"/>
  <c r="H17" i="18" s="1"/>
  <c r="AI18" i="12"/>
  <c r="H18" i="18" s="1"/>
  <c r="AW19" i="12"/>
  <c r="P19" i="18" s="1"/>
  <c r="AI19" i="12"/>
  <c r="H19" i="18" s="1"/>
  <c r="BI20" i="12"/>
  <c r="Y20" i="18" s="1"/>
  <c r="AI20" i="12"/>
  <c r="H20" i="18" s="1"/>
  <c r="AW21" i="12"/>
  <c r="P21" i="18" s="1"/>
  <c r="AI21" i="12"/>
  <c r="H21" i="18" s="1"/>
  <c r="BI22" i="12"/>
  <c r="Y22" i="18" s="1"/>
  <c r="AI22" i="12"/>
  <c r="H22" i="18" s="1"/>
  <c r="AW23" i="12"/>
  <c r="P23" i="18" s="1"/>
  <c r="AI23" i="12"/>
  <c r="H23" i="18" s="1"/>
  <c r="BI24" i="12"/>
  <c r="BL24" s="1"/>
  <c r="AI24"/>
  <c r="AW25"/>
  <c r="P25" i="18" s="1"/>
  <c r="AI25" i="12"/>
  <c r="H25" i="18" s="1"/>
  <c r="BI26" i="12"/>
  <c r="Y26" i="18" s="1"/>
  <c r="AI26" i="12"/>
  <c r="H26" i="18" s="1"/>
  <c r="BH38" i="12"/>
  <c r="BH40"/>
  <c r="W25"/>
  <c r="E25" i="18" s="1"/>
  <c r="AW29" i="12"/>
  <c r="P29" i="18" s="1"/>
  <c r="AW33" i="12"/>
  <c r="P33" i="18" s="1"/>
  <c r="W35" i="12"/>
  <c r="E35" i="18" s="1"/>
  <c r="W28" i="12"/>
  <c r="E28" i="18" s="1"/>
  <c r="AW31" i="12"/>
  <c r="P31" i="18" s="1"/>
  <c r="W32" i="12"/>
  <c r="E32" i="18" s="1"/>
  <c r="AW35" i="12"/>
  <c r="P35" i="18" s="1"/>
  <c r="W37" i="12"/>
  <c r="E37" i="18" s="1"/>
  <c r="AK6" i="12"/>
  <c r="J6" i="18" s="1"/>
  <c r="BI6" i="12"/>
  <c r="Y6" i="18" s="1"/>
  <c r="AJ7" i="12"/>
  <c r="BH7"/>
  <c r="AK8"/>
  <c r="J8" i="18" s="1"/>
  <c r="BI8" i="12"/>
  <c r="Y8" i="18" s="1"/>
  <c r="AJ9" i="12"/>
  <c r="AW10"/>
  <c r="P10" i="18" s="1"/>
  <c r="AV11" i="12"/>
  <c r="AW12"/>
  <c r="P12" i="18" s="1"/>
  <c r="AV13" i="12"/>
  <c r="AJ14"/>
  <c r="BH14"/>
  <c r="AK15"/>
  <c r="J15" i="18" s="1"/>
  <c r="BI15" i="12"/>
  <c r="Y15" i="18" s="1"/>
  <c r="BH16" i="12"/>
  <c r="AK17"/>
  <c r="J17" i="18" s="1"/>
  <c r="BI17" i="12"/>
  <c r="Y17" i="18" s="1"/>
  <c r="AJ18" i="12"/>
  <c r="BH18"/>
  <c r="AK19"/>
  <c r="J19" i="18" s="1"/>
  <c r="BI19" i="12"/>
  <c r="Y19" i="18" s="1"/>
  <c r="AJ20" i="12"/>
  <c r="BH20"/>
  <c r="AK21"/>
  <c r="J21" i="18" s="1"/>
  <c r="BI21" i="12"/>
  <c r="Y21" i="18" s="1"/>
  <c r="AJ22" i="12"/>
  <c r="AK23"/>
  <c r="J23" i="18" s="1"/>
  <c r="BI23" i="12"/>
  <c r="Y23" i="18" s="1"/>
  <c r="AJ24" i="12"/>
  <c r="E23" i="36" s="1"/>
  <c r="BH24" i="12"/>
  <c r="J23" i="36" s="1"/>
  <c r="AK25" i="12"/>
  <c r="J25" i="18" s="1"/>
  <c r="BI25" i="12"/>
  <c r="Y25" i="18" s="1"/>
  <c r="AJ26" i="12"/>
  <c r="BH26"/>
  <c r="AJ28"/>
  <c r="BH28"/>
  <c r="AK29"/>
  <c r="J29" i="18" s="1"/>
  <c r="AJ30" i="12"/>
  <c r="BH30"/>
  <c r="AK31"/>
  <c r="J31" i="18" s="1"/>
  <c r="AJ32" i="12"/>
  <c r="BH32"/>
  <c r="BK32" s="1"/>
  <c r="AK33"/>
  <c r="J33" i="18" s="1"/>
  <c r="AJ34" i="12"/>
  <c r="E33" i="36" s="1"/>
  <c r="BH34" i="12"/>
  <c r="AK35"/>
  <c r="J35" i="18" s="1"/>
  <c r="AJ36" i="12"/>
  <c r="BH36"/>
  <c r="BJ36" s="1"/>
  <c r="Z36" i="18" s="1"/>
  <c r="AK37" i="12"/>
  <c r="J37" i="18" s="1"/>
  <c r="BI37" i="12"/>
  <c r="Y37" i="18" s="1"/>
  <c r="AJ38" i="12"/>
  <c r="W39"/>
  <c r="AV7"/>
  <c r="AV9"/>
  <c r="AK10"/>
  <c r="J10" i="18" s="1"/>
  <c r="AJ11" i="12"/>
  <c r="BH11"/>
  <c r="AK12"/>
  <c r="J12" i="18" s="1"/>
  <c r="AJ13" i="12"/>
  <c r="AV20"/>
  <c r="W21"/>
  <c r="E21" i="18" s="1"/>
  <c r="W22" i="12"/>
  <c r="E22" i="18" s="1"/>
  <c r="AV22" i="12"/>
  <c r="W23"/>
  <c r="E23" i="18" s="1"/>
  <c r="AV24" i="12"/>
  <c r="G23" i="36" s="1"/>
  <c r="AV26" i="12"/>
  <c r="AV28"/>
  <c r="AV30"/>
  <c r="AV32"/>
  <c r="AV34"/>
  <c r="G33" i="36" s="1"/>
  <c r="AV36" i="12"/>
  <c r="AV38"/>
  <c r="AK39"/>
  <c r="BK10"/>
  <c r="BI14"/>
  <c r="Y14" i="18" s="1"/>
  <c r="AW14" i="12"/>
  <c r="P14" i="18" s="1"/>
  <c r="AK14" i="12"/>
  <c r="J14" i="18" s="1"/>
  <c r="BI16" i="12"/>
  <c r="Y16" i="18" s="1"/>
  <c r="BI18" i="12"/>
  <c r="Y18" i="18" s="1"/>
  <c r="AW18" i="12"/>
  <c r="P18" i="18" s="1"/>
  <c r="AK18" i="12"/>
  <c r="J18" i="18" s="1"/>
  <c r="W6" i="12"/>
  <c r="E6" i="18" s="1"/>
  <c r="AI6" i="12"/>
  <c r="H6" i="18" s="1"/>
  <c r="AU6" i="12"/>
  <c r="BG6"/>
  <c r="T6" i="18" s="1"/>
  <c r="W8" i="12"/>
  <c r="E8" i="18" s="1"/>
  <c r="BD9" i="12"/>
  <c r="BF9"/>
  <c r="S9" i="18" s="1"/>
  <c r="W10" i="12"/>
  <c r="E10" i="18" s="1"/>
  <c r="W12" i="12"/>
  <c r="E12" i="18" s="1"/>
  <c r="BI13" i="12"/>
  <c r="Y13" i="18" s="1"/>
  <c r="BH15" i="12"/>
  <c r="AV15"/>
  <c r="AJ15"/>
  <c r="BH17"/>
  <c r="AV17"/>
  <c r="AJ17"/>
  <c r="BH19"/>
  <c r="AV19"/>
  <c r="AJ19"/>
  <c r="BJ38"/>
  <c r="Z38" i="18" s="1"/>
  <c r="H41" i="12"/>
  <c r="N41"/>
  <c r="T41"/>
  <c r="V41"/>
  <c r="AJ6"/>
  <c r="AR41"/>
  <c r="AT41"/>
  <c r="AV6"/>
  <c r="BF41"/>
  <c r="S41" i="18" s="1"/>
  <c r="BH6" i="12"/>
  <c r="AK7"/>
  <c r="J7" i="18" s="1"/>
  <c r="AW7" i="12"/>
  <c r="AJ8"/>
  <c r="AV8"/>
  <c r="AK9"/>
  <c r="J9" i="18" s="1"/>
  <c r="AW9" i="12"/>
  <c r="P9" i="18" s="1"/>
  <c r="BA9" i="12"/>
  <c r="BE9"/>
  <c r="AJ10"/>
  <c r="AV10"/>
  <c r="AK11"/>
  <c r="J11" i="18" s="1"/>
  <c r="AW11" i="12"/>
  <c r="P11" i="18" s="1"/>
  <c r="AJ12" i="12"/>
  <c r="AV12"/>
  <c r="W13"/>
  <c r="E13" i="18" s="1"/>
  <c r="AK13" i="12"/>
  <c r="J13" i="18" s="1"/>
  <c r="W14" i="12"/>
  <c r="E14" i="18" s="1"/>
  <c r="W15" i="12"/>
  <c r="E15" i="18" s="1"/>
  <c r="W17" i="12"/>
  <c r="E17" i="18" s="1"/>
  <c r="W18" i="12"/>
  <c r="E18" i="18" s="1"/>
  <c r="W19" i="12"/>
  <c r="E19" i="18" s="1"/>
  <c r="AK20" i="12"/>
  <c r="J20" i="18" s="1"/>
  <c r="AW20" i="12"/>
  <c r="P20" i="18" s="1"/>
  <c r="AJ21" i="12"/>
  <c r="AV21"/>
  <c r="BH21"/>
  <c r="AK22"/>
  <c r="J22" i="18" s="1"/>
  <c r="AW22" i="12"/>
  <c r="P22" i="18" s="1"/>
  <c r="BK22" i="12"/>
  <c r="AJ23"/>
  <c r="AV23"/>
  <c r="BH23"/>
  <c r="AK24"/>
  <c r="AW24"/>
  <c r="BK24"/>
  <c r="AJ25"/>
  <c r="AV25"/>
  <c r="BH25"/>
  <c r="AK26"/>
  <c r="J26" i="18" s="1"/>
  <c r="AW26" i="12"/>
  <c r="P26" i="18" s="1"/>
  <c r="BK26" i="12"/>
  <c r="Z27"/>
  <c r="AF27"/>
  <c r="Q27" i="23" s="1"/>
  <c r="AH27" i="12"/>
  <c r="G27" i="18" s="1"/>
  <c r="AK28" i="12"/>
  <c r="J28" i="18" s="1"/>
  <c r="AW28" i="12"/>
  <c r="P28" i="18" s="1"/>
  <c r="BK28" i="12"/>
  <c r="AJ29"/>
  <c r="AV29"/>
  <c r="BH29"/>
  <c r="AK30"/>
  <c r="J30" i="18" s="1"/>
  <c r="AW30" i="12"/>
  <c r="P30" i="18" s="1"/>
  <c r="AJ31" i="12"/>
  <c r="AV31"/>
  <c r="BH31"/>
  <c r="AK32"/>
  <c r="J32" i="18" s="1"/>
  <c r="AW32" i="12"/>
  <c r="P32" i="18" s="1"/>
  <c r="AJ33" i="12"/>
  <c r="AV33"/>
  <c r="BH33"/>
  <c r="AK34"/>
  <c r="AW34"/>
  <c r="AJ35"/>
  <c r="AV35"/>
  <c r="BH35"/>
  <c r="AK36"/>
  <c r="J36" i="18" s="1"/>
  <c r="AW36" i="12"/>
  <c r="P36" i="18" s="1"/>
  <c r="AJ37" i="12"/>
  <c r="AV37"/>
  <c r="BH37"/>
  <c r="W38"/>
  <c r="E38" i="18" s="1"/>
  <c r="AK38" i="12"/>
  <c r="J38" i="18" s="1"/>
  <c r="AW38" i="12"/>
  <c r="P38" i="18" s="1"/>
  <c r="AJ39" i="12"/>
  <c r="E38" i="36" s="1"/>
  <c r="AV39" i="12"/>
  <c r="G38" i="36" s="1"/>
  <c r="BH39" i="12"/>
  <c r="J38" i="36" s="1"/>
  <c r="W40" i="12"/>
  <c r="E40" i="18" s="1"/>
  <c r="AK40" i="12"/>
  <c r="J40" i="18" s="1"/>
  <c r="AW40" i="12"/>
  <c r="P40" i="18" s="1"/>
  <c r="AC27" i="12"/>
  <c r="AG27"/>
  <c r="AW39"/>
  <c r="AJ40"/>
  <c r="AV40"/>
  <c r="I2" i="4"/>
  <c r="O2" s="1"/>
  <c r="U2" s="1"/>
  <c r="AA2" s="1"/>
  <c r="AG2" s="1"/>
  <c r="AM2" s="1"/>
  <c r="AS2" s="1"/>
  <c r="AY2" s="1"/>
  <c r="BE2" s="1"/>
  <c r="I1"/>
  <c r="O1" s="1"/>
  <c r="U1" s="1"/>
  <c r="AA1" s="1"/>
  <c r="AG1" s="1"/>
  <c r="AM1" s="1"/>
  <c r="AS1" s="1"/>
  <c r="AY1" s="1"/>
  <c r="BE1" s="1"/>
  <c r="C39" i="7"/>
  <c r="L1" i="6"/>
  <c r="U1" s="1"/>
  <c r="AD1" s="1"/>
  <c r="AM1" s="1"/>
  <c r="BC41" i="4"/>
  <c r="AS41" i="6"/>
  <c r="AQ41"/>
  <c r="AO41"/>
  <c r="AM41"/>
  <c r="AJ41"/>
  <c r="AH41"/>
  <c r="AF41"/>
  <c r="AD41"/>
  <c r="AA41"/>
  <c r="Y41"/>
  <c r="W41"/>
  <c r="U41"/>
  <c r="R41"/>
  <c r="P41"/>
  <c r="N41"/>
  <c r="L41"/>
  <c r="AU40"/>
  <c r="I38" i="7" s="1"/>
  <c r="AL40" i="6"/>
  <c r="G38" i="7" s="1"/>
  <c r="AC40" i="6"/>
  <c r="F38" i="7" s="1"/>
  <c r="T40" i="6"/>
  <c r="E38" i="7" s="1"/>
  <c r="K40" i="6"/>
  <c r="D38" i="7" s="1"/>
  <c r="AU39" i="6"/>
  <c r="I37" i="7" s="1"/>
  <c r="AL39" i="6"/>
  <c r="G37" i="7" s="1"/>
  <c r="AC39" i="6"/>
  <c r="T39"/>
  <c r="E37" i="7" s="1"/>
  <c r="K39" i="6"/>
  <c r="D37" i="7" s="1"/>
  <c r="AU38" i="6"/>
  <c r="I36" i="7" s="1"/>
  <c r="AL38" i="6"/>
  <c r="G36" i="7" s="1"/>
  <c r="AC38" i="6"/>
  <c r="F36" i="7" s="1"/>
  <c r="T38" i="6"/>
  <c r="E36" i="7" s="1"/>
  <c r="K38" i="6"/>
  <c r="D36" i="7" s="1"/>
  <c r="AU37" i="6"/>
  <c r="I35" i="7" s="1"/>
  <c r="AL37" i="6"/>
  <c r="G35" i="7" s="1"/>
  <c r="AC37" i="6"/>
  <c r="T37"/>
  <c r="K37"/>
  <c r="D35" i="7" s="1"/>
  <c r="AU36" i="6"/>
  <c r="I34" i="7" s="1"/>
  <c r="AL36" i="6"/>
  <c r="G34" i="7" s="1"/>
  <c r="AC36" i="6"/>
  <c r="F34" i="7" s="1"/>
  <c r="T36" i="6"/>
  <c r="E34" i="7" s="1"/>
  <c r="K36" i="6"/>
  <c r="D34" i="7" s="1"/>
  <c r="AU35" i="6"/>
  <c r="I33" i="7" s="1"/>
  <c r="AL35" i="6"/>
  <c r="G33" i="7" s="1"/>
  <c r="AC35" i="6"/>
  <c r="T35"/>
  <c r="E33" i="7" s="1"/>
  <c r="K35" i="6"/>
  <c r="D33" i="7" s="1"/>
  <c r="AU34" i="6"/>
  <c r="I32" i="7" s="1"/>
  <c r="AL34" i="6"/>
  <c r="G32" i="7" s="1"/>
  <c r="AC34" i="6"/>
  <c r="F32" i="7" s="1"/>
  <c r="T34" i="6"/>
  <c r="E32" i="7" s="1"/>
  <c r="K34" i="6"/>
  <c r="AU33"/>
  <c r="I31" i="7" s="1"/>
  <c r="AL33" i="6"/>
  <c r="G31" i="7" s="1"/>
  <c r="AC33" i="6"/>
  <c r="T33"/>
  <c r="K33"/>
  <c r="D31" i="7" s="1"/>
  <c r="AU32" i="6"/>
  <c r="I30" i="7" s="1"/>
  <c r="AL32" i="6"/>
  <c r="G30" i="7" s="1"/>
  <c r="AC32" i="6"/>
  <c r="F30" i="7" s="1"/>
  <c r="T32" i="6"/>
  <c r="E30" i="7" s="1"/>
  <c r="K32" i="6"/>
  <c r="AU31"/>
  <c r="I29" i="7" s="1"/>
  <c r="AL31" i="6"/>
  <c r="G29" i="7" s="1"/>
  <c r="AC31" i="6"/>
  <c r="T31"/>
  <c r="K31"/>
  <c r="D29" i="7" s="1"/>
  <c r="AU30" i="6"/>
  <c r="I28" i="7" s="1"/>
  <c r="AL30" i="6"/>
  <c r="G28" i="7" s="1"/>
  <c r="AC30" i="6"/>
  <c r="F28" i="7" s="1"/>
  <c r="T30" i="6"/>
  <c r="E28" i="7" s="1"/>
  <c r="K30" i="6"/>
  <c r="D28" i="7" s="1"/>
  <c r="AU29" i="6"/>
  <c r="I27" i="7" s="1"/>
  <c r="AL29" i="6"/>
  <c r="G27" i="7" s="1"/>
  <c r="AC29" i="6"/>
  <c r="T29"/>
  <c r="E27" i="7" s="1"/>
  <c r="K29" i="6"/>
  <c r="D27" i="7" s="1"/>
  <c r="AU28" i="6"/>
  <c r="I26" i="7" s="1"/>
  <c r="AL28" i="6"/>
  <c r="G26" i="7" s="1"/>
  <c r="AC28" i="6"/>
  <c r="F26" i="7" s="1"/>
  <c r="T28" i="6"/>
  <c r="E26" i="7" s="1"/>
  <c r="K28" i="6"/>
  <c r="AU27"/>
  <c r="I25" i="7" s="1"/>
  <c r="AL27" i="6"/>
  <c r="G25" i="7" s="1"/>
  <c r="AC27" i="6"/>
  <c r="T27"/>
  <c r="K27"/>
  <c r="D25" i="7" s="1"/>
  <c r="AU26" i="6"/>
  <c r="I24" i="7" s="1"/>
  <c r="AL26" i="6"/>
  <c r="G24" i="7" s="1"/>
  <c r="AC26" i="6"/>
  <c r="F24" i="7" s="1"/>
  <c r="T26" i="6"/>
  <c r="E24" i="7" s="1"/>
  <c r="K26" i="6"/>
  <c r="AU25"/>
  <c r="I23" i="7" s="1"/>
  <c r="AL25" i="6"/>
  <c r="G23" i="7" s="1"/>
  <c r="AC25" i="6"/>
  <c r="T25"/>
  <c r="E23" i="7" s="1"/>
  <c r="K25" i="6"/>
  <c r="D23" i="7" s="1"/>
  <c r="AU24" i="6"/>
  <c r="I22" i="7" s="1"/>
  <c r="AL24" i="6"/>
  <c r="G22" i="7" s="1"/>
  <c r="AC24" i="6"/>
  <c r="F22" i="7" s="1"/>
  <c r="T24" i="6"/>
  <c r="E22" i="7" s="1"/>
  <c r="K24" i="6"/>
  <c r="D22" i="7" s="1"/>
  <c r="AU23" i="6"/>
  <c r="I21" i="7" s="1"/>
  <c r="AL23" i="6"/>
  <c r="G21" i="7" s="1"/>
  <c r="AC23" i="6"/>
  <c r="T23"/>
  <c r="E21" i="7" s="1"/>
  <c r="K23" i="6"/>
  <c r="D21" i="7" s="1"/>
  <c r="AU22" i="6"/>
  <c r="I20" i="7" s="1"/>
  <c r="AL22" i="6"/>
  <c r="G20" i="7" s="1"/>
  <c r="AC22" i="6"/>
  <c r="F20" i="7" s="1"/>
  <c r="T22" i="6"/>
  <c r="E20" i="7" s="1"/>
  <c r="K22" i="6"/>
  <c r="AU21"/>
  <c r="I19" i="7" s="1"/>
  <c r="AL21" i="6"/>
  <c r="G19" i="7" s="1"/>
  <c r="AC21" i="6"/>
  <c r="T21"/>
  <c r="K21"/>
  <c r="D19" i="7" s="1"/>
  <c r="AU20" i="6"/>
  <c r="I18" i="7" s="1"/>
  <c r="AL20" i="6"/>
  <c r="G18" i="7" s="1"/>
  <c r="AC20" i="6"/>
  <c r="F18" i="7" s="1"/>
  <c r="T20" i="6"/>
  <c r="E18" i="7" s="1"/>
  <c r="AU19" i="6"/>
  <c r="I17" i="7" s="1"/>
  <c r="AL19" i="6"/>
  <c r="G17" i="7" s="1"/>
  <c r="AC19" i="6"/>
  <c r="F17" i="7" s="1"/>
  <c r="T19" i="6"/>
  <c r="K19"/>
  <c r="D17" i="7" s="1"/>
  <c r="AU18" i="6"/>
  <c r="I16" i="7" s="1"/>
  <c r="AL18" i="6"/>
  <c r="G16" i="7" s="1"/>
  <c r="AC18" i="6"/>
  <c r="F16" i="7" s="1"/>
  <c r="T18" i="6"/>
  <c r="E16" i="7" s="1"/>
  <c r="K18" i="6"/>
  <c r="AU17"/>
  <c r="I15" i="7" s="1"/>
  <c r="AL17" i="6"/>
  <c r="AC17"/>
  <c r="F15" i="7" s="1"/>
  <c r="T17" i="6"/>
  <c r="K17"/>
  <c r="D15" i="7" s="1"/>
  <c r="AU16" i="6"/>
  <c r="I14" i="7" s="1"/>
  <c r="F14"/>
  <c r="E14"/>
  <c r="D14"/>
  <c r="AU15" i="6"/>
  <c r="I13" i="7" s="1"/>
  <c r="AL15" i="6"/>
  <c r="G13" i="7" s="1"/>
  <c r="AC15" i="6"/>
  <c r="F13" i="7" s="1"/>
  <c r="T15" i="6"/>
  <c r="K15"/>
  <c r="D13" i="7" s="1"/>
  <c r="AU14" i="6"/>
  <c r="I12" i="7" s="1"/>
  <c r="AL14" i="6"/>
  <c r="G12" i="7" s="1"/>
  <c r="AC14" i="6"/>
  <c r="F12" i="7" s="1"/>
  <c r="T14" i="6"/>
  <c r="E12" i="7" s="1"/>
  <c r="K14" i="6"/>
  <c r="AU13"/>
  <c r="I11" i="7" s="1"/>
  <c r="AL13" i="6"/>
  <c r="AC13"/>
  <c r="F11" i="7" s="1"/>
  <c r="T13" i="6"/>
  <c r="K13"/>
  <c r="D11" i="7" s="1"/>
  <c r="AU12" i="6"/>
  <c r="I10" i="7" s="1"/>
  <c r="AL12" i="6"/>
  <c r="G10" i="7" s="1"/>
  <c r="AC12" i="6"/>
  <c r="F10" i="7" s="1"/>
  <c r="T12" i="6"/>
  <c r="E10" i="7" s="1"/>
  <c r="K12" i="6"/>
  <c r="AU11"/>
  <c r="I9" i="7" s="1"/>
  <c r="AL11" i="6"/>
  <c r="G9" i="7" s="1"/>
  <c r="AC11" i="6"/>
  <c r="F9" i="7" s="1"/>
  <c r="T11" i="6"/>
  <c r="K11"/>
  <c r="D9" i="7" s="1"/>
  <c r="AU10" i="6"/>
  <c r="I8" i="7" s="1"/>
  <c r="AL10" i="6"/>
  <c r="G8" i="7" s="1"/>
  <c r="AC10" i="6"/>
  <c r="F8" i="7" s="1"/>
  <c r="T10" i="6"/>
  <c r="E8" i="7" s="1"/>
  <c r="K10" i="6"/>
  <c r="AU9"/>
  <c r="I7" i="7" s="1"/>
  <c r="AL9" i="6"/>
  <c r="AC9"/>
  <c r="F7" i="7" s="1"/>
  <c r="T9" i="6"/>
  <c r="I41"/>
  <c r="D49" s="1"/>
  <c r="AU8"/>
  <c r="I6" i="7" s="1"/>
  <c r="AL8" i="6"/>
  <c r="G6" i="7" s="1"/>
  <c r="AC8" i="6"/>
  <c r="F6" i="7" s="1"/>
  <c r="T8" i="6"/>
  <c r="E6" i="7" s="1"/>
  <c r="K8" i="6"/>
  <c r="AU7"/>
  <c r="I5" i="7" s="1"/>
  <c r="AL7" i="6"/>
  <c r="G5" i="7" s="1"/>
  <c r="AC7" i="6"/>
  <c r="F5" i="7" s="1"/>
  <c r="T7" i="6"/>
  <c r="K7"/>
  <c r="D5" i="7" s="1"/>
  <c r="AU6" i="6"/>
  <c r="I4" i="7" s="1"/>
  <c r="AL6" i="6"/>
  <c r="G4" i="7" s="1"/>
  <c r="AC6" i="6"/>
  <c r="F4" i="7" s="1"/>
  <c r="T6" i="6"/>
  <c r="K6"/>
  <c r="AQ41" i="4"/>
  <c r="AP41"/>
  <c r="AN41"/>
  <c r="AM41"/>
  <c r="S41"/>
  <c r="R41"/>
  <c r="P41"/>
  <c r="O41"/>
  <c r="M41"/>
  <c r="L41"/>
  <c r="J41"/>
  <c r="I41"/>
  <c r="G41"/>
  <c r="F41"/>
  <c r="D41"/>
  <c r="C41"/>
  <c r="BF40"/>
  <c r="S40" i="16" s="1"/>
  <c r="BE40" i="4"/>
  <c r="BD40"/>
  <c r="BA40"/>
  <c r="AT40"/>
  <c r="AS40"/>
  <c r="AR40"/>
  <c r="AO40"/>
  <c r="AH40"/>
  <c r="G40" i="16" s="1"/>
  <c r="AG40" i="4"/>
  <c r="AF40"/>
  <c r="AC40"/>
  <c r="Z40"/>
  <c r="V40"/>
  <c r="U40"/>
  <c r="C40" i="16" s="1"/>
  <c r="T40" i="4"/>
  <c r="Q40"/>
  <c r="N40"/>
  <c r="K40"/>
  <c r="H40"/>
  <c r="E40"/>
  <c r="BF39"/>
  <c r="S39" i="16" s="1"/>
  <c r="BE39" i="4"/>
  <c r="BD39"/>
  <c r="BA39"/>
  <c r="AT39"/>
  <c r="AS39"/>
  <c r="AR39"/>
  <c r="AO39"/>
  <c r="AH39"/>
  <c r="G39" i="16" s="1"/>
  <c r="AG39" i="4"/>
  <c r="AF39"/>
  <c r="AC39"/>
  <c r="Z39"/>
  <c r="V39"/>
  <c r="U39"/>
  <c r="C39" i="16" s="1"/>
  <c r="T39" i="4"/>
  <c r="Q39"/>
  <c r="N39"/>
  <c r="K39"/>
  <c r="H39"/>
  <c r="E39"/>
  <c r="BF38"/>
  <c r="S38" i="16" s="1"/>
  <c r="BE38" i="4"/>
  <c r="BD38"/>
  <c r="BA38"/>
  <c r="AT38"/>
  <c r="AS38"/>
  <c r="AR38"/>
  <c r="AO38"/>
  <c r="AH38"/>
  <c r="G38" i="16" s="1"/>
  <c r="AG38" i="4"/>
  <c r="AF38"/>
  <c r="AC38"/>
  <c r="Z38"/>
  <c r="V38"/>
  <c r="U38"/>
  <c r="C38" i="16" s="1"/>
  <c r="T38" i="4"/>
  <c r="Q38"/>
  <c r="N38"/>
  <c r="K38"/>
  <c r="H38"/>
  <c r="E38"/>
  <c r="BF37"/>
  <c r="S37" i="16" s="1"/>
  <c r="BE37" i="4"/>
  <c r="BD37"/>
  <c r="BA37"/>
  <c r="AT37"/>
  <c r="AS37"/>
  <c r="AR37"/>
  <c r="AO37"/>
  <c r="AH37"/>
  <c r="G37" i="16" s="1"/>
  <c r="AG37" i="4"/>
  <c r="AF37"/>
  <c r="AC37"/>
  <c r="Z37"/>
  <c r="V37"/>
  <c r="U37"/>
  <c r="C37" i="16" s="1"/>
  <c r="T37" i="4"/>
  <c r="Q37"/>
  <c r="N37"/>
  <c r="K37"/>
  <c r="H37"/>
  <c r="E37"/>
  <c r="BF36"/>
  <c r="S36" i="16" s="1"/>
  <c r="BE36" i="4"/>
  <c r="BD36"/>
  <c r="BA36"/>
  <c r="AT36"/>
  <c r="AS36"/>
  <c r="AR36"/>
  <c r="AO36"/>
  <c r="AH36"/>
  <c r="G36" i="16" s="1"/>
  <c r="AG36" i="4"/>
  <c r="AF36"/>
  <c r="AC36"/>
  <c r="Z36"/>
  <c r="V36"/>
  <c r="U36"/>
  <c r="C36" i="16" s="1"/>
  <c r="T36" i="4"/>
  <c r="Q36"/>
  <c r="N36"/>
  <c r="K36"/>
  <c r="H36"/>
  <c r="E36"/>
  <c r="BF35"/>
  <c r="S35" i="16" s="1"/>
  <c r="BE35" i="4"/>
  <c r="BD35"/>
  <c r="BA35"/>
  <c r="AT35"/>
  <c r="AS35"/>
  <c r="AR35"/>
  <c r="AO35"/>
  <c r="AH35"/>
  <c r="G35" i="16" s="1"/>
  <c r="AG35" i="4"/>
  <c r="AF35"/>
  <c r="AC35"/>
  <c r="Z35"/>
  <c r="V35"/>
  <c r="U35"/>
  <c r="C35" i="16" s="1"/>
  <c r="T35" i="4"/>
  <c r="Q35"/>
  <c r="N35"/>
  <c r="K35"/>
  <c r="H35"/>
  <c r="E35"/>
  <c r="BF34"/>
  <c r="S34" i="16" s="1"/>
  <c r="BE34" i="4"/>
  <c r="BD34"/>
  <c r="BA34"/>
  <c r="AT34"/>
  <c r="AS34"/>
  <c r="AR34"/>
  <c r="AO34"/>
  <c r="AH34"/>
  <c r="G34" i="16" s="1"/>
  <c r="AG34" i="4"/>
  <c r="AF34"/>
  <c r="AC34"/>
  <c r="Z34"/>
  <c r="V34"/>
  <c r="U34"/>
  <c r="C34" i="16" s="1"/>
  <c r="T34" i="4"/>
  <c r="Q34"/>
  <c r="N34"/>
  <c r="K34"/>
  <c r="H34"/>
  <c r="E34"/>
  <c r="BF33"/>
  <c r="S33" i="16" s="1"/>
  <c r="BE33" i="4"/>
  <c r="BD33"/>
  <c r="BA33"/>
  <c r="AT33"/>
  <c r="AS33"/>
  <c r="AR33"/>
  <c r="AO33"/>
  <c r="AH33"/>
  <c r="G33" i="16" s="1"/>
  <c r="AG33" i="4"/>
  <c r="AF33"/>
  <c r="AC33"/>
  <c r="Z33"/>
  <c r="V33"/>
  <c r="U33"/>
  <c r="C33" i="16" s="1"/>
  <c r="T33" i="4"/>
  <c r="Q33"/>
  <c r="N33"/>
  <c r="K33"/>
  <c r="H33"/>
  <c r="E33"/>
  <c r="BF32"/>
  <c r="S32" i="16" s="1"/>
  <c r="BE32" i="4"/>
  <c r="BD32"/>
  <c r="BA32"/>
  <c r="AT32"/>
  <c r="AS32"/>
  <c r="AR32"/>
  <c r="AO32"/>
  <c r="AH32"/>
  <c r="G32" i="16" s="1"/>
  <c r="AG32" i="4"/>
  <c r="AF32"/>
  <c r="AC32"/>
  <c r="Z32"/>
  <c r="V32"/>
  <c r="U32"/>
  <c r="C32" i="16" s="1"/>
  <c r="T32" i="4"/>
  <c r="Q32"/>
  <c r="N32"/>
  <c r="K32"/>
  <c r="H32"/>
  <c r="E32"/>
  <c r="BF31"/>
  <c r="S31" i="16" s="1"/>
  <c r="BE31" i="4"/>
  <c r="BD31"/>
  <c r="BA31"/>
  <c r="AT31"/>
  <c r="AS31"/>
  <c r="AR31"/>
  <c r="AO31"/>
  <c r="AH31"/>
  <c r="G31" i="16" s="1"/>
  <c r="AG31" i="4"/>
  <c r="AF31"/>
  <c r="AC31"/>
  <c r="Z31"/>
  <c r="V31"/>
  <c r="U31"/>
  <c r="C31" i="16" s="1"/>
  <c r="T31" i="4"/>
  <c r="Q31"/>
  <c r="N31"/>
  <c r="K31"/>
  <c r="H31"/>
  <c r="E31"/>
  <c r="BF30"/>
  <c r="S30" i="16" s="1"/>
  <c r="BE30" i="4"/>
  <c r="BD30"/>
  <c r="BA30"/>
  <c r="AT30"/>
  <c r="AS30"/>
  <c r="AR30"/>
  <c r="AO30"/>
  <c r="AH30"/>
  <c r="G30" i="16" s="1"/>
  <c r="AG30" i="4"/>
  <c r="AF30"/>
  <c r="AC30"/>
  <c r="Z30"/>
  <c r="V30"/>
  <c r="U30"/>
  <c r="C30" i="16" s="1"/>
  <c r="T30" i="4"/>
  <c r="Q30"/>
  <c r="N30"/>
  <c r="K30"/>
  <c r="H30"/>
  <c r="E30"/>
  <c r="BF28"/>
  <c r="S28" i="16" s="1"/>
  <c r="BE28" i="4"/>
  <c r="BD28"/>
  <c r="BA28"/>
  <c r="AT28"/>
  <c r="AS28"/>
  <c r="AR28"/>
  <c r="AO28"/>
  <c r="AH28"/>
  <c r="G28" i="16" s="1"/>
  <c r="AG28" i="4"/>
  <c r="AF28"/>
  <c r="AC28"/>
  <c r="Z28"/>
  <c r="V28"/>
  <c r="U28"/>
  <c r="C28" i="16" s="1"/>
  <c r="T28" i="4"/>
  <c r="Q28"/>
  <c r="N28"/>
  <c r="K28"/>
  <c r="H28"/>
  <c r="E28"/>
  <c r="BF27"/>
  <c r="S27" i="16" s="1"/>
  <c r="BE27" i="4"/>
  <c r="BD27"/>
  <c r="BA27"/>
  <c r="AT27"/>
  <c r="AS27"/>
  <c r="AR27"/>
  <c r="AO27"/>
  <c r="G27" i="23"/>
  <c r="F27"/>
  <c r="V27" i="4"/>
  <c r="U27"/>
  <c r="C27" i="16" s="1"/>
  <c r="T27" i="4"/>
  <c r="Q27"/>
  <c r="N27"/>
  <c r="K27"/>
  <c r="H27"/>
  <c r="E27"/>
  <c r="BF26"/>
  <c r="S26" i="16" s="1"/>
  <c r="BE26" i="4"/>
  <c r="BD26"/>
  <c r="BA26"/>
  <c r="AT26"/>
  <c r="AS26"/>
  <c r="AR26"/>
  <c r="AO26"/>
  <c r="AH26"/>
  <c r="G26" i="16" s="1"/>
  <c r="AG26" i="4"/>
  <c r="AF26"/>
  <c r="AC26"/>
  <c r="Z26"/>
  <c r="V26"/>
  <c r="U26"/>
  <c r="C26" i="16" s="1"/>
  <c r="T26" i="4"/>
  <c r="Q26"/>
  <c r="N26"/>
  <c r="K26"/>
  <c r="H26"/>
  <c r="E26"/>
  <c r="BF25"/>
  <c r="S25" i="16" s="1"/>
  <c r="BE25" i="4"/>
  <c r="BD25"/>
  <c r="BA25"/>
  <c r="AT25"/>
  <c r="AS25"/>
  <c r="AR25"/>
  <c r="AO25"/>
  <c r="AH25"/>
  <c r="G25" i="16" s="1"/>
  <c r="AG25" i="4"/>
  <c r="AF25"/>
  <c r="AC25"/>
  <c r="Z25"/>
  <c r="V25"/>
  <c r="U25"/>
  <c r="C25" i="16" s="1"/>
  <c r="T25" i="4"/>
  <c r="Q25"/>
  <c r="N25"/>
  <c r="K25"/>
  <c r="H25"/>
  <c r="E25"/>
  <c r="BF24"/>
  <c r="S24" i="16" s="1"/>
  <c r="BE24" i="4"/>
  <c r="BD24"/>
  <c r="BA24"/>
  <c r="AT24"/>
  <c r="AS24"/>
  <c r="AR24"/>
  <c r="AO24"/>
  <c r="AH24"/>
  <c r="G24" i="16" s="1"/>
  <c r="AG24" i="4"/>
  <c r="AF24"/>
  <c r="AC24"/>
  <c r="Z24"/>
  <c r="V24"/>
  <c r="U24"/>
  <c r="C24" i="16" s="1"/>
  <c r="T24" i="4"/>
  <c r="Q24"/>
  <c r="N24"/>
  <c r="K24"/>
  <c r="H24"/>
  <c r="E24"/>
  <c r="BF23"/>
  <c r="S23" i="16" s="1"/>
  <c r="BE23" i="4"/>
  <c r="BD23"/>
  <c r="BA23"/>
  <c r="AT23"/>
  <c r="AS23"/>
  <c r="AR23"/>
  <c r="AO23"/>
  <c r="AH23"/>
  <c r="G23" i="16" s="1"/>
  <c r="AG23" i="4"/>
  <c r="AF23"/>
  <c r="AC23"/>
  <c r="Z23"/>
  <c r="V23"/>
  <c r="U23"/>
  <c r="C23" i="16" s="1"/>
  <c r="T23" i="4"/>
  <c r="Q23"/>
  <c r="N23"/>
  <c r="K23"/>
  <c r="H23"/>
  <c r="E23"/>
  <c r="BF22"/>
  <c r="S22" i="16" s="1"/>
  <c r="BE22" i="4"/>
  <c r="BD22"/>
  <c r="BA22"/>
  <c r="AT22"/>
  <c r="AS22"/>
  <c r="AR22"/>
  <c r="AO22"/>
  <c r="AH22"/>
  <c r="G22" i="16" s="1"/>
  <c r="AG22" i="4"/>
  <c r="AF22"/>
  <c r="AC22"/>
  <c r="Z22"/>
  <c r="V22"/>
  <c r="U22"/>
  <c r="C22" i="16" s="1"/>
  <c r="T22" i="4"/>
  <c r="Q22"/>
  <c r="N22"/>
  <c r="K22"/>
  <c r="H22"/>
  <c r="E22"/>
  <c r="BF21"/>
  <c r="S21" i="16" s="1"/>
  <c r="BE21" i="4"/>
  <c r="BD21"/>
  <c r="BA21"/>
  <c r="AT21"/>
  <c r="AS21"/>
  <c r="AR21"/>
  <c r="AO21"/>
  <c r="AH21"/>
  <c r="G21" i="16" s="1"/>
  <c r="AG21" i="4"/>
  <c r="AF21"/>
  <c r="AC21"/>
  <c r="Z21"/>
  <c r="V21"/>
  <c r="U21"/>
  <c r="C21" i="16" s="1"/>
  <c r="T21" i="4"/>
  <c r="Q21"/>
  <c r="N21"/>
  <c r="K21"/>
  <c r="H21"/>
  <c r="E21"/>
  <c r="BF20"/>
  <c r="S20" i="16" s="1"/>
  <c r="BE20" i="4"/>
  <c r="BD20"/>
  <c r="BA20"/>
  <c r="AT20"/>
  <c r="AS20"/>
  <c r="AR20"/>
  <c r="AO20"/>
  <c r="AH20"/>
  <c r="G20" i="16" s="1"/>
  <c r="AG20" i="4"/>
  <c r="AF20"/>
  <c r="AC20"/>
  <c r="Z20"/>
  <c r="V20"/>
  <c r="U20"/>
  <c r="C20" i="16" s="1"/>
  <c r="T20" i="4"/>
  <c r="Q20"/>
  <c r="N20"/>
  <c r="K20"/>
  <c r="H20"/>
  <c r="E20"/>
  <c r="BF19"/>
  <c r="S19" i="16" s="1"/>
  <c r="BE19" i="4"/>
  <c r="BD19"/>
  <c r="BA19"/>
  <c r="AT19"/>
  <c r="AS19"/>
  <c r="AR19"/>
  <c r="AO19"/>
  <c r="AH19"/>
  <c r="G19" i="16" s="1"/>
  <c r="AG19" i="4"/>
  <c r="AF19"/>
  <c r="AC19"/>
  <c r="Z19"/>
  <c r="V19"/>
  <c r="U19"/>
  <c r="C19" i="16" s="1"/>
  <c r="T19" i="4"/>
  <c r="Q19"/>
  <c r="N19"/>
  <c r="K19"/>
  <c r="H19"/>
  <c r="E19"/>
  <c r="BF18"/>
  <c r="S18" i="16" s="1"/>
  <c r="BE18" i="4"/>
  <c r="BD18"/>
  <c r="BA18"/>
  <c r="AT18"/>
  <c r="AS18"/>
  <c r="AR18"/>
  <c r="AO18"/>
  <c r="AH18"/>
  <c r="G18" i="16" s="1"/>
  <c r="AG18" i="4"/>
  <c r="AF18"/>
  <c r="AC18"/>
  <c r="Z18"/>
  <c r="V18"/>
  <c r="U18"/>
  <c r="C18" i="16" s="1"/>
  <c r="T18" i="4"/>
  <c r="Q18"/>
  <c r="N18"/>
  <c r="K18"/>
  <c r="H18"/>
  <c r="E18"/>
  <c r="BF17"/>
  <c r="S17" i="16" s="1"/>
  <c r="BE17" i="4"/>
  <c r="BD17"/>
  <c r="BA17"/>
  <c r="AT17"/>
  <c r="AS17"/>
  <c r="AR17"/>
  <c r="AO17"/>
  <c r="AH17"/>
  <c r="G17" i="16" s="1"/>
  <c r="AG17" i="4"/>
  <c r="AF17"/>
  <c r="AC17"/>
  <c r="Z17"/>
  <c r="V17"/>
  <c r="U17"/>
  <c r="C17" i="16" s="1"/>
  <c r="T17" i="4"/>
  <c r="Q17"/>
  <c r="N17"/>
  <c r="K17"/>
  <c r="H17"/>
  <c r="E17"/>
  <c r="BF15"/>
  <c r="S15" i="16" s="1"/>
  <c r="BE15" i="4"/>
  <c r="BD15"/>
  <c r="BA15"/>
  <c r="AT15"/>
  <c r="AS15"/>
  <c r="AR15"/>
  <c r="AO15"/>
  <c r="AH15"/>
  <c r="G15" i="16" s="1"/>
  <c r="AG15" i="4"/>
  <c r="AF15"/>
  <c r="AC15"/>
  <c r="Z15"/>
  <c r="V15"/>
  <c r="U15"/>
  <c r="C15" i="16" s="1"/>
  <c r="T15" i="4"/>
  <c r="Q15"/>
  <c r="N15"/>
  <c r="K15"/>
  <c r="H15"/>
  <c r="E15"/>
  <c r="BF14"/>
  <c r="S14" i="16" s="1"/>
  <c r="BE14" i="4"/>
  <c r="BD14"/>
  <c r="BA14"/>
  <c r="AT14"/>
  <c r="AS14"/>
  <c r="AR14"/>
  <c r="AO14"/>
  <c r="AH14"/>
  <c r="G14" i="16" s="1"/>
  <c r="AG14" i="4"/>
  <c r="AF14"/>
  <c r="AC14"/>
  <c r="Z14"/>
  <c r="V14"/>
  <c r="U14"/>
  <c r="C14" i="16" s="1"/>
  <c r="T14" i="4"/>
  <c r="Q14"/>
  <c r="N14"/>
  <c r="K14"/>
  <c r="H14"/>
  <c r="E14"/>
  <c r="BF13"/>
  <c r="S13" i="16" s="1"/>
  <c r="BE13" i="4"/>
  <c r="BD13"/>
  <c r="BA13"/>
  <c r="AT13"/>
  <c r="AS13"/>
  <c r="AR13"/>
  <c r="AO13"/>
  <c r="AH13"/>
  <c r="G13" i="16" s="1"/>
  <c r="AG13" i="4"/>
  <c r="AF13"/>
  <c r="AC13"/>
  <c r="Z13"/>
  <c r="V13"/>
  <c r="U13"/>
  <c r="C13" i="16" s="1"/>
  <c r="T13" i="4"/>
  <c r="Q13"/>
  <c r="N13"/>
  <c r="K13"/>
  <c r="H13"/>
  <c r="E13"/>
  <c r="BF12"/>
  <c r="S12" i="16" s="1"/>
  <c r="BE12" i="4"/>
  <c r="BD12"/>
  <c r="BA12"/>
  <c r="AT12"/>
  <c r="AS12"/>
  <c r="AR12"/>
  <c r="AO12"/>
  <c r="AH12"/>
  <c r="G12" i="16" s="1"/>
  <c r="AG12" i="4"/>
  <c r="AF12"/>
  <c r="AC12"/>
  <c r="Z12"/>
  <c r="V12"/>
  <c r="U12"/>
  <c r="C12" i="16" s="1"/>
  <c r="T12" i="4"/>
  <c r="Q12"/>
  <c r="N12"/>
  <c r="K12"/>
  <c r="H12"/>
  <c r="E12"/>
  <c r="BF11"/>
  <c r="S11" i="16" s="1"/>
  <c r="BE11" i="4"/>
  <c r="BD11"/>
  <c r="BA11"/>
  <c r="AT11"/>
  <c r="AS11"/>
  <c r="AR11"/>
  <c r="AO11"/>
  <c r="AH11"/>
  <c r="G11" i="16" s="1"/>
  <c r="AG11" i="4"/>
  <c r="AF11"/>
  <c r="AC11"/>
  <c r="Z11"/>
  <c r="V11"/>
  <c r="U11"/>
  <c r="T11"/>
  <c r="Q11"/>
  <c r="N11"/>
  <c r="K11"/>
  <c r="H11"/>
  <c r="E11"/>
  <c r="BF10"/>
  <c r="S10" i="16" s="1"/>
  <c r="BE10" i="4"/>
  <c r="BD10"/>
  <c r="BA10"/>
  <c r="AT10"/>
  <c r="AS10"/>
  <c r="AR10"/>
  <c r="AO10"/>
  <c r="AH10"/>
  <c r="G10" i="16" s="1"/>
  <c r="AG10" i="4"/>
  <c r="AF10"/>
  <c r="AC10"/>
  <c r="Z10"/>
  <c r="V10"/>
  <c r="U10"/>
  <c r="C10" i="16" s="1"/>
  <c r="T10" i="4"/>
  <c r="Q10"/>
  <c r="N10"/>
  <c r="K10"/>
  <c r="H10"/>
  <c r="E10"/>
  <c r="BB41"/>
  <c r="AZ41"/>
  <c r="AY41"/>
  <c r="AT9"/>
  <c r="AS9"/>
  <c r="AR9"/>
  <c r="AO9"/>
  <c r="AH9"/>
  <c r="G9" i="16" s="1"/>
  <c r="AG9" i="4"/>
  <c r="AF9"/>
  <c r="AC9"/>
  <c r="Z9"/>
  <c r="V9"/>
  <c r="U9"/>
  <c r="T9"/>
  <c r="Q9"/>
  <c r="N9"/>
  <c r="K9"/>
  <c r="H9"/>
  <c r="E9"/>
  <c r="BF8"/>
  <c r="S8" i="16" s="1"/>
  <c r="BE8" i="4"/>
  <c r="BD8"/>
  <c r="BA8"/>
  <c r="AT8"/>
  <c r="AS8"/>
  <c r="AR8"/>
  <c r="AO8"/>
  <c r="AH8"/>
  <c r="G8" i="16" s="1"/>
  <c r="AG8" i="4"/>
  <c r="AF8"/>
  <c r="AC8"/>
  <c r="Z8"/>
  <c r="V8"/>
  <c r="U8"/>
  <c r="C8" i="16" s="1"/>
  <c r="T8" i="4"/>
  <c r="Q8"/>
  <c r="N8"/>
  <c r="K8"/>
  <c r="H8"/>
  <c r="E8"/>
  <c r="BF7"/>
  <c r="S7" i="16" s="1"/>
  <c r="BE7" i="4"/>
  <c r="BD7"/>
  <c r="BA7"/>
  <c r="AT7"/>
  <c r="AS7"/>
  <c r="AR7"/>
  <c r="AO7"/>
  <c r="AH7"/>
  <c r="G7" i="16" s="1"/>
  <c r="AG7" i="4"/>
  <c r="AF7"/>
  <c r="AC7"/>
  <c r="Z7"/>
  <c r="V7"/>
  <c r="U7"/>
  <c r="T7"/>
  <c r="Q7"/>
  <c r="N7"/>
  <c r="K7"/>
  <c r="H7"/>
  <c r="E7"/>
  <c r="BF6"/>
  <c r="S6" i="16" s="1"/>
  <c r="BE6" i="4"/>
  <c r="BD6"/>
  <c r="BA6"/>
  <c r="AT6"/>
  <c r="AS6"/>
  <c r="AR6"/>
  <c r="AO6"/>
  <c r="AH6"/>
  <c r="G6" i="16" s="1"/>
  <c r="AG6" i="4"/>
  <c r="AF6"/>
  <c r="AC6"/>
  <c r="Z6"/>
  <c r="V6"/>
  <c r="U6"/>
  <c r="C6" i="16" s="1"/>
  <c r="T6" i="4"/>
  <c r="Q6"/>
  <c r="N6"/>
  <c r="K6"/>
  <c r="H6"/>
  <c r="E6"/>
  <c r="E4" i="7" l="1"/>
  <c r="T41" i="6"/>
  <c r="AE9"/>
  <c r="G7" i="7"/>
  <c r="AE13" i="6"/>
  <c r="G11" i="7"/>
  <c r="G14"/>
  <c r="AE17" i="6"/>
  <c r="G15" i="7"/>
  <c r="AB21" i="6"/>
  <c r="F19" i="7"/>
  <c r="X23" i="6"/>
  <c r="F21" i="7"/>
  <c r="Z25" i="6"/>
  <c r="F23" i="7"/>
  <c r="Z27" i="6"/>
  <c r="F25" i="7"/>
  <c r="AB29" i="6"/>
  <c r="F27" i="7"/>
  <c r="X31" i="6"/>
  <c r="F29" i="7"/>
  <c r="Z33" i="6"/>
  <c r="F31" i="7"/>
  <c r="Z35" i="6"/>
  <c r="F33" i="7"/>
  <c r="AB37" i="6"/>
  <c r="F35" i="7"/>
  <c r="X39" i="6"/>
  <c r="F37" i="7"/>
  <c r="S7" i="6"/>
  <c r="E5" i="7"/>
  <c r="Q9" i="6"/>
  <c r="E7" i="7"/>
  <c r="S11" i="6"/>
  <c r="E9" i="7"/>
  <c r="Q13" i="6"/>
  <c r="E11" i="7"/>
  <c r="S15" i="6"/>
  <c r="E13" i="7"/>
  <c r="Q17" i="6"/>
  <c r="E15" i="7"/>
  <c r="S19" i="6"/>
  <c r="E17" i="7"/>
  <c r="O21" i="6"/>
  <c r="E19" i="7"/>
  <c r="M27" i="6"/>
  <c r="E25" i="7"/>
  <c r="O31" i="6"/>
  <c r="E29" i="7"/>
  <c r="M33" i="6"/>
  <c r="E31" i="7"/>
  <c r="M37" i="6"/>
  <c r="E35" i="7"/>
  <c r="D4"/>
  <c r="J8" i="6"/>
  <c r="D6" i="7"/>
  <c r="J10" i="6"/>
  <c r="D8" i="7"/>
  <c r="J12" i="6"/>
  <c r="D10" i="7"/>
  <c r="J14" i="6"/>
  <c r="D12" i="7"/>
  <c r="J18" i="6"/>
  <c r="D16" i="7"/>
  <c r="J22" i="6"/>
  <c r="D20" i="7"/>
  <c r="J26" i="6"/>
  <c r="D24" i="7"/>
  <c r="H28" i="6"/>
  <c r="D26" i="7"/>
  <c r="H32" i="6"/>
  <c r="D30" i="7"/>
  <c r="J34" i="6"/>
  <c r="D32" i="7"/>
  <c r="C7" i="34"/>
  <c r="H27"/>
  <c r="D24"/>
  <c r="D22"/>
  <c r="D20"/>
  <c r="D18"/>
  <c r="D16"/>
  <c r="D13"/>
  <c r="D10"/>
  <c r="D8"/>
  <c r="D6"/>
  <c r="C19"/>
  <c r="C14"/>
  <c r="C9"/>
  <c r="H29"/>
  <c r="H24"/>
  <c r="H15"/>
  <c r="H13"/>
  <c r="C20"/>
  <c r="C16"/>
  <c r="C10"/>
  <c r="C6"/>
  <c r="S41" i="21"/>
  <c r="H40" i="37"/>
  <c r="R41" i="21"/>
  <c r="T16"/>
  <c r="W16"/>
  <c r="F40" i="37"/>
  <c r="U41" i="21"/>
  <c r="L41"/>
  <c r="W36"/>
  <c r="N36"/>
  <c r="W39"/>
  <c r="N39"/>
  <c r="W34"/>
  <c r="N34"/>
  <c r="W33"/>
  <c r="N33"/>
  <c r="W32"/>
  <c r="N32"/>
  <c r="W31"/>
  <c r="N31"/>
  <c r="W15"/>
  <c r="N15"/>
  <c r="N12"/>
  <c r="W12"/>
  <c r="N11"/>
  <c r="W11"/>
  <c r="N10"/>
  <c r="W10"/>
  <c r="N9"/>
  <c r="W9"/>
  <c r="N8"/>
  <c r="W8"/>
  <c r="N7"/>
  <c r="W7"/>
  <c r="N6"/>
  <c r="W6"/>
  <c r="W37"/>
  <c r="N37"/>
  <c r="W30"/>
  <c r="N30"/>
  <c r="W29"/>
  <c r="N29"/>
  <c r="W28"/>
  <c r="N28"/>
  <c r="W27"/>
  <c r="N27"/>
  <c r="W25"/>
  <c r="N25"/>
  <c r="W24"/>
  <c r="N24"/>
  <c r="W23"/>
  <c r="N23"/>
  <c r="W22"/>
  <c r="N22"/>
  <c r="W21"/>
  <c r="N21"/>
  <c r="W20"/>
  <c r="N20"/>
  <c r="W19"/>
  <c r="N19"/>
  <c r="W18"/>
  <c r="N18"/>
  <c r="W17"/>
  <c r="N17"/>
  <c r="N14"/>
  <c r="W14"/>
  <c r="I40" i="37"/>
  <c r="V41" i="21"/>
  <c r="M41"/>
  <c r="D40" i="37"/>
  <c r="F41" i="21"/>
  <c r="G41"/>
  <c r="E37" i="37"/>
  <c r="BK35" i="14"/>
  <c r="BM35" s="1"/>
  <c r="G38" i="37"/>
  <c r="O39" i="21"/>
  <c r="X36"/>
  <c r="J35" i="37"/>
  <c r="I36" i="21"/>
  <c r="E35" i="37"/>
  <c r="X34" i="21"/>
  <c r="J33" i="37"/>
  <c r="I34" i="21"/>
  <c r="E33" i="37"/>
  <c r="G31"/>
  <c r="O32" i="21"/>
  <c r="X30"/>
  <c r="J29" i="37"/>
  <c r="I30" i="21"/>
  <c r="E29" i="37"/>
  <c r="G27"/>
  <c r="O28" i="21"/>
  <c r="AX26" i="14"/>
  <c r="G25" i="37"/>
  <c r="G23"/>
  <c r="O24" i="21"/>
  <c r="G21" i="37"/>
  <c r="O22" i="21"/>
  <c r="X20"/>
  <c r="J19" i="37"/>
  <c r="I20" i="21"/>
  <c r="E19" i="37"/>
  <c r="G17"/>
  <c r="O18" i="21"/>
  <c r="G8" i="37"/>
  <c r="O9" i="21"/>
  <c r="G6" i="37"/>
  <c r="O7" i="21"/>
  <c r="C41"/>
  <c r="X16"/>
  <c r="J15" i="37"/>
  <c r="G13"/>
  <c r="O14" i="21"/>
  <c r="I12"/>
  <c r="E11" i="37"/>
  <c r="X12" i="21"/>
  <c r="J11" i="37"/>
  <c r="G10"/>
  <c r="O11" i="21"/>
  <c r="G30" i="37"/>
  <c r="O31" i="21"/>
  <c r="G26" i="37"/>
  <c r="O27" i="21"/>
  <c r="G18" i="37"/>
  <c r="O19" i="21"/>
  <c r="G9" i="37"/>
  <c r="O10" i="21"/>
  <c r="G7" i="37"/>
  <c r="O8" i="21"/>
  <c r="X37"/>
  <c r="J36" i="37"/>
  <c r="X33" i="21"/>
  <c r="J32" i="37"/>
  <c r="I31" i="21"/>
  <c r="E30" i="37"/>
  <c r="X29" i="21"/>
  <c r="J28" i="37"/>
  <c r="I27" i="21"/>
  <c r="E26" i="37"/>
  <c r="I25" i="21"/>
  <c r="E24" i="37"/>
  <c r="I23" i="21"/>
  <c r="E22" i="37"/>
  <c r="X39" i="21"/>
  <c r="J38" i="37"/>
  <c r="X19" i="21"/>
  <c r="J18" i="37"/>
  <c r="X15" i="21"/>
  <c r="J14" i="37"/>
  <c r="BK13" i="14"/>
  <c r="BM13" s="1"/>
  <c r="J12" i="37"/>
  <c r="I11" i="21"/>
  <c r="E10" i="37"/>
  <c r="X9" i="21"/>
  <c r="J8" i="37"/>
  <c r="X7" i="21"/>
  <c r="J6" i="37"/>
  <c r="I39" i="21"/>
  <c r="E38" i="37"/>
  <c r="I19" i="21"/>
  <c r="E18" i="37"/>
  <c r="I15" i="21"/>
  <c r="E14" i="37"/>
  <c r="I10" i="21"/>
  <c r="E9" i="37"/>
  <c r="I6" i="21"/>
  <c r="E5" i="37"/>
  <c r="X6" i="21"/>
  <c r="J5" i="37"/>
  <c r="G34"/>
  <c r="E34"/>
  <c r="J37"/>
  <c r="G35"/>
  <c r="O36" i="21"/>
  <c r="G33" i="37"/>
  <c r="O34" i="21"/>
  <c r="X32"/>
  <c r="J31" i="37"/>
  <c r="I32" i="21"/>
  <c r="E31" i="37"/>
  <c r="G29"/>
  <c r="O30" i="21"/>
  <c r="X28"/>
  <c r="J27" i="37"/>
  <c r="I28" i="21"/>
  <c r="E27" i="37"/>
  <c r="AL26" i="14"/>
  <c r="E25" i="37"/>
  <c r="X24" i="21"/>
  <c r="J23" i="37"/>
  <c r="I24" i="21"/>
  <c r="E23" i="37"/>
  <c r="X22" i="21"/>
  <c r="J21" i="37"/>
  <c r="I22" i="21"/>
  <c r="E21" i="37"/>
  <c r="G19"/>
  <c r="O20" i="21"/>
  <c r="X18"/>
  <c r="J17" i="37"/>
  <c r="I18" i="21"/>
  <c r="E17" i="37"/>
  <c r="I9" i="21"/>
  <c r="E8" i="37"/>
  <c r="I7" i="21"/>
  <c r="E6" i="37"/>
  <c r="I14" i="21"/>
  <c r="E13" i="37"/>
  <c r="X14" i="21"/>
  <c r="J13" i="37"/>
  <c r="G11"/>
  <c r="O12" i="21"/>
  <c r="X11"/>
  <c r="J10" i="37"/>
  <c r="G36"/>
  <c r="O37" i="21"/>
  <c r="G32" i="37"/>
  <c r="O33" i="21"/>
  <c r="G28" i="37"/>
  <c r="O29" i="21"/>
  <c r="G24" i="37"/>
  <c r="O25" i="21"/>
  <c r="G22" i="37"/>
  <c r="O23" i="21"/>
  <c r="G20" i="37"/>
  <c r="O21" i="21"/>
  <c r="G16" i="37"/>
  <c r="O17" i="21"/>
  <c r="I37"/>
  <c r="E36" i="37"/>
  <c r="I33" i="21"/>
  <c r="E32" i="37"/>
  <c r="X31" i="21"/>
  <c r="J30" i="37"/>
  <c r="I29" i="21"/>
  <c r="E28" i="37"/>
  <c r="BJ27" i="14"/>
  <c r="Z27" i="21" s="1"/>
  <c r="X27"/>
  <c r="J26" i="37"/>
  <c r="X25" i="21"/>
  <c r="J24" i="37"/>
  <c r="X23" i="21"/>
  <c r="J22" i="37"/>
  <c r="X21" i="21"/>
  <c r="J20" i="37"/>
  <c r="X17" i="21"/>
  <c r="J16" i="37"/>
  <c r="G14"/>
  <c r="O15" i="21"/>
  <c r="BJ10" i="14"/>
  <c r="Z10" i="21" s="1"/>
  <c r="X10"/>
  <c r="J9" i="37"/>
  <c r="BJ8" i="14"/>
  <c r="Z8" i="21" s="1"/>
  <c r="X8"/>
  <c r="J7" i="37"/>
  <c r="G5"/>
  <c r="O6" i="21"/>
  <c r="I21"/>
  <c r="E20" i="37"/>
  <c r="I17" i="21"/>
  <c r="E16" i="37"/>
  <c r="I8" i="21"/>
  <c r="E7" i="37"/>
  <c r="C40"/>
  <c r="D41" i="21"/>
  <c r="H8" i="36"/>
  <c r="R9" i="18"/>
  <c r="T16"/>
  <c r="W16"/>
  <c r="V9"/>
  <c r="I8" i="36"/>
  <c r="U9" i="18"/>
  <c r="M41"/>
  <c r="V41"/>
  <c r="N6"/>
  <c r="W6"/>
  <c r="W26"/>
  <c r="N26"/>
  <c r="W22"/>
  <c r="N22"/>
  <c r="W20"/>
  <c r="N20"/>
  <c r="W18"/>
  <c r="N18"/>
  <c r="W15"/>
  <c r="N15"/>
  <c r="W13"/>
  <c r="N13"/>
  <c r="W11"/>
  <c r="N11"/>
  <c r="N9"/>
  <c r="W7"/>
  <c r="N7"/>
  <c r="W37"/>
  <c r="N37"/>
  <c r="W36"/>
  <c r="N36"/>
  <c r="W35"/>
  <c r="N35"/>
  <c r="W32"/>
  <c r="N32"/>
  <c r="W31"/>
  <c r="N31"/>
  <c r="W30"/>
  <c r="N30"/>
  <c r="W29"/>
  <c r="N29"/>
  <c r="W28"/>
  <c r="N28"/>
  <c r="W27"/>
  <c r="N27"/>
  <c r="W40"/>
  <c r="N40"/>
  <c r="W38"/>
  <c r="N38"/>
  <c r="W33"/>
  <c r="N33"/>
  <c r="W25"/>
  <c r="N25"/>
  <c r="W23"/>
  <c r="N23"/>
  <c r="W21"/>
  <c r="N21"/>
  <c r="W19"/>
  <c r="N19"/>
  <c r="W17"/>
  <c r="N17"/>
  <c r="W14"/>
  <c r="N14"/>
  <c r="N12"/>
  <c r="W12"/>
  <c r="N10"/>
  <c r="W10"/>
  <c r="N8"/>
  <c r="W8"/>
  <c r="L41"/>
  <c r="F40" i="36"/>
  <c r="F27" i="18"/>
  <c r="D26" i="36"/>
  <c r="BK36" i="12"/>
  <c r="BJ24"/>
  <c r="BJ8"/>
  <c r="Z8" i="18" s="1"/>
  <c r="AL34" i="12"/>
  <c r="BJ7"/>
  <c r="Z7" i="18" s="1"/>
  <c r="O40"/>
  <c r="G39" i="36"/>
  <c r="J36"/>
  <c r="X37" i="18"/>
  <c r="I37"/>
  <c r="E36" i="36"/>
  <c r="J34"/>
  <c r="X35" i="18"/>
  <c r="I35"/>
  <c r="E34" i="36"/>
  <c r="O33" i="18"/>
  <c r="G32" i="36"/>
  <c r="O31" i="18"/>
  <c r="G30" i="36"/>
  <c r="J28"/>
  <c r="X29" i="18"/>
  <c r="I29"/>
  <c r="E28" i="36"/>
  <c r="J24"/>
  <c r="X25" i="18"/>
  <c r="I25"/>
  <c r="E24" i="36"/>
  <c r="X23" i="18"/>
  <c r="J22" i="36"/>
  <c r="I23" i="18"/>
  <c r="E22" i="36"/>
  <c r="X21" i="18"/>
  <c r="J20" i="36"/>
  <c r="I21" i="18"/>
  <c r="E20" i="36"/>
  <c r="O12" i="18"/>
  <c r="G11" i="36"/>
  <c r="O10" i="18"/>
  <c r="G9" i="36"/>
  <c r="O8" i="18"/>
  <c r="G7" i="36"/>
  <c r="P7" i="18"/>
  <c r="G6" i="33" s="1"/>
  <c r="J5" i="36"/>
  <c r="X6" i="18"/>
  <c r="O6"/>
  <c r="G5" i="36"/>
  <c r="C40"/>
  <c r="D41" i="18"/>
  <c r="O19"/>
  <c r="G18" i="36"/>
  <c r="I17" i="18"/>
  <c r="E16" i="36"/>
  <c r="X17" i="18"/>
  <c r="J16" i="36"/>
  <c r="O15" i="18"/>
  <c r="G14" i="36"/>
  <c r="O36" i="18"/>
  <c r="G35" i="36"/>
  <c r="O32" i="18"/>
  <c r="G31" i="36"/>
  <c r="O28" i="18"/>
  <c r="G27" i="36"/>
  <c r="O22" i="18"/>
  <c r="G21" i="36"/>
  <c r="I13" i="18"/>
  <c r="E12" i="36"/>
  <c r="X11" i="18"/>
  <c r="J10" i="36"/>
  <c r="O7" i="18"/>
  <c r="G6" i="36"/>
  <c r="I38" i="18"/>
  <c r="E37" i="36"/>
  <c r="I36" i="18"/>
  <c r="E35" i="36"/>
  <c r="BJ34" i="12"/>
  <c r="J33" i="36"/>
  <c r="I32" i="18"/>
  <c r="E31" i="36"/>
  <c r="X30" i="18"/>
  <c r="J29" i="36"/>
  <c r="I28" i="18"/>
  <c r="E27" i="36"/>
  <c r="I26" i="18"/>
  <c r="E25" i="36"/>
  <c r="BJ20" i="12"/>
  <c r="Z20" i="18" s="1"/>
  <c r="J19" i="36"/>
  <c r="X20" i="18"/>
  <c r="J17" i="36"/>
  <c r="X18" i="18"/>
  <c r="J15" i="36"/>
  <c r="X16" i="18"/>
  <c r="I14"/>
  <c r="E13" i="36"/>
  <c r="X7" i="18"/>
  <c r="J6" i="36"/>
  <c r="J37"/>
  <c r="X38" i="18"/>
  <c r="J21" i="36"/>
  <c r="X22" i="18"/>
  <c r="O18"/>
  <c r="G17" i="36"/>
  <c r="X13" i="18"/>
  <c r="J12" i="36"/>
  <c r="I40" i="18"/>
  <c r="E39" i="36"/>
  <c r="O37" i="18"/>
  <c r="G36" i="36"/>
  <c r="O35" i="18"/>
  <c r="G34" i="36"/>
  <c r="J32"/>
  <c r="X33" i="18"/>
  <c r="I33"/>
  <c r="E32" i="36"/>
  <c r="J30"/>
  <c r="X31" i="18"/>
  <c r="I31"/>
  <c r="E30" i="36"/>
  <c r="O29" i="18"/>
  <c r="G28" i="36"/>
  <c r="O25" i="18"/>
  <c r="G24" i="36"/>
  <c r="O23" i="18"/>
  <c r="G22" i="36"/>
  <c r="O21" i="18"/>
  <c r="G20" i="36"/>
  <c r="I12" i="18"/>
  <c r="E11" i="36"/>
  <c r="I10" i="18"/>
  <c r="E9" i="36"/>
  <c r="I8" i="18"/>
  <c r="E7" i="36"/>
  <c r="I6" i="18"/>
  <c r="E5" i="36"/>
  <c r="I19" i="18"/>
  <c r="E18" i="36"/>
  <c r="X19" i="18"/>
  <c r="J18" i="36"/>
  <c r="O17" i="18"/>
  <c r="G16" i="36"/>
  <c r="I15" i="18"/>
  <c r="E14" i="36"/>
  <c r="X15" i="18"/>
  <c r="J14" i="36"/>
  <c r="O38" i="18"/>
  <c r="G37" i="36"/>
  <c r="O30" i="18"/>
  <c r="G29" i="36"/>
  <c r="O26" i="18"/>
  <c r="G25" i="36"/>
  <c r="O20" i="18"/>
  <c r="G19" i="36"/>
  <c r="I11" i="18"/>
  <c r="E10" i="36"/>
  <c r="O9" i="18"/>
  <c r="G8" i="36"/>
  <c r="J35"/>
  <c r="X36" i="18"/>
  <c r="J31" i="36"/>
  <c r="X32" i="18"/>
  <c r="I30"/>
  <c r="E29" i="36"/>
  <c r="X28" i="18"/>
  <c r="J27" i="36"/>
  <c r="X26" i="18"/>
  <c r="J25" i="36"/>
  <c r="I22" i="18"/>
  <c r="E21" i="36"/>
  <c r="I20" i="18"/>
  <c r="E19" i="36"/>
  <c r="I18" i="18"/>
  <c r="E17" i="36"/>
  <c r="J13"/>
  <c r="X14" i="18"/>
  <c r="AX13" i="12"/>
  <c r="Q13" i="18" s="1"/>
  <c r="O13"/>
  <c r="G12" i="36"/>
  <c r="O11" i="18"/>
  <c r="G10" i="36"/>
  <c r="I9" i="18"/>
  <c r="E8" i="36"/>
  <c r="I7" i="18"/>
  <c r="E6" i="36"/>
  <c r="J39"/>
  <c r="X40" i="18"/>
  <c r="O14"/>
  <c r="G13" i="36"/>
  <c r="J11"/>
  <c r="X12" i="18"/>
  <c r="J9" i="36"/>
  <c r="X10" i="18"/>
  <c r="J7" i="36"/>
  <c r="X8" i="18"/>
  <c r="R6" i="16"/>
  <c r="H5" i="35"/>
  <c r="R11" i="16"/>
  <c r="H10" i="35"/>
  <c r="R13" i="16"/>
  <c r="H12" i="35"/>
  <c r="R18" i="16"/>
  <c r="H17" i="35"/>
  <c r="R20" i="16"/>
  <c r="H19" i="35"/>
  <c r="R22" i="16"/>
  <c r="H21" i="35"/>
  <c r="R7" i="16"/>
  <c r="H6" i="35"/>
  <c r="R10" i="16"/>
  <c r="H9" i="35"/>
  <c r="R12" i="16"/>
  <c r="H11" i="35"/>
  <c r="R14" i="16"/>
  <c r="H13" i="35"/>
  <c r="R17" i="16"/>
  <c r="H16" i="35"/>
  <c r="R19" i="16"/>
  <c r="H18" i="35"/>
  <c r="R21" i="16"/>
  <c r="H20" i="35"/>
  <c r="R23" i="16"/>
  <c r="H22" i="35"/>
  <c r="R25" i="16"/>
  <c r="H24" i="35"/>
  <c r="R28" i="16"/>
  <c r="H27" i="35"/>
  <c r="R31" i="16"/>
  <c r="H30" i="35"/>
  <c r="R33" i="16"/>
  <c r="H32" i="35"/>
  <c r="R35" i="16"/>
  <c r="H34" i="35"/>
  <c r="R37" i="16"/>
  <c r="H36" i="35"/>
  <c r="R39" i="16"/>
  <c r="H38" i="35"/>
  <c r="R8" i="16"/>
  <c r="H7" i="35"/>
  <c r="R15" i="16"/>
  <c r="H14" i="35"/>
  <c r="R24" i="16"/>
  <c r="H23" i="35"/>
  <c r="R26" i="16"/>
  <c r="H25" i="35"/>
  <c r="R27" i="16"/>
  <c r="H26" i="35"/>
  <c r="R30" i="16"/>
  <c r="H29" i="35"/>
  <c r="R32" i="16"/>
  <c r="H31" i="35"/>
  <c r="R34" i="16"/>
  <c r="H33" i="35"/>
  <c r="R36" i="16"/>
  <c r="H35" i="35"/>
  <c r="R38" i="16"/>
  <c r="H37" i="35"/>
  <c r="R40" i="16"/>
  <c r="H39" i="35"/>
  <c r="V6" i="16"/>
  <c r="M6"/>
  <c r="I5" i="35"/>
  <c r="U7" i="16"/>
  <c r="L7"/>
  <c r="F6" i="35"/>
  <c r="V8" i="16"/>
  <c r="M8"/>
  <c r="I7" i="35"/>
  <c r="L9" i="16"/>
  <c r="F8" i="35"/>
  <c r="U10" i="16"/>
  <c r="L10"/>
  <c r="F9" i="35"/>
  <c r="V11" i="16"/>
  <c r="M11"/>
  <c r="I10" i="35"/>
  <c r="U12" i="16"/>
  <c r="L12"/>
  <c r="F11" i="35"/>
  <c r="V13" i="16"/>
  <c r="M13"/>
  <c r="I12" i="35"/>
  <c r="U14" i="16"/>
  <c r="L14"/>
  <c r="F13" i="35"/>
  <c r="V15" i="16"/>
  <c r="M15"/>
  <c r="I14" i="35"/>
  <c r="U17" i="16"/>
  <c r="L17"/>
  <c r="F16" i="35"/>
  <c r="V18" i="16"/>
  <c r="M18"/>
  <c r="I17" i="35"/>
  <c r="U19" i="16"/>
  <c r="L19"/>
  <c r="F18" i="35"/>
  <c r="V20" i="16"/>
  <c r="M20"/>
  <c r="I19" i="35"/>
  <c r="U21" i="16"/>
  <c r="L21"/>
  <c r="F20" i="35"/>
  <c r="V22" i="16"/>
  <c r="M22"/>
  <c r="I21" i="35"/>
  <c r="U23" i="16"/>
  <c r="L23"/>
  <c r="F22" i="35"/>
  <c r="V24" i="16"/>
  <c r="M24"/>
  <c r="I23" i="35"/>
  <c r="U25" i="16"/>
  <c r="L25"/>
  <c r="F24" i="35"/>
  <c r="V26" i="16"/>
  <c r="M26"/>
  <c r="I25" i="35"/>
  <c r="V27" i="16"/>
  <c r="M27"/>
  <c r="I26" i="35"/>
  <c r="U28" i="16"/>
  <c r="L28"/>
  <c r="F27" i="35"/>
  <c r="V30" i="16"/>
  <c r="M30"/>
  <c r="I29" i="35"/>
  <c r="U31" i="16"/>
  <c r="L31"/>
  <c r="F30" i="35"/>
  <c r="V32" i="16"/>
  <c r="M32"/>
  <c r="I31" i="35"/>
  <c r="U33" i="16"/>
  <c r="L33"/>
  <c r="F32" i="35"/>
  <c r="V34" i="16"/>
  <c r="M34"/>
  <c r="I33" i="35"/>
  <c r="U35" i="16"/>
  <c r="L35"/>
  <c r="F34" i="35"/>
  <c r="V36" i="16"/>
  <c r="M36"/>
  <c r="I35" i="35"/>
  <c r="U37" i="16"/>
  <c r="L37"/>
  <c r="F36" i="35"/>
  <c r="V38" i="16"/>
  <c r="M38"/>
  <c r="I37" i="35"/>
  <c r="U39" i="16"/>
  <c r="L39"/>
  <c r="F38" i="35"/>
  <c r="V40" i="16"/>
  <c r="M40"/>
  <c r="I39" i="35"/>
  <c r="U6" i="16"/>
  <c r="L6"/>
  <c r="F5" i="35"/>
  <c r="V7" i="16"/>
  <c r="M7"/>
  <c r="I6" i="35"/>
  <c r="U8" i="16"/>
  <c r="L8"/>
  <c r="F7" i="35"/>
  <c r="M9" i="16"/>
  <c r="V10"/>
  <c r="M10"/>
  <c r="I9" i="35"/>
  <c r="U11" i="16"/>
  <c r="L11"/>
  <c r="F10" i="35"/>
  <c r="V12" i="16"/>
  <c r="M12"/>
  <c r="I11" i="35"/>
  <c r="U13" i="16"/>
  <c r="L13"/>
  <c r="F12" i="35"/>
  <c r="V14" i="16"/>
  <c r="M14"/>
  <c r="I13" i="35"/>
  <c r="U15" i="16"/>
  <c r="L15"/>
  <c r="F14" i="35"/>
  <c r="V17" i="16"/>
  <c r="M17"/>
  <c r="I16" i="35"/>
  <c r="U18" i="16"/>
  <c r="L18"/>
  <c r="F17" i="35"/>
  <c r="V19" i="16"/>
  <c r="M19"/>
  <c r="I18" i="35"/>
  <c r="U20" i="16"/>
  <c r="L20"/>
  <c r="F19" i="35"/>
  <c r="V21" i="16"/>
  <c r="M21"/>
  <c r="I20" i="35"/>
  <c r="U22" i="16"/>
  <c r="L22"/>
  <c r="F21" i="35"/>
  <c r="V23" i="16"/>
  <c r="M23"/>
  <c r="I22" i="35"/>
  <c r="U24" i="16"/>
  <c r="L24"/>
  <c r="F23" i="35"/>
  <c r="V25" i="16"/>
  <c r="M25"/>
  <c r="I24" i="35"/>
  <c r="U26" i="16"/>
  <c r="L26"/>
  <c r="F25" i="35"/>
  <c r="U27" i="16"/>
  <c r="L27"/>
  <c r="F26" i="35"/>
  <c r="V28" i="16"/>
  <c r="M28"/>
  <c r="I27" i="35"/>
  <c r="U30" i="16"/>
  <c r="L30"/>
  <c r="F29" i="35"/>
  <c r="V31" i="16"/>
  <c r="M31"/>
  <c r="I30" i="35"/>
  <c r="U32" i="16"/>
  <c r="L32"/>
  <c r="F31" i="35"/>
  <c r="V33" i="16"/>
  <c r="M33"/>
  <c r="I32" i="35"/>
  <c r="U34" i="16"/>
  <c r="L34"/>
  <c r="F33" i="35"/>
  <c r="V35" i="16"/>
  <c r="M35"/>
  <c r="I34" i="35"/>
  <c r="U36" i="16"/>
  <c r="L36"/>
  <c r="F35" i="35"/>
  <c r="V37" i="16"/>
  <c r="M37"/>
  <c r="I36" i="35"/>
  <c r="U38" i="16"/>
  <c r="L38"/>
  <c r="F37" i="35"/>
  <c r="V39" i="16"/>
  <c r="M39"/>
  <c r="I38" i="35"/>
  <c r="U40" i="16"/>
  <c r="L40"/>
  <c r="F39" i="35"/>
  <c r="F6" i="16"/>
  <c r="D5" i="35"/>
  <c r="F7" i="16"/>
  <c r="D6" i="35"/>
  <c r="F9" i="16"/>
  <c r="D8" i="35"/>
  <c r="F10" i="16"/>
  <c r="D9" i="35"/>
  <c r="F12" i="16"/>
  <c r="D11" i="35"/>
  <c r="F14" i="16"/>
  <c r="D13" i="35"/>
  <c r="F17" i="16"/>
  <c r="D16" i="35"/>
  <c r="F19" i="16"/>
  <c r="D18" i="35"/>
  <c r="F21" i="16"/>
  <c r="D20" i="35"/>
  <c r="F23" i="16"/>
  <c r="D22" i="35"/>
  <c r="F25" i="16"/>
  <c r="D24" i="35"/>
  <c r="F28" i="16"/>
  <c r="D27" i="35"/>
  <c r="F31" i="16"/>
  <c r="D30" i="35"/>
  <c r="F33" i="16"/>
  <c r="D32" i="35"/>
  <c r="F35" i="16"/>
  <c r="D34" i="35"/>
  <c r="F37" i="16"/>
  <c r="D36" i="35"/>
  <c r="F39" i="16"/>
  <c r="D38" i="35"/>
  <c r="F8" i="16"/>
  <c r="D7" i="35"/>
  <c r="F11" i="16"/>
  <c r="D10" i="35"/>
  <c r="F13" i="16"/>
  <c r="D12" i="35"/>
  <c r="F15" i="16"/>
  <c r="D14" i="35"/>
  <c r="F18" i="16"/>
  <c r="D17" i="35"/>
  <c r="F20" i="16"/>
  <c r="D19" i="35"/>
  <c r="F22" i="16"/>
  <c r="D21" i="35"/>
  <c r="F24" i="16"/>
  <c r="D23" i="35"/>
  <c r="F26" i="16"/>
  <c r="D25" i="35"/>
  <c r="F30" i="16"/>
  <c r="D29" i="35"/>
  <c r="F32" i="16"/>
  <c r="D31" i="35"/>
  <c r="F34" i="16"/>
  <c r="D33" i="35"/>
  <c r="F36" i="16"/>
  <c r="D35" i="35"/>
  <c r="F38" i="16"/>
  <c r="D37" i="35"/>
  <c r="F40" i="16"/>
  <c r="D39" i="35"/>
  <c r="D7" i="16"/>
  <c r="C6" i="35"/>
  <c r="D9" i="16"/>
  <c r="C8" i="35"/>
  <c r="D10" i="16"/>
  <c r="C9" i="35"/>
  <c r="C11" i="16"/>
  <c r="D12"/>
  <c r="C11" i="35"/>
  <c r="D14" i="16"/>
  <c r="C13" i="35"/>
  <c r="D17" i="16"/>
  <c r="C16" i="35"/>
  <c r="D19" i="16"/>
  <c r="C18" i="35"/>
  <c r="D21" i="16"/>
  <c r="C20" i="35"/>
  <c r="D23" i="16"/>
  <c r="C22" i="35"/>
  <c r="D25" i="16"/>
  <c r="C24" i="35"/>
  <c r="D27" i="16"/>
  <c r="C26" i="35"/>
  <c r="D28" i="16"/>
  <c r="C27" i="35"/>
  <c r="D31" i="16"/>
  <c r="C30" i="35"/>
  <c r="D33" i="16"/>
  <c r="C32" i="35"/>
  <c r="D35" i="16"/>
  <c r="C34" i="35"/>
  <c r="D37" i="16"/>
  <c r="C36" i="35"/>
  <c r="D39" i="16"/>
  <c r="C38" i="35"/>
  <c r="D6" i="16"/>
  <c r="C5" i="35"/>
  <c r="C7" i="16"/>
  <c r="D8"/>
  <c r="C7" i="35"/>
  <c r="C9" i="16"/>
  <c r="D11"/>
  <c r="C10" i="35"/>
  <c r="D13" i="16"/>
  <c r="C12" i="35"/>
  <c r="D15" i="16"/>
  <c r="C14" i="35"/>
  <c r="D18" i="16"/>
  <c r="C17" i="35"/>
  <c r="D20" i="16"/>
  <c r="C19" i="35"/>
  <c r="D22" i="16"/>
  <c r="C21" i="35"/>
  <c r="D24" i="16"/>
  <c r="C23" i="35"/>
  <c r="D26" i="16"/>
  <c r="C25" i="35"/>
  <c r="D30" i="16"/>
  <c r="C29" i="35"/>
  <c r="D32" i="16"/>
  <c r="C31" i="35"/>
  <c r="D34" i="16"/>
  <c r="C33" i="35"/>
  <c r="D36" i="16"/>
  <c r="C35" i="35"/>
  <c r="D38" i="16"/>
  <c r="C37" i="35"/>
  <c r="D40" i="16"/>
  <c r="C39" i="35"/>
  <c r="V23" i="6"/>
  <c r="V31"/>
  <c r="V39"/>
  <c r="X27"/>
  <c r="X35"/>
  <c r="Z23"/>
  <c r="Z31"/>
  <c r="Z39"/>
  <c r="AB33"/>
  <c r="V27"/>
  <c r="V35"/>
  <c r="AB25"/>
  <c r="V21"/>
  <c r="V25"/>
  <c r="V29"/>
  <c r="V33"/>
  <c r="V37"/>
  <c r="X21"/>
  <c r="X25"/>
  <c r="X29"/>
  <c r="X33"/>
  <c r="X37"/>
  <c r="Z21"/>
  <c r="Z29"/>
  <c r="Z37"/>
  <c r="M7"/>
  <c r="M11"/>
  <c r="M15"/>
  <c r="M19"/>
  <c r="O9"/>
  <c r="O13"/>
  <c r="O17"/>
  <c r="Q7"/>
  <c r="Q11"/>
  <c r="Q15"/>
  <c r="Q19"/>
  <c r="S9"/>
  <c r="S13"/>
  <c r="S17"/>
  <c r="M9"/>
  <c r="M13"/>
  <c r="M17"/>
  <c r="O7"/>
  <c r="O11"/>
  <c r="O15"/>
  <c r="O19"/>
  <c r="D8"/>
  <c r="D12"/>
  <c r="D16"/>
  <c r="F8"/>
  <c r="F12"/>
  <c r="F16"/>
  <c r="H8"/>
  <c r="H12"/>
  <c r="H16"/>
  <c r="J16"/>
  <c r="D10"/>
  <c r="D14"/>
  <c r="D18"/>
  <c r="F10"/>
  <c r="F14"/>
  <c r="F18"/>
  <c r="H10"/>
  <c r="H14"/>
  <c r="H18"/>
  <c r="H5" i="32"/>
  <c r="H7"/>
  <c r="D10"/>
  <c r="H10"/>
  <c r="I5" i="33"/>
  <c r="I38" i="34"/>
  <c r="D38"/>
  <c r="H36"/>
  <c r="F36"/>
  <c r="I33"/>
  <c r="I32"/>
  <c r="D32"/>
  <c r="I26"/>
  <c r="I24"/>
  <c r="I22"/>
  <c r="I18"/>
  <c r="I16"/>
  <c r="I14"/>
  <c r="I13"/>
  <c r="I11"/>
  <c r="I8"/>
  <c r="C36"/>
  <c r="C33"/>
  <c r="C5"/>
  <c r="I35"/>
  <c r="D35"/>
  <c r="F31"/>
  <c r="D31"/>
  <c r="F30"/>
  <c r="F29"/>
  <c r="D29"/>
  <c r="F28"/>
  <c r="F27"/>
  <c r="D27"/>
  <c r="F23"/>
  <c r="F21"/>
  <c r="F20"/>
  <c r="F19"/>
  <c r="F17"/>
  <c r="F15"/>
  <c r="F10"/>
  <c r="F9"/>
  <c r="F7"/>
  <c r="F6"/>
  <c r="D17" i="33"/>
  <c r="F16"/>
  <c r="F15"/>
  <c r="H14"/>
  <c r="D14"/>
  <c r="H13"/>
  <c r="D13"/>
  <c r="F12"/>
  <c r="F11"/>
  <c r="H10"/>
  <c r="D10"/>
  <c r="H9"/>
  <c r="D9"/>
  <c r="F8"/>
  <c r="F7"/>
  <c r="D5"/>
  <c r="F39"/>
  <c r="D39"/>
  <c r="H37"/>
  <c r="I37"/>
  <c r="D34"/>
  <c r="I32"/>
  <c r="C32"/>
  <c r="C29"/>
  <c r="H25"/>
  <c r="I25"/>
  <c r="F24"/>
  <c r="F22"/>
  <c r="C19"/>
  <c r="I16"/>
  <c r="C16"/>
  <c r="I14"/>
  <c r="C14"/>
  <c r="I12"/>
  <c r="I11"/>
  <c r="C11"/>
  <c r="I9"/>
  <c r="C9"/>
  <c r="I7"/>
  <c r="C7"/>
  <c r="C5"/>
  <c r="C39"/>
  <c r="F36"/>
  <c r="D36"/>
  <c r="H35"/>
  <c r="I35"/>
  <c r="F34"/>
  <c r="C34"/>
  <c r="F31"/>
  <c r="D31"/>
  <c r="H30"/>
  <c r="I30"/>
  <c r="F29"/>
  <c r="D29"/>
  <c r="H28"/>
  <c r="I28"/>
  <c r="F27"/>
  <c r="D27"/>
  <c r="H26"/>
  <c r="I26"/>
  <c r="C25"/>
  <c r="C22"/>
  <c r="I21"/>
  <c r="F20"/>
  <c r="D20"/>
  <c r="H19"/>
  <c r="I19"/>
  <c r="F18"/>
  <c r="D18"/>
  <c r="H17"/>
  <c r="I17"/>
  <c r="H6" i="32"/>
  <c r="H9"/>
  <c r="J17" i="33"/>
  <c r="J15"/>
  <c r="J10"/>
  <c r="J37"/>
  <c r="H5"/>
  <c r="I5" i="34"/>
  <c r="H5"/>
  <c r="H38"/>
  <c r="F38"/>
  <c r="I36"/>
  <c r="F33"/>
  <c r="H32"/>
  <c r="F32"/>
  <c r="F26"/>
  <c r="F24"/>
  <c r="F22"/>
  <c r="F18"/>
  <c r="F16"/>
  <c r="F14"/>
  <c r="F13"/>
  <c r="F11"/>
  <c r="F8"/>
  <c r="F5"/>
  <c r="C38"/>
  <c r="C35"/>
  <c r="C32"/>
  <c r="D36"/>
  <c r="H35"/>
  <c r="F35"/>
  <c r="H33"/>
  <c r="D33"/>
  <c r="I31"/>
  <c r="I30"/>
  <c r="I29"/>
  <c r="I28"/>
  <c r="I27"/>
  <c r="I23"/>
  <c r="I21"/>
  <c r="I20"/>
  <c r="I19"/>
  <c r="I17"/>
  <c r="I15"/>
  <c r="I10"/>
  <c r="I9"/>
  <c r="I7"/>
  <c r="I6"/>
  <c r="H16" i="33"/>
  <c r="D16"/>
  <c r="H15"/>
  <c r="D15"/>
  <c r="F14"/>
  <c r="F13"/>
  <c r="H12"/>
  <c r="D12"/>
  <c r="H11"/>
  <c r="D11"/>
  <c r="F10"/>
  <c r="F9"/>
  <c r="D8"/>
  <c r="H7"/>
  <c r="D7"/>
  <c r="F5"/>
  <c r="H39"/>
  <c r="I39"/>
  <c r="F37"/>
  <c r="C37"/>
  <c r="C35"/>
  <c r="F32"/>
  <c r="C31"/>
  <c r="C28"/>
  <c r="C27"/>
  <c r="F25"/>
  <c r="D25"/>
  <c r="I24"/>
  <c r="I22"/>
  <c r="H21"/>
  <c r="C21"/>
  <c r="C17"/>
  <c r="F17"/>
  <c r="I15"/>
  <c r="C15"/>
  <c r="I13"/>
  <c r="C13"/>
  <c r="I10"/>
  <c r="C10"/>
  <c r="C8"/>
  <c r="D37"/>
  <c r="H36"/>
  <c r="I36"/>
  <c r="F35"/>
  <c r="D35"/>
  <c r="H34"/>
  <c r="I34"/>
  <c r="D32"/>
  <c r="H31"/>
  <c r="I31"/>
  <c r="F30"/>
  <c r="D30"/>
  <c r="H29"/>
  <c r="I29"/>
  <c r="F28"/>
  <c r="D28"/>
  <c r="H27"/>
  <c r="I27"/>
  <c r="F26"/>
  <c r="C26"/>
  <c r="C24"/>
  <c r="F21"/>
  <c r="D21"/>
  <c r="H20"/>
  <c r="I20"/>
  <c r="F19"/>
  <c r="D19"/>
  <c r="H18"/>
  <c r="I18"/>
  <c r="C31" i="34"/>
  <c r="C30"/>
  <c r="C29"/>
  <c r="C28"/>
  <c r="C27"/>
  <c r="C26"/>
  <c r="C24"/>
  <c r="C22"/>
  <c r="C36" i="33"/>
  <c r="H32"/>
  <c r="C30"/>
  <c r="H24"/>
  <c r="D24"/>
  <c r="H22"/>
  <c r="D22"/>
  <c r="C20"/>
  <c r="C18"/>
  <c r="C12"/>
  <c r="H31" i="34"/>
  <c r="AK8" i="6"/>
  <c r="AI8"/>
  <c r="AG8"/>
  <c r="AE8"/>
  <c r="AT11"/>
  <c r="AR11"/>
  <c r="AP11"/>
  <c r="AN11"/>
  <c r="AK12"/>
  <c r="AI12"/>
  <c r="AG12"/>
  <c r="AE12"/>
  <c r="AK14"/>
  <c r="AI14"/>
  <c r="AG14"/>
  <c r="AE14"/>
  <c r="AT20"/>
  <c r="AR20"/>
  <c r="AP20"/>
  <c r="AN20"/>
  <c r="AK21"/>
  <c r="AI21"/>
  <c r="AG21"/>
  <c r="AB22"/>
  <c r="AT24"/>
  <c r="AR24"/>
  <c r="AP24"/>
  <c r="AN24"/>
  <c r="AK25"/>
  <c r="AI25"/>
  <c r="AG25"/>
  <c r="AT26"/>
  <c r="AR26"/>
  <c r="AP26"/>
  <c r="AN26"/>
  <c r="AK27"/>
  <c r="AI27"/>
  <c r="AG27"/>
  <c r="AB28"/>
  <c r="AT30"/>
  <c r="AR30"/>
  <c r="AP30"/>
  <c r="AN30"/>
  <c r="AK31"/>
  <c r="AI31"/>
  <c r="AG31"/>
  <c r="AT32"/>
  <c r="AR32"/>
  <c r="AP32"/>
  <c r="AN32"/>
  <c r="AK33"/>
  <c r="AI33"/>
  <c r="AG33"/>
  <c r="AB34"/>
  <c r="AT36"/>
  <c r="AR36"/>
  <c r="AP36"/>
  <c r="AN36"/>
  <c r="AT38"/>
  <c r="AR38"/>
  <c r="AP38"/>
  <c r="AN38"/>
  <c r="AT40"/>
  <c r="AR40"/>
  <c r="AP40"/>
  <c r="AN40"/>
  <c r="D22"/>
  <c r="D24"/>
  <c r="D28"/>
  <c r="D30"/>
  <c r="D34"/>
  <c r="D36"/>
  <c r="D40"/>
  <c r="F22"/>
  <c r="F24"/>
  <c r="F26"/>
  <c r="F28"/>
  <c r="F30"/>
  <c r="F32"/>
  <c r="F34"/>
  <c r="F36"/>
  <c r="F38"/>
  <c r="F40"/>
  <c r="H22"/>
  <c r="H24"/>
  <c r="H26"/>
  <c r="H34"/>
  <c r="H36"/>
  <c r="H38"/>
  <c r="H40"/>
  <c r="J24"/>
  <c r="J38"/>
  <c r="J40"/>
  <c r="M21"/>
  <c r="AB9"/>
  <c r="AK6"/>
  <c r="AI6"/>
  <c r="AG6"/>
  <c r="AE6"/>
  <c r="AT7"/>
  <c r="AR7"/>
  <c r="AP7"/>
  <c r="AN7"/>
  <c r="AT9"/>
  <c r="AR9"/>
  <c r="AP9"/>
  <c r="AN9"/>
  <c r="AK10"/>
  <c r="AI10"/>
  <c r="AG10"/>
  <c r="AE10"/>
  <c r="AT13"/>
  <c r="AR13"/>
  <c r="AP13"/>
  <c r="AN13"/>
  <c r="AT15"/>
  <c r="AR15"/>
  <c r="AP15"/>
  <c r="AN15"/>
  <c r="AK16"/>
  <c r="AI16"/>
  <c r="AG16"/>
  <c r="AE16"/>
  <c r="AT17"/>
  <c r="AR17"/>
  <c r="AP17"/>
  <c r="AN17"/>
  <c r="AK18"/>
  <c r="AI18"/>
  <c r="AG18"/>
  <c r="AE18"/>
  <c r="AT19"/>
  <c r="AR19"/>
  <c r="AP19"/>
  <c r="AN19"/>
  <c r="E41"/>
  <c r="AT22"/>
  <c r="AR22"/>
  <c r="AP22"/>
  <c r="AN22"/>
  <c r="AK23"/>
  <c r="AI23"/>
  <c r="AG23"/>
  <c r="AB24"/>
  <c r="AB26"/>
  <c r="AT28"/>
  <c r="AR28"/>
  <c r="AP28"/>
  <c r="AN28"/>
  <c r="AK29"/>
  <c r="AI29"/>
  <c r="AG29"/>
  <c r="AB30"/>
  <c r="AB32"/>
  <c r="AT34"/>
  <c r="AR34"/>
  <c r="AP34"/>
  <c r="AN34"/>
  <c r="AK35"/>
  <c r="AI35"/>
  <c r="AG35"/>
  <c r="AB36"/>
  <c r="AK37"/>
  <c r="AI37"/>
  <c r="AG37"/>
  <c r="AE37"/>
  <c r="AB38"/>
  <c r="AK39"/>
  <c r="AI39"/>
  <c r="AG39"/>
  <c r="AE39"/>
  <c r="AB40"/>
  <c r="AT6"/>
  <c r="AR6"/>
  <c r="AP6"/>
  <c r="AN6"/>
  <c r="AK7"/>
  <c r="AI7"/>
  <c r="AG7"/>
  <c r="AT8"/>
  <c r="AR8"/>
  <c r="AP8"/>
  <c r="AN8"/>
  <c r="AK9"/>
  <c r="AI9"/>
  <c r="AG9"/>
  <c r="AT10"/>
  <c r="AR10"/>
  <c r="AP10"/>
  <c r="AN10"/>
  <c r="AK11"/>
  <c r="AI11"/>
  <c r="AG11"/>
  <c r="AT12"/>
  <c r="AR12"/>
  <c r="AP12"/>
  <c r="AN12"/>
  <c r="AK13"/>
  <c r="AI13"/>
  <c r="AG13"/>
  <c r="AT14"/>
  <c r="AR14"/>
  <c r="AP14"/>
  <c r="AN14"/>
  <c r="AK15"/>
  <c r="AI15"/>
  <c r="AG15"/>
  <c r="AT16"/>
  <c r="AR16"/>
  <c r="AP16"/>
  <c r="AN16"/>
  <c r="AK17"/>
  <c r="AI17"/>
  <c r="AG17"/>
  <c r="AT18"/>
  <c r="AR18"/>
  <c r="AP18"/>
  <c r="AN18"/>
  <c r="AK19"/>
  <c r="AI19"/>
  <c r="AG19"/>
  <c r="C41"/>
  <c r="D46" s="1"/>
  <c r="G41"/>
  <c r="D48" s="1"/>
  <c r="AK20"/>
  <c r="AI20"/>
  <c r="AG20"/>
  <c r="AE20"/>
  <c r="AT21"/>
  <c r="AR21"/>
  <c r="AP21"/>
  <c r="AN21"/>
  <c r="AK22"/>
  <c r="AI22"/>
  <c r="AG22"/>
  <c r="AE22"/>
  <c r="AT23"/>
  <c r="AR23"/>
  <c r="AP23"/>
  <c r="AN23"/>
  <c r="AK24"/>
  <c r="AI24"/>
  <c r="AG24"/>
  <c r="AE24"/>
  <c r="AT25"/>
  <c r="AR25"/>
  <c r="AP25"/>
  <c r="AN25"/>
  <c r="AK26"/>
  <c r="AI26"/>
  <c r="AG26"/>
  <c r="AE26"/>
  <c r="AT27"/>
  <c r="AR27"/>
  <c r="AP27"/>
  <c r="AN27"/>
  <c r="AK28"/>
  <c r="AI28"/>
  <c r="AG28"/>
  <c r="AE28"/>
  <c r="AT29"/>
  <c r="AR29"/>
  <c r="AP29"/>
  <c r="AN29"/>
  <c r="AK30"/>
  <c r="AI30"/>
  <c r="AG30"/>
  <c r="AE30"/>
  <c r="AT31"/>
  <c r="AR31"/>
  <c r="AP31"/>
  <c r="AN31"/>
  <c r="AK32"/>
  <c r="AI32"/>
  <c r="AG32"/>
  <c r="AE32"/>
  <c r="AT33"/>
  <c r="AR33"/>
  <c r="AP33"/>
  <c r="AN33"/>
  <c r="AK34"/>
  <c r="AI34"/>
  <c r="AG34"/>
  <c r="AE34"/>
  <c r="AT35"/>
  <c r="AR35"/>
  <c r="AP35"/>
  <c r="AN35"/>
  <c r="AK36"/>
  <c r="AI36"/>
  <c r="AG36"/>
  <c r="AE36"/>
  <c r="AT37"/>
  <c r="AR37"/>
  <c r="AP37"/>
  <c r="AN37"/>
  <c r="AK38"/>
  <c r="AI38"/>
  <c r="AG38"/>
  <c r="AE38"/>
  <c r="AT39"/>
  <c r="AR39"/>
  <c r="AP39"/>
  <c r="AN39"/>
  <c r="AK40"/>
  <c r="AI40"/>
  <c r="AG40"/>
  <c r="AE40"/>
  <c r="D26"/>
  <c r="D32"/>
  <c r="D38"/>
  <c r="H30"/>
  <c r="J28"/>
  <c r="J30"/>
  <c r="J32"/>
  <c r="J36"/>
  <c r="M23"/>
  <c r="M25"/>
  <c r="M29"/>
  <c r="M31"/>
  <c r="M35"/>
  <c r="M39"/>
  <c r="O23"/>
  <c r="O25"/>
  <c r="O27"/>
  <c r="O29"/>
  <c r="O33"/>
  <c r="O35"/>
  <c r="O37"/>
  <c r="O39"/>
  <c r="Q21"/>
  <c r="Q23"/>
  <c r="Q25"/>
  <c r="Q27"/>
  <c r="Q29"/>
  <c r="Q31"/>
  <c r="Q33"/>
  <c r="Q35"/>
  <c r="Q37"/>
  <c r="Q39"/>
  <c r="S21"/>
  <c r="S23"/>
  <c r="S25"/>
  <c r="S27"/>
  <c r="S29"/>
  <c r="S31"/>
  <c r="S33"/>
  <c r="S35"/>
  <c r="S37"/>
  <c r="S39"/>
  <c r="V7"/>
  <c r="V9"/>
  <c r="V11"/>
  <c r="V13"/>
  <c r="V15"/>
  <c r="V17"/>
  <c r="V19"/>
  <c r="X7"/>
  <c r="X9"/>
  <c r="X11"/>
  <c r="X13"/>
  <c r="X15"/>
  <c r="X17"/>
  <c r="X19"/>
  <c r="Z7"/>
  <c r="Z9"/>
  <c r="Z11"/>
  <c r="Z13"/>
  <c r="Z15"/>
  <c r="Z17"/>
  <c r="Z19"/>
  <c r="AB7"/>
  <c r="AB11"/>
  <c r="AB13"/>
  <c r="AB15"/>
  <c r="AB17"/>
  <c r="AB19"/>
  <c r="AE21"/>
  <c r="AE25"/>
  <c r="AE29"/>
  <c r="AE33"/>
  <c r="D7"/>
  <c r="D11"/>
  <c r="D13"/>
  <c r="D15"/>
  <c r="D17"/>
  <c r="D19"/>
  <c r="D21"/>
  <c r="D23"/>
  <c r="D25"/>
  <c r="D27"/>
  <c r="D29"/>
  <c r="D31"/>
  <c r="D33"/>
  <c r="D35"/>
  <c r="D37"/>
  <c r="D39"/>
  <c r="F7"/>
  <c r="F11"/>
  <c r="F13"/>
  <c r="F15"/>
  <c r="F17"/>
  <c r="F19"/>
  <c r="F21"/>
  <c r="F23"/>
  <c r="F25"/>
  <c r="F27"/>
  <c r="F29"/>
  <c r="F31"/>
  <c r="F33"/>
  <c r="F35"/>
  <c r="F37"/>
  <c r="F39"/>
  <c r="H7"/>
  <c r="H11"/>
  <c r="H13"/>
  <c r="H15"/>
  <c r="H17"/>
  <c r="H19"/>
  <c r="H21"/>
  <c r="H23"/>
  <c r="H25"/>
  <c r="H27"/>
  <c r="H29"/>
  <c r="H31"/>
  <c r="H33"/>
  <c r="H35"/>
  <c r="H37"/>
  <c r="H39"/>
  <c r="J7"/>
  <c r="J11"/>
  <c r="J13"/>
  <c r="J15"/>
  <c r="J17"/>
  <c r="J19"/>
  <c r="J21"/>
  <c r="J23"/>
  <c r="J25"/>
  <c r="J27"/>
  <c r="J29"/>
  <c r="J31"/>
  <c r="J33"/>
  <c r="J35"/>
  <c r="J37"/>
  <c r="J39"/>
  <c r="M6"/>
  <c r="M8"/>
  <c r="M10"/>
  <c r="M12"/>
  <c r="M14"/>
  <c r="M16"/>
  <c r="M18"/>
  <c r="M20"/>
  <c r="M22"/>
  <c r="M24"/>
  <c r="M26"/>
  <c r="M28"/>
  <c r="M30"/>
  <c r="M32"/>
  <c r="M34"/>
  <c r="M36"/>
  <c r="M38"/>
  <c r="M40"/>
  <c r="O6"/>
  <c r="O8"/>
  <c r="O10"/>
  <c r="O12"/>
  <c r="O14"/>
  <c r="O16"/>
  <c r="O18"/>
  <c r="O20"/>
  <c r="O22"/>
  <c r="O24"/>
  <c r="O26"/>
  <c r="O28"/>
  <c r="O30"/>
  <c r="O32"/>
  <c r="O34"/>
  <c r="O36"/>
  <c r="O38"/>
  <c r="O40"/>
  <c r="Q6"/>
  <c r="Q8"/>
  <c r="Q10"/>
  <c r="Q12"/>
  <c r="Q14"/>
  <c r="Q16"/>
  <c r="Q18"/>
  <c r="Q20"/>
  <c r="Q22"/>
  <c r="Q24"/>
  <c r="Q26"/>
  <c r="Q28"/>
  <c r="Q30"/>
  <c r="Q32"/>
  <c r="Q34"/>
  <c r="Q36"/>
  <c r="Q38"/>
  <c r="Q40"/>
  <c r="S6"/>
  <c r="S8"/>
  <c r="S10"/>
  <c r="S12"/>
  <c r="S14"/>
  <c r="S16"/>
  <c r="S18"/>
  <c r="S20"/>
  <c r="S22"/>
  <c r="S24"/>
  <c r="S26"/>
  <c r="S28"/>
  <c r="S30"/>
  <c r="S32"/>
  <c r="S34"/>
  <c r="S36"/>
  <c r="S38"/>
  <c r="S40"/>
  <c r="V6"/>
  <c r="V8"/>
  <c r="V10"/>
  <c r="V12"/>
  <c r="V14"/>
  <c r="V16"/>
  <c r="V18"/>
  <c r="V20"/>
  <c r="V22"/>
  <c r="V24"/>
  <c r="V26"/>
  <c r="V28"/>
  <c r="V30"/>
  <c r="V32"/>
  <c r="V34"/>
  <c r="V36"/>
  <c r="V38"/>
  <c r="V40"/>
  <c r="X6"/>
  <c r="X8"/>
  <c r="X10"/>
  <c r="X12"/>
  <c r="X14"/>
  <c r="X16"/>
  <c r="X18"/>
  <c r="X20"/>
  <c r="X22"/>
  <c r="X24"/>
  <c r="X26"/>
  <c r="X28"/>
  <c r="X30"/>
  <c r="X32"/>
  <c r="X34"/>
  <c r="X36"/>
  <c r="X38"/>
  <c r="X40"/>
  <c r="Z6"/>
  <c r="Z8"/>
  <c r="Z10"/>
  <c r="Z12"/>
  <c r="Z14"/>
  <c r="Z16"/>
  <c r="Z18"/>
  <c r="Z20"/>
  <c r="Z22"/>
  <c r="Z24"/>
  <c r="Z26"/>
  <c r="Z28"/>
  <c r="Z30"/>
  <c r="Z32"/>
  <c r="Z34"/>
  <c r="Z36"/>
  <c r="Z38"/>
  <c r="Z40"/>
  <c r="AB6"/>
  <c r="AB8"/>
  <c r="AB10"/>
  <c r="AB12"/>
  <c r="AB14"/>
  <c r="AB16"/>
  <c r="AB18"/>
  <c r="AB20"/>
  <c r="AB23"/>
  <c r="AB27"/>
  <c r="AB31"/>
  <c r="AB35"/>
  <c r="AB39"/>
  <c r="AE7"/>
  <c r="AE11"/>
  <c r="AE15"/>
  <c r="AE19"/>
  <c r="AE23"/>
  <c r="AE27"/>
  <c r="AE31"/>
  <c r="AE35"/>
  <c r="BK34" i="12"/>
  <c r="BM34" s="1"/>
  <c r="BK30"/>
  <c r="AL24"/>
  <c r="BK20"/>
  <c r="BJ28"/>
  <c r="Z28" i="18" s="1"/>
  <c r="BJ40" i="12"/>
  <c r="Z40" i="18" s="1"/>
  <c r="AL7" i="12"/>
  <c r="K7" i="18" s="1"/>
  <c r="E6" i="33"/>
  <c r="N41" i="23"/>
  <c r="G45" s="1"/>
  <c r="T41"/>
  <c r="G47" s="1"/>
  <c r="BK7" i="12"/>
  <c r="BL7"/>
  <c r="J6" i="33"/>
  <c r="AX39" i="14"/>
  <c r="Q39" i="21" s="1"/>
  <c r="AX38" i="14"/>
  <c r="AX37"/>
  <c r="Q37" i="21" s="1"/>
  <c r="AL34" i="14"/>
  <c r="K34" i="21" s="1"/>
  <c r="AL33" i="14"/>
  <c r="K33" i="21" s="1"/>
  <c r="AX32" i="14"/>
  <c r="Q32" i="21" s="1"/>
  <c r="AL30" i="14"/>
  <c r="K30" i="21" s="1"/>
  <c r="AL29" i="14"/>
  <c r="K29" i="21" s="1"/>
  <c r="AX28" i="14"/>
  <c r="Q28" i="21" s="1"/>
  <c r="AX24" i="14"/>
  <c r="Q24" i="21" s="1"/>
  <c r="AX22" i="14"/>
  <c r="Q22" i="21" s="1"/>
  <c r="AX21" i="14"/>
  <c r="Q21" i="21" s="1"/>
  <c r="AL19" i="14"/>
  <c r="K19" i="21" s="1"/>
  <c r="AX18" i="14"/>
  <c r="Q18" i="21" s="1"/>
  <c r="AX17" i="14"/>
  <c r="Q17" i="21" s="1"/>
  <c r="AL10" i="14"/>
  <c r="K10" i="21" s="1"/>
  <c r="AX12" i="14"/>
  <c r="Q12" i="21" s="1"/>
  <c r="BJ31" i="14"/>
  <c r="Z31" i="21" s="1"/>
  <c r="BJ25" i="14"/>
  <c r="Z25" i="21" s="1"/>
  <c r="BL24" i="14"/>
  <c r="BL22"/>
  <c r="BL20"/>
  <c r="BL18"/>
  <c r="BL16"/>
  <c r="BL14"/>
  <c r="BL12"/>
  <c r="BL9"/>
  <c r="BL7"/>
  <c r="BJ39"/>
  <c r="Z39" i="21" s="1"/>
  <c r="BL38" i="14"/>
  <c r="BL37"/>
  <c r="BL34"/>
  <c r="BL33"/>
  <c r="BL30"/>
  <c r="BL29"/>
  <c r="BJ19"/>
  <c r="Z19" i="21" s="1"/>
  <c r="BK15" i="14"/>
  <c r="BK9"/>
  <c r="BK7"/>
  <c r="BL32"/>
  <c r="BL39"/>
  <c r="BL31"/>
  <c r="BL28"/>
  <c r="BL27"/>
  <c r="BM27" s="1"/>
  <c r="BL25"/>
  <c r="BL23"/>
  <c r="BM23" s="1"/>
  <c r="BL21"/>
  <c r="BL19"/>
  <c r="BL17"/>
  <c r="BL10"/>
  <c r="BL8"/>
  <c r="W41" i="23"/>
  <c r="H45" s="1"/>
  <c r="BM25" i="14"/>
  <c r="BM39"/>
  <c r="AL39"/>
  <c r="K39" i="21" s="1"/>
  <c r="AL38" i="14"/>
  <c r="AL37"/>
  <c r="K37" i="21" s="1"/>
  <c r="AX36" i="14"/>
  <c r="Q36" i="21" s="1"/>
  <c r="AX34" i="14"/>
  <c r="Q34" i="21" s="1"/>
  <c r="AX33" i="14"/>
  <c r="Q33" i="21" s="1"/>
  <c r="AX30" i="14"/>
  <c r="Q30" i="21" s="1"/>
  <c r="AX29" i="14"/>
  <c r="Q29" i="21" s="1"/>
  <c r="AL28" i="14"/>
  <c r="K28" i="21" s="1"/>
  <c r="AX27" i="14"/>
  <c r="Q27" i="21" s="1"/>
  <c r="AX25" i="14"/>
  <c r="Q25" i="21" s="1"/>
  <c r="AL24" i="14"/>
  <c r="K24" i="21" s="1"/>
  <c r="AX23" i="14"/>
  <c r="Q23" i="21" s="1"/>
  <c r="AL22" i="14"/>
  <c r="K22" i="21" s="1"/>
  <c r="AX20" i="14"/>
  <c r="Q20" i="21" s="1"/>
  <c r="AX19" i="14"/>
  <c r="Q19" i="21" s="1"/>
  <c r="AL18" i="14"/>
  <c r="K18" i="21" s="1"/>
  <c r="AX9" i="14"/>
  <c r="Q9" i="21" s="1"/>
  <c r="AX7" i="14"/>
  <c r="Q7" i="21" s="1"/>
  <c r="AU41" i="14"/>
  <c r="AI41"/>
  <c r="AX14"/>
  <c r="Q14" i="21" s="1"/>
  <c r="BL11" i="14"/>
  <c r="AL15"/>
  <c r="K15" i="21" s="1"/>
  <c r="BL15" i="14"/>
  <c r="BK37"/>
  <c r="BK33"/>
  <c r="BK29"/>
  <c r="BJ21"/>
  <c r="Z21" i="21" s="1"/>
  <c r="BJ17" i="14"/>
  <c r="Z17" i="21" s="1"/>
  <c r="AX15" i="14"/>
  <c r="Q15" i="21" s="1"/>
  <c r="BK10" i="14"/>
  <c r="BK8"/>
  <c r="BM8" s="1"/>
  <c r="BL36"/>
  <c r="AC41" i="23"/>
  <c r="H47" s="1"/>
  <c r="Z41"/>
  <c r="H46" s="1"/>
  <c r="D6" i="6"/>
  <c r="F6"/>
  <c r="H6"/>
  <c r="J6"/>
  <c r="BG41" i="14"/>
  <c r="E6" i="23"/>
  <c r="H7"/>
  <c r="K7"/>
  <c r="E8"/>
  <c r="H9"/>
  <c r="H10"/>
  <c r="E11"/>
  <c r="H12"/>
  <c r="K12"/>
  <c r="E13"/>
  <c r="H14"/>
  <c r="K14"/>
  <c r="E15"/>
  <c r="H16"/>
  <c r="E17"/>
  <c r="H18"/>
  <c r="K18"/>
  <c r="E19"/>
  <c r="H20"/>
  <c r="K20"/>
  <c r="E21"/>
  <c r="H22"/>
  <c r="K22"/>
  <c r="E23"/>
  <c r="H24"/>
  <c r="K24"/>
  <c r="E25"/>
  <c r="H26"/>
  <c r="K26"/>
  <c r="E27"/>
  <c r="K27"/>
  <c r="E28"/>
  <c r="H29"/>
  <c r="K29"/>
  <c r="E30"/>
  <c r="H31"/>
  <c r="E32"/>
  <c r="H33"/>
  <c r="K33"/>
  <c r="E34"/>
  <c r="H35"/>
  <c r="K35"/>
  <c r="E36"/>
  <c r="H37"/>
  <c r="K37"/>
  <c r="E38"/>
  <c r="H39"/>
  <c r="K39"/>
  <c r="E40"/>
  <c r="C41"/>
  <c r="I41"/>
  <c r="H6"/>
  <c r="K6"/>
  <c r="E7"/>
  <c r="H8"/>
  <c r="K8"/>
  <c r="E9"/>
  <c r="E10"/>
  <c r="H11"/>
  <c r="K11"/>
  <c r="E12"/>
  <c r="H13"/>
  <c r="K13"/>
  <c r="E14"/>
  <c r="H15"/>
  <c r="K15"/>
  <c r="E16"/>
  <c r="H17"/>
  <c r="K17"/>
  <c r="E18"/>
  <c r="H19"/>
  <c r="E20"/>
  <c r="H21"/>
  <c r="K21"/>
  <c r="E22"/>
  <c r="H23"/>
  <c r="K23"/>
  <c r="E24"/>
  <c r="H25"/>
  <c r="K25"/>
  <c r="E26"/>
  <c r="H28"/>
  <c r="K28"/>
  <c r="E29"/>
  <c r="H30"/>
  <c r="K30"/>
  <c r="E31"/>
  <c r="H32"/>
  <c r="E33"/>
  <c r="H34"/>
  <c r="K34"/>
  <c r="E35"/>
  <c r="H36"/>
  <c r="K36"/>
  <c r="E37"/>
  <c r="H38"/>
  <c r="K38"/>
  <c r="E39"/>
  <c r="H40"/>
  <c r="K40"/>
  <c r="D41"/>
  <c r="J41"/>
  <c r="BH10" i="4"/>
  <c r="BK10" s="1"/>
  <c r="BH12"/>
  <c r="BK12" s="1"/>
  <c r="BH14"/>
  <c r="BH16"/>
  <c r="BH18"/>
  <c r="BK18" s="1"/>
  <c r="BH20"/>
  <c r="BK20" s="1"/>
  <c r="BH22"/>
  <c r="BK22" s="1"/>
  <c r="BH24"/>
  <c r="BH26"/>
  <c r="BK26" s="1"/>
  <c r="BI28"/>
  <c r="AI28"/>
  <c r="H28" i="16" s="1"/>
  <c r="AU28" i="4"/>
  <c r="BG28"/>
  <c r="T28" i="16" s="1"/>
  <c r="BI30" i="4"/>
  <c r="AI30"/>
  <c r="H30" i="16" s="1"/>
  <c r="AU30" i="4"/>
  <c r="BG30"/>
  <c r="T30" i="16" s="1"/>
  <c r="BI32" i="4"/>
  <c r="AI32"/>
  <c r="H32" i="16" s="1"/>
  <c r="AU32" i="4"/>
  <c r="BG32"/>
  <c r="T32" i="16" s="1"/>
  <c r="BI34" i="4"/>
  <c r="AI34"/>
  <c r="H34" i="16" s="1"/>
  <c r="AU34" i="4"/>
  <c r="BG34"/>
  <c r="T34" i="16" s="1"/>
  <c r="BI36" i="4"/>
  <c r="AI36"/>
  <c r="H36" i="16" s="1"/>
  <c r="AU36" i="4"/>
  <c r="BG36"/>
  <c r="T36" i="16" s="1"/>
  <c r="BI38" i="4"/>
  <c r="AI38"/>
  <c r="H38" i="16" s="1"/>
  <c r="AU38" i="4"/>
  <c r="BG38"/>
  <c r="T38" i="16" s="1"/>
  <c r="BI40" i="4"/>
  <c r="AI40"/>
  <c r="H40" i="16" s="1"/>
  <c r="AU40" i="4"/>
  <c r="BG40"/>
  <c r="T40" i="16" s="1"/>
  <c r="U41" i="4"/>
  <c r="C41" i="16" s="1"/>
  <c r="AT41" i="4"/>
  <c r="BH8"/>
  <c r="BK8" s="1"/>
  <c r="E41"/>
  <c r="K41"/>
  <c r="Q41"/>
  <c r="AR41"/>
  <c r="AL36" i="14"/>
  <c r="K36" i="21" s="1"/>
  <c r="AX35" i="14"/>
  <c r="AL20"/>
  <c r="K20" i="21" s="1"/>
  <c r="BJ35" i="14"/>
  <c r="AX13"/>
  <c r="BJ13"/>
  <c r="BK31"/>
  <c r="BK19"/>
  <c r="BM33"/>
  <c r="AL32"/>
  <c r="K32" i="21" s="1"/>
  <c r="AX31" i="14"/>
  <c r="Q31" i="21" s="1"/>
  <c r="BK21" i="14"/>
  <c r="BM21" s="1"/>
  <c r="AL21"/>
  <c r="K21" i="21" s="1"/>
  <c r="BK17" i="14"/>
  <c r="BM17" s="1"/>
  <c r="AL17"/>
  <c r="K17" i="21" s="1"/>
  <c r="AL9" i="14"/>
  <c r="K9" i="21" s="1"/>
  <c r="AL8" i="14"/>
  <c r="K8" i="21" s="1"/>
  <c r="AL7" i="14"/>
  <c r="K7" i="21" s="1"/>
  <c r="AL14" i="14"/>
  <c r="K14" i="21" s="1"/>
  <c r="BJ37" i="14"/>
  <c r="Z37" i="21" s="1"/>
  <c r="BJ33" i="14"/>
  <c r="Z33" i="21" s="1"/>
  <c r="BJ29" i="14"/>
  <c r="Z29" i="21" s="1"/>
  <c r="AL13" i="14"/>
  <c r="AL35"/>
  <c r="AL31"/>
  <c r="K31" i="21" s="1"/>
  <c r="AL27" i="14"/>
  <c r="K27" i="21" s="1"/>
  <c r="AL25" i="14"/>
  <c r="K25" i="21" s="1"/>
  <c r="AL23" i="14"/>
  <c r="K23" i="21" s="1"/>
  <c r="BJ15" i="14"/>
  <c r="Z15" i="21" s="1"/>
  <c r="AX10" i="14"/>
  <c r="Q10" i="21" s="1"/>
  <c r="AX8" i="14"/>
  <c r="Q8" i="21" s="1"/>
  <c r="AL12" i="14"/>
  <c r="K12" i="21" s="1"/>
  <c r="AC41" i="12"/>
  <c r="Z41"/>
  <c r="AX12"/>
  <c r="Q12" i="18" s="1"/>
  <c r="AX10" i="12"/>
  <c r="Q10" i="18" s="1"/>
  <c r="BE41" i="12"/>
  <c r="U41" i="18" s="1"/>
  <c r="AX19" i="12"/>
  <c r="Q19" i="18" s="1"/>
  <c r="AL17" i="12"/>
  <c r="K17" i="18" s="1"/>
  <c r="AX15" i="12"/>
  <c r="Q15" i="18" s="1"/>
  <c r="BL13" i="12"/>
  <c r="BD41"/>
  <c r="AU41"/>
  <c r="BL18"/>
  <c r="BL14"/>
  <c r="BL37"/>
  <c r="BJ26"/>
  <c r="Z26" i="18" s="1"/>
  <c r="BL25" i="12"/>
  <c r="BL23"/>
  <c r="BL8"/>
  <c r="BL6"/>
  <c r="BK38"/>
  <c r="BL26"/>
  <c r="BL22"/>
  <c r="BL20"/>
  <c r="BL38"/>
  <c r="BL33"/>
  <c r="BL35"/>
  <c r="AI27"/>
  <c r="H27" i="18" s="1"/>
  <c r="AX38" i="12"/>
  <c r="Q38" i="18" s="1"/>
  <c r="AX37" i="12"/>
  <c r="Q37" i="18" s="1"/>
  <c r="AL36" i="12"/>
  <c r="K36" i="18" s="1"/>
  <c r="AX35" i="12"/>
  <c r="Q35" i="18" s="1"/>
  <c r="AX33" i="12"/>
  <c r="Q33" i="18" s="1"/>
  <c r="AL32" i="12"/>
  <c r="K32" i="18" s="1"/>
  <c r="AX31" i="12"/>
  <c r="Q31" i="18" s="1"/>
  <c r="AL30" i="12"/>
  <c r="K30" i="18" s="1"/>
  <c r="AX29" i="12"/>
  <c r="Q29" i="18" s="1"/>
  <c r="AL28" i="12"/>
  <c r="K28" i="18" s="1"/>
  <c r="AF41" i="12"/>
  <c r="BM26"/>
  <c r="AL26"/>
  <c r="K26" i="18" s="1"/>
  <c r="AX25" i="12"/>
  <c r="Q25" i="18" s="1"/>
  <c r="BM24" i="12"/>
  <c r="AX23"/>
  <c r="Q23" i="18" s="1"/>
  <c r="BM22" i="12"/>
  <c r="AL22"/>
  <c r="K22" i="18" s="1"/>
  <c r="AX21" i="12"/>
  <c r="Q21" i="18" s="1"/>
  <c r="BM20" i="12"/>
  <c r="AL20"/>
  <c r="K20" i="18" s="1"/>
  <c r="AL13" i="12"/>
  <c r="K13" i="18" s="1"/>
  <c r="AL10" i="12"/>
  <c r="K10" i="18" s="1"/>
  <c r="BA41" i="12"/>
  <c r="AL9"/>
  <c r="K9" i="18" s="1"/>
  <c r="AL8" i="12"/>
  <c r="K8" i="18" s="1"/>
  <c r="BI9" i="12"/>
  <c r="Y9" i="18" s="1"/>
  <c r="AX18" i="12"/>
  <c r="Q18" i="18" s="1"/>
  <c r="BL16" i="12"/>
  <c r="AX14"/>
  <c r="Q14" i="18" s="1"/>
  <c r="BK11" i="12"/>
  <c r="BJ30"/>
  <c r="Z30" i="18" s="1"/>
  <c r="BL21" i="12"/>
  <c r="BL19"/>
  <c r="BK18"/>
  <c r="BL17"/>
  <c r="BK16"/>
  <c r="BL15"/>
  <c r="BK14"/>
  <c r="BK40"/>
  <c r="BL12"/>
  <c r="BL11"/>
  <c r="BL10"/>
  <c r="BL36"/>
  <c r="BL32"/>
  <c r="BL31"/>
  <c r="BL30"/>
  <c r="BL29"/>
  <c r="BL28"/>
  <c r="BL40"/>
  <c r="BK13"/>
  <c r="BJ18"/>
  <c r="Z18" i="18" s="1"/>
  <c r="BJ13" i="12"/>
  <c r="Z13" i="18" s="1"/>
  <c r="BJ32" i="12"/>
  <c r="Z32" i="18" s="1"/>
  <c r="BK40" i="14"/>
  <c r="BM40" s="1"/>
  <c r="BJ40"/>
  <c r="BK38"/>
  <c r="BJ38"/>
  <c r="BK36"/>
  <c r="BM36" s="1"/>
  <c r="BJ36"/>
  <c r="Z36" i="21" s="1"/>
  <c r="BK34" i="14"/>
  <c r="BM34" s="1"/>
  <c r="BJ34"/>
  <c r="Z34" i="21" s="1"/>
  <c r="BK32" i="14"/>
  <c r="BM32" s="1"/>
  <c r="BJ32"/>
  <c r="Z32" i="21" s="1"/>
  <c r="BK30" i="14"/>
  <c r="BM30" s="1"/>
  <c r="BJ30"/>
  <c r="Z30" i="21" s="1"/>
  <c r="BK28" i="14"/>
  <c r="BJ28"/>
  <c r="Z28" i="21" s="1"/>
  <c r="BK26" i="14"/>
  <c r="BM26" s="1"/>
  <c r="BJ26"/>
  <c r="BK24"/>
  <c r="BJ24"/>
  <c r="Z24" i="21" s="1"/>
  <c r="BK22" i="14"/>
  <c r="BJ22"/>
  <c r="Z22" i="21" s="1"/>
  <c r="BK20" i="14"/>
  <c r="BJ20"/>
  <c r="Z20" i="21" s="1"/>
  <c r="BK18" i="14"/>
  <c r="BJ18"/>
  <c r="Z18" i="21" s="1"/>
  <c r="BI41" i="14"/>
  <c r="BL6"/>
  <c r="BJ14"/>
  <c r="Z14" i="21" s="1"/>
  <c r="BK14" i="14"/>
  <c r="BK11"/>
  <c r="BJ11"/>
  <c r="Z11" i="21" s="1"/>
  <c r="AL40" i="14"/>
  <c r="AW41"/>
  <c r="AK41"/>
  <c r="W41"/>
  <c r="BH41"/>
  <c r="AV41"/>
  <c r="AJ41"/>
  <c r="BM6"/>
  <c r="BK16"/>
  <c r="BJ16"/>
  <c r="Z16" i="21" s="1"/>
  <c r="BJ12" i="14"/>
  <c r="Z12" i="21" s="1"/>
  <c r="BK12" i="14"/>
  <c r="AX40"/>
  <c r="AX11"/>
  <c r="Q11" i="21" s="1"/>
  <c r="BJ6" i="14"/>
  <c r="Z6" i="21" s="1"/>
  <c r="AX6" i="14"/>
  <c r="Q6" i="21" s="1"/>
  <c r="AL6" i="14"/>
  <c r="K6" i="21" s="1"/>
  <c r="AL39" i="12"/>
  <c r="AL38"/>
  <c r="K38" i="18" s="1"/>
  <c r="AL37" i="12"/>
  <c r="K37" i="18" s="1"/>
  <c r="AX36" i="12"/>
  <c r="Q36" i="18" s="1"/>
  <c r="AL33" i="12"/>
  <c r="K33" i="18" s="1"/>
  <c r="AX32" i="12"/>
  <c r="Q32" i="18" s="1"/>
  <c r="AL29" i="12"/>
  <c r="K29" i="18" s="1"/>
  <c r="AX28" i="12"/>
  <c r="Q28" i="18" s="1"/>
  <c r="AL25" i="12"/>
  <c r="K25" i="18" s="1"/>
  <c r="AX24" i="12"/>
  <c r="AL23"/>
  <c r="K23" i="18" s="1"/>
  <c r="AX22" i="12"/>
  <c r="Q22" i="18" s="1"/>
  <c r="BJ14" i="12"/>
  <c r="Z14" i="18" s="1"/>
  <c r="AX11" i="12"/>
  <c r="Q11" i="18" s="1"/>
  <c r="AX7" i="12"/>
  <c r="Q7" i="18" s="1"/>
  <c r="AX17" i="12"/>
  <c r="Q17" i="18" s="1"/>
  <c r="BJ11" i="12"/>
  <c r="Z11" i="18" s="1"/>
  <c r="BJ12" i="12"/>
  <c r="Z12" i="18" s="1"/>
  <c r="BJ10" i="12"/>
  <c r="Z10" i="18" s="1"/>
  <c r="AJ27" i="12"/>
  <c r="AJ41" s="1"/>
  <c r="AX40"/>
  <c r="Q40" i="18" s="1"/>
  <c r="AL35" i="12"/>
  <c r="K35" i="18" s="1"/>
  <c r="AX34" i="12"/>
  <c r="AL31"/>
  <c r="K31" i="18" s="1"/>
  <c r="AX30" i="12"/>
  <c r="Q30" i="18" s="1"/>
  <c r="BH27" i="12"/>
  <c r="AX26"/>
  <c r="Q26" i="18" s="1"/>
  <c r="AL21" i="12"/>
  <c r="K21" i="18" s="1"/>
  <c r="AX20" i="12"/>
  <c r="Q20" i="18" s="1"/>
  <c r="BJ16" i="12"/>
  <c r="Z16" i="18" s="1"/>
  <c r="AL12" i="12"/>
  <c r="K12" i="18" s="1"/>
  <c r="AL11" i="12"/>
  <c r="K11" i="18" s="1"/>
  <c r="AX9" i="12"/>
  <c r="Q9" i="18" s="1"/>
  <c r="AX8" i="12"/>
  <c r="Q8" i="18" s="1"/>
  <c r="AL19" i="12"/>
  <c r="K19" i="18" s="1"/>
  <c r="AL15" i="12"/>
  <c r="K15" i="18" s="1"/>
  <c r="BJ22" i="12"/>
  <c r="Z22" i="18" s="1"/>
  <c r="AL18" i="12"/>
  <c r="K18" i="18" s="1"/>
  <c r="AL14" i="12"/>
  <c r="K14" i="18" s="1"/>
  <c r="BI27" i="12"/>
  <c r="Y27" i="18" s="1"/>
  <c r="AW27" i="12"/>
  <c r="P27" i="18" s="1"/>
  <c r="AK27" i="12"/>
  <c r="J27" i="18" s="1"/>
  <c r="BK25" i="12"/>
  <c r="BJ25"/>
  <c r="Z25" i="18" s="1"/>
  <c r="BK23" i="12"/>
  <c r="BJ23"/>
  <c r="Z23" i="18" s="1"/>
  <c r="BK21" i="12"/>
  <c r="BJ21"/>
  <c r="Z21" i="18" s="1"/>
  <c r="AX6" i="12"/>
  <c r="Q6" i="18" s="1"/>
  <c r="BJ17" i="12"/>
  <c r="Z17" i="18" s="1"/>
  <c r="BK17" i="12"/>
  <c r="AL40"/>
  <c r="K40" i="18" s="1"/>
  <c r="AX39" i="12"/>
  <c r="AV27"/>
  <c r="AH41"/>
  <c r="G41" i="18" s="1"/>
  <c r="AG41" i="12"/>
  <c r="W41"/>
  <c r="E41" i="18" s="1"/>
  <c r="E46" i="16" s="1"/>
  <c r="BK39" i="12"/>
  <c r="BJ39"/>
  <c r="BK37"/>
  <c r="BJ37"/>
  <c r="Z37" i="18" s="1"/>
  <c r="BK35" i="12"/>
  <c r="BJ35"/>
  <c r="Z35" i="18" s="1"/>
  <c r="BK33" i="12"/>
  <c r="BJ33"/>
  <c r="Z33" i="18" s="1"/>
  <c r="BK31" i="12"/>
  <c r="BJ31"/>
  <c r="Z31" i="18" s="1"/>
  <c r="BK29" i="12"/>
  <c r="BJ29"/>
  <c r="Z29" i="18" s="1"/>
  <c r="BK27" i="12"/>
  <c r="BG9"/>
  <c r="BH9"/>
  <c r="BJ6"/>
  <c r="Z6" i="18" s="1"/>
  <c r="BK6" i="12"/>
  <c r="AL6"/>
  <c r="K6" i="18" s="1"/>
  <c r="BJ19" i="12"/>
  <c r="Z19" i="18" s="1"/>
  <c r="BK19" i="12"/>
  <c r="BJ15"/>
  <c r="Z15" i="18" s="1"/>
  <c r="BK15" i="12"/>
  <c r="AI41"/>
  <c r="H41" i="18" s="1"/>
  <c r="E47" i="16" s="1"/>
  <c r="H41" i="4"/>
  <c r="N41"/>
  <c r="T41"/>
  <c r="V41"/>
  <c r="AO41"/>
  <c r="AS41"/>
  <c r="BH7"/>
  <c r="BK7" s="1"/>
  <c r="BH11"/>
  <c r="BK11" s="1"/>
  <c r="BH13"/>
  <c r="BH15"/>
  <c r="BK15" s="1"/>
  <c r="BH17"/>
  <c r="BH19"/>
  <c r="BK19" s="1"/>
  <c r="BH21"/>
  <c r="BH23"/>
  <c r="BK23" s="1"/>
  <c r="BH25"/>
  <c r="AU27"/>
  <c r="BG27"/>
  <c r="T27" i="16" s="1"/>
  <c r="BI31" i="4"/>
  <c r="AI31"/>
  <c r="H31" i="16" s="1"/>
  <c r="AU31" i="4"/>
  <c r="BG31"/>
  <c r="T31" i="16" s="1"/>
  <c r="BI33" i="4"/>
  <c r="AI33"/>
  <c r="H33" i="16" s="1"/>
  <c r="AU33" i="4"/>
  <c r="BG33"/>
  <c r="T33" i="16" s="1"/>
  <c r="BI35" i="4"/>
  <c r="AI35"/>
  <c r="H35" i="16" s="1"/>
  <c r="AU35" i="4"/>
  <c r="BG35"/>
  <c r="T35" i="16" s="1"/>
  <c r="BI37" i="4"/>
  <c r="AI37"/>
  <c r="H37" i="16" s="1"/>
  <c r="AU37" i="4"/>
  <c r="BG37"/>
  <c r="T37" i="16" s="1"/>
  <c r="BI39" i="4"/>
  <c r="AI39"/>
  <c r="H39" i="16" s="1"/>
  <c r="AU39" i="4"/>
  <c r="BG39"/>
  <c r="T39" i="16" s="1"/>
  <c r="BH40" i="4"/>
  <c r="BI7"/>
  <c r="AI7"/>
  <c r="H7" i="16" s="1"/>
  <c r="AU7" i="4"/>
  <c r="BG7"/>
  <c r="T7" i="16" s="1"/>
  <c r="BI8" i="4"/>
  <c r="AI8"/>
  <c r="H8" i="16" s="1"/>
  <c r="AU8" i="4"/>
  <c r="BG8"/>
  <c r="T8" i="16" s="1"/>
  <c r="AI9" i="4"/>
  <c r="H9" i="16" s="1"/>
  <c r="AU9" i="4"/>
  <c r="BI10"/>
  <c r="AI10"/>
  <c r="H10" i="16" s="1"/>
  <c r="AU10" i="4"/>
  <c r="BG10"/>
  <c r="T10" i="16" s="1"/>
  <c r="BI11" i="4"/>
  <c r="AI11"/>
  <c r="H11" i="16" s="1"/>
  <c r="AU11" i="4"/>
  <c r="BG11"/>
  <c r="T11" i="16" s="1"/>
  <c r="BI12" i="4"/>
  <c r="AI12"/>
  <c r="H12" i="16" s="1"/>
  <c r="AU12" i="4"/>
  <c r="BG12"/>
  <c r="T12" i="16" s="1"/>
  <c r="BI13" i="4"/>
  <c r="AI13"/>
  <c r="H13" i="16" s="1"/>
  <c r="AU13" i="4"/>
  <c r="BG13"/>
  <c r="T13" i="16" s="1"/>
  <c r="BI14" i="4"/>
  <c r="AI14"/>
  <c r="H14" i="16" s="1"/>
  <c r="AU14" i="4"/>
  <c r="BG14"/>
  <c r="T14" i="16" s="1"/>
  <c r="BI15" i="4"/>
  <c r="AI15"/>
  <c r="H15" i="16" s="1"/>
  <c r="AU15" i="4"/>
  <c r="BG15"/>
  <c r="T15" i="16" s="1"/>
  <c r="BI16" i="4"/>
  <c r="BI17"/>
  <c r="AI17"/>
  <c r="H17" i="16" s="1"/>
  <c r="AU17" i="4"/>
  <c r="BG17"/>
  <c r="T17" i="16" s="1"/>
  <c r="BI18" i="4"/>
  <c r="AI18"/>
  <c r="H18" i="16" s="1"/>
  <c r="AU18" i="4"/>
  <c r="BG18"/>
  <c r="T18" i="16" s="1"/>
  <c r="BI19" i="4"/>
  <c r="AI19"/>
  <c r="H19" i="16" s="1"/>
  <c r="AU19" i="4"/>
  <c r="BG19"/>
  <c r="T19" i="16" s="1"/>
  <c r="BI20" i="4"/>
  <c r="AI20"/>
  <c r="H20" i="16" s="1"/>
  <c r="AU20" i="4"/>
  <c r="BG20"/>
  <c r="T20" i="16" s="1"/>
  <c r="BI21" i="4"/>
  <c r="AI21"/>
  <c r="H21" i="16" s="1"/>
  <c r="AU21" i="4"/>
  <c r="BG21"/>
  <c r="T21" i="16" s="1"/>
  <c r="BI22" i="4"/>
  <c r="AI22"/>
  <c r="H22" i="16" s="1"/>
  <c r="AU22" i="4"/>
  <c r="BG22"/>
  <c r="T22" i="16" s="1"/>
  <c r="BI23" i="4"/>
  <c r="AI23"/>
  <c r="H23" i="16" s="1"/>
  <c r="AU23" i="4"/>
  <c r="BG23"/>
  <c r="T23" i="16" s="1"/>
  <c r="BI24" i="4"/>
  <c r="AI24"/>
  <c r="H24" i="16" s="1"/>
  <c r="AU24" i="4"/>
  <c r="BG24"/>
  <c r="T24" i="16" s="1"/>
  <c r="BI25" i="4"/>
  <c r="AI25"/>
  <c r="H25" i="16" s="1"/>
  <c r="AU25" i="4"/>
  <c r="BG25"/>
  <c r="T25" i="16" s="1"/>
  <c r="BI26" i="4"/>
  <c r="AI26"/>
  <c r="H26" i="16" s="1"/>
  <c r="AU26" i="4"/>
  <c r="BG26"/>
  <c r="T26" i="16" s="1"/>
  <c r="BH28" i="4"/>
  <c r="BH30"/>
  <c r="BK30" s="1"/>
  <c r="BH31"/>
  <c r="BJ31" s="1"/>
  <c r="Z31" i="16" s="1"/>
  <c r="BH32" i="4"/>
  <c r="BK32" s="1"/>
  <c r="BH33"/>
  <c r="BK33" s="1"/>
  <c r="BH34"/>
  <c r="BK34" s="1"/>
  <c r="BH35"/>
  <c r="BJ35" s="1"/>
  <c r="Z35" i="16" s="1"/>
  <c r="BH36" i="4"/>
  <c r="BK36" s="1"/>
  <c r="BH37"/>
  <c r="BK37" s="1"/>
  <c r="BH38"/>
  <c r="BK38" s="1"/>
  <c r="BH39"/>
  <c r="BJ39" s="1"/>
  <c r="Z39" i="16" s="1"/>
  <c r="H38" i="7"/>
  <c r="H28"/>
  <c r="H14"/>
  <c r="H6"/>
  <c r="K20" i="6"/>
  <c r="D18" i="7" s="1"/>
  <c r="K9" i="6"/>
  <c r="D7" i="7" s="1"/>
  <c r="AC41" i="6"/>
  <c r="AL41"/>
  <c r="AU41"/>
  <c r="BK14" i="4"/>
  <c r="BK29"/>
  <c r="W6"/>
  <c r="E6" i="16" s="1"/>
  <c r="AI6" i="4"/>
  <c r="H6" i="16" s="1"/>
  <c r="AJ6" i="4"/>
  <c r="AK6"/>
  <c r="J6" i="16" s="1"/>
  <c r="AU6" i="4"/>
  <c r="AV6"/>
  <c r="AW6"/>
  <c r="P6" i="16" s="1"/>
  <c r="BG6" i="4"/>
  <c r="T6" i="16" s="1"/>
  <c r="BH6" i="4"/>
  <c r="BI6"/>
  <c r="W7"/>
  <c r="E7" i="16" s="1"/>
  <c r="AJ7" i="4"/>
  <c r="AK7"/>
  <c r="J7" i="16" s="1"/>
  <c r="AV7" i="4"/>
  <c r="AW7"/>
  <c r="P7" i="16" s="1"/>
  <c r="W8" i="4"/>
  <c r="E8" i="16" s="1"/>
  <c r="AJ8" i="4"/>
  <c r="AK8"/>
  <c r="J8" i="16" s="1"/>
  <c r="AV8" i="4"/>
  <c r="AW8"/>
  <c r="P8" i="16" s="1"/>
  <c r="W9" i="4"/>
  <c r="E9" i="16" s="1"/>
  <c r="AJ9" i="4"/>
  <c r="AK9"/>
  <c r="J9" i="16" s="1"/>
  <c r="AV9" i="4"/>
  <c r="AW9"/>
  <c r="P9" i="16" s="1"/>
  <c r="BA9" i="4"/>
  <c r="BD9"/>
  <c r="BE9"/>
  <c r="BF9"/>
  <c r="S9" i="16" s="1"/>
  <c r="W10" i="4"/>
  <c r="E10" i="16" s="1"/>
  <c r="AJ10" i="4"/>
  <c r="AK10"/>
  <c r="J10" i="16" s="1"/>
  <c r="AV10" i="4"/>
  <c r="AW10"/>
  <c r="P10" i="16" s="1"/>
  <c r="W11" i="4"/>
  <c r="E11" i="16" s="1"/>
  <c r="AJ11" i="4"/>
  <c r="AK11"/>
  <c r="J11" i="16" s="1"/>
  <c r="AV11" i="4"/>
  <c r="AW11"/>
  <c r="P11" i="16" s="1"/>
  <c r="W12" i="4"/>
  <c r="E12" i="16" s="1"/>
  <c r="AJ12" i="4"/>
  <c r="AK12"/>
  <c r="J12" i="16" s="1"/>
  <c r="AV12" i="4"/>
  <c r="AW12"/>
  <c r="P12" i="16" s="1"/>
  <c r="W13" i="4"/>
  <c r="E13" i="16" s="1"/>
  <c r="AJ13" i="4"/>
  <c r="AK13"/>
  <c r="J13" i="16" s="1"/>
  <c r="AV13" i="4"/>
  <c r="AW13"/>
  <c r="P13" i="16" s="1"/>
  <c r="W14" i="4"/>
  <c r="E14" i="16" s="1"/>
  <c r="AJ14" i="4"/>
  <c r="AK14"/>
  <c r="J14" i="16" s="1"/>
  <c r="AV14" i="4"/>
  <c r="AW14"/>
  <c r="P14" i="16" s="1"/>
  <c r="W15" i="4"/>
  <c r="E15" i="16" s="1"/>
  <c r="AJ15" i="4"/>
  <c r="AK15"/>
  <c r="J15" i="16" s="1"/>
  <c r="AV15" i="4"/>
  <c r="AW15"/>
  <c r="P15" i="16" s="1"/>
  <c r="W17" i="4"/>
  <c r="E17" i="16" s="1"/>
  <c r="AJ17" i="4"/>
  <c r="AK17"/>
  <c r="J17" i="16" s="1"/>
  <c r="AV17" i="4"/>
  <c r="AW17"/>
  <c r="P17" i="16" s="1"/>
  <c r="W18" i="4"/>
  <c r="E18" i="16" s="1"/>
  <c r="AJ18" i="4"/>
  <c r="AK18"/>
  <c r="J18" i="16" s="1"/>
  <c r="AV18" i="4"/>
  <c r="AW18"/>
  <c r="P18" i="16" s="1"/>
  <c r="W19" i="4"/>
  <c r="E19" i="16" s="1"/>
  <c r="AJ19" i="4"/>
  <c r="AK19"/>
  <c r="J19" i="16" s="1"/>
  <c r="AV19" i="4"/>
  <c r="AW19"/>
  <c r="P19" i="16" s="1"/>
  <c r="W20" i="4"/>
  <c r="E20" i="16" s="1"/>
  <c r="AJ20" i="4"/>
  <c r="AK20"/>
  <c r="J20" i="16" s="1"/>
  <c r="AV20" i="4"/>
  <c r="AW20"/>
  <c r="P20" i="16" s="1"/>
  <c r="W21" i="4"/>
  <c r="E21" i="16" s="1"/>
  <c r="AJ21" i="4"/>
  <c r="AK21"/>
  <c r="J21" i="16" s="1"/>
  <c r="AV21" i="4"/>
  <c r="AW21"/>
  <c r="P21" i="16" s="1"/>
  <c r="W22" i="4"/>
  <c r="E22" i="16" s="1"/>
  <c r="AJ22" i="4"/>
  <c r="AK22"/>
  <c r="J22" i="16" s="1"/>
  <c r="AV22" i="4"/>
  <c r="AW22"/>
  <c r="P22" i="16" s="1"/>
  <c r="W23" i="4"/>
  <c r="E23" i="16" s="1"/>
  <c r="AJ23" i="4"/>
  <c r="AK23"/>
  <c r="J23" i="16" s="1"/>
  <c r="AV23" i="4"/>
  <c r="AW23"/>
  <c r="P23" i="16" s="1"/>
  <c r="W24" i="4"/>
  <c r="E24" i="16" s="1"/>
  <c r="AJ24" i="4"/>
  <c r="AK24"/>
  <c r="J24" i="16" s="1"/>
  <c r="AV24" i="4"/>
  <c r="AW24"/>
  <c r="P24" i="16" s="1"/>
  <c r="W25" i="4"/>
  <c r="E25" i="16" s="1"/>
  <c r="AJ25" i="4"/>
  <c r="AK25"/>
  <c r="J25" i="16" s="1"/>
  <c r="AV25" i="4"/>
  <c r="AW25"/>
  <c r="P25" i="16" s="1"/>
  <c r="W26" i="4"/>
  <c r="E26" i="16" s="1"/>
  <c r="AJ26" i="4"/>
  <c r="AK26"/>
  <c r="J26" i="16" s="1"/>
  <c r="AV26" i="4"/>
  <c r="AW26"/>
  <c r="P26" i="16" s="1"/>
  <c r="W27" i="4"/>
  <c r="E27" i="16" s="1"/>
  <c r="Z27" i="4"/>
  <c r="Z41" s="1"/>
  <c r="AC27"/>
  <c r="AF27"/>
  <c r="H27" i="23" s="1"/>
  <c r="AG27" i="4"/>
  <c r="AH27"/>
  <c r="W28"/>
  <c r="E28" i="16" s="1"/>
  <c r="AJ28" i="4"/>
  <c r="AK28"/>
  <c r="J28" i="16" s="1"/>
  <c r="AV28" i="4"/>
  <c r="AW28"/>
  <c r="P28" i="16" s="1"/>
  <c r="W30" i="4"/>
  <c r="E30" i="16" s="1"/>
  <c r="AJ30" i="4"/>
  <c r="AK30"/>
  <c r="J30" i="16" s="1"/>
  <c r="AV30" i="4"/>
  <c r="AW30"/>
  <c r="P30" i="16" s="1"/>
  <c r="W31" i="4"/>
  <c r="E31" i="16" s="1"/>
  <c r="AJ31" i="4"/>
  <c r="AK31"/>
  <c r="J31" i="16" s="1"/>
  <c r="AV31" i="4"/>
  <c r="AW31"/>
  <c r="P31" i="16" s="1"/>
  <c r="W32" i="4"/>
  <c r="E32" i="16" s="1"/>
  <c r="AJ32" i="4"/>
  <c r="AK32"/>
  <c r="J32" i="16" s="1"/>
  <c r="AV32" i="4"/>
  <c r="AW32"/>
  <c r="P32" i="16" s="1"/>
  <c r="W33" i="4"/>
  <c r="E33" i="16" s="1"/>
  <c r="AJ33" i="4"/>
  <c r="AK33"/>
  <c r="J33" i="16" s="1"/>
  <c r="AV33" i="4"/>
  <c r="AW33"/>
  <c r="P33" i="16" s="1"/>
  <c r="W34" i="4"/>
  <c r="E34" i="16" s="1"/>
  <c r="AJ34" i="4"/>
  <c r="AK34"/>
  <c r="J34" i="16" s="1"/>
  <c r="AV34" i="4"/>
  <c r="AW34"/>
  <c r="P34" i="16" s="1"/>
  <c r="W35" i="4"/>
  <c r="E35" i="16" s="1"/>
  <c r="AJ35" i="4"/>
  <c r="AK35"/>
  <c r="J35" i="16" s="1"/>
  <c r="AV35" i="4"/>
  <c r="AW35"/>
  <c r="P35" i="16" s="1"/>
  <c r="W36" i="4"/>
  <c r="E36" i="16" s="1"/>
  <c r="AJ36" i="4"/>
  <c r="AK36"/>
  <c r="J36" i="16" s="1"/>
  <c r="AV36" i="4"/>
  <c r="AW36"/>
  <c r="P36" i="16" s="1"/>
  <c r="W37" i="4"/>
  <c r="E37" i="16" s="1"/>
  <c r="AJ37" i="4"/>
  <c r="AK37"/>
  <c r="J37" i="16" s="1"/>
  <c r="AV37" i="4"/>
  <c r="AW37"/>
  <c r="P37" i="16" s="1"/>
  <c r="W38" i="4"/>
  <c r="E38" i="16" s="1"/>
  <c r="AJ38" i="4"/>
  <c r="AK38"/>
  <c r="J38" i="16" s="1"/>
  <c r="AV38" i="4"/>
  <c r="AW38"/>
  <c r="P38" i="16" s="1"/>
  <c r="W39" i="4"/>
  <c r="E39" i="16" s="1"/>
  <c r="AJ39" i="4"/>
  <c r="AK39"/>
  <c r="J39" i="16" s="1"/>
  <c r="AV39" i="4"/>
  <c r="AW39"/>
  <c r="P39" i="16" s="1"/>
  <c r="W40" i="4"/>
  <c r="E40" i="16" s="1"/>
  <c r="AJ40" i="4"/>
  <c r="AK40"/>
  <c r="J40" i="16" s="1"/>
  <c r="AV40" i="4"/>
  <c r="AW40"/>
  <c r="P40" i="16" s="1"/>
  <c r="BM7" i="14" l="1"/>
  <c r="K41" i="6"/>
  <c r="E47" i="23"/>
  <c r="D47"/>
  <c r="E45"/>
  <c r="D45"/>
  <c r="D47" i="6"/>
  <c r="D50"/>
  <c r="H24" i="7"/>
  <c r="H32"/>
  <c r="H19"/>
  <c r="C10" i="32"/>
  <c r="H22" i="7"/>
  <c r="H35"/>
  <c r="H17"/>
  <c r="H30"/>
  <c r="H11"/>
  <c r="H10"/>
  <c r="H9"/>
  <c r="H27"/>
  <c r="J25" i="33"/>
  <c r="H8"/>
  <c r="D7" i="32"/>
  <c r="T41" i="21"/>
  <c r="F49" i="16" s="1"/>
  <c r="BM18" i="14"/>
  <c r="BM22"/>
  <c r="BM19"/>
  <c r="W41" i="21"/>
  <c r="N41"/>
  <c r="H41"/>
  <c r="F47" i="16" s="1"/>
  <c r="BM9" i="14"/>
  <c r="BM12"/>
  <c r="BM14"/>
  <c r="BL41"/>
  <c r="G40" i="37"/>
  <c r="O41" i="21"/>
  <c r="E41"/>
  <c r="P41"/>
  <c r="E40" i="37"/>
  <c r="I41" i="21"/>
  <c r="J40" i="37"/>
  <c r="X41" i="21"/>
  <c r="J41"/>
  <c r="Y41"/>
  <c r="T9" i="18"/>
  <c r="H40" i="36"/>
  <c r="R41" i="18"/>
  <c r="W9"/>
  <c r="I40" i="36"/>
  <c r="N41" i="18"/>
  <c r="E48" i="16" s="1"/>
  <c r="F41" i="18"/>
  <c r="D40" i="36"/>
  <c r="J13" i="33"/>
  <c r="J12"/>
  <c r="I41" i="18"/>
  <c r="O27"/>
  <c r="G26" i="36"/>
  <c r="J39" i="33"/>
  <c r="J29"/>
  <c r="X9" i="18"/>
  <c r="J8" i="36"/>
  <c r="J26"/>
  <c r="X27" i="18"/>
  <c r="I27"/>
  <c r="E26" i="36"/>
  <c r="R9" i="16"/>
  <c r="H8" i="35"/>
  <c r="I8"/>
  <c r="V9" i="16"/>
  <c r="U9"/>
  <c r="W12"/>
  <c r="N12"/>
  <c r="W11"/>
  <c r="N11"/>
  <c r="W8"/>
  <c r="N8"/>
  <c r="W40"/>
  <c r="N40"/>
  <c r="W30"/>
  <c r="N30"/>
  <c r="W28"/>
  <c r="N28"/>
  <c r="W26"/>
  <c r="N26"/>
  <c r="W25"/>
  <c r="N25"/>
  <c r="W24"/>
  <c r="N24"/>
  <c r="W23"/>
  <c r="N23"/>
  <c r="W22"/>
  <c r="N22"/>
  <c r="W21"/>
  <c r="N21"/>
  <c r="W20"/>
  <c r="N20"/>
  <c r="W19"/>
  <c r="N19"/>
  <c r="W18"/>
  <c r="N18"/>
  <c r="W17"/>
  <c r="N17"/>
  <c r="N9"/>
  <c r="W39"/>
  <c r="N39"/>
  <c r="W37"/>
  <c r="N37"/>
  <c r="W35"/>
  <c r="N35"/>
  <c r="W33"/>
  <c r="N33"/>
  <c r="W31"/>
  <c r="N31"/>
  <c r="W27"/>
  <c r="N27"/>
  <c r="L41"/>
  <c r="F40" i="35"/>
  <c r="M41" i="16"/>
  <c r="W38"/>
  <c r="N38"/>
  <c r="W36"/>
  <c r="N36"/>
  <c r="W34"/>
  <c r="N34"/>
  <c r="W32"/>
  <c r="N32"/>
  <c r="W6"/>
  <c r="N6"/>
  <c r="W15"/>
  <c r="N15"/>
  <c r="W14"/>
  <c r="N14"/>
  <c r="W13"/>
  <c r="N13"/>
  <c r="W10"/>
  <c r="N10"/>
  <c r="W7"/>
  <c r="N7"/>
  <c r="D9" i="32"/>
  <c r="D8"/>
  <c r="D5"/>
  <c r="AJ27" i="4"/>
  <c r="F27" i="16"/>
  <c r="D26" i="35"/>
  <c r="AK27" i="4"/>
  <c r="J27" i="16" s="1"/>
  <c r="G27"/>
  <c r="D6" i="32"/>
  <c r="O39" i="16"/>
  <c r="G38" i="35"/>
  <c r="I37" i="16"/>
  <c r="E36" i="35"/>
  <c r="O40" i="16"/>
  <c r="G39" i="35"/>
  <c r="I40" i="16"/>
  <c r="E39" i="35"/>
  <c r="O38" i="16"/>
  <c r="G37" i="35"/>
  <c r="I38" i="16"/>
  <c r="E37" i="35"/>
  <c r="O36" i="16"/>
  <c r="G35" i="35"/>
  <c r="I36" i="16"/>
  <c r="E35" i="35"/>
  <c r="O34" i="16"/>
  <c r="G33" i="35"/>
  <c r="I34" i="16"/>
  <c r="E33" i="35"/>
  <c r="O32" i="16"/>
  <c r="G31" i="35"/>
  <c r="I32" i="16"/>
  <c r="E31" i="35"/>
  <c r="O30" i="16"/>
  <c r="G29" i="35"/>
  <c r="I30" i="16"/>
  <c r="E29" i="35"/>
  <c r="I27" i="16"/>
  <c r="E26" i="35"/>
  <c r="O26" i="16"/>
  <c r="G25" i="35"/>
  <c r="I26" i="16"/>
  <c r="E25" i="35"/>
  <c r="O24" i="16"/>
  <c r="G23" i="35"/>
  <c r="I24" i="16"/>
  <c r="E23" i="35"/>
  <c r="O22" i="16"/>
  <c r="G21" i="35"/>
  <c r="I22" i="16"/>
  <c r="E21" i="35"/>
  <c r="O20" i="16"/>
  <c r="G19" i="35"/>
  <c r="I20" i="16"/>
  <c r="E19" i="35"/>
  <c r="O18" i="16"/>
  <c r="G17" i="35"/>
  <c r="I18" i="16"/>
  <c r="E17" i="35"/>
  <c r="O15" i="16"/>
  <c r="G14" i="35"/>
  <c r="I15" i="16"/>
  <c r="E14" i="35"/>
  <c r="O13" i="16"/>
  <c r="G12" i="35"/>
  <c r="I13" i="16"/>
  <c r="E12" i="35"/>
  <c r="O11" i="16"/>
  <c r="G10" i="35"/>
  <c r="I11" i="16"/>
  <c r="E10" i="35"/>
  <c r="O9" i="16"/>
  <c r="G8" i="35"/>
  <c r="I9" i="16"/>
  <c r="E8" i="35"/>
  <c r="O7" i="16"/>
  <c r="G6" i="35"/>
  <c r="I7" i="16"/>
  <c r="E6" i="35"/>
  <c r="Y6" i="16"/>
  <c r="S5" i="27"/>
  <c r="O6" i="16"/>
  <c r="G5" i="35"/>
  <c r="X38" i="16"/>
  <c r="J37" i="35"/>
  <c r="R37" i="27"/>
  <c r="X36" i="16"/>
  <c r="J35" i="35"/>
  <c r="R35" i="27"/>
  <c r="X34" i="16"/>
  <c r="J33" i="35"/>
  <c r="R33" i="27"/>
  <c r="X32" i="16"/>
  <c r="J31" i="35"/>
  <c r="R31" i="27"/>
  <c r="X30" i="16"/>
  <c r="J29" i="35"/>
  <c r="R29" i="27"/>
  <c r="Y16" i="16"/>
  <c r="S15" i="27"/>
  <c r="Y15" i="16"/>
  <c r="S14" i="27"/>
  <c r="Y14" i="16"/>
  <c r="S13" i="27"/>
  <c r="Y13" i="16"/>
  <c r="S12" i="27"/>
  <c r="Y12" i="16"/>
  <c r="S11" i="27"/>
  <c r="Y11" i="16"/>
  <c r="S10" i="27"/>
  <c r="Y10" i="16"/>
  <c r="S9" i="27"/>
  <c r="Y8" i="16"/>
  <c r="S7" i="27"/>
  <c r="Y7" i="16"/>
  <c r="S6" i="27"/>
  <c r="X25" i="16"/>
  <c r="J24" i="35"/>
  <c r="R24" i="27"/>
  <c r="X21" i="16"/>
  <c r="J20" i="35"/>
  <c r="R20" i="27"/>
  <c r="X17" i="16"/>
  <c r="J16" i="35"/>
  <c r="R16" i="27"/>
  <c r="X13" i="16"/>
  <c r="J12" i="35"/>
  <c r="R12" i="27"/>
  <c r="X7" i="16"/>
  <c r="J6" i="35"/>
  <c r="R6" i="27"/>
  <c r="Y40" i="16"/>
  <c r="S39" i="27"/>
  <c r="Y36" i="16"/>
  <c r="S35" i="27"/>
  <c r="Y32" i="16"/>
  <c r="S31" i="27"/>
  <c r="Y28" i="16"/>
  <c r="S27" i="27"/>
  <c r="X12" i="16"/>
  <c r="J11" i="35"/>
  <c r="R11" i="27"/>
  <c r="T11" s="1"/>
  <c r="X10" i="16"/>
  <c r="J9" i="35"/>
  <c r="R9" i="27"/>
  <c r="C8" i="32"/>
  <c r="C6"/>
  <c r="I39" i="16"/>
  <c r="E38" i="35"/>
  <c r="O37" i="16"/>
  <c r="G36" i="35"/>
  <c r="O35" i="16"/>
  <c r="G34" i="35"/>
  <c r="I35" i="16"/>
  <c r="E34" i="35"/>
  <c r="O33" i="16"/>
  <c r="G32" i="35"/>
  <c r="I33" i="16"/>
  <c r="E32" i="35"/>
  <c r="O31" i="16"/>
  <c r="G30" i="35"/>
  <c r="I31" i="16"/>
  <c r="E30" i="35"/>
  <c r="O28" i="16"/>
  <c r="G27" i="35"/>
  <c r="I28" i="16"/>
  <c r="E27" i="35"/>
  <c r="O25" i="16"/>
  <c r="G24" i="35"/>
  <c r="I25" i="16"/>
  <c r="E24" i="35"/>
  <c r="O23" i="16"/>
  <c r="G22" i="35"/>
  <c r="I23" i="16"/>
  <c r="E22" i="35"/>
  <c r="O21" i="16"/>
  <c r="G20" i="35"/>
  <c r="I21" i="16"/>
  <c r="E20" i="35"/>
  <c r="O19" i="16"/>
  <c r="G18" i="35"/>
  <c r="I19" i="16"/>
  <c r="E18" i="35"/>
  <c r="O17" i="16"/>
  <c r="G16" i="35"/>
  <c r="I17" i="16"/>
  <c r="E16" i="35"/>
  <c r="O14" i="16"/>
  <c r="G13" i="35"/>
  <c r="I14" i="16"/>
  <c r="E13" i="35"/>
  <c r="O12" i="16"/>
  <c r="G11" i="35"/>
  <c r="I12" i="16"/>
  <c r="E11" i="35"/>
  <c r="O10" i="16"/>
  <c r="G9" i="35"/>
  <c r="I10" i="16"/>
  <c r="E9" i="35"/>
  <c r="O8" i="16"/>
  <c r="G7" i="35"/>
  <c r="I8" i="16"/>
  <c r="E7" i="35"/>
  <c r="X6" i="16"/>
  <c r="J5" i="35"/>
  <c r="R5" i="27"/>
  <c r="I6" i="16"/>
  <c r="E5" i="35"/>
  <c r="X39" i="16"/>
  <c r="J38" i="35"/>
  <c r="R38" i="27"/>
  <c r="X37" i="16"/>
  <c r="J36" i="35"/>
  <c r="R36" i="27"/>
  <c r="X35" i="16"/>
  <c r="J34" i="35"/>
  <c r="R34" i="27"/>
  <c r="X33" i="16"/>
  <c r="J32" i="35"/>
  <c r="R32" i="27"/>
  <c r="X31" i="16"/>
  <c r="J30" i="35"/>
  <c r="R30" i="27"/>
  <c r="BK28" i="4"/>
  <c r="X28" i="16"/>
  <c r="J27" i="35"/>
  <c r="R27" i="27"/>
  <c r="T27" s="1"/>
  <c r="Y26" i="16"/>
  <c r="S25" i="27"/>
  <c r="Y25" i="16"/>
  <c r="S24" i="27"/>
  <c r="Y24" i="16"/>
  <c r="S23" i="27"/>
  <c r="Y23" i="16"/>
  <c r="S22" i="27"/>
  <c r="Y22" i="16"/>
  <c r="S21" i="27"/>
  <c r="Y21" i="16"/>
  <c r="S20" i="27"/>
  <c r="Y20" i="16"/>
  <c r="S19" i="27"/>
  <c r="Y19" i="16"/>
  <c r="S18" i="27"/>
  <c r="Y18" i="16"/>
  <c r="S17" i="27"/>
  <c r="Y17" i="16"/>
  <c r="S16" i="27"/>
  <c r="X40" i="16"/>
  <c r="J39" i="35"/>
  <c r="R39" i="27"/>
  <c r="Y39" i="16"/>
  <c r="S38" i="27"/>
  <c r="Y37" i="16"/>
  <c r="S36" i="27"/>
  <c r="Y35" i="16"/>
  <c r="S34" i="27"/>
  <c r="Y33" i="16"/>
  <c r="S32" i="27"/>
  <c r="Y31" i="16"/>
  <c r="S30" i="27"/>
  <c r="X23" i="16"/>
  <c r="J22" i="35"/>
  <c r="R22" i="27"/>
  <c r="T22" s="1"/>
  <c r="X19" i="16"/>
  <c r="J18" i="35"/>
  <c r="R18" i="27"/>
  <c r="X15" i="16"/>
  <c r="J14" i="35"/>
  <c r="R14" i="27"/>
  <c r="X11" i="16"/>
  <c r="J10" i="35"/>
  <c r="R10" i="27"/>
  <c r="T10" s="1"/>
  <c r="D41" i="16"/>
  <c r="C40" i="35"/>
  <c r="X8" i="16"/>
  <c r="J7" i="35"/>
  <c r="R7" i="27"/>
  <c r="Y38" i="16"/>
  <c r="S37" i="27"/>
  <c r="Y34" i="16"/>
  <c r="S33" i="27"/>
  <c r="Y30" i="16"/>
  <c r="S29" i="27"/>
  <c r="X26" i="16"/>
  <c r="J25" i="35"/>
  <c r="R25" i="27"/>
  <c r="BK24" i="4"/>
  <c r="X24" i="16"/>
  <c r="J23" i="35"/>
  <c r="R23" i="27"/>
  <c r="X22" i="16"/>
  <c r="J21" i="35"/>
  <c r="R21" i="27"/>
  <c r="T21" s="1"/>
  <c r="X20" i="16"/>
  <c r="J19" i="35"/>
  <c r="R19" i="27"/>
  <c r="X18" i="16"/>
  <c r="J17" i="35"/>
  <c r="R17" i="27"/>
  <c r="BK16" i="4"/>
  <c r="X16" i="16"/>
  <c r="J15" i="35"/>
  <c r="R15" i="27"/>
  <c r="X14" i="16"/>
  <c r="J13" i="35"/>
  <c r="R13" i="27"/>
  <c r="T13" s="1"/>
  <c r="I39" i="7"/>
  <c r="H20"/>
  <c r="H34"/>
  <c r="H15"/>
  <c r="H4"/>
  <c r="F39"/>
  <c r="H8"/>
  <c r="H12"/>
  <c r="H16"/>
  <c r="H36"/>
  <c r="H5"/>
  <c r="H23"/>
  <c r="H31"/>
  <c r="H26"/>
  <c r="H13"/>
  <c r="H21"/>
  <c r="H25"/>
  <c r="H29"/>
  <c r="H33"/>
  <c r="H37"/>
  <c r="H39" i="32"/>
  <c r="I39"/>
  <c r="C38"/>
  <c r="H37"/>
  <c r="I37"/>
  <c r="C36"/>
  <c r="H35"/>
  <c r="I35"/>
  <c r="C34"/>
  <c r="H33"/>
  <c r="I33"/>
  <c r="C32"/>
  <c r="H31"/>
  <c r="I31"/>
  <c r="C30"/>
  <c r="H29"/>
  <c r="I29"/>
  <c r="C28"/>
  <c r="H27"/>
  <c r="I27"/>
  <c r="I24"/>
  <c r="D24"/>
  <c r="I22"/>
  <c r="D22"/>
  <c r="I20"/>
  <c r="D20"/>
  <c r="I18"/>
  <c r="D18"/>
  <c r="I16"/>
  <c r="F14"/>
  <c r="I12"/>
  <c r="F10"/>
  <c r="I7"/>
  <c r="I5"/>
  <c r="F8"/>
  <c r="I6"/>
  <c r="C39"/>
  <c r="I38"/>
  <c r="D38"/>
  <c r="C37"/>
  <c r="I36"/>
  <c r="D36"/>
  <c r="C35"/>
  <c r="I34"/>
  <c r="D34"/>
  <c r="C33"/>
  <c r="I32"/>
  <c r="D32"/>
  <c r="C31"/>
  <c r="I30"/>
  <c r="D30"/>
  <c r="C29"/>
  <c r="I28"/>
  <c r="D28"/>
  <c r="C27"/>
  <c r="I26"/>
  <c r="C26"/>
  <c r="H25"/>
  <c r="I25"/>
  <c r="F23"/>
  <c r="D23"/>
  <c r="C22"/>
  <c r="H21"/>
  <c r="I21"/>
  <c r="F19"/>
  <c r="D19"/>
  <c r="C18"/>
  <c r="H17"/>
  <c r="I17"/>
  <c r="I15"/>
  <c r="F13"/>
  <c r="F11"/>
  <c r="F9"/>
  <c r="J35" i="34"/>
  <c r="E6"/>
  <c r="E8"/>
  <c r="E11"/>
  <c r="E13"/>
  <c r="E15"/>
  <c r="E17"/>
  <c r="E19"/>
  <c r="E21"/>
  <c r="E23"/>
  <c r="E27"/>
  <c r="E35"/>
  <c r="E14"/>
  <c r="G7"/>
  <c r="G18"/>
  <c r="E20"/>
  <c r="G26"/>
  <c r="G28"/>
  <c r="E30"/>
  <c r="G32"/>
  <c r="E38"/>
  <c r="G27"/>
  <c r="G29"/>
  <c r="G31"/>
  <c r="G35"/>
  <c r="G6"/>
  <c r="J9"/>
  <c r="E10"/>
  <c r="J16"/>
  <c r="G17"/>
  <c r="J20"/>
  <c r="G21"/>
  <c r="J24"/>
  <c r="J26"/>
  <c r="J27"/>
  <c r="J30"/>
  <c r="J38"/>
  <c r="J28"/>
  <c r="J32"/>
  <c r="J36"/>
  <c r="J6"/>
  <c r="J11"/>
  <c r="J15"/>
  <c r="J19"/>
  <c r="J23"/>
  <c r="E29"/>
  <c r="E5"/>
  <c r="G5"/>
  <c r="E7"/>
  <c r="E9"/>
  <c r="G20"/>
  <c r="E22"/>
  <c r="E28"/>
  <c r="G30"/>
  <c r="G38"/>
  <c r="I8" i="33"/>
  <c r="G7"/>
  <c r="G14"/>
  <c r="G18"/>
  <c r="G20"/>
  <c r="G22"/>
  <c r="G24"/>
  <c r="G32"/>
  <c r="G9"/>
  <c r="G11"/>
  <c r="E14"/>
  <c r="E16"/>
  <c r="E18"/>
  <c r="E20"/>
  <c r="E30"/>
  <c r="E34"/>
  <c r="E11"/>
  <c r="E13"/>
  <c r="G15"/>
  <c r="E17"/>
  <c r="C40" i="34"/>
  <c r="C44" i="32" s="1"/>
  <c r="G8" i="33"/>
  <c r="G10"/>
  <c r="G19"/>
  <c r="G21"/>
  <c r="G25"/>
  <c r="D26"/>
  <c r="G27"/>
  <c r="G29"/>
  <c r="G31"/>
  <c r="G35"/>
  <c r="E37"/>
  <c r="E39"/>
  <c r="G36"/>
  <c r="F40" i="34"/>
  <c r="F44" i="32" s="1"/>
  <c r="E10" i="33"/>
  <c r="G39"/>
  <c r="F39" i="32"/>
  <c r="D39"/>
  <c r="F37"/>
  <c r="D37"/>
  <c r="F35"/>
  <c r="D35"/>
  <c r="F33"/>
  <c r="D33"/>
  <c r="F31"/>
  <c r="D31"/>
  <c r="F29"/>
  <c r="D29"/>
  <c r="F27"/>
  <c r="D27"/>
  <c r="C25"/>
  <c r="H24"/>
  <c r="F24"/>
  <c r="C23"/>
  <c r="H22"/>
  <c r="F22"/>
  <c r="C21"/>
  <c r="H20"/>
  <c r="F20"/>
  <c r="C19"/>
  <c r="H18"/>
  <c r="F18"/>
  <c r="C17"/>
  <c r="H16"/>
  <c r="F16"/>
  <c r="I14"/>
  <c r="F12"/>
  <c r="I10"/>
  <c r="F7"/>
  <c r="F5"/>
  <c r="F6"/>
  <c r="H38"/>
  <c r="F38"/>
  <c r="H36"/>
  <c r="F36"/>
  <c r="H34"/>
  <c r="F34"/>
  <c r="H32"/>
  <c r="F32"/>
  <c r="H30"/>
  <c r="F30"/>
  <c r="H28"/>
  <c r="F28"/>
  <c r="H26"/>
  <c r="F26"/>
  <c r="F25"/>
  <c r="D25"/>
  <c r="C24"/>
  <c r="H23"/>
  <c r="I23"/>
  <c r="F21"/>
  <c r="D21"/>
  <c r="C20"/>
  <c r="H19"/>
  <c r="I19"/>
  <c r="F17"/>
  <c r="D17"/>
  <c r="F15"/>
  <c r="I13"/>
  <c r="I11"/>
  <c r="I9"/>
  <c r="J5" i="34"/>
  <c r="G33"/>
  <c r="G13"/>
  <c r="E31"/>
  <c r="J14"/>
  <c r="J10"/>
  <c r="G9"/>
  <c r="E16"/>
  <c r="G22"/>
  <c r="G24"/>
  <c r="E36"/>
  <c r="J7"/>
  <c r="G8"/>
  <c r="G11"/>
  <c r="G15"/>
  <c r="J18"/>
  <c r="G19"/>
  <c r="J22"/>
  <c r="G23"/>
  <c r="J31"/>
  <c r="J29"/>
  <c r="J33"/>
  <c r="J8"/>
  <c r="J13"/>
  <c r="J17"/>
  <c r="J21"/>
  <c r="E33"/>
  <c r="G14"/>
  <c r="G10"/>
  <c r="G16"/>
  <c r="E18"/>
  <c r="E24"/>
  <c r="E26"/>
  <c r="E32"/>
  <c r="G36"/>
  <c r="C40" i="33"/>
  <c r="C43" i="32" s="1"/>
  <c r="G5" i="33"/>
  <c r="G12"/>
  <c r="G16"/>
  <c r="G28"/>
  <c r="G30"/>
  <c r="G34"/>
  <c r="E5"/>
  <c r="E7"/>
  <c r="E22"/>
  <c r="E24"/>
  <c r="E28"/>
  <c r="E32"/>
  <c r="E36"/>
  <c r="E9"/>
  <c r="F40"/>
  <c r="F43" i="32" s="1"/>
  <c r="J34" i="33"/>
  <c r="J32"/>
  <c r="J9"/>
  <c r="J11"/>
  <c r="J19"/>
  <c r="J21"/>
  <c r="J5"/>
  <c r="J7"/>
  <c r="J16"/>
  <c r="J18"/>
  <c r="J20"/>
  <c r="G13"/>
  <c r="E8"/>
  <c r="E21"/>
  <c r="E25"/>
  <c r="E27"/>
  <c r="E29"/>
  <c r="E35"/>
  <c r="G37"/>
  <c r="C16" i="32"/>
  <c r="H15"/>
  <c r="D15"/>
  <c r="C14"/>
  <c r="H13"/>
  <c r="D13"/>
  <c r="C12"/>
  <c r="H11"/>
  <c r="D11"/>
  <c r="C7"/>
  <c r="C5"/>
  <c r="J27" i="33"/>
  <c r="J28"/>
  <c r="J30"/>
  <c r="J31"/>
  <c r="J35"/>
  <c r="J14"/>
  <c r="J22"/>
  <c r="J24"/>
  <c r="J36"/>
  <c r="E15"/>
  <c r="G17"/>
  <c r="E12"/>
  <c r="E19"/>
  <c r="E31"/>
  <c r="D16" i="32"/>
  <c r="C15"/>
  <c r="H14"/>
  <c r="D14"/>
  <c r="C13"/>
  <c r="H12"/>
  <c r="D12"/>
  <c r="C11"/>
  <c r="C9"/>
  <c r="AT41" i="6"/>
  <c r="AR41"/>
  <c r="AP41"/>
  <c r="AN41"/>
  <c r="AB41"/>
  <c r="Z41"/>
  <c r="X41"/>
  <c r="V41"/>
  <c r="S41"/>
  <c r="Q41"/>
  <c r="O41"/>
  <c r="M41"/>
  <c r="AK41"/>
  <c r="AI41"/>
  <c r="AG41"/>
  <c r="AE41"/>
  <c r="J9"/>
  <c r="H9"/>
  <c r="F9"/>
  <c r="D9"/>
  <c r="D20"/>
  <c r="J20"/>
  <c r="H20"/>
  <c r="F20"/>
  <c r="G39" i="7"/>
  <c r="E39"/>
  <c r="BM29" i="14"/>
  <c r="BM37"/>
  <c r="Q41" i="23"/>
  <c r="G46" s="1"/>
  <c r="BM7" i="12"/>
  <c r="AL27"/>
  <c r="K27" i="18" s="1"/>
  <c r="BM8" i="12"/>
  <c r="AL41" i="14"/>
  <c r="BM16"/>
  <c r="BM11"/>
  <c r="BM20"/>
  <c r="BM24"/>
  <c r="BM28"/>
  <c r="BM38"/>
  <c r="BM31"/>
  <c r="BM10"/>
  <c r="BM15"/>
  <c r="AW27" i="4"/>
  <c r="P27" i="16" s="1"/>
  <c r="J41" i="6"/>
  <c r="H41"/>
  <c r="F41"/>
  <c r="D41"/>
  <c r="F41" i="23"/>
  <c r="G41"/>
  <c r="E41"/>
  <c r="K41"/>
  <c r="AC41" i="4"/>
  <c r="BI27"/>
  <c r="AF41"/>
  <c r="BA41"/>
  <c r="BK39"/>
  <c r="BJ37"/>
  <c r="Z37" i="16" s="1"/>
  <c r="BK35" i="4"/>
  <c r="BJ33"/>
  <c r="Z33" i="16" s="1"/>
  <c r="BK31" i="4"/>
  <c r="BK40"/>
  <c r="BL39"/>
  <c r="BL37"/>
  <c r="BM37" s="1"/>
  <c r="BL35"/>
  <c r="BL33"/>
  <c r="BM33" s="1"/>
  <c r="BL31"/>
  <c r="BL29"/>
  <c r="BM29" s="1"/>
  <c r="BL40"/>
  <c r="BL38"/>
  <c r="BL36"/>
  <c r="BM36" s="1"/>
  <c r="BL34"/>
  <c r="BL32"/>
  <c r="BM32" s="1"/>
  <c r="BL30"/>
  <c r="BL28"/>
  <c r="BM28" s="1"/>
  <c r="AV27"/>
  <c r="AV41" s="1"/>
  <c r="BI9"/>
  <c r="BD41"/>
  <c r="BJ38"/>
  <c r="Z38" i="16" s="1"/>
  <c r="BJ36" i="4"/>
  <c r="Z36" i="16" s="1"/>
  <c r="BJ34" i="4"/>
  <c r="Z34" i="16" s="1"/>
  <c r="BJ32" i="4"/>
  <c r="Z32" i="16" s="1"/>
  <c r="BJ30" i="4"/>
  <c r="Z30" i="16" s="1"/>
  <c r="BJ28" i="4"/>
  <c r="Z28" i="16" s="1"/>
  <c r="BL26" i="4"/>
  <c r="BM26" s="1"/>
  <c r="BL25"/>
  <c r="BL24"/>
  <c r="BL23"/>
  <c r="BM23" s="1"/>
  <c r="BL22"/>
  <c r="BM22" s="1"/>
  <c r="BL21"/>
  <c r="BL20"/>
  <c r="BM20" s="1"/>
  <c r="BL19"/>
  <c r="BM19" s="1"/>
  <c r="BL18"/>
  <c r="BM18" s="1"/>
  <c r="BL17"/>
  <c r="BL16"/>
  <c r="BL15"/>
  <c r="BM15" s="1"/>
  <c r="BL14"/>
  <c r="BM14" s="1"/>
  <c r="BL13"/>
  <c r="BL12"/>
  <c r="BM12" s="1"/>
  <c r="BL11"/>
  <c r="BM11" s="1"/>
  <c r="BL10"/>
  <c r="BM10" s="1"/>
  <c r="BL8"/>
  <c r="BL7"/>
  <c r="BM7" s="1"/>
  <c r="BK25"/>
  <c r="BK21"/>
  <c r="BM21" s="1"/>
  <c r="BK17"/>
  <c r="BK13"/>
  <c r="BM13" s="1"/>
  <c r="BM38"/>
  <c r="BM34"/>
  <c r="BM30"/>
  <c r="BM16"/>
  <c r="BJ41" i="14"/>
  <c r="Z41" i="21" s="1"/>
  <c r="AX41" i="14"/>
  <c r="BM29" i="12"/>
  <c r="BM35"/>
  <c r="BM39"/>
  <c r="BL27"/>
  <c r="BM27" s="1"/>
  <c r="BM13"/>
  <c r="BM40"/>
  <c r="BM14"/>
  <c r="BM18"/>
  <c r="BM11"/>
  <c r="BM16"/>
  <c r="BM38"/>
  <c r="BM12"/>
  <c r="BM28"/>
  <c r="BM30"/>
  <c r="BM32"/>
  <c r="BM36"/>
  <c r="BM10"/>
  <c r="BG41"/>
  <c r="T41" i="18" s="1"/>
  <c r="E49" i="16" s="1"/>
  <c r="BM31" i="12"/>
  <c r="BM33"/>
  <c r="BM37"/>
  <c r="BM15"/>
  <c r="BM19"/>
  <c r="BH41"/>
  <c r="BM17"/>
  <c r="BM21"/>
  <c r="BM23"/>
  <c r="BM25"/>
  <c r="AW41"/>
  <c r="P41" i="18" s="1"/>
  <c r="BJ27" i="12"/>
  <c r="Z27" i="18" s="1"/>
  <c r="AK41" i="12"/>
  <c r="J41" i="18" s="1"/>
  <c r="BL9" i="12"/>
  <c r="BK41" i="14"/>
  <c r="BI41" i="12"/>
  <c r="Y41" i="18" s="1"/>
  <c r="AX27" i="12"/>
  <c r="BK9"/>
  <c r="BJ9"/>
  <c r="Z9" i="18" s="1"/>
  <c r="BM6" i="12"/>
  <c r="AV41"/>
  <c r="BJ7" i="4"/>
  <c r="Z7" i="16" s="1"/>
  <c r="BJ40" i="4"/>
  <c r="Z40" i="16" s="1"/>
  <c r="BM8" i="4"/>
  <c r="AU41"/>
  <c r="BJ8"/>
  <c r="Z8" i="16" s="1"/>
  <c r="BJ26" i="4"/>
  <c r="Z26" i="16" s="1"/>
  <c r="BJ25" i="4"/>
  <c r="Z25" i="16" s="1"/>
  <c r="BJ24" i="4"/>
  <c r="Z24" i="16" s="1"/>
  <c r="BJ23" i="4"/>
  <c r="Z23" i="16" s="1"/>
  <c r="BJ22" i="4"/>
  <c r="Z22" i="16" s="1"/>
  <c r="BJ21" i="4"/>
  <c r="Z21" i="16" s="1"/>
  <c r="BJ20" i="4"/>
  <c r="Z20" i="16" s="1"/>
  <c r="BJ19" i="4"/>
  <c r="Z19" i="16" s="1"/>
  <c r="BJ18" i="4"/>
  <c r="Z18" i="16" s="1"/>
  <c r="BJ17" i="4"/>
  <c r="Z17" i="16" s="1"/>
  <c r="BJ16" i="4"/>
  <c r="Z16" i="16" s="1"/>
  <c r="BJ15" i="4"/>
  <c r="Z15" i="16" s="1"/>
  <c r="BJ14" i="4"/>
  <c r="Z14" i="16" s="1"/>
  <c r="BJ13" i="4"/>
  <c r="Z13" i="16" s="1"/>
  <c r="BJ12" i="4"/>
  <c r="Z12" i="16" s="1"/>
  <c r="BJ11" i="4"/>
  <c r="Z11" i="16" s="1"/>
  <c r="BJ10" i="4"/>
  <c r="Z10" i="16" s="1"/>
  <c r="BI41" i="4"/>
  <c r="Y41" i="16" s="1"/>
  <c r="BL6" i="4"/>
  <c r="BK6"/>
  <c r="BJ6"/>
  <c r="Z6" i="16" s="1"/>
  <c r="AX6" i="4"/>
  <c r="Q6" i="16" s="1"/>
  <c r="AJ41" i="4"/>
  <c r="AL6"/>
  <c r="K6" i="16" s="1"/>
  <c r="AX40" i="4"/>
  <c r="Q40" i="16" s="1"/>
  <c r="AL40" i="4"/>
  <c r="K40" i="16" s="1"/>
  <c r="AX39" i="4"/>
  <c r="Q39" i="16" s="1"/>
  <c r="AL39" i="4"/>
  <c r="K39" i="16" s="1"/>
  <c r="AX38" i="4"/>
  <c r="Q38" i="16" s="1"/>
  <c r="AL38" i="4"/>
  <c r="K38" i="16" s="1"/>
  <c r="AX37" i="4"/>
  <c r="Q37" i="16" s="1"/>
  <c r="AL37" i="4"/>
  <c r="K37" i="16" s="1"/>
  <c r="AX36" i="4"/>
  <c r="Q36" i="16" s="1"/>
  <c r="AL36" i="4"/>
  <c r="K36" i="16" s="1"/>
  <c r="AX35" i="4"/>
  <c r="Q35" i="16" s="1"/>
  <c r="AL35" i="4"/>
  <c r="K35" i="16" s="1"/>
  <c r="AX34" i="4"/>
  <c r="Q34" i="16" s="1"/>
  <c r="AL34" i="4"/>
  <c r="K34" i="16" s="1"/>
  <c r="AX33" i="4"/>
  <c r="Q33" i="16" s="1"/>
  <c r="AL33" i="4"/>
  <c r="K33" i="16" s="1"/>
  <c r="AX32" i="4"/>
  <c r="Q32" i="16" s="1"/>
  <c r="AL32" i="4"/>
  <c r="K32" i="16" s="1"/>
  <c r="AX31" i="4"/>
  <c r="Q31" i="16" s="1"/>
  <c r="AL31" i="4"/>
  <c r="K31" i="16" s="1"/>
  <c r="AX30" i="4"/>
  <c r="Q30" i="16" s="1"/>
  <c r="AL30" i="4"/>
  <c r="K30" i="16" s="1"/>
  <c r="AX28" i="4"/>
  <c r="Q28" i="16" s="1"/>
  <c r="AL28" i="4"/>
  <c r="K28" i="16" s="1"/>
  <c r="AL27" i="4"/>
  <c r="K27" i="16" s="1"/>
  <c r="AI27" i="4"/>
  <c r="H27" i="16" s="1"/>
  <c r="AX26" i="4"/>
  <c r="Q26" i="16" s="1"/>
  <c r="AL26" i="4"/>
  <c r="K26" i="16" s="1"/>
  <c r="AX25" i="4"/>
  <c r="Q25" i="16" s="1"/>
  <c r="AL25" i="4"/>
  <c r="K25" i="16" s="1"/>
  <c r="AX24" i="4"/>
  <c r="Q24" i="16" s="1"/>
  <c r="AL24" i="4"/>
  <c r="K24" i="16" s="1"/>
  <c r="AX23" i="4"/>
  <c r="Q23" i="16" s="1"/>
  <c r="AL23" i="4"/>
  <c r="K23" i="16" s="1"/>
  <c r="AX22" i="4"/>
  <c r="Q22" i="16" s="1"/>
  <c r="AL22" i="4"/>
  <c r="K22" i="16" s="1"/>
  <c r="AX21" i="4"/>
  <c r="Q21" i="16" s="1"/>
  <c r="AL21" i="4"/>
  <c r="K21" i="16" s="1"/>
  <c r="AX20" i="4"/>
  <c r="Q20" i="16" s="1"/>
  <c r="AL20" i="4"/>
  <c r="K20" i="16" s="1"/>
  <c r="AX19" i="4"/>
  <c r="Q19" i="16" s="1"/>
  <c r="AL19" i="4"/>
  <c r="K19" i="16" s="1"/>
  <c r="AX18" i="4"/>
  <c r="Q18" i="16" s="1"/>
  <c r="AL18" i="4"/>
  <c r="K18" i="16" s="1"/>
  <c r="AX17" i="4"/>
  <c r="Q17" i="16" s="1"/>
  <c r="AL17" i="4"/>
  <c r="K17" i="16" s="1"/>
  <c r="AX15" i="4"/>
  <c r="Q15" i="16" s="1"/>
  <c r="AL15" i="4"/>
  <c r="K15" i="16" s="1"/>
  <c r="AX14" i="4"/>
  <c r="Q14" i="16" s="1"/>
  <c r="AL14" i="4"/>
  <c r="K14" i="16" s="1"/>
  <c r="AX13" i="4"/>
  <c r="Q13" i="16" s="1"/>
  <c r="AL13" i="4"/>
  <c r="K13" i="16" s="1"/>
  <c r="AX12" i="4"/>
  <c r="Q12" i="16" s="1"/>
  <c r="AL12" i="4"/>
  <c r="K12" i="16" s="1"/>
  <c r="AX11" i="4"/>
  <c r="Q11" i="16" s="1"/>
  <c r="AL11" i="4"/>
  <c r="K11" i="16" s="1"/>
  <c r="AX10" i="4"/>
  <c r="Q10" i="16" s="1"/>
  <c r="AL10" i="4"/>
  <c r="K10" i="16" s="1"/>
  <c r="BG9" i="4"/>
  <c r="T9" i="16" s="1"/>
  <c r="AX9" i="4"/>
  <c r="Q9" i="16" s="1"/>
  <c r="AL9" i="4"/>
  <c r="K9" i="16" s="1"/>
  <c r="AX8" i="4"/>
  <c r="Q8" i="16" s="1"/>
  <c r="AL8" i="4"/>
  <c r="K8" i="16" s="1"/>
  <c r="AX7" i="4"/>
  <c r="Q7" i="16" s="1"/>
  <c r="AL7" i="4"/>
  <c r="K7" i="16" s="1"/>
  <c r="BF41" i="4"/>
  <c r="S41" i="16" s="1"/>
  <c r="BE41" i="4"/>
  <c r="AK41"/>
  <c r="J41" i="16" s="1"/>
  <c r="AH41" i="4"/>
  <c r="G41" i="16" s="1"/>
  <c r="AG41" i="4"/>
  <c r="W41"/>
  <c r="E41" i="16" s="1"/>
  <c r="D46" s="1"/>
  <c r="BH27" i="4"/>
  <c r="BH9"/>
  <c r="F48" i="16" l="1"/>
  <c r="F46"/>
  <c r="F47" i="23"/>
  <c r="E46"/>
  <c r="D46"/>
  <c r="F45"/>
  <c r="T17" i="27"/>
  <c r="T12"/>
  <c r="Q41" i="21"/>
  <c r="K41"/>
  <c r="W41" i="18"/>
  <c r="O41"/>
  <c r="G40" i="36"/>
  <c r="Q27" i="18"/>
  <c r="J40" i="36"/>
  <c r="X41" i="18"/>
  <c r="E40" i="36"/>
  <c r="R41" i="16"/>
  <c r="H40" i="35"/>
  <c r="I40"/>
  <c r="V41" i="16"/>
  <c r="U41"/>
  <c r="W9"/>
  <c r="N41"/>
  <c r="D48" s="1"/>
  <c r="T39" i="27"/>
  <c r="AI41" i="4"/>
  <c r="H41" i="16" s="1"/>
  <c r="D47" s="1"/>
  <c r="BM24" i="4"/>
  <c r="F41" i="16"/>
  <c r="D40" i="35"/>
  <c r="AW41" i="4"/>
  <c r="P41" i="16" s="1"/>
  <c r="AX27" i="4"/>
  <c r="Q27" i="16" s="1"/>
  <c r="T15" i="27"/>
  <c r="T7"/>
  <c r="T14"/>
  <c r="T30"/>
  <c r="T34"/>
  <c r="T38"/>
  <c r="T9"/>
  <c r="T6"/>
  <c r="X9" i="16"/>
  <c r="J8" i="35"/>
  <c r="R8" i="27"/>
  <c r="O27" i="16"/>
  <c r="G26" i="35"/>
  <c r="T5" i="27"/>
  <c r="T19"/>
  <c r="T23"/>
  <c r="T25"/>
  <c r="T18"/>
  <c r="T32"/>
  <c r="T36"/>
  <c r="T20"/>
  <c r="T29"/>
  <c r="T33"/>
  <c r="T37"/>
  <c r="X27" i="16"/>
  <c r="J26" i="35"/>
  <c r="R26" i="27"/>
  <c r="I41" i="16"/>
  <c r="E40" i="35"/>
  <c r="O41" i="16"/>
  <c r="Y9"/>
  <c r="S8" i="27"/>
  <c r="Y27" i="16"/>
  <c r="S26" i="27"/>
  <c r="T16"/>
  <c r="T24"/>
  <c r="T31"/>
  <c r="T35"/>
  <c r="H40" i="33"/>
  <c r="H43" i="32" s="1"/>
  <c r="I40" i="33"/>
  <c r="I43" i="32" s="1"/>
  <c r="G26" i="33"/>
  <c r="I8" i="32"/>
  <c r="G5"/>
  <c r="G6"/>
  <c r="E8"/>
  <c r="H8"/>
  <c r="J27"/>
  <c r="J33"/>
  <c r="J37"/>
  <c r="C40"/>
  <c r="C42" s="1"/>
  <c r="E28"/>
  <c r="G30"/>
  <c r="E32"/>
  <c r="E34"/>
  <c r="G36"/>
  <c r="E38"/>
  <c r="G27"/>
  <c r="G31"/>
  <c r="G33"/>
  <c r="E37"/>
  <c r="E39"/>
  <c r="G39"/>
  <c r="D40" i="33"/>
  <c r="D43" i="32" s="1"/>
  <c r="F40"/>
  <c r="F42" s="1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E10"/>
  <c r="G10"/>
  <c r="E12"/>
  <c r="G12"/>
  <c r="E14"/>
  <c r="G14"/>
  <c r="E16"/>
  <c r="G16"/>
  <c r="E18"/>
  <c r="G18"/>
  <c r="E20"/>
  <c r="G20"/>
  <c r="E22"/>
  <c r="G22"/>
  <c r="E24"/>
  <c r="E27"/>
  <c r="E29"/>
  <c r="E31"/>
  <c r="E35"/>
  <c r="G37"/>
  <c r="J28"/>
  <c r="J30"/>
  <c r="J32"/>
  <c r="J34"/>
  <c r="J36"/>
  <c r="J38"/>
  <c r="E5"/>
  <c r="J5"/>
  <c r="E7"/>
  <c r="G7"/>
  <c r="E9"/>
  <c r="G9"/>
  <c r="E11"/>
  <c r="G11"/>
  <c r="E13"/>
  <c r="G13"/>
  <c r="E15"/>
  <c r="G15"/>
  <c r="E17"/>
  <c r="G17"/>
  <c r="E19"/>
  <c r="G19"/>
  <c r="E21"/>
  <c r="G21"/>
  <c r="E23"/>
  <c r="G23"/>
  <c r="E25"/>
  <c r="G25"/>
  <c r="D26"/>
  <c r="D40" i="34"/>
  <c r="D44" i="32" s="1"/>
  <c r="J8" i="33"/>
  <c r="E26"/>
  <c r="J26"/>
  <c r="I40" i="34"/>
  <c r="I44" i="32" s="1"/>
  <c r="H40" i="34"/>
  <c r="H44" i="32" s="1"/>
  <c r="E6"/>
  <c r="G8"/>
  <c r="J29"/>
  <c r="J31"/>
  <c r="J35"/>
  <c r="J39"/>
  <c r="E26"/>
  <c r="G28"/>
  <c r="E30"/>
  <c r="G32"/>
  <c r="G34"/>
  <c r="E36"/>
  <c r="G38"/>
  <c r="G24"/>
  <c r="G29"/>
  <c r="E33"/>
  <c r="G35"/>
  <c r="H18" i="7"/>
  <c r="H7"/>
  <c r="H39" s="1"/>
  <c r="D39"/>
  <c r="BM41" i="14"/>
  <c r="AL41" i="12"/>
  <c r="K41" i="18" s="1"/>
  <c r="BM17" i="4"/>
  <c r="BM25"/>
  <c r="H41" i="23"/>
  <c r="BG41" i="4"/>
  <c r="T41" i="16" s="1"/>
  <c r="D49" s="1"/>
  <c r="BL9" i="4"/>
  <c r="BL41" s="1"/>
  <c r="BL27"/>
  <c r="BM40"/>
  <c r="BM31"/>
  <c r="BM35"/>
  <c r="BM39"/>
  <c r="BL41" i="12"/>
  <c r="BM9"/>
  <c r="BM41" s="1"/>
  <c r="BJ41"/>
  <c r="Z41" i="18" s="1"/>
  <c r="AX41" i="12"/>
  <c r="Q41" i="18" s="1"/>
  <c r="BK41" i="12"/>
  <c r="BK9" i="4"/>
  <c r="BJ9"/>
  <c r="Z9" i="16" s="1"/>
  <c r="BK27" i="4"/>
  <c r="BJ27"/>
  <c r="Z27" i="16" s="1"/>
  <c r="BM6" i="4"/>
  <c r="AL41"/>
  <c r="K41" i="16" s="1"/>
  <c r="BH41" i="4"/>
  <c r="F46" i="23" l="1"/>
  <c r="W41" i="16"/>
  <c r="AX41" i="4"/>
  <c r="Q41" i="16" s="1"/>
  <c r="G40" i="35"/>
  <c r="S40" i="27"/>
  <c r="T8"/>
  <c r="X41" i="16"/>
  <c r="J40" i="35"/>
  <c r="T26" i="27"/>
  <c r="R40"/>
  <c r="BM27" i="4"/>
  <c r="BM9"/>
  <c r="BM41" s="1"/>
  <c r="I40" i="32"/>
  <c r="I42" s="1"/>
  <c r="J26"/>
  <c r="H40"/>
  <c r="H42" s="1"/>
  <c r="G40"/>
  <c r="G42" s="1"/>
  <c r="J40" i="34"/>
  <c r="J44" i="32" s="1"/>
  <c r="E40" i="33"/>
  <c r="E43" i="32" s="1"/>
  <c r="G40" i="34"/>
  <c r="G44" i="32" s="1"/>
  <c r="D40"/>
  <c r="D42" s="1"/>
  <c r="J8"/>
  <c r="E40"/>
  <c r="E42" s="1"/>
  <c r="J40" i="33"/>
  <c r="J43" i="32" s="1"/>
  <c r="E40" i="34"/>
  <c r="E44" i="32" s="1"/>
  <c r="G40" i="33"/>
  <c r="G43" i="32" s="1"/>
  <c r="G26"/>
  <c r="BK41" i="4"/>
  <c r="BJ41"/>
  <c r="Z41" i="16" s="1"/>
  <c r="T40" i="27" l="1"/>
  <c r="J40" i="32"/>
  <c r="J42" s="1"/>
</calcChain>
</file>

<file path=xl/sharedStrings.xml><?xml version="1.0" encoding="utf-8"?>
<sst xmlns="http://schemas.openxmlformats.org/spreadsheetml/2006/main" count="1725" uniqueCount="165">
  <si>
    <t>Pre-Primary</t>
  </si>
  <si>
    <t xml:space="preserve">Class I  </t>
  </si>
  <si>
    <t>Class II</t>
  </si>
  <si>
    <t>Class III</t>
  </si>
  <si>
    <t>Class IV</t>
  </si>
  <si>
    <t>Class V</t>
  </si>
  <si>
    <t>Class VI</t>
  </si>
  <si>
    <t>Class VII</t>
  </si>
  <si>
    <t>Class VIII</t>
  </si>
  <si>
    <t>Class IX</t>
  </si>
  <si>
    <t>Class X</t>
  </si>
  <si>
    <t>Class XI</t>
  </si>
  <si>
    <t>Class XII</t>
  </si>
  <si>
    <t>Boys</t>
  </si>
  <si>
    <t>Girls</t>
  </si>
  <si>
    <t>Total</t>
  </si>
  <si>
    <t>Andhra Pradesh</t>
  </si>
  <si>
    <t>Arunachal Pradesh</t>
  </si>
  <si>
    <t>Bihar</t>
  </si>
  <si>
    <t>Chhattisgarh</t>
  </si>
  <si>
    <t>Goa</t>
  </si>
  <si>
    <t>Gujarat</t>
  </si>
  <si>
    <t>Haryana</t>
  </si>
  <si>
    <t xml:space="preserve">Himachal Pradesh </t>
  </si>
  <si>
    <t xml:space="preserve">Jammu &amp; Kashmir </t>
  </si>
  <si>
    <t>Karnataka</t>
  </si>
  <si>
    <t xml:space="preserve">Kerala </t>
  </si>
  <si>
    <t>Madhya Pradesh</t>
  </si>
  <si>
    <t>Maharashtra</t>
  </si>
  <si>
    <t>Manipur</t>
  </si>
  <si>
    <t>Meghalaya</t>
  </si>
  <si>
    <t>Mizoram</t>
  </si>
  <si>
    <t>Rajasthan</t>
  </si>
  <si>
    <t>Sikkim</t>
  </si>
  <si>
    <t>Tamil Nadu</t>
  </si>
  <si>
    <t>Tripura</t>
  </si>
  <si>
    <t>Uttar Pradesh</t>
  </si>
  <si>
    <t>Uttarakhand</t>
  </si>
  <si>
    <t xml:space="preserve">West Bengal </t>
  </si>
  <si>
    <t>A&amp;N Islands</t>
  </si>
  <si>
    <t>Chandigarh</t>
  </si>
  <si>
    <t>D&amp;N Haveli</t>
  </si>
  <si>
    <t>Daman &amp; Diu</t>
  </si>
  <si>
    <t>Delhi</t>
  </si>
  <si>
    <t xml:space="preserve">Lakshadweep </t>
  </si>
  <si>
    <t>Puducherry</t>
  </si>
  <si>
    <t>INDIA</t>
  </si>
  <si>
    <t>High/Secondary Schools</t>
  </si>
  <si>
    <t>Assam</t>
  </si>
  <si>
    <t xml:space="preserve">Bihar </t>
  </si>
  <si>
    <t>Himachal Pradesh</t>
  </si>
  <si>
    <t>Jammu &amp; Kashmir</t>
  </si>
  <si>
    <t>Jharkhand</t>
  </si>
  <si>
    <t>Kerala</t>
  </si>
  <si>
    <t>Nagaland</t>
  </si>
  <si>
    <t>Odisha</t>
  </si>
  <si>
    <t>Punjab</t>
  </si>
  <si>
    <t>West Bengal</t>
  </si>
  <si>
    <t>Lakshadweep</t>
  </si>
  <si>
    <t>Primary Schools</t>
  </si>
  <si>
    <t>Local Bodies</t>
  </si>
  <si>
    <t>Private Aided</t>
  </si>
  <si>
    <t>Private Unaided</t>
  </si>
  <si>
    <t>Number</t>
  </si>
  <si>
    <t>%age</t>
  </si>
  <si>
    <t>States/
Union Territories</t>
  </si>
  <si>
    <t>Government</t>
  </si>
  <si>
    <t>Sl. No.</t>
  </si>
  <si>
    <t xml:space="preserve">Intermediate/Senior Secondary Schools </t>
  </si>
  <si>
    <t>Upper Primary Schools</t>
  </si>
  <si>
    <t>Pre-Primary Schools</t>
  </si>
  <si>
    <t xml:space="preserve">Intermediate/ Senior Secondary Schools </t>
  </si>
  <si>
    <t>High/ Secondary Schools</t>
  </si>
  <si>
    <t>Number of Senior Secondary/ Secondary Education Board</t>
  </si>
  <si>
    <r>
      <t>Punjab</t>
    </r>
    <r>
      <rPr>
        <vertAlign val="superscript"/>
        <sz val="12"/>
        <rFont val="Cambria"/>
        <family val="1"/>
        <scheme val="major"/>
      </rPr>
      <t xml:space="preserve"> </t>
    </r>
  </si>
  <si>
    <t>Secondary</t>
  </si>
  <si>
    <t xml:space="preserve">Vocational           </t>
  </si>
  <si>
    <t>Source: National Institute of Open School (NIOS)</t>
  </si>
  <si>
    <t>Senior Secondary</t>
  </si>
  <si>
    <t>Scheduled Caste</t>
  </si>
  <si>
    <t>Scheduled Tribe</t>
  </si>
  <si>
    <t>All Categories</t>
  </si>
  <si>
    <t>TOTAL
Class I - V</t>
  </si>
  <si>
    <t>TOTAL
Class VI - VIII</t>
  </si>
  <si>
    <t>TOTAL
Class I - VIII</t>
  </si>
  <si>
    <t>TOTAL
Class IX-X</t>
  </si>
  <si>
    <t>TOTAL
Class I-X</t>
  </si>
  <si>
    <t>TOTAL
Class XI- XII</t>
  </si>
  <si>
    <t>TOTAL
Class I- XII</t>
  </si>
  <si>
    <t>Classes I-V
(6-10 Years)</t>
  </si>
  <si>
    <t>Classes VI-VIII
(11-13 Years)</t>
  </si>
  <si>
    <t>Classes I-VIII
(6-13 Years)</t>
  </si>
  <si>
    <t>Classes IX-X
(14-15 Years)</t>
  </si>
  <si>
    <t>Classes I-X
(6-15 Years)</t>
  </si>
  <si>
    <t>Classes XI-XII
(16-17 Years)</t>
  </si>
  <si>
    <t>Classes IX-XII
(14-17 Years)</t>
  </si>
  <si>
    <t>Classes I-XII
(6-17 Years)</t>
  </si>
  <si>
    <t>Classes I-V</t>
  </si>
  <si>
    <t>Classes I-VIII</t>
  </si>
  <si>
    <t>Classes I-X</t>
  </si>
  <si>
    <t xml:space="preserve">INDIA  </t>
  </si>
  <si>
    <r>
      <t>Punjab</t>
    </r>
    <r>
      <rPr>
        <vertAlign val="superscript"/>
        <sz val="11"/>
        <rFont val="Cambria"/>
        <family val="1"/>
        <scheme val="major"/>
      </rPr>
      <t xml:space="preserve"> </t>
    </r>
  </si>
  <si>
    <t>Table C1:</t>
  </si>
  <si>
    <t>Men</t>
  </si>
  <si>
    <t>Women</t>
  </si>
  <si>
    <t>Difference in Enrolment</t>
  </si>
  <si>
    <t>NUMBER OF FEMALE TEACHERS PER HUNDRED MALE TEACHERS</t>
  </si>
  <si>
    <t>Table C3:</t>
  </si>
  <si>
    <t>Classes
VI-VIII</t>
  </si>
  <si>
    <t>Classes
IX-X</t>
  </si>
  <si>
    <t>Classes
I-X</t>
  </si>
  <si>
    <t>Classes
XI-XII</t>
  </si>
  <si>
    <t>Classes
IX-XII</t>
  </si>
  <si>
    <t>Classes
I-XII</t>
  </si>
  <si>
    <t>Classes
I-V</t>
  </si>
  <si>
    <t>Classes
I-VIII</t>
  </si>
  <si>
    <t>Appendix-1</t>
  </si>
  <si>
    <t>Appendix-2</t>
  </si>
  <si>
    <t>6-10 Years</t>
  </si>
  <si>
    <t>11-13 Years</t>
  </si>
  <si>
    <t>14-15 Years</t>
  </si>
  <si>
    <t>16-17 Years</t>
  </si>
  <si>
    <t xml:space="preserve">Male </t>
  </si>
  <si>
    <t xml:space="preserve">Female </t>
  </si>
  <si>
    <t xml:space="preserve">Grand Total 
Pre-Primary to XII
 Pre-Primary to Class XII </t>
  </si>
  <si>
    <t>Table B1: ENROLMENT IN SCHOOL EDUCATION</t>
  </si>
  <si>
    <t>Table A1: NUMBER OF SCHOOL EDUCATION INSTITUTIONS</t>
  </si>
  <si>
    <t>Table A2: NUMBER OF INSTITUTIONS BY MANAGEMENT</t>
  </si>
  <si>
    <t>Table B2: ENROLMENT IN SCHOOL EDUCATION</t>
  </si>
  <si>
    <t>Table B3: ENROLMENT IN SCHOOL EDUCATION</t>
  </si>
  <si>
    <t>Table B4: ENROLMENT IN OPEN SCHOOL EDUCATION</t>
  </si>
  <si>
    <t>Table C2: PERCENTAGE OF TRAINED TEACHERS</t>
  </si>
  <si>
    <t>Table C4: PUPIL TEACHER RATIO (PTR)</t>
  </si>
  <si>
    <t>Table D1: GROSS ENROLMENT RATIO (GER)</t>
  </si>
  <si>
    <t>Table D2: GROSS ENROLMENT RATIO (GER)</t>
  </si>
  <si>
    <t>Table D3: GROSS ENROLMENT RATIO (GER)</t>
  </si>
  <si>
    <t>Table E1: GENDER PARITY INDEX (GPI)</t>
  </si>
  <si>
    <t>Table E2: GENDER PARITY INDEX (GPI)</t>
  </si>
  <si>
    <t>Table E3: GENDER PARITY INDEX (GPI)</t>
  </si>
  <si>
    <t>Table F1: NUMBER OF GIRLS PER HUNDRED BOYS</t>
  </si>
  <si>
    <t>Table F3: NUMBER OF GIRLS PER HUNDRED BOYS</t>
  </si>
  <si>
    <t>Table F2: NUMBER OF GIRLS PER HUNDRED BOYS</t>
  </si>
  <si>
    <t>Table G1: DROP OUT RATES</t>
  </si>
  <si>
    <t>Table G2: DROP OUT RATES</t>
  </si>
  <si>
    <t>Table G3: DROP OUT RATES</t>
  </si>
  <si>
    <t>Table I: BACK SERIES OF ENROLMENT IN CLASS I</t>
  </si>
  <si>
    <t>Table J: ENROLMENT IN VARIOUS TYPES OF SCHOOLS</t>
  </si>
  <si>
    <t>NUMBER OF TEACHERS IN VARIOUS TYPES OF SCHOOLS</t>
  </si>
  <si>
    <t>Total Number of Schools (Primary &amp; above)</t>
  </si>
  <si>
    <t>I-V</t>
  </si>
  <si>
    <t>VI-VIII</t>
  </si>
  <si>
    <t>IX-X</t>
  </si>
  <si>
    <t>XI-XII</t>
  </si>
  <si>
    <t>Level</t>
  </si>
  <si>
    <t>SC</t>
  </si>
  <si>
    <t>ST</t>
  </si>
  <si>
    <t>All</t>
  </si>
  <si>
    <t>2005-2006</t>
  </si>
  <si>
    <t>2002-2003</t>
  </si>
  <si>
    <t>2000-2001</t>
  </si>
  <si>
    <t>Table H1: Projected Population 2009</t>
  </si>
  <si>
    <t>Table H2: Projected Population 2009</t>
  </si>
  <si>
    <t>Table H3: Projected Population 2009</t>
  </si>
  <si>
    <t>Note: During 2000-2001 the state of Bihar, Madhya Pradesh and Uttar Pradesh were not bifurcated.</t>
  </si>
  <si>
    <t>India Trained %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</si>
</sst>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_-* #,##0.00_-;\-* #,##0.00_-;_-* &quot;-&quot;??_-;_-@_-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sz val="12"/>
      <color indexed="8"/>
      <name val="Cambria"/>
      <family val="1"/>
      <scheme val="major"/>
    </font>
    <font>
      <b/>
      <sz val="14"/>
      <name val="Cambria"/>
      <family val="1"/>
      <scheme val="major"/>
    </font>
    <font>
      <b/>
      <i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i/>
      <sz val="9"/>
      <name val="Cambria"/>
      <family val="1"/>
      <scheme val="major"/>
    </font>
    <font>
      <i/>
      <sz val="9"/>
      <name val="Cambria"/>
      <family val="1"/>
      <scheme val="major"/>
    </font>
    <font>
      <b/>
      <sz val="11"/>
      <color indexed="8"/>
      <name val="Cambria"/>
      <family val="1"/>
      <scheme val="major"/>
    </font>
    <font>
      <vertAlign val="superscript"/>
      <sz val="12"/>
      <name val="Cambria"/>
      <family val="1"/>
      <scheme val="major"/>
    </font>
    <font>
      <b/>
      <sz val="12"/>
      <color indexed="8"/>
      <name val="Cambria"/>
      <family val="1"/>
      <scheme val="major"/>
    </font>
    <font>
      <i/>
      <sz val="12"/>
      <color indexed="8"/>
      <name val="Cambria"/>
      <family val="1"/>
      <scheme val="major"/>
    </font>
    <font>
      <sz val="14"/>
      <name val="Cambria"/>
      <family val="1"/>
      <scheme val="major"/>
    </font>
    <font>
      <b/>
      <sz val="9"/>
      <name val="Cambria"/>
      <family val="1"/>
      <scheme val="major"/>
    </font>
    <font>
      <b/>
      <sz val="9"/>
      <color indexed="8"/>
      <name val="Cambria"/>
      <family val="1"/>
      <scheme val="major"/>
    </font>
    <font>
      <b/>
      <sz val="12"/>
      <name val="Arial"/>
      <family val="2"/>
    </font>
    <font>
      <sz val="10"/>
      <name val="Arial"/>
      <family val="2"/>
    </font>
    <font>
      <vertAlign val="superscript"/>
      <sz val="11"/>
      <name val="Cambria"/>
      <family val="1"/>
      <scheme val="major"/>
    </font>
    <font>
      <sz val="10"/>
      <name val="Arial"/>
      <family val="2"/>
    </font>
    <font>
      <sz val="12"/>
      <color rgb="FFC0000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" fillId="0" borderId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1" fillId="0" borderId="0"/>
    <xf numFmtId="0" fontId="23" fillId="0" borderId="0"/>
    <xf numFmtId="0" fontId="1" fillId="0" borderId="0"/>
  </cellStyleXfs>
  <cellXfs count="215">
    <xf numFmtId="0" fontId="0" fillId="0" borderId="0" xfId="0"/>
    <xf numFmtId="0" fontId="8" fillId="0" borderId="0" xfId="0" applyFont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7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vertical="center"/>
    </xf>
    <xf numFmtId="0" fontId="4" fillId="0" borderId="2" xfId="1" applyFont="1" applyBorder="1" applyAlignment="1">
      <alignment horizontal="right" vertical="center"/>
    </xf>
    <xf numFmtId="0" fontId="4" fillId="0" borderId="2" xfId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3" fillId="4" borderId="0" xfId="1" applyFont="1" applyFill="1" applyBorder="1" applyAlignment="1">
      <alignment vertical="center"/>
    </xf>
    <xf numFmtId="0" fontId="4" fillId="4" borderId="0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vertical="center"/>
    </xf>
    <xf numFmtId="0" fontId="5" fillId="4" borderId="2" xfId="1" applyFont="1" applyFill="1" applyBorder="1" applyAlignment="1">
      <alignment horizontal="center" vertical="center" wrapText="1"/>
    </xf>
    <xf numFmtId="0" fontId="6" fillId="4" borderId="0" xfId="1" applyFont="1" applyFill="1" applyBorder="1" applyAlignment="1">
      <alignment vertical="center"/>
    </xf>
    <xf numFmtId="0" fontId="3" fillId="4" borderId="2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vertical="center"/>
    </xf>
    <xf numFmtId="0" fontId="3" fillId="4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right" vertical="center" inden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 wrapText="1"/>
    </xf>
    <xf numFmtId="0" fontId="12" fillId="0" borderId="0" xfId="1" applyFont="1" applyBorder="1" applyAlignment="1">
      <alignment vertical="center"/>
    </xf>
    <xf numFmtId="0" fontId="11" fillId="4" borderId="2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right" vertical="center"/>
    </xf>
    <xf numFmtId="0" fontId="4" fillId="2" borderId="2" xfId="1" applyFont="1" applyFill="1" applyBorder="1" applyAlignment="1">
      <alignment horizontal="right" vertical="center" wrapText="1"/>
    </xf>
    <xf numFmtId="1" fontId="4" fillId="2" borderId="2" xfId="1" applyNumberFormat="1" applyFont="1" applyFill="1" applyBorder="1" applyAlignment="1">
      <alignment horizontal="right" vertical="center" wrapText="1"/>
    </xf>
    <xf numFmtId="0" fontId="4" fillId="2" borderId="2" xfId="1" applyFont="1" applyFill="1" applyBorder="1" applyAlignment="1">
      <alignment vertical="center" wrapText="1"/>
    </xf>
    <xf numFmtId="0" fontId="4" fillId="2" borderId="2" xfId="1" quotePrefix="1" applyFont="1" applyFill="1" applyBorder="1" applyAlignment="1">
      <alignment horizontal="right" vertical="center"/>
    </xf>
    <xf numFmtId="0" fontId="16" fillId="2" borderId="0" xfId="1" applyFont="1" applyFill="1" applyBorder="1" applyAlignment="1">
      <alignment vertical="center"/>
    </xf>
    <xf numFmtId="0" fontId="15" fillId="2" borderId="0" xfId="1" applyFont="1" applyFill="1" applyBorder="1" applyAlignment="1">
      <alignment vertical="center"/>
    </xf>
    <xf numFmtId="1" fontId="15" fillId="2" borderId="0" xfId="1" applyNumberFormat="1" applyFont="1" applyFill="1" applyBorder="1" applyAlignment="1">
      <alignment vertical="center"/>
    </xf>
    <xf numFmtId="1" fontId="15" fillId="2" borderId="0" xfId="1" applyNumberFormat="1" applyFont="1" applyFill="1" applyBorder="1" applyAlignment="1">
      <alignment horizontal="right" vertical="center"/>
    </xf>
    <xf numFmtId="0" fontId="15" fillId="2" borderId="0" xfId="1" applyFont="1" applyFill="1" applyBorder="1" applyAlignment="1">
      <alignment horizontal="right" vertical="center"/>
    </xf>
    <xf numFmtId="0" fontId="17" fillId="2" borderId="0" xfId="1" applyFont="1" applyFill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17" fillId="0" borderId="0" xfId="1" applyFont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15" fillId="4" borderId="0" xfId="1" applyFont="1" applyFill="1" applyBorder="1" applyAlignment="1">
      <alignment vertical="center"/>
    </xf>
    <xf numFmtId="0" fontId="19" fillId="4" borderId="0" xfId="1" applyFont="1" applyFill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2" borderId="0" xfId="1" applyFont="1" applyFill="1" applyBorder="1" applyAlignment="1">
      <alignment vertical="center"/>
    </xf>
    <xf numFmtId="0" fontId="3" fillId="0" borderId="0" xfId="1" applyFont="1" applyBorder="1" applyAlignment="1">
      <alignment vertical="center"/>
    </xf>
    <xf numFmtId="1" fontId="4" fillId="0" borderId="0" xfId="1" applyNumberFormat="1" applyFont="1" applyBorder="1" applyAlignment="1">
      <alignment vertical="center"/>
    </xf>
    <xf numFmtId="164" fontId="4" fillId="0" borderId="0" xfId="1" applyNumberFormat="1" applyFont="1" applyBorder="1" applyAlignment="1">
      <alignment vertical="center"/>
    </xf>
    <xf numFmtId="2" fontId="4" fillId="0" borderId="0" xfId="1" applyNumberFormat="1" applyFont="1" applyBorder="1" applyAlignment="1">
      <alignment vertical="center"/>
    </xf>
    <xf numFmtId="165" fontId="4" fillId="0" borderId="0" xfId="1" applyNumberFormat="1" applyFont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2" fontId="4" fillId="2" borderId="2" xfId="1" applyNumberFormat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/>
    <xf numFmtId="0" fontId="3" fillId="0" borderId="0" xfId="1" applyFont="1"/>
    <xf numFmtId="0" fontId="11" fillId="0" borderId="0" xfId="1" applyFont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8" fillId="0" borderId="0" xfId="1" applyFont="1" applyBorder="1" applyAlignment="1">
      <alignment vertical="center"/>
    </xf>
    <xf numFmtId="0" fontId="6" fillId="0" borderId="2" xfId="1" applyFont="1" applyBorder="1" applyAlignment="1">
      <alignment horizontal="right" wrapText="1"/>
    </xf>
    <xf numFmtId="3" fontId="6" fillId="0" borderId="2" xfId="1" applyNumberFormat="1" applyFont="1" applyBorder="1" applyAlignment="1">
      <alignment horizontal="right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right" vertical="top"/>
    </xf>
    <xf numFmtId="1" fontId="4" fillId="0" borderId="2" xfId="1" applyNumberFormat="1" applyFont="1" applyBorder="1" applyAlignment="1">
      <alignment horizontal="right" vertical="center"/>
    </xf>
    <xf numFmtId="0" fontId="3" fillId="4" borderId="2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/>
    </xf>
    <xf numFmtId="0" fontId="3" fillId="4" borderId="3" xfId="1" applyFont="1" applyFill="1" applyBorder="1" applyAlignment="1">
      <alignment horizontal="center" vertical="center" wrapText="1"/>
    </xf>
    <xf numFmtId="0" fontId="6" fillId="0" borderId="6" xfId="1" applyFont="1" applyBorder="1" applyAlignment="1">
      <alignment horizontal="right"/>
    </xf>
    <xf numFmtId="0" fontId="6" fillId="0" borderId="6" xfId="1" applyFont="1" applyFill="1" applyBorder="1" applyAlignment="1">
      <alignment horizontal="right"/>
    </xf>
    <xf numFmtId="3" fontId="6" fillId="0" borderId="2" xfId="1" quotePrefix="1" applyNumberFormat="1" applyFont="1" applyBorder="1" applyAlignment="1">
      <alignment horizontal="right"/>
    </xf>
    <xf numFmtId="0" fontId="6" fillId="0" borderId="2" xfId="1" applyFont="1" applyBorder="1" applyAlignment="1">
      <alignment horizontal="right"/>
    </xf>
    <xf numFmtId="0" fontId="5" fillId="4" borderId="0" xfId="1" applyFont="1" applyFill="1" applyBorder="1" applyAlignment="1">
      <alignment vertical="center"/>
    </xf>
    <xf numFmtId="0" fontId="20" fillId="0" borderId="0" xfId="1" applyFont="1"/>
    <xf numFmtId="0" fontId="4" fillId="5" borderId="0" xfId="1" applyFont="1" applyFill="1" applyBorder="1" applyAlignment="1">
      <alignment vertical="center"/>
    </xf>
    <xf numFmtId="1" fontId="4" fillId="0" borderId="2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 indent="4"/>
    </xf>
    <xf numFmtId="1" fontId="4" fillId="0" borderId="2" xfId="1" applyNumberFormat="1" applyFont="1" applyBorder="1" applyAlignment="1">
      <alignment horizontal="right" vertical="center" indent="4"/>
    </xf>
    <xf numFmtId="0" fontId="3" fillId="4" borderId="2" xfId="1" applyFont="1" applyFill="1" applyBorder="1" applyAlignment="1">
      <alignment horizontal="right" vertical="center" indent="4"/>
    </xf>
    <xf numFmtId="0" fontId="5" fillId="6" borderId="2" xfId="1" applyFont="1" applyFill="1" applyBorder="1" applyAlignment="1">
      <alignment vertical="center"/>
    </xf>
    <xf numFmtId="0" fontId="5" fillId="6" borderId="0" xfId="1" applyFont="1" applyFill="1" applyBorder="1" applyAlignment="1">
      <alignment vertical="center"/>
    </xf>
    <xf numFmtId="0" fontId="5" fillId="6" borderId="2" xfId="1" applyFont="1" applyFill="1" applyBorder="1" applyAlignment="1">
      <alignment horizontal="right"/>
    </xf>
    <xf numFmtId="164" fontId="4" fillId="6" borderId="2" xfId="1" applyNumberFormat="1" applyFont="1" applyFill="1" applyBorder="1" applyAlignment="1">
      <alignment horizontal="center" vertical="center"/>
    </xf>
    <xf numFmtId="0" fontId="13" fillId="6" borderId="0" xfId="1" applyFont="1" applyFill="1" applyBorder="1" applyAlignment="1">
      <alignment vertical="center"/>
    </xf>
    <xf numFmtId="0" fontId="3" fillId="6" borderId="2" xfId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horizontal="right" vertical="center" indent="1"/>
    </xf>
    <xf numFmtId="0" fontId="3" fillId="6" borderId="2" xfId="1" applyFont="1" applyFill="1" applyBorder="1" applyAlignment="1">
      <alignment vertical="center"/>
    </xf>
    <xf numFmtId="0" fontId="3" fillId="6" borderId="0" xfId="1" applyFont="1" applyFill="1" applyBorder="1" applyAlignment="1">
      <alignment vertical="center"/>
    </xf>
    <xf numFmtId="164" fontId="3" fillId="6" borderId="2" xfId="1" applyNumberFormat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right" vertical="center"/>
    </xf>
    <xf numFmtId="1" fontId="5" fillId="6" borderId="2" xfId="1" applyNumberFormat="1" applyFont="1" applyFill="1" applyBorder="1" applyAlignment="1">
      <alignment horizontal="right" vertical="center"/>
    </xf>
    <xf numFmtId="0" fontId="13" fillId="6" borderId="2" xfId="1" applyFont="1" applyFill="1" applyBorder="1" applyAlignment="1">
      <alignment horizontal="right" vertical="center"/>
    </xf>
    <xf numFmtId="1" fontId="4" fillId="2" borderId="2" xfId="1" applyNumberFormat="1" applyFont="1" applyFill="1" applyBorder="1" applyAlignment="1">
      <alignment horizontal="center" vertical="center"/>
    </xf>
    <xf numFmtId="2" fontId="3" fillId="6" borderId="2" xfId="1" applyNumberFormat="1" applyFont="1" applyFill="1" applyBorder="1" applyAlignment="1">
      <alignment horizontal="center" vertical="center"/>
    </xf>
    <xf numFmtId="1" fontId="3" fillId="6" borderId="2" xfId="1" applyNumberFormat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 wrapText="1"/>
    </xf>
    <xf numFmtId="0" fontId="4" fillId="0" borderId="0" xfId="8" applyFont="1" applyAlignment="1">
      <alignment vertical="center"/>
    </xf>
    <xf numFmtId="0" fontId="8" fillId="0" borderId="0" xfId="8" applyFont="1" applyAlignment="1">
      <alignment horizontal="right" vertical="center"/>
    </xf>
    <xf numFmtId="0" fontId="8" fillId="0" borderId="0" xfId="8" applyFont="1" applyAlignment="1">
      <alignment vertical="center"/>
    </xf>
    <xf numFmtId="0" fontId="3" fillId="0" borderId="1" xfId="8" applyFont="1" applyBorder="1" applyAlignment="1">
      <alignment vertical="center"/>
    </xf>
    <xf numFmtId="0" fontId="3" fillId="4" borderId="0" xfId="8" applyFont="1" applyFill="1" applyAlignment="1">
      <alignment vertical="center"/>
    </xf>
    <xf numFmtId="0" fontId="4" fillId="4" borderId="0" xfId="8" applyFont="1" applyFill="1" applyAlignment="1">
      <alignment vertical="center"/>
    </xf>
    <xf numFmtId="0" fontId="3" fillId="4" borderId="2" xfId="8" applyFont="1" applyFill="1" applyBorder="1" applyAlignment="1">
      <alignment horizontal="center" vertical="center"/>
    </xf>
    <xf numFmtId="0" fontId="9" fillId="4" borderId="2" xfId="8" applyFont="1" applyFill="1" applyBorder="1" applyAlignment="1">
      <alignment horizontal="center" vertical="center"/>
    </xf>
    <xf numFmtId="0" fontId="9" fillId="4" borderId="0" xfId="8" applyFont="1" applyFill="1" applyAlignment="1">
      <alignment vertical="center"/>
    </xf>
    <xf numFmtId="0" fontId="4" fillId="0" borderId="2" xfId="8" applyFont="1" applyBorder="1" applyAlignment="1">
      <alignment horizontal="center" vertical="center"/>
    </xf>
    <xf numFmtId="0" fontId="4" fillId="2" borderId="2" xfId="8" applyFont="1" applyFill="1" applyBorder="1" applyAlignment="1">
      <alignment horizontal="left" vertical="center"/>
    </xf>
    <xf numFmtId="1" fontId="4" fillId="0" borderId="2" xfId="8" applyNumberFormat="1" applyFont="1" applyBorder="1" applyAlignment="1">
      <alignment horizontal="right" vertical="center"/>
    </xf>
    <xf numFmtId="1" fontId="4" fillId="2" borderId="2" xfId="8" applyNumberFormat="1" applyFont="1" applyFill="1" applyBorder="1" applyAlignment="1">
      <alignment vertical="center"/>
    </xf>
    <xf numFmtId="1" fontId="4" fillId="0" borderId="2" xfId="8" applyNumberFormat="1" applyFont="1" applyBorder="1" applyAlignment="1">
      <alignment vertical="center"/>
    </xf>
    <xf numFmtId="0" fontId="4" fillId="2" borderId="2" xfId="8" applyFont="1" applyFill="1" applyBorder="1" applyAlignment="1">
      <alignment horizontal="left" vertical="center" wrapText="1"/>
    </xf>
    <xf numFmtId="1" fontId="3" fillId="4" borderId="2" xfId="8" applyNumberFormat="1" applyFont="1" applyFill="1" applyBorder="1" applyAlignment="1">
      <alignment horizontal="right" vertical="center"/>
    </xf>
    <xf numFmtId="1" fontId="4" fillId="0" borderId="0" xfId="8" applyNumberFormat="1" applyFont="1" applyAlignment="1">
      <alignment vertical="center"/>
    </xf>
    <xf numFmtId="1" fontId="3" fillId="0" borderId="0" xfId="8" applyNumberFormat="1" applyFont="1" applyAlignment="1">
      <alignment vertical="center"/>
    </xf>
    <xf numFmtId="0" fontId="3" fillId="0" borderId="0" xfId="8" applyFont="1" applyAlignment="1">
      <alignment vertical="center"/>
    </xf>
    <xf numFmtId="0" fontId="9" fillId="4" borderId="6" xfId="8" applyFont="1" applyFill="1" applyBorder="1" applyAlignment="1">
      <alignment horizontal="center" vertical="center"/>
    </xf>
    <xf numFmtId="0" fontId="9" fillId="0" borderId="0" xfId="8" applyFont="1" applyAlignment="1">
      <alignment vertical="center"/>
    </xf>
    <xf numFmtId="0" fontId="8" fillId="0" borderId="0" xfId="9" applyFont="1" applyBorder="1" applyAlignment="1">
      <alignment horizontal="center" vertical="center"/>
    </xf>
    <xf numFmtId="0" fontId="8" fillId="2" borderId="0" xfId="9" applyFont="1" applyFill="1" applyBorder="1" applyAlignment="1">
      <alignment vertical="center"/>
    </xf>
    <xf numFmtId="0" fontId="8" fillId="0" borderId="0" xfId="9" applyFont="1" applyBorder="1" applyAlignment="1">
      <alignment vertical="center"/>
    </xf>
    <xf numFmtId="0" fontId="8" fillId="0" borderId="0" xfId="9" applyFont="1" applyAlignment="1">
      <alignment horizontal="center" vertical="center"/>
    </xf>
    <xf numFmtId="0" fontId="4" fillId="0" borderId="0" xfId="9" applyFont="1" applyAlignment="1">
      <alignment vertical="center"/>
    </xf>
    <xf numFmtId="0" fontId="3" fillId="4" borderId="2" xfId="9" applyFont="1" applyFill="1" applyBorder="1" applyAlignment="1">
      <alignment horizontal="center" vertical="center"/>
    </xf>
    <xf numFmtId="0" fontId="15" fillId="4" borderId="2" xfId="9" applyFont="1" applyFill="1" applyBorder="1" applyAlignment="1">
      <alignment horizontal="center" vertical="center"/>
    </xf>
    <xf numFmtId="0" fontId="11" fillId="4" borderId="2" xfId="9" applyFont="1" applyFill="1" applyBorder="1" applyAlignment="1">
      <alignment horizontal="center" vertical="center" wrapText="1"/>
    </xf>
    <xf numFmtId="0" fontId="4" fillId="0" borderId="2" xfId="9" applyFont="1" applyBorder="1" applyAlignment="1">
      <alignment horizontal="center" vertical="center"/>
    </xf>
    <xf numFmtId="0" fontId="4" fillId="0" borderId="2" xfId="9" applyFont="1" applyBorder="1" applyAlignment="1">
      <alignment vertical="center"/>
    </xf>
    <xf numFmtId="0" fontId="7" fillId="0" borderId="2" xfId="9" applyFont="1" applyBorder="1" applyAlignment="1">
      <alignment horizontal="right" vertical="center"/>
    </xf>
    <xf numFmtId="0" fontId="4" fillId="0" borderId="2" xfId="9" applyFont="1" applyBorder="1" applyAlignment="1">
      <alignment vertical="center" wrapText="1"/>
    </xf>
    <xf numFmtId="0" fontId="3" fillId="4" borderId="2" xfId="9" applyFont="1" applyFill="1" applyBorder="1" applyAlignment="1">
      <alignment horizontal="right" vertical="center"/>
    </xf>
    <xf numFmtId="0" fontId="4" fillId="4" borderId="0" xfId="9" applyFont="1" applyFill="1" applyAlignment="1">
      <alignment vertical="center"/>
    </xf>
    <xf numFmtId="0" fontId="9" fillId="0" borderId="0" xfId="9" applyFont="1" applyAlignment="1">
      <alignment vertical="center"/>
    </xf>
    <xf numFmtId="0" fontId="12" fillId="4" borderId="0" xfId="1" applyFont="1" applyFill="1" applyBorder="1" applyAlignment="1">
      <alignment vertical="center"/>
    </xf>
    <xf numFmtId="0" fontId="18" fillId="4" borderId="2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0"/>
    </xf>
    <xf numFmtId="0" fontId="3" fillId="0" borderId="1" xfId="0" applyFont="1" applyBorder="1" applyAlignment="1">
      <alignment horizontal="left" vertical="center" indent="12"/>
    </xf>
    <xf numFmtId="0" fontId="3" fillId="0" borderId="1" xfId="0" applyFont="1" applyBorder="1" applyAlignment="1">
      <alignment horizontal="left" vertical="center" indent="15"/>
    </xf>
    <xf numFmtId="0" fontId="7" fillId="2" borderId="2" xfId="1" applyFont="1" applyFill="1" applyBorder="1" applyAlignment="1">
      <alignment horizontal="center" vertical="center"/>
    </xf>
    <xf numFmtId="1" fontId="4" fillId="2" borderId="2" xfId="1" applyNumberFormat="1" applyFont="1" applyFill="1" applyBorder="1" applyAlignment="1">
      <alignment horizontal="right" vertical="center"/>
    </xf>
    <xf numFmtId="0" fontId="4" fillId="2" borderId="2" xfId="1" applyFont="1" applyFill="1" applyBorder="1" applyAlignment="1">
      <alignment horizontal="right" vertical="center" indent="4"/>
    </xf>
    <xf numFmtId="0" fontId="3" fillId="0" borderId="1" xfId="0" applyFont="1" applyBorder="1" applyAlignment="1">
      <alignment horizontal="left" vertical="center" indent="16"/>
    </xf>
    <xf numFmtId="0" fontId="8" fillId="2" borderId="0" xfId="1" applyFont="1" applyFill="1" applyBorder="1" applyAlignment="1">
      <alignment horizontal="left" vertical="center" indent="4"/>
    </xf>
    <xf numFmtId="0" fontId="3" fillId="0" borderId="1" xfId="8" applyFont="1" applyBorder="1" applyAlignment="1">
      <alignment horizontal="left" vertical="center" indent="11"/>
    </xf>
    <xf numFmtId="0" fontId="8" fillId="0" borderId="0" xfId="1" applyFont="1" applyBorder="1" applyAlignment="1">
      <alignment horizontal="left" vertical="center" indent="14"/>
    </xf>
    <xf numFmtId="0" fontId="8" fillId="0" borderId="0" xfId="1" applyFont="1" applyBorder="1" applyAlignment="1">
      <alignment horizontal="left" vertical="center" indent="19"/>
    </xf>
    <xf numFmtId="0" fontId="3" fillId="4" borderId="2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/>
    </xf>
    <xf numFmtId="0" fontId="3" fillId="4" borderId="2" xfId="8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4" borderId="2" xfId="8" applyFont="1" applyFill="1" applyBorder="1" applyAlignment="1">
      <alignment horizontal="center" vertical="center"/>
    </xf>
    <xf numFmtId="0" fontId="6" fillId="6" borderId="0" xfId="1" applyFont="1" applyFill="1"/>
    <xf numFmtId="1" fontId="4" fillId="0" borderId="2" xfId="1" applyNumberFormat="1" applyFont="1" applyFill="1" applyBorder="1" applyAlignment="1">
      <alignment horizontal="right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vertical="center"/>
    </xf>
    <xf numFmtId="3" fontId="6" fillId="0" borderId="2" xfId="1" applyNumberFormat="1" applyFont="1" applyFill="1" applyBorder="1" applyAlignment="1">
      <alignment horizontal="right"/>
    </xf>
    <xf numFmtId="0" fontId="4" fillId="0" borderId="0" xfId="1" applyFont="1" applyFill="1"/>
    <xf numFmtId="0" fontId="3" fillId="4" borderId="2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164" fontId="4" fillId="3" borderId="0" xfId="1" applyNumberFormat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10" fillId="0" borderId="0" xfId="1" applyFont="1"/>
    <xf numFmtId="0" fontId="4" fillId="0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vertical="center"/>
    </xf>
    <xf numFmtId="2" fontId="15" fillId="2" borderId="0" xfId="1" applyNumberFormat="1" applyFont="1" applyFill="1" applyBorder="1" applyAlignment="1">
      <alignment vertical="center"/>
    </xf>
    <xf numFmtId="0" fontId="24" fillId="2" borderId="2" xfId="1" applyFont="1" applyFill="1" applyBorder="1" applyAlignment="1">
      <alignment horizontal="right" vertical="center"/>
    </xf>
    <xf numFmtId="1" fontId="4" fillId="2" borderId="2" xfId="1" applyNumberFormat="1" applyFont="1" applyFill="1" applyBorder="1" applyAlignment="1">
      <alignment horizontal="right" vertical="center" indent="4"/>
    </xf>
    <xf numFmtId="3" fontId="6" fillId="0" borderId="8" xfId="1" applyNumberFormat="1" applyFont="1" applyFill="1" applyBorder="1" applyAlignment="1">
      <alignment horizontal="right"/>
    </xf>
    <xf numFmtId="0" fontId="4" fillId="0" borderId="0" xfId="1" applyFont="1" applyAlignment="1">
      <alignment horizontal="center"/>
    </xf>
    <xf numFmtId="1" fontId="8" fillId="0" borderId="0" xfId="1" applyNumberFormat="1" applyFont="1" applyBorder="1" applyAlignment="1">
      <alignment vertical="center"/>
    </xf>
    <xf numFmtId="1" fontId="3" fillId="4" borderId="2" xfId="1" applyNumberFormat="1" applyFont="1" applyFill="1" applyBorder="1" applyAlignment="1">
      <alignment horizontal="right" vertical="center" indent="4"/>
    </xf>
    <xf numFmtId="1" fontId="5" fillId="6" borderId="2" xfId="1" applyNumberFormat="1" applyFont="1" applyFill="1" applyBorder="1" applyAlignment="1">
      <alignment horizontal="right"/>
    </xf>
    <xf numFmtId="0" fontId="6" fillId="0" borderId="2" xfId="1" applyFont="1" applyFill="1" applyBorder="1" applyAlignment="1">
      <alignment horizontal="right" wrapText="1"/>
    </xf>
    <xf numFmtId="0" fontId="3" fillId="6" borderId="2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/>
    </xf>
    <xf numFmtId="0" fontId="3" fillId="4" borderId="2" xfId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center" vertical="center"/>
    </xf>
    <xf numFmtId="0" fontId="15" fillId="4" borderId="2" xfId="9" applyFont="1" applyFill="1" applyBorder="1" applyAlignment="1">
      <alignment horizontal="center" vertical="center" wrapText="1"/>
    </xf>
    <xf numFmtId="0" fontId="15" fillId="4" borderId="2" xfId="9" applyFont="1" applyFill="1" applyBorder="1" applyAlignment="1">
      <alignment horizontal="center" vertical="center"/>
    </xf>
    <xf numFmtId="0" fontId="3" fillId="4" borderId="3" xfId="9" applyFont="1" applyFill="1" applyBorder="1" applyAlignment="1">
      <alignment horizontal="center" vertical="center"/>
    </xf>
    <xf numFmtId="0" fontId="3" fillId="4" borderId="4" xfId="9" applyFont="1" applyFill="1" applyBorder="1" applyAlignment="1">
      <alignment horizontal="center" vertical="center"/>
    </xf>
    <xf numFmtId="0" fontId="3" fillId="4" borderId="2" xfId="9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 wrapText="1"/>
    </xf>
    <xf numFmtId="0" fontId="3" fillId="4" borderId="4" xfId="1" applyFont="1" applyFill="1" applyBorder="1" applyAlignment="1">
      <alignment horizontal="center" vertical="center" wrapText="1"/>
    </xf>
    <xf numFmtId="16" fontId="3" fillId="4" borderId="3" xfId="8" applyNumberFormat="1" applyFont="1" applyFill="1" applyBorder="1" applyAlignment="1">
      <alignment horizontal="center" vertical="center"/>
    </xf>
    <xf numFmtId="16" fontId="3" fillId="4" borderId="5" xfId="8" applyNumberFormat="1" applyFont="1" applyFill="1" applyBorder="1" applyAlignment="1">
      <alignment horizontal="center" vertical="center"/>
    </xf>
    <xf numFmtId="16" fontId="3" fillId="4" borderId="4" xfId="8" applyNumberFormat="1" applyFont="1" applyFill="1" applyBorder="1" applyAlignment="1">
      <alignment horizontal="center" vertical="center"/>
    </xf>
    <xf numFmtId="0" fontId="3" fillId="4" borderId="2" xfId="8" applyFont="1" applyFill="1" applyBorder="1" applyAlignment="1">
      <alignment horizontal="center" vertical="center"/>
    </xf>
    <xf numFmtId="0" fontId="3" fillId="4" borderId="2" xfId="8" applyFont="1" applyFill="1" applyBorder="1" applyAlignment="1">
      <alignment horizontal="center" vertical="center" wrapText="1"/>
    </xf>
    <xf numFmtId="0" fontId="3" fillId="4" borderId="7" xfId="8" applyFont="1" applyFill="1" applyBorder="1" applyAlignment="1">
      <alignment horizontal="center" vertical="center" wrapText="1"/>
    </xf>
    <xf numFmtId="0" fontId="3" fillId="4" borderId="6" xfId="8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 wrapText="1"/>
    </xf>
    <xf numFmtId="0" fontId="5" fillId="6" borderId="3" xfId="1" applyFont="1" applyFill="1" applyBorder="1" applyAlignment="1">
      <alignment horizontal="center"/>
    </xf>
    <xf numFmtId="0" fontId="5" fillId="6" borderId="4" xfId="1" applyFont="1" applyFill="1" applyBorder="1" applyAlignment="1">
      <alignment horizontal="center"/>
    </xf>
    <xf numFmtId="0" fontId="5" fillId="4" borderId="2" xfId="1" applyFont="1" applyFill="1" applyBorder="1" applyAlignment="1">
      <alignment horizontal="center" vertical="center"/>
    </xf>
  </cellXfs>
  <cellStyles count="10">
    <cellStyle name="Comma 2" xfId="2"/>
    <cellStyle name="Normal" xfId="0" builtinId="0"/>
    <cellStyle name="Normal 2" xfId="1"/>
    <cellStyle name="Normal 2 2" xfId="3"/>
    <cellStyle name="Normal 2 2 2" xfId="9"/>
    <cellStyle name="Normal 2_SSE 2008-09" xfId="4"/>
    <cellStyle name="Normal 3" xfId="5"/>
    <cellStyle name="Normal 4" xfId="7"/>
    <cellStyle name="Normal 5" xfId="8"/>
    <cellStyle name="Percent 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1050"/>
            </a:pPr>
            <a:r>
              <a:rPr lang="en-US" sz="1050" b="1" i="0" u="none" strike="noStrike" baseline="0"/>
              <a:t>Figure 3: </a:t>
            </a:r>
            <a:r>
              <a:rPr lang="en-US" sz="1050"/>
              <a:t>% distribution of schools by management</a:t>
            </a:r>
          </a:p>
        </c:rich>
      </c:tx>
      <c:layout>
        <c:manualLayout>
          <c:xMode val="edge"/>
          <c:yMode val="edge"/>
          <c:x val="0.14308589764558363"/>
          <c:y val="0.8770366278044317"/>
        </c:manualLayout>
      </c:layout>
    </c:title>
    <c:view3D>
      <c:rotX val="30"/>
      <c:rotY val="180"/>
      <c:depthPercent val="100"/>
      <c:perspective val="30"/>
    </c:view3D>
    <c:plotArea>
      <c:layout>
        <c:manualLayout>
          <c:layoutTarget val="inner"/>
          <c:xMode val="edge"/>
          <c:yMode val="edge"/>
          <c:x val="2.689159404035921E-2"/>
          <c:y val="0.23384579348111192"/>
          <c:w val="0.97310840595964077"/>
          <c:h val="0.61618495599418865"/>
        </c:manualLayout>
      </c:layout>
      <c:pie3D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InstManag!$C$46:$C$49</c:f>
              <c:strCache>
                <c:ptCount val="4"/>
                <c:pt idx="0">
                  <c:v>Government</c:v>
                </c:pt>
                <c:pt idx="1">
                  <c:v>Local Bodies</c:v>
                </c:pt>
                <c:pt idx="2">
                  <c:v>Private Aided</c:v>
                </c:pt>
                <c:pt idx="3">
                  <c:v>Private Unaided</c:v>
                </c:pt>
              </c:strCache>
            </c:strRef>
          </c:cat>
          <c:val>
            <c:numRef>
              <c:f>InstManag!$D$46:$D$49</c:f>
              <c:numCache>
                <c:formatCode>General</c:formatCode>
                <c:ptCount val="4"/>
                <c:pt idx="0">
                  <c:v>768759</c:v>
                </c:pt>
                <c:pt idx="1">
                  <c:v>257729</c:v>
                </c:pt>
                <c:pt idx="2">
                  <c:v>133946</c:v>
                </c:pt>
                <c:pt idx="3">
                  <c:v>201948</c:v>
                </c:pt>
              </c:numCache>
            </c:numRef>
          </c:val>
        </c:ser>
      </c:pie3DChart>
    </c:plotArea>
    <c:legend>
      <c:legendPos val="t"/>
      <c:layout>
        <c:manualLayout>
          <c:xMode val="edge"/>
          <c:yMode val="edge"/>
          <c:x val="3.2899834108273747E-2"/>
          <c:y val="4.6340719117774688E-2"/>
          <c:w val="0.92628706278184059"/>
          <c:h val="0.13431594782574621"/>
        </c:manualLayout>
      </c:layout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900"/>
            </a:pPr>
            <a:r>
              <a:rPr lang="en-US" sz="900" b="1" i="0" baseline="0"/>
              <a:t>Figure 6: GER in 2009-10 at various levels</a:t>
            </a:r>
          </a:p>
        </c:rich>
      </c:tx>
      <c:layout>
        <c:manualLayout>
          <c:xMode val="edge"/>
          <c:yMode val="edge"/>
          <c:x val="0.16896776447835671"/>
          <c:y val="0.85488557128120135"/>
        </c:manualLayout>
      </c:layout>
    </c:title>
    <c:view3D>
      <c:rAngAx val="1"/>
    </c:view3D>
    <c:plotArea>
      <c:layout>
        <c:manualLayout>
          <c:layoutTarget val="inner"/>
          <c:xMode val="edge"/>
          <c:yMode val="edge"/>
          <c:x val="0.17783639274193019"/>
          <c:y val="7.1890266165291594E-2"/>
          <c:w val="0.77675597051917078"/>
          <c:h val="0.63358063066209103"/>
        </c:manualLayout>
      </c:layout>
      <c:bar3DChart>
        <c:barDir val="col"/>
        <c:grouping val="clustered"/>
        <c:ser>
          <c:idx val="0"/>
          <c:order val="0"/>
          <c:tx>
            <c:strRef>
              <c:f>GERAll!$D$45</c:f>
              <c:strCache>
                <c:ptCount val="1"/>
                <c:pt idx="0">
                  <c:v>All</c:v>
                </c:pt>
              </c:strCache>
            </c:strRef>
          </c:tx>
          <c:cat>
            <c:strRef>
              <c:f>GERAll!$C$46:$C$49</c:f>
              <c:strCache>
                <c:ptCount val="4"/>
                <c:pt idx="0">
                  <c:v>I-V</c:v>
                </c:pt>
                <c:pt idx="1">
                  <c:v>VI-VIII</c:v>
                </c:pt>
                <c:pt idx="2">
                  <c:v>IX-X</c:v>
                </c:pt>
                <c:pt idx="3">
                  <c:v>XI-XII</c:v>
                </c:pt>
              </c:strCache>
            </c:strRef>
          </c:cat>
          <c:val>
            <c:numRef>
              <c:f>GERAll!$D$46:$D$49</c:f>
              <c:numCache>
                <c:formatCode>0.0</c:formatCode>
                <c:ptCount val="4"/>
                <c:pt idx="0">
                  <c:v>113.79001360050732</c:v>
                </c:pt>
                <c:pt idx="1">
                  <c:v>81.740005237339147</c:v>
                </c:pt>
                <c:pt idx="2">
                  <c:v>62.869938593750845</c:v>
                </c:pt>
                <c:pt idx="3">
                  <c:v>36.105787645637889</c:v>
                </c:pt>
              </c:numCache>
            </c:numRef>
          </c:val>
        </c:ser>
        <c:ser>
          <c:idx val="1"/>
          <c:order val="1"/>
          <c:tx>
            <c:strRef>
              <c:f>GERAll!$E$45</c:f>
              <c:strCache>
                <c:ptCount val="1"/>
                <c:pt idx="0">
                  <c:v>SC</c:v>
                </c:pt>
              </c:strCache>
            </c:strRef>
          </c:tx>
          <c:cat>
            <c:strRef>
              <c:f>GERAll!$C$46:$C$49</c:f>
              <c:strCache>
                <c:ptCount val="4"/>
                <c:pt idx="0">
                  <c:v>I-V</c:v>
                </c:pt>
                <c:pt idx="1">
                  <c:v>VI-VIII</c:v>
                </c:pt>
                <c:pt idx="2">
                  <c:v>IX-X</c:v>
                </c:pt>
                <c:pt idx="3">
                  <c:v>XI-XII</c:v>
                </c:pt>
              </c:strCache>
            </c:strRef>
          </c:cat>
          <c:val>
            <c:numRef>
              <c:f>GERAll!$E$46:$E$49</c:f>
              <c:numCache>
                <c:formatCode>0.0</c:formatCode>
                <c:ptCount val="4"/>
                <c:pt idx="0">
                  <c:v>125.3385580074775</c:v>
                </c:pt>
                <c:pt idx="1">
                  <c:v>88.250055328872705</c:v>
                </c:pt>
                <c:pt idx="2">
                  <c:v>67.789085199954869</c:v>
                </c:pt>
                <c:pt idx="3">
                  <c:v>35.830930017985864</c:v>
                </c:pt>
              </c:numCache>
            </c:numRef>
          </c:val>
        </c:ser>
        <c:ser>
          <c:idx val="2"/>
          <c:order val="2"/>
          <c:tx>
            <c:strRef>
              <c:f>GERAll!$F$45</c:f>
              <c:strCache>
                <c:ptCount val="1"/>
                <c:pt idx="0">
                  <c:v>ST</c:v>
                </c:pt>
              </c:strCache>
            </c:strRef>
          </c:tx>
          <c:cat>
            <c:strRef>
              <c:f>GERAll!$C$46:$C$49</c:f>
              <c:strCache>
                <c:ptCount val="4"/>
                <c:pt idx="0">
                  <c:v>I-V</c:v>
                </c:pt>
                <c:pt idx="1">
                  <c:v>VI-VIII</c:v>
                </c:pt>
                <c:pt idx="2">
                  <c:v>IX-X</c:v>
                </c:pt>
                <c:pt idx="3">
                  <c:v>XI-XII</c:v>
                </c:pt>
              </c:strCache>
            </c:strRef>
          </c:cat>
          <c:val>
            <c:numRef>
              <c:f>GERAll!$F$46:$F$49</c:f>
              <c:numCache>
                <c:formatCode>0.0</c:formatCode>
                <c:ptCount val="4"/>
                <c:pt idx="0">
                  <c:v>135.46717417724579</c:v>
                </c:pt>
                <c:pt idx="1">
                  <c:v>84.345698717748732</c:v>
                </c:pt>
                <c:pt idx="2">
                  <c:v>50.713185532529081</c:v>
                </c:pt>
                <c:pt idx="3">
                  <c:v>27.041273468200838</c:v>
                </c:pt>
              </c:numCache>
            </c:numRef>
          </c:val>
        </c:ser>
        <c:shape val="cylinder"/>
        <c:axId val="97062912"/>
        <c:axId val="97064448"/>
        <c:axId val="0"/>
      </c:bar3DChart>
      <c:catAx>
        <c:axId val="97062912"/>
        <c:scaling>
          <c:orientation val="minMax"/>
        </c:scaling>
        <c:axPos val="b"/>
        <c:tickLblPos val="nextTo"/>
        <c:crossAx val="97064448"/>
        <c:crosses val="autoZero"/>
        <c:auto val="1"/>
        <c:lblAlgn val="ctr"/>
        <c:lblOffset val="100"/>
      </c:catAx>
      <c:valAx>
        <c:axId val="97064448"/>
        <c:scaling>
          <c:orientation val="minMax"/>
        </c:scaling>
        <c:axPos val="l"/>
        <c:numFmt formatCode="0" sourceLinked="0"/>
        <c:tickLblPos val="nextTo"/>
        <c:crossAx val="97062912"/>
        <c:crosses val="autoZero"/>
        <c:crossBetween val="between"/>
        <c:majorUnit val="20"/>
      </c:valAx>
    </c:plotArea>
    <c:legend>
      <c:legendPos val="t"/>
      <c:layout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900"/>
            </a:pPr>
            <a:r>
              <a:rPr lang="en-US" sz="900" b="1" i="0" baseline="0"/>
              <a:t>Figure 8: GPI in 2009-10 at various levels</a:t>
            </a:r>
            <a:endParaRPr lang="en-US" sz="900"/>
          </a:p>
        </c:rich>
      </c:tx>
      <c:layout>
        <c:manualLayout>
          <c:xMode val="edge"/>
          <c:yMode val="edge"/>
          <c:x val="0.24832241207409123"/>
          <c:y val="0.87203791469194314"/>
        </c:manualLayout>
      </c:layout>
    </c:title>
    <c:view3D>
      <c:rAngAx val="1"/>
    </c:view3D>
    <c:plotArea>
      <c:layout>
        <c:manualLayout>
          <c:layoutTarget val="inner"/>
          <c:xMode val="edge"/>
          <c:yMode val="edge"/>
          <c:x val="0.1236520313913006"/>
          <c:y val="8.27017949770497E-2"/>
          <c:w val="0.87046128858962102"/>
          <c:h val="0.52117923648169906"/>
        </c:manualLayout>
      </c:layout>
      <c:bar3DChart>
        <c:barDir val="col"/>
        <c:grouping val="clustered"/>
        <c:ser>
          <c:idx val="0"/>
          <c:order val="0"/>
          <c:tx>
            <c:strRef>
              <c:f>GPI!$B$42</c:f>
              <c:strCache>
                <c:ptCount val="1"/>
                <c:pt idx="0">
                  <c:v>All</c:v>
                </c:pt>
              </c:strCache>
            </c:strRef>
          </c:tx>
          <c:cat>
            <c:strRef>
              <c:f>GPI!$C$41:$J$41</c:f>
              <c:strCache>
                <c:ptCount val="8"/>
                <c:pt idx="0">
                  <c:v>Classes
I-V</c:v>
                </c:pt>
                <c:pt idx="1">
                  <c:v>Classes
VI-VIII</c:v>
                </c:pt>
                <c:pt idx="2">
                  <c:v>Classes
I-VIII</c:v>
                </c:pt>
                <c:pt idx="3">
                  <c:v>Classes
IX-X</c:v>
                </c:pt>
                <c:pt idx="4">
                  <c:v>Classes
I-X</c:v>
                </c:pt>
                <c:pt idx="5">
                  <c:v>Classes
XI-XII</c:v>
                </c:pt>
                <c:pt idx="6">
                  <c:v>Classes
IX-XII</c:v>
                </c:pt>
                <c:pt idx="7">
                  <c:v>Classes
I-XII</c:v>
                </c:pt>
              </c:strCache>
            </c:strRef>
          </c:cat>
          <c:val>
            <c:numRef>
              <c:f>GPI!$C$42:$J$42</c:f>
              <c:numCache>
                <c:formatCode>0.00</c:formatCode>
                <c:ptCount val="8"/>
                <c:pt idx="0">
                  <c:v>1</c:v>
                </c:pt>
                <c:pt idx="1">
                  <c:v>0.94</c:v>
                </c:pt>
                <c:pt idx="2">
                  <c:v>0.98</c:v>
                </c:pt>
                <c:pt idx="3">
                  <c:v>0.88</c:v>
                </c:pt>
                <c:pt idx="4">
                  <c:v>0.96</c:v>
                </c:pt>
                <c:pt idx="5">
                  <c:v>0.87</c:v>
                </c:pt>
                <c:pt idx="6">
                  <c:v>0.88</c:v>
                </c:pt>
                <c:pt idx="7">
                  <c:v>0.96</c:v>
                </c:pt>
              </c:numCache>
            </c:numRef>
          </c:val>
        </c:ser>
        <c:ser>
          <c:idx val="1"/>
          <c:order val="1"/>
          <c:tx>
            <c:strRef>
              <c:f>GPI!$B$43</c:f>
              <c:strCache>
                <c:ptCount val="1"/>
                <c:pt idx="0">
                  <c:v>SC</c:v>
                </c:pt>
              </c:strCache>
            </c:strRef>
          </c:tx>
          <c:cat>
            <c:strRef>
              <c:f>GPI!$C$41:$J$41</c:f>
              <c:strCache>
                <c:ptCount val="8"/>
                <c:pt idx="0">
                  <c:v>Classes
I-V</c:v>
                </c:pt>
                <c:pt idx="1">
                  <c:v>Classes
VI-VIII</c:v>
                </c:pt>
                <c:pt idx="2">
                  <c:v>Classes
I-VIII</c:v>
                </c:pt>
                <c:pt idx="3">
                  <c:v>Classes
IX-X</c:v>
                </c:pt>
                <c:pt idx="4">
                  <c:v>Classes
I-X</c:v>
                </c:pt>
                <c:pt idx="5">
                  <c:v>Classes
XI-XII</c:v>
                </c:pt>
                <c:pt idx="6">
                  <c:v>Classes
IX-XII</c:v>
                </c:pt>
                <c:pt idx="7">
                  <c:v>Classes
I-XII</c:v>
                </c:pt>
              </c:strCache>
            </c:strRef>
          </c:cat>
          <c:val>
            <c:numRef>
              <c:f>GPI!$C$43:$J$43</c:f>
              <c:numCache>
                <c:formatCode>0.00</c:formatCode>
                <c:ptCount val="8"/>
                <c:pt idx="0">
                  <c:v>1</c:v>
                </c:pt>
                <c:pt idx="1">
                  <c:v>0.97</c:v>
                </c:pt>
                <c:pt idx="2">
                  <c:v>0.99</c:v>
                </c:pt>
                <c:pt idx="3">
                  <c:v>0.9</c:v>
                </c:pt>
                <c:pt idx="4">
                  <c:v>0.98</c:v>
                </c:pt>
                <c:pt idx="5">
                  <c:v>0.9</c:v>
                </c:pt>
                <c:pt idx="6">
                  <c:v>0.9</c:v>
                </c:pt>
                <c:pt idx="7">
                  <c:v>0.98</c:v>
                </c:pt>
              </c:numCache>
            </c:numRef>
          </c:val>
        </c:ser>
        <c:ser>
          <c:idx val="2"/>
          <c:order val="2"/>
          <c:tx>
            <c:strRef>
              <c:f>GPI!$B$44</c:f>
              <c:strCache>
                <c:ptCount val="1"/>
                <c:pt idx="0">
                  <c:v>ST</c:v>
                </c:pt>
              </c:strCache>
            </c:strRef>
          </c:tx>
          <c:cat>
            <c:strRef>
              <c:f>GPI!$C$41:$J$41</c:f>
              <c:strCache>
                <c:ptCount val="8"/>
                <c:pt idx="0">
                  <c:v>Classes
I-V</c:v>
                </c:pt>
                <c:pt idx="1">
                  <c:v>Classes
VI-VIII</c:v>
                </c:pt>
                <c:pt idx="2">
                  <c:v>Classes
I-VIII</c:v>
                </c:pt>
                <c:pt idx="3">
                  <c:v>Classes
IX-X</c:v>
                </c:pt>
                <c:pt idx="4">
                  <c:v>Classes
I-X</c:v>
                </c:pt>
                <c:pt idx="5">
                  <c:v>Classes
XI-XII</c:v>
                </c:pt>
                <c:pt idx="6">
                  <c:v>Classes
IX-XII</c:v>
                </c:pt>
                <c:pt idx="7">
                  <c:v>Classes
I-XII</c:v>
                </c:pt>
              </c:strCache>
            </c:strRef>
          </c:cat>
          <c:val>
            <c:numRef>
              <c:f>GPI!$C$44:$J$44</c:f>
              <c:numCache>
                <c:formatCode>0.00</c:formatCode>
                <c:ptCount val="8"/>
                <c:pt idx="0">
                  <c:v>0.98</c:v>
                </c:pt>
                <c:pt idx="1">
                  <c:v>0.93</c:v>
                </c:pt>
                <c:pt idx="2">
                  <c:v>0.97</c:v>
                </c:pt>
                <c:pt idx="3">
                  <c:v>0.83</c:v>
                </c:pt>
                <c:pt idx="4">
                  <c:v>0.96</c:v>
                </c:pt>
                <c:pt idx="5">
                  <c:v>0.72</c:v>
                </c:pt>
                <c:pt idx="6">
                  <c:v>0.79</c:v>
                </c:pt>
                <c:pt idx="7">
                  <c:v>0.94</c:v>
                </c:pt>
              </c:numCache>
            </c:numRef>
          </c:val>
        </c:ser>
        <c:shape val="cylinder"/>
        <c:axId val="115467008"/>
        <c:axId val="115468544"/>
        <c:axId val="0"/>
      </c:bar3DChart>
      <c:catAx>
        <c:axId val="115467008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115468544"/>
        <c:crosses val="autoZero"/>
        <c:auto val="1"/>
        <c:lblAlgn val="ctr"/>
        <c:lblOffset val="100"/>
      </c:catAx>
      <c:valAx>
        <c:axId val="115468544"/>
        <c:scaling>
          <c:orientation val="minMax"/>
        </c:scaling>
        <c:axPos val="l"/>
        <c:numFmt formatCode="0.0" sourceLinked="0"/>
        <c:tickLblPos val="nextTo"/>
        <c:crossAx val="115467008"/>
        <c:crosses val="autoZero"/>
        <c:crossBetween val="between"/>
        <c:majorUnit val="0.2"/>
      </c:valAx>
    </c:plotArea>
    <c:legend>
      <c:legendPos val="t"/>
      <c:layout>
        <c:manualLayout>
          <c:xMode val="edge"/>
          <c:yMode val="edge"/>
          <c:x val="0.29537552615099688"/>
          <c:y val="3.15010386734835E-2"/>
          <c:w val="0.2215398720597308"/>
          <c:h val="0.11426801507631452"/>
        </c:manualLayout>
      </c:layout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900"/>
            </a:pPr>
            <a:r>
              <a:rPr lang="en-US" sz="900" b="1" i="0" baseline="0"/>
              <a:t>Figure 10: Gender gap in drop out</a:t>
            </a:r>
            <a:endParaRPr lang="en-US" sz="900"/>
          </a:p>
        </c:rich>
      </c:tx>
      <c:layout>
        <c:manualLayout>
          <c:xMode val="edge"/>
          <c:yMode val="edge"/>
          <c:x val="7.5549125563084255E-2"/>
          <c:y val="0.83289472702168399"/>
        </c:manualLayout>
      </c:layout>
    </c:title>
    <c:view3D>
      <c:rotX val="0"/>
      <c:rotY val="0"/>
      <c:perspective val="30"/>
    </c:view3D>
    <c:plotArea>
      <c:layout>
        <c:manualLayout>
          <c:layoutTarget val="inner"/>
          <c:xMode val="edge"/>
          <c:yMode val="edge"/>
          <c:x val="8.4488407699037621E-2"/>
          <c:y val="7.944663167104167E-2"/>
          <c:w val="0.88495603674540679"/>
          <c:h val="0.58962343248760563"/>
        </c:manualLayout>
      </c:layout>
      <c:bar3DChart>
        <c:barDir val="col"/>
        <c:grouping val="clustered"/>
        <c:ser>
          <c:idx val="0"/>
          <c:order val="0"/>
          <c:tx>
            <c:strRef>
              <c:f>DropOut!$D$44</c:f>
              <c:strCache>
                <c:ptCount val="1"/>
                <c:pt idx="0">
                  <c:v>Boys</c:v>
                </c:pt>
              </c:strCache>
            </c:strRef>
          </c:tx>
          <c:cat>
            <c:strRef>
              <c:f>DropOut!$C$45:$C$47</c:f>
              <c:strCache>
                <c:ptCount val="3"/>
                <c:pt idx="0">
                  <c:v>Classes I-V</c:v>
                </c:pt>
                <c:pt idx="1">
                  <c:v>Classes I-VIII</c:v>
                </c:pt>
                <c:pt idx="2">
                  <c:v>Classes I-X</c:v>
                </c:pt>
              </c:strCache>
            </c:strRef>
          </c:cat>
          <c:val>
            <c:numRef>
              <c:f>DropOut!$D$45:$D$47</c:f>
              <c:numCache>
                <c:formatCode>0.0</c:formatCode>
                <c:ptCount val="3"/>
                <c:pt idx="0">
                  <c:v>31.81187592569027</c:v>
                </c:pt>
                <c:pt idx="1">
                  <c:v>41.057303238100459</c:v>
                </c:pt>
                <c:pt idx="2">
                  <c:v>53.330541274942277</c:v>
                </c:pt>
              </c:numCache>
            </c:numRef>
          </c:val>
        </c:ser>
        <c:ser>
          <c:idx val="1"/>
          <c:order val="1"/>
          <c:tx>
            <c:strRef>
              <c:f>DropOut!$E$44</c:f>
              <c:strCache>
                <c:ptCount val="1"/>
                <c:pt idx="0">
                  <c:v>Girls</c:v>
                </c:pt>
              </c:strCache>
            </c:strRef>
          </c:tx>
          <c:cat>
            <c:strRef>
              <c:f>DropOut!$C$45:$C$47</c:f>
              <c:strCache>
                <c:ptCount val="3"/>
                <c:pt idx="0">
                  <c:v>Classes I-V</c:v>
                </c:pt>
                <c:pt idx="1">
                  <c:v>Classes I-VIII</c:v>
                </c:pt>
                <c:pt idx="2">
                  <c:v>Classes I-X</c:v>
                </c:pt>
              </c:strCache>
            </c:strRef>
          </c:cat>
          <c:val>
            <c:numRef>
              <c:f>DropOut!$E$45:$E$47</c:f>
              <c:numCache>
                <c:formatCode>0.0</c:formatCode>
                <c:ptCount val="3"/>
                <c:pt idx="0">
                  <c:v>28.486401970583476</c:v>
                </c:pt>
                <c:pt idx="1">
                  <c:v>44.185253385356596</c:v>
                </c:pt>
                <c:pt idx="2">
                  <c:v>51.807782351322309</c:v>
                </c:pt>
              </c:numCache>
            </c:numRef>
          </c:val>
        </c:ser>
        <c:shape val="cylinder"/>
        <c:axId val="116898048"/>
        <c:axId val="116903936"/>
        <c:axId val="0"/>
      </c:bar3DChart>
      <c:catAx>
        <c:axId val="116898048"/>
        <c:scaling>
          <c:orientation val="minMax"/>
        </c:scaling>
        <c:axPos val="b"/>
        <c:tickLblPos val="nextTo"/>
        <c:crossAx val="116903936"/>
        <c:crosses val="autoZero"/>
        <c:auto val="1"/>
        <c:lblAlgn val="ctr"/>
        <c:lblOffset val="100"/>
      </c:catAx>
      <c:valAx>
        <c:axId val="116903936"/>
        <c:scaling>
          <c:orientation val="minMax"/>
        </c:scaling>
        <c:axPos val="l"/>
        <c:numFmt formatCode="General" sourceLinked="0"/>
        <c:tickLblPos val="nextTo"/>
        <c:crossAx val="1168980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6610924073513229"/>
          <c:y val="6.941573061661177E-2"/>
          <c:w val="0.26778122279214145"/>
          <c:h val="0.11426801507631452"/>
        </c:manualLayout>
      </c:layout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900"/>
            </a:pPr>
            <a:r>
              <a:rPr lang="en-US" sz="900" b="1" i="0" baseline="0"/>
              <a:t>Figure 11: Drop out among various categories</a:t>
            </a:r>
          </a:p>
        </c:rich>
      </c:tx>
      <c:layout>
        <c:manualLayout>
          <c:xMode val="edge"/>
          <c:yMode val="edge"/>
          <c:x val="0.23291194369934601"/>
          <c:y val="0.86518518518518561"/>
        </c:manualLayout>
      </c:layout>
    </c:title>
    <c:view3D>
      <c:rAngAx val="1"/>
    </c:view3D>
    <c:plotArea>
      <c:layout>
        <c:manualLayout>
          <c:layoutTarget val="inner"/>
          <c:xMode val="edge"/>
          <c:yMode val="edge"/>
          <c:x val="0.11141328487785182"/>
          <c:y val="9.5913677456984481E-2"/>
          <c:w val="0.84829367482911056"/>
          <c:h val="0.61679230096237969"/>
        </c:manualLayout>
      </c:layout>
      <c:bar3DChart>
        <c:barDir val="col"/>
        <c:grouping val="clustered"/>
        <c:ser>
          <c:idx val="0"/>
          <c:order val="0"/>
          <c:tx>
            <c:strRef>
              <c:f>DropOut!$F$44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DropOut!$C$45:$C$47</c:f>
              <c:strCache>
                <c:ptCount val="3"/>
                <c:pt idx="0">
                  <c:v>Classes I-V</c:v>
                </c:pt>
                <c:pt idx="1">
                  <c:v>Classes I-VIII</c:v>
                </c:pt>
                <c:pt idx="2">
                  <c:v>Classes I-X</c:v>
                </c:pt>
              </c:strCache>
            </c:strRef>
          </c:cat>
          <c:val>
            <c:numRef>
              <c:f>DropOut!$F$45:$F$47</c:f>
              <c:numCache>
                <c:formatCode>0.0</c:formatCode>
                <c:ptCount val="3"/>
                <c:pt idx="0">
                  <c:v>30.27234768437954</c:v>
                </c:pt>
                <c:pt idx="1">
                  <c:v>42.541564701724276</c:v>
                </c:pt>
                <c:pt idx="2">
                  <c:v>52.661320557001801</c:v>
                </c:pt>
              </c:numCache>
            </c:numRef>
          </c:val>
        </c:ser>
        <c:ser>
          <c:idx val="1"/>
          <c:order val="1"/>
          <c:tx>
            <c:strRef>
              <c:f>DropOut!$G$44</c:f>
              <c:strCache>
                <c:ptCount val="1"/>
                <c:pt idx="0">
                  <c:v>SC</c:v>
                </c:pt>
              </c:strCache>
            </c:strRef>
          </c:tx>
          <c:cat>
            <c:strRef>
              <c:f>DropOut!$C$45:$C$47</c:f>
              <c:strCache>
                <c:ptCount val="3"/>
                <c:pt idx="0">
                  <c:v>Classes I-V</c:v>
                </c:pt>
                <c:pt idx="1">
                  <c:v>Classes I-VIII</c:v>
                </c:pt>
                <c:pt idx="2">
                  <c:v>Classes I-X</c:v>
                </c:pt>
              </c:strCache>
            </c:strRef>
          </c:cat>
          <c:val>
            <c:numRef>
              <c:f>DropOut!$G$45:$G$47</c:f>
              <c:numCache>
                <c:formatCode>0.0</c:formatCode>
                <c:ptCount val="3"/>
                <c:pt idx="0">
                  <c:v>30.036215693487588</c:v>
                </c:pt>
                <c:pt idx="1">
                  <c:v>51.154930308919866</c:v>
                </c:pt>
                <c:pt idx="2">
                  <c:v>59.014272789397346</c:v>
                </c:pt>
              </c:numCache>
            </c:numRef>
          </c:val>
        </c:ser>
        <c:ser>
          <c:idx val="2"/>
          <c:order val="2"/>
          <c:tx>
            <c:strRef>
              <c:f>DropOut!$H$44</c:f>
              <c:strCache>
                <c:ptCount val="1"/>
                <c:pt idx="0">
                  <c:v>ST</c:v>
                </c:pt>
              </c:strCache>
            </c:strRef>
          </c:tx>
          <c:cat>
            <c:strRef>
              <c:f>DropOut!$C$45:$C$47</c:f>
              <c:strCache>
                <c:ptCount val="3"/>
                <c:pt idx="0">
                  <c:v>Classes I-V</c:v>
                </c:pt>
                <c:pt idx="1">
                  <c:v>Classes I-VIII</c:v>
                </c:pt>
                <c:pt idx="2">
                  <c:v>Classes I-X</c:v>
                </c:pt>
              </c:strCache>
            </c:strRef>
          </c:cat>
          <c:val>
            <c:numRef>
              <c:f>DropOut!$H$45:$H$47</c:f>
              <c:numCache>
                <c:formatCode>0.0</c:formatCode>
                <c:ptCount val="3"/>
                <c:pt idx="0">
                  <c:v>36.824837705714977</c:v>
                </c:pt>
                <c:pt idx="1">
                  <c:v>56.779743905590131</c:v>
                </c:pt>
                <c:pt idx="2">
                  <c:v>74.877212705622114</c:v>
                </c:pt>
              </c:numCache>
            </c:numRef>
          </c:val>
        </c:ser>
        <c:shape val="cylinder"/>
        <c:axId val="130172416"/>
        <c:axId val="130173952"/>
        <c:axId val="0"/>
      </c:bar3DChart>
      <c:catAx>
        <c:axId val="130172416"/>
        <c:scaling>
          <c:orientation val="minMax"/>
        </c:scaling>
        <c:axPos val="b"/>
        <c:tickLblPos val="nextTo"/>
        <c:crossAx val="130173952"/>
        <c:crosses val="autoZero"/>
        <c:auto val="1"/>
        <c:lblAlgn val="ctr"/>
        <c:lblOffset val="100"/>
      </c:catAx>
      <c:valAx>
        <c:axId val="130173952"/>
        <c:scaling>
          <c:orientation val="minMax"/>
        </c:scaling>
        <c:axPos val="l"/>
        <c:numFmt formatCode="General" sourceLinked="0"/>
        <c:tickLblPos val="nextTo"/>
        <c:crossAx val="1301724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3970638285599097"/>
          <c:y val="6.5037270341207584E-2"/>
          <c:w val="0.32058694586253883"/>
          <c:h val="0.10715800524934384"/>
        </c:manualLayout>
      </c:layout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42</xdr:row>
      <xdr:rowOff>161925</xdr:rowOff>
    </xdr:from>
    <xdr:to>
      <xdr:col>14</xdr:col>
      <xdr:colOff>104774</xdr:colOff>
      <xdr:row>53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42</xdr:row>
      <xdr:rowOff>171450</xdr:rowOff>
    </xdr:from>
    <xdr:to>
      <xdr:col>11</xdr:col>
      <xdr:colOff>266699</xdr:colOff>
      <xdr:row>53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44</xdr:row>
      <xdr:rowOff>161925</xdr:rowOff>
    </xdr:from>
    <xdr:to>
      <xdr:col>9</xdr:col>
      <xdr:colOff>400050</xdr:colOff>
      <xdr:row>54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47</xdr:row>
      <xdr:rowOff>152400</xdr:rowOff>
    </xdr:from>
    <xdr:to>
      <xdr:col>13</xdr:col>
      <xdr:colOff>1</xdr:colOff>
      <xdr:row>57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43</xdr:row>
      <xdr:rowOff>47625</xdr:rowOff>
    </xdr:from>
    <xdr:to>
      <xdr:col>20</xdr:col>
      <xdr:colOff>295275</xdr:colOff>
      <xdr:row>53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showZeros="0" view="pageBreakPreview" topLeftCell="A21" zoomScaleSheetLayoutView="100" workbookViewId="0">
      <selection activeCell="K7" sqref="K7"/>
    </sheetView>
  </sheetViews>
  <sheetFormatPr defaultRowHeight="15.75"/>
  <cols>
    <col min="1" max="1" width="5.140625" style="5" customWidth="1"/>
    <col min="2" max="2" width="19.5703125" style="5" customWidth="1"/>
    <col min="3" max="3" width="13.7109375" style="5" customWidth="1"/>
    <col min="4" max="4" width="12.28515625" style="5" customWidth="1"/>
    <col min="5" max="5" width="11.140625" style="5" customWidth="1"/>
    <col min="6" max="6" width="10.5703125" style="5" customWidth="1"/>
    <col min="7" max="7" width="10.7109375" style="5" customWidth="1"/>
    <col min="8" max="8" width="12" style="5" customWidth="1"/>
    <col min="9" max="9" width="10.42578125" style="5" customWidth="1"/>
    <col min="10" max="16384" width="9.140625" style="5"/>
  </cols>
  <sheetData>
    <row r="1" spans="1:9" s="4" customFormat="1" ht="24.75" customHeight="1">
      <c r="B1" s="1"/>
      <c r="C1" s="174" t="s">
        <v>126</v>
      </c>
      <c r="E1" s="11"/>
      <c r="F1" s="11"/>
      <c r="G1" s="11"/>
      <c r="H1" s="18"/>
    </row>
    <row r="2" spans="1:9" s="13" customFormat="1" ht="95.25" customHeight="1">
      <c r="A2" s="17" t="s">
        <v>67</v>
      </c>
      <c r="B2" s="17" t="s">
        <v>65</v>
      </c>
      <c r="C2" s="17" t="s">
        <v>73</v>
      </c>
      <c r="D2" s="17" t="s">
        <v>71</v>
      </c>
      <c r="E2" s="17" t="s">
        <v>72</v>
      </c>
      <c r="F2" s="17" t="s">
        <v>69</v>
      </c>
      <c r="G2" s="17" t="s">
        <v>59</v>
      </c>
      <c r="H2" s="157" t="s">
        <v>148</v>
      </c>
      <c r="I2" s="17" t="s">
        <v>70</v>
      </c>
    </row>
    <row r="3" spans="1:9" s="25" customFormat="1" ht="13.5" customHeight="1">
      <c r="A3" s="26">
        <v>1</v>
      </c>
      <c r="B3" s="26">
        <v>2</v>
      </c>
      <c r="C3" s="26">
        <v>3</v>
      </c>
      <c r="D3" s="26">
        <v>4</v>
      </c>
      <c r="E3" s="26">
        <v>5</v>
      </c>
      <c r="F3" s="26">
        <v>6</v>
      </c>
      <c r="G3" s="26">
        <v>7</v>
      </c>
      <c r="H3" s="26">
        <v>8</v>
      </c>
      <c r="I3" s="26">
        <v>9</v>
      </c>
    </row>
    <row r="4" spans="1:9" ht="19.5" customHeight="1">
      <c r="A4" s="6">
        <v>1</v>
      </c>
      <c r="B4" s="2" t="s">
        <v>16</v>
      </c>
      <c r="C4" s="21">
        <v>3</v>
      </c>
      <c r="D4" s="20">
        <f>InstManag!K6</f>
        <v>4364</v>
      </c>
      <c r="E4" s="20">
        <f>InstManag!T6</f>
        <v>18143</v>
      </c>
      <c r="F4" s="20">
        <f>InstManag!AC6</f>
        <v>15384</v>
      </c>
      <c r="G4" s="20">
        <f>InstManag!AL6</f>
        <v>65932</v>
      </c>
      <c r="H4" s="20">
        <f t="shared" ref="H4:H38" si="0">SUM(D4:G4)</f>
        <v>103823</v>
      </c>
      <c r="I4" s="7">
        <f>InstManag!AU6</f>
        <v>0</v>
      </c>
    </row>
    <row r="5" spans="1:9" ht="19.5" customHeight="1">
      <c r="A5" s="6">
        <v>2</v>
      </c>
      <c r="B5" s="2" t="s">
        <v>17</v>
      </c>
      <c r="C5" s="21">
        <v>0</v>
      </c>
      <c r="D5" s="20">
        <f>InstManag!K7</f>
        <v>117</v>
      </c>
      <c r="E5" s="20">
        <f>InstManag!T7</f>
        <v>190</v>
      </c>
      <c r="F5" s="20">
        <f>InstManag!AC7</f>
        <v>871</v>
      </c>
      <c r="G5" s="20">
        <f>InstManag!AL7</f>
        <v>1841</v>
      </c>
      <c r="H5" s="20">
        <f t="shared" si="0"/>
        <v>3019</v>
      </c>
      <c r="I5" s="7">
        <f>InstManag!AU7</f>
        <v>1688</v>
      </c>
    </row>
    <row r="6" spans="1:9" ht="19.5" customHeight="1">
      <c r="A6" s="6">
        <v>3</v>
      </c>
      <c r="B6" s="2" t="s">
        <v>48</v>
      </c>
      <c r="C6" s="21">
        <v>3</v>
      </c>
      <c r="D6" s="20">
        <f>InstManag!K8</f>
        <v>855</v>
      </c>
      <c r="E6" s="20">
        <f>InstManag!T8</f>
        <v>5562</v>
      </c>
      <c r="F6" s="20">
        <f>InstManag!AC8</f>
        <v>14133</v>
      </c>
      <c r="G6" s="20">
        <f>InstManag!AL8</f>
        <v>31202</v>
      </c>
      <c r="H6" s="20">
        <f t="shared" si="0"/>
        <v>51752</v>
      </c>
      <c r="I6" s="7">
        <f>InstManag!AU8</f>
        <v>0</v>
      </c>
    </row>
    <row r="7" spans="1:9" ht="19.5" customHeight="1">
      <c r="A7" s="6">
        <v>4</v>
      </c>
      <c r="B7" s="3" t="s">
        <v>49</v>
      </c>
      <c r="C7" s="22">
        <v>3</v>
      </c>
      <c r="D7" s="20">
        <f>InstManag!K9</f>
        <v>1837</v>
      </c>
      <c r="E7" s="20">
        <f>InstManag!T9</f>
        <v>2399</v>
      </c>
      <c r="F7" s="20">
        <f>InstManag!AC9</f>
        <v>20696</v>
      </c>
      <c r="G7" s="20">
        <f>InstManag!AL9</f>
        <v>43445</v>
      </c>
      <c r="H7" s="20">
        <f t="shared" si="0"/>
        <v>68377</v>
      </c>
      <c r="I7" s="7">
        <f>InstManag!AU9</f>
        <v>1</v>
      </c>
    </row>
    <row r="8" spans="1:9" ht="19.5" customHeight="1">
      <c r="A8" s="6">
        <v>5</v>
      </c>
      <c r="B8" s="3" t="s">
        <v>19</v>
      </c>
      <c r="C8" s="22">
        <v>4</v>
      </c>
      <c r="D8" s="20">
        <f>InstManag!K10</f>
        <v>2544</v>
      </c>
      <c r="E8" s="20">
        <f>InstManag!T10</f>
        <v>2104</v>
      </c>
      <c r="F8" s="20">
        <f>InstManag!AC10</f>
        <v>15147</v>
      </c>
      <c r="G8" s="20">
        <f>InstManag!AL10</f>
        <v>35344</v>
      </c>
      <c r="H8" s="20">
        <f t="shared" si="0"/>
        <v>55139</v>
      </c>
      <c r="I8" s="7">
        <f>InstManag!AU10</f>
        <v>1346</v>
      </c>
    </row>
    <row r="9" spans="1:9" ht="19.5" customHeight="1">
      <c r="A9" s="6">
        <v>6</v>
      </c>
      <c r="B9" s="2" t="s">
        <v>20</v>
      </c>
      <c r="C9" s="21">
        <v>1</v>
      </c>
      <c r="D9" s="20">
        <f>InstManag!K11</f>
        <v>82</v>
      </c>
      <c r="E9" s="20">
        <f>InstManag!T11</f>
        <v>376</v>
      </c>
      <c r="F9" s="20">
        <f>InstManag!AC11</f>
        <v>444</v>
      </c>
      <c r="G9" s="20">
        <f>InstManag!AL11</f>
        <v>1252</v>
      </c>
      <c r="H9" s="20">
        <f t="shared" si="0"/>
        <v>2154</v>
      </c>
      <c r="I9" s="7">
        <f>InstManag!AU11</f>
        <v>0</v>
      </c>
    </row>
    <row r="10" spans="1:9" ht="19.5" customHeight="1">
      <c r="A10" s="6">
        <v>7</v>
      </c>
      <c r="B10" s="2" t="s">
        <v>21</v>
      </c>
      <c r="C10" s="21">
        <v>1</v>
      </c>
      <c r="D10" s="20">
        <f>InstManag!K12</f>
        <v>3508</v>
      </c>
      <c r="E10" s="20">
        <f>InstManag!T12</f>
        <v>5791</v>
      </c>
      <c r="F10" s="20">
        <f>InstManag!AC12</f>
        <v>42145</v>
      </c>
      <c r="G10" s="20">
        <f>InstManag!AL12</f>
        <v>0</v>
      </c>
      <c r="H10" s="20">
        <f t="shared" si="0"/>
        <v>51444</v>
      </c>
      <c r="I10" s="7">
        <f>InstManag!AU12</f>
        <v>0</v>
      </c>
    </row>
    <row r="11" spans="1:9" ht="19.5" customHeight="1">
      <c r="A11" s="6">
        <v>8</v>
      </c>
      <c r="B11" s="2" t="s">
        <v>22</v>
      </c>
      <c r="C11" s="21">
        <v>1</v>
      </c>
      <c r="D11" s="20">
        <f>InstManag!K13</f>
        <v>3278</v>
      </c>
      <c r="E11" s="20">
        <f>InstManag!T13</f>
        <v>3493</v>
      </c>
      <c r="F11" s="20">
        <f>InstManag!AC13</f>
        <v>3439</v>
      </c>
      <c r="G11" s="20">
        <f>InstManag!AL13</f>
        <v>13073</v>
      </c>
      <c r="H11" s="20">
        <f t="shared" si="0"/>
        <v>23283</v>
      </c>
      <c r="I11" s="7">
        <f>InstManag!AU13</f>
        <v>17</v>
      </c>
    </row>
    <row r="12" spans="1:9" ht="19.5" customHeight="1">
      <c r="A12" s="9">
        <v>9</v>
      </c>
      <c r="B12" s="2" t="s">
        <v>50</v>
      </c>
      <c r="C12" s="21">
        <v>1</v>
      </c>
      <c r="D12" s="20">
        <f>InstManag!K14</f>
        <v>1674</v>
      </c>
      <c r="E12" s="20">
        <f>InstManag!T14</f>
        <v>1413</v>
      </c>
      <c r="F12" s="20">
        <f>InstManag!AC14</f>
        <v>4921</v>
      </c>
      <c r="G12" s="20">
        <f>InstManag!AL14</f>
        <v>11301</v>
      </c>
      <c r="H12" s="20">
        <f t="shared" si="0"/>
        <v>19309</v>
      </c>
      <c r="I12" s="7">
        <f>InstManag!AU14</f>
        <v>14</v>
      </c>
    </row>
    <row r="13" spans="1:9" ht="19.5" customHeight="1">
      <c r="A13" s="6">
        <v>10</v>
      </c>
      <c r="B13" s="2" t="s">
        <v>51</v>
      </c>
      <c r="C13" s="21">
        <v>1</v>
      </c>
      <c r="D13" s="20">
        <f>InstManag!K15</f>
        <v>889</v>
      </c>
      <c r="E13" s="20">
        <f>InstManag!T15</f>
        <v>2216</v>
      </c>
      <c r="F13" s="20">
        <f>InstManag!AC15</f>
        <v>8877</v>
      </c>
      <c r="G13" s="20">
        <f>InstManag!AL15</f>
        <v>15446</v>
      </c>
      <c r="H13" s="20">
        <f t="shared" si="0"/>
        <v>27428</v>
      </c>
      <c r="I13" s="7">
        <f>InstManag!AU15</f>
        <v>0</v>
      </c>
    </row>
    <row r="14" spans="1:9" ht="19.5" customHeight="1">
      <c r="A14" s="6">
        <v>11</v>
      </c>
      <c r="B14" s="2" t="s">
        <v>52</v>
      </c>
      <c r="C14" s="21">
        <v>1</v>
      </c>
      <c r="D14" s="20">
        <f>InstManag!K16</f>
        <v>1074</v>
      </c>
      <c r="E14" s="20">
        <f>InstManag!T16</f>
        <v>3845</v>
      </c>
      <c r="F14" s="20">
        <f>InstManag!AC16</f>
        <v>14070</v>
      </c>
      <c r="G14" s="20">
        <f>InstManag!AL16</f>
        <v>26588</v>
      </c>
      <c r="H14" s="20">
        <f t="shared" si="0"/>
        <v>45577</v>
      </c>
      <c r="I14" s="7">
        <f>InstManag!AU16</f>
        <v>95</v>
      </c>
    </row>
    <row r="15" spans="1:9" ht="19.5" customHeight="1">
      <c r="A15" s="6">
        <v>12</v>
      </c>
      <c r="B15" s="2" t="s">
        <v>25</v>
      </c>
      <c r="C15" s="21">
        <v>2</v>
      </c>
      <c r="D15" s="20">
        <f>InstManag!K17</f>
        <v>3644</v>
      </c>
      <c r="E15" s="20">
        <f>InstManag!T17</f>
        <v>12453</v>
      </c>
      <c r="F15" s="20">
        <f>InstManag!AC17</f>
        <v>32041</v>
      </c>
      <c r="G15" s="20">
        <f>InstManag!AL17</f>
        <v>26254</v>
      </c>
      <c r="H15" s="20">
        <f t="shared" si="0"/>
        <v>74392</v>
      </c>
      <c r="I15" s="7">
        <f>InstManag!AU17</f>
        <v>0</v>
      </c>
    </row>
    <row r="16" spans="1:9" ht="19.5" customHeight="1">
      <c r="A16" s="6">
        <v>13</v>
      </c>
      <c r="B16" s="2" t="s">
        <v>53</v>
      </c>
      <c r="C16" s="21">
        <v>2</v>
      </c>
      <c r="D16" s="20">
        <f>InstManag!K18</f>
        <v>2380</v>
      </c>
      <c r="E16" s="20">
        <f>InstManag!T18</f>
        <v>3388</v>
      </c>
      <c r="F16" s="20">
        <f>InstManag!AC18</f>
        <v>3062</v>
      </c>
      <c r="G16" s="20">
        <f>InstManag!AL18</f>
        <v>6796</v>
      </c>
      <c r="H16" s="20">
        <f t="shared" si="0"/>
        <v>15626</v>
      </c>
      <c r="I16" s="7">
        <f>InstManag!AU18</f>
        <v>0</v>
      </c>
    </row>
    <row r="17" spans="1:9" ht="19.5" customHeight="1">
      <c r="A17" s="6">
        <v>14</v>
      </c>
      <c r="B17" s="2" t="s">
        <v>27</v>
      </c>
      <c r="C17" s="21">
        <v>2</v>
      </c>
      <c r="D17" s="20">
        <f>InstManag!K19</f>
        <v>5161</v>
      </c>
      <c r="E17" s="20">
        <f>InstManag!T19</f>
        <v>6352</v>
      </c>
      <c r="F17" s="20">
        <f>InstManag!AC19</f>
        <v>43752</v>
      </c>
      <c r="G17" s="20">
        <f>InstManag!AL19</f>
        <v>105592</v>
      </c>
      <c r="H17" s="20">
        <f t="shared" si="0"/>
        <v>160857</v>
      </c>
      <c r="I17" s="7">
        <f>InstManag!AU19</f>
        <v>0</v>
      </c>
    </row>
    <row r="18" spans="1:9" ht="19.5" customHeight="1">
      <c r="A18" s="6">
        <v>15</v>
      </c>
      <c r="B18" s="2" t="s">
        <v>28</v>
      </c>
      <c r="C18" s="21">
        <v>1</v>
      </c>
      <c r="D18" s="20">
        <f>InstManag!K20</f>
        <v>4881</v>
      </c>
      <c r="E18" s="20">
        <f>InstManag!T20</f>
        <v>15797</v>
      </c>
      <c r="F18" s="20">
        <f>InstManag!AC20</f>
        <v>27271</v>
      </c>
      <c r="G18" s="20">
        <f>InstManag!AL20</f>
        <v>49101</v>
      </c>
      <c r="H18" s="20">
        <f t="shared" si="0"/>
        <v>97050</v>
      </c>
      <c r="I18" s="7">
        <f>InstManag!AU20</f>
        <v>56145</v>
      </c>
    </row>
    <row r="19" spans="1:9" ht="19.5" customHeight="1">
      <c r="A19" s="6">
        <v>16</v>
      </c>
      <c r="B19" s="2" t="s">
        <v>29</v>
      </c>
      <c r="C19" s="21">
        <v>2</v>
      </c>
      <c r="D19" s="20">
        <f>InstManag!K21</f>
        <v>120</v>
      </c>
      <c r="E19" s="20">
        <f>InstManag!T21</f>
        <v>704</v>
      </c>
      <c r="F19" s="20">
        <f>InstManag!AC21</f>
        <v>792</v>
      </c>
      <c r="G19" s="20">
        <f>InstManag!AL21</f>
        <v>2579</v>
      </c>
      <c r="H19" s="20">
        <f t="shared" si="0"/>
        <v>4195</v>
      </c>
      <c r="I19" s="7">
        <f>InstManag!AU21</f>
        <v>1</v>
      </c>
    </row>
    <row r="20" spans="1:9" ht="19.5" customHeight="1">
      <c r="A20" s="6">
        <v>17</v>
      </c>
      <c r="B20" s="2" t="s">
        <v>30</v>
      </c>
      <c r="C20" s="21">
        <v>1</v>
      </c>
      <c r="D20" s="20">
        <f>InstManag!K22</f>
        <v>124</v>
      </c>
      <c r="E20" s="20">
        <f>InstManag!T22</f>
        <v>676</v>
      </c>
      <c r="F20" s="20">
        <f>InstManag!AC22</f>
        <v>2259</v>
      </c>
      <c r="G20" s="20">
        <f>InstManag!AL22</f>
        <v>6618</v>
      </c>
      <c r="H20" s="20">
        <f t="shared" si="0"/>
        <v>9677</v>
      </c>
      <c r="I20" s="7">
        <f>InstManag!AU22</f>
        <v>711</v>
      </c>
    </row>
    <row r="21" spans="1:9" ht="19.5" customHeight="1">
      <c r="A21" s="6">
        <v>18</v>
      </c>
      <c r="B21" s="2" t="s">
        <v>31</v>
      </c>
      <c r="C21" s="21">
        <v>1</v>
      </c>
      <c r="D21" s="20">
        <f>InstManag!K23</f>
        <v>95</v>
      </c>
      <c r="E21" s="20">
        <f>InstManag!T23</f>
        <v>521</v>
      </c>
      <c r="F21" s="20">
        <f>InstManag!AC23</f>
        <v>1313</v>
      </c>
      <c r="G21" s="20">
        <f>InstManag!AL23</f>
        <v>1782</v>
      </c>
      <c r="H21" s="20">
        <f t="shared" si="0"/>
        <v>3711</v>
      </c>
      <c r="I21" s="7">
        <f>InstManag!AU23</f>
        <v>0</v>
      </c>
    </row>
    <row r="22" spans="1:9" ht="19.5" customHeight="1">
      <c r="A22" s="6">
        <v>19</v>
      </c>
      <c r="B22" s="2" t="s">
        <v>54</v>
      </c>
      <c r="C22" s="21">
        <v>1</v>
      </c>
      <c r="D22" s="20">
        <f>InstManag!K24</f>
        <v>69</v>
      </c>
      <c r="E22" s="20">
        <f>InstManag!T24</f>
        <v>337</v>
      </c>
      <c r="F22" s="20">
        <f>InstManag!AC24</f>
        <v>465</v>
      </c>
      <c r="G22" s="20">
        <f>InstManag!AL24</f>
        <v>1662</v>
      </c>
      <c r="H22" s="20">
        <f t="shared" si="0"/>
        <v>2533</v>
      </c>
      <c r="I22" s="7">
        <f>InstManag!AU24</f>
        <v>0</v>
      </c>
    </row>
    <row r="23" spans="1:9" ht="19.5" customHeight="1">
      <c r="A23" s="6">
        <v>20</v>
      </c>
      <c r="B23" s="2" t="s">
        <v>55</v>
      </c>
      <c r="C23" s="21">
        <v>2</v>
      </c>
      <c r="D23" s="20">
        <f>InstManag!K25</f>
        <v>1144</v>
      </c>
      <c r="E23" s="20">
        <f>InstManag!T25</f>
        <v>7799</v>
      </c>
      <c r="F23" s="20">
        <f>InstManag!AC25</f>
        <v>22209</v>
      </c>
      <c r="G23" s="20">
        <f>InstManag!AL25</f>
        <v>52972</v>
      </c>
      <c r="H23" s="20">
        <f t="shared" si="0"/>
        <v>84124</v>
      </c>
      <c r="I23" s="7">
        <f>InstManag!AU25</f>
        <v>0</v>
      </c>
    </row>
    <row r="24" spans="1:9" ht="19.5" customHeight="1">
      <c r="A24" s="6">
        <v>21</v>
      </c>
      <c r="B24" s="2" t="s">
        <v>56</v>
      </c>
      <c r="C24" s="21">
        <v>1</v>
      </c>
      <c r="D24" s="20">
        <f>InstManag!K26</f>
        <v>2380</v>
      </c>
      <c r="E24" s="20">
        <f>InstManag!T26</f>
        <v>2741</v>
      </c>
      <c r="F24" s="20">
        <f>InstManag!AC26</f>
        <v>9110</v>
      </c>
      <c r="G24" s="20">
        <f>InstManag!AL26</f>
        <v>16954</v>
      </c>
      <c r="H24" s="20">
        <f t="shared" si="0"/>
        <v>31185</v>
      </c>
      <c r="I24" s="7">
        <f>InstManag!AU26</f>
        <v>0</v>
      </c>
    </row>
    <row r="25" spans="1:9" ht="19.5" customHeight="1">
      <c r="A25" s="6">
        <v>22</v>
      </c>
      <c r="B25" s="2" t="s">
        <v>32</v>
      </c>
      <c r="C25" s="21">
        <v>3</v>
      </c>
      <c r="D25" s="20">
        <f>InstManag!K27</f>
        <v>6675</v>
      </c>
      <c r="E25" s="20">
        <f>InstManag!T27</f>
        <v>12460</v>
      </c>
      <c r="F25" s="20">
        <f>InstManag!AC27</f>
        <v>38889</v>
      </c>
      <c r="G25" s="20">
        <f>InstManag!AL27</f>
        <v>49538</v>
      </c>
      <c r="H25" s="20">
        <f t="shared" si="0"/>
        <v>107562</v>
      </c>
      <c r="I25" s="7">
        <f>InstManag!AU27</f>
        <v>8</v>
      </c>
    </row>
    <row r="26" spans="1:9" ht="19.5" customHeight="1">
      <c r="A26" s="6">
        <v>23</v>
      </c>
      <c r="B26" s="2" t="s">
        <v>33</v>
      </c>
      <c r="C26" s="21">
        <v>0</v>
      </c>
      <c r="D26" s="20">
        <f>InstManag!K28</f>
        <v>59</v>
      </c>
      <c r="E26" s="20">
        <f>InstManag!T28</f>
        <v>126</v>
      </c>
      <c r="F26" s="20">
        <f>InstManag!AC28</f>
        <v>244</v>
      </c>
      <c r="G26" s="20">
        <f>InstManag!AL28</f>
        <v>749</v>
      </c>
      <c r="H26" s="20">
        <f t="shared" si="0"/>
        <v>1178</v>
      </c>
      <c r="I26" s="7">
        <f>InstManag!AU28</f>
        <v>1170</v>
      </c>
    </row>
    <row r="27" spans="1:9" ht="19.5" customHeight="1">
      <c r="A27" s="6">
        <v>24</v>
      </c>
      <c r="B27" s="2" t="s">
        <v>34</v>
      </c>
      <c r="C27" s="21">
        <v>1</v>
      </c>
      <c r="D27" s="20">
        <f>InstManag!K29</f>
        <v>3518</v>
      </c>
      <c r="E27" s="20">
        <f>InstManag!T29</f>
        <v>3030</v>
      </c>
      <c r="F27" s="20">
        <f>InstManag!AC29</f>
        <v>9966</v>
      </c>
      <c r="G27" s="20">
        <f>InstManag!AL29</f>
        <v>27037</v>
      </c>
      <c r="H27" s="20">
        <f t="shared" si="0"/>
        <v>43551</v>
      </c>
      <c r="I27" s="7">
        <f>InstManag!AU29</f>
        <v>0</v>
      </c>
    </row>
    <row r="28" spans="1:9" ht="19.5" customHeight="1">
      <c r="A28" s="6">
        <v>25</v>
      </c>
      <c r="B28" s="2" t="s">
        <v>35</v>
      </c>
      <c r="C28" s="21">
        <v>1</v>
      </c>
      <c r="D28" s="20">
        <f>InstManag!K30</f>
        <v>316</v>
      </c>
      <c r="E28" s="20">
        <f>InstManag!T30</f>
        <v>454</v>
      </c>
      <c r="F28" s="20">
        <f>InstManag!AC30</f>
        <v>1139</v>
      </c>
      <c r="G28" s="20">
        <f>InstManag!AL30</f>
        <v>2379</v>
      </c>
      <c r="H28" s="20">
        <f t="shared" si="0"/>
        <v>4288</v>
      </c>
      <c r="I28" s="7">
        <f>InstManag!AU30</f>
        <v>0</v>
      </c>
    </row>
    <row r="29" spans="1:9" ht="19.5" customHeight="1">
      <c r="A29" s="6">
        <v>26</v>
      </c>
      <c r="B29" s="2" t="s">
        <v>36</v>
      </c>
      <c r="C29" s="21">
        <v>1</v>
      </c>
      <c r="D29" s="20">
        <f>InstManag!K31</f>
        <v>8547</v>
      </c>
      <c r="E29" s="20">
        <f>InstManag!T31</f>
        <v>7889</v>
      </c>
      <c r="F29" s="20">
        <f>InstManag!AC31</f>
        <v>51948</v>
      </c>
      <c r="G29" s="20">
        <f>InstManag!AL31</f>
        <v>132403</v>
      </c>
      <c r="H29" s="20">
        <f t="shared" si="0"/>
        <v>200787</v>
      </c>
      <c r="I29" s="7">
        <f>InstManag!AU31</f>
        <v>0</v>
      </c>
    </row>
    <row r="30" spans="1:9" ht="19.5" customHeight="1">
      <c r="A30" s="6">
        <v>27</v>
      </c>
      <c r="B30" s="2" t="s">
        <v>37</v>
      </c>
      <c r="C30" s="21">
        <v>1</v>
      </c>
      <c r="D30" s="20">
        <f>InstManag!K32</f>
        <v>1352</v>
      </c>
      <c r="E30" s="20">
        <f>InstManag!T32</f>
        <v>1087</v>
      </c>
      <c r="F30" s="20">
        <f>InstManag!AC32</f>
        <v>4296</v>
      </c>
      <c r="G30" s="20">
        <f>InstManag!AL32</f>
        <v>15644</v>
      </c>
      <c r="H30" s="20">
        <f t="shared" si="0"/>
        <v>22379</v>
      </c>
      <c r="I30" s="7">
        <f>InstManag!AU32</f>
        <v>0</v>
      </c>
    </row>
    <row r="31" spans="1:9" ht="19.5" customHeight="1">
      <c r="A31" s="6">
        <v>28</v>
      </c>
      <c r="B31" s="2" t="s">
        <v>57</v>
      </c>
      <c r="C31" s="21">
        <v>4</v>
      </c>
      <c r="D31" s="20">
        <f>InstManag!K33</f>
        <v>9391</v>
      </c>
      <c r="E31" s="20">
        <f>InstManag!T33</f>
        <v>65</v>
      </c>
      <c r="F31" s="20">
        <f>InstManag!AC33</f>
        <v>4296</v>
      </c>
      <c r="G31" s="20">
        <f>InstManag!AL33</f>
        <v>73100</v>
      </c>
      <c r="H31" s="20">
        <f t="shared" si="0"/>
        <v>86852</v>
      </c>
      <c r="I31" s="7">
        <f>InstManag!AU33</f>
        <v>0</v>
      </c>
    </row>
    <row r="32" spans="1:9" ht="19.5" customHeight="1">
      <c r="A32" s="6">
        <v>29</v>
      </c>
      <c r="B32" s="2" t="s">
        <v>39</v>
      </c>
      <c r="C32" s="21">
        <v>0</v>
      </c>
      <c r="D32" s="20">
        <f>InstManag!K34</f>
        <v>53</v>
      </c>
      <c r="E32" s="20">
        <f>InstManag!T34</f>
        <v>45</v>
      </c>
      <c r="F32" s="20">
        <f>InstManag!AC34</f>
        <v>67</v>
      </c>
      <c r="G32" s="20">
        <f>InstManag!AL34</f>
        <v>207</v>
      </c>
      <c r="H32" s="20">
        <f t="shared" si="0"/>
        <v>372</v>
      </c>
      <c r="I32" s="7">
        <f>InstManag!AU34</f>
        <v>27</v>
      </c>
    </row>
    <row r="33" spans="1:11" ht="19.5" customHeight="1">
      <c r="A33" s="6">
        <v>30</v>
      </c>
      <c r="B33" s="2" t="s">
        <v>40</v>
      </c>
      <c r="C33" s="21">
        <v>0</v>
      </c>
      <c r="D33" s="20">
        <f>InstManag!K35</f>
        <v>61</v>
      </c>
      <c r="E33" s="20">
        <f>InstManag!T35</f>
        <v>64</v>
      </c>
      <c r="F33" s="20">
        <f>InstManag!AC35</f>
        <v>18</v>
      </c>
      <c r="G33" s="20">
        <f>InstManag!AL35</f>
        <v>25</v>
      </c>
      <c r="H33" s="20">
        <f t="shared" si="0"/>
        <v>168</v>
      </c>
      <c r="I33" s="7">
        <f>InstManag!AU35</f>
        <v>1</v>
      </c>
    </row>
    <row r="34" spans="1:11" ht="19.5" customHeight="1">
      <c r="A34" s="6">
        <v>31</v>
      </c>
      <c r="B34" s="2" t="s">
        <v>41</v>
      </c>
      <c r="C34" s="21">
        <v>0</v>
      </c>
      <c r="D34" s="20">
        <f>InstManag!K36</f>
        <v>9</v>
      </c>
      <c r="E34" s="20">
        <f>InstManag!T36</f>
        <v>25</v>
      </c>
      <c r="F34" s="20">
        <f>InstManag!AC36</f>
        <v>127</v>
      </c>
      <c r="G34" s="20">
        <f>InstManag!AL36</f>
        <v>170</v>
      </c>
      <c r="H34" s="20">
        <f t="shared" si="0"/>
        <v>331</v>
      </c>
      <c r="I34" s="7">
        <f>InstManag!AU36</f>
        <v>0</v>
      </c>
    </row>
    <row r="35" spans="1:11" ht="19.5" customHeight="1">
      <c r="A35" s="6">
        <v>32</v>
      </c>
      <c r="B35" s="2" t="s">
        <v>42</v>
      </c>
      <c r="C35" s="21">
        <v>0</v>
      </c>
      <c r="D35" s="20">
        <f>InstManag!K37</f>
        <v>9</v>
      </c>
      <c r="E35" s="20">
        <f>InstManag!T37</f>
        <v>19</v>
      </c>
      <c r="F35" s="20">
        <f>InstManag!AC37</f>
        <v>24</v>
      </c>
      <c r="G35" s="20">
        <f>InstManag!AL37</f>
        <v>50</v>
      </c>
      <c r="H35" s="20">
        <f t="shared" si="0"/>
        <v>102</v>
      </c>
      <c r="I35" s="7">
        <f>InstManag!AU37</f>
        <v>25</v>
      </c>
    </row>
    <row r="36" spans="1:11" ht="19.5" customHeight="1">
      <c r="A36" s="6">
        <v>33</v>
      </c>
      <c r="B36" s="2" t="s">
        <v>43</v>
      </c>
      <c r="C36" s="21">
        <v>3</v>
      </c>
      <c r="D36" s="20">
        <f>InstManag!K38</f>
        <v>1350</v>
      </c>
      <c r="E36" s="20">
        <f>InstManag!T38</f>
        <v>474</v>
      </c>
      <c r="F36" s="20">
        <f>InstManag!AC38</f>
        <v>583</v>
      </c>
      <c r="G36" s="20">
        <f>InstManag!AL38</f>
        <v>2586</v>
      </c>
      <c r="H36" s="20">
        <f t="shared" si="0"/>
        <v>4993</v>
      </c>
      <c r="I36" s="7">
        <f>InstManag!AU38</f>
        <v>50</v>
      </c>
    </row>
    <row r="37" spans="1:11" ht="19.5" customHeight="1">
      <c r="A37" s="6">
        <v>34</v>
      </c>
      <c r="B37" s="2" t="s">
        <v>58</v>
      </c>
      <c r="C37" s="21">
        <v>0</v>
      </c>
      <c r="D37" s="20">
        <f>InstManag!K39</f>
        <v>12</v>
      </c>
      <c r="E37" s="20">
        <f>InstManag!T39</f>
        <v>3</v>
      </c>
      <c r="F37" s="20">
        <f>InstManag!AC39</f>
        <v>10</v>
      </c>
      <c r="G37" s="20">
        <f>InstManag!AL39</f>
        <v>23</v>
      </c>
      <c r="H37" s="20">
        <f t="shared" si="0"/>
        <v>48</v>
      </c>
      <c r="I37" s="7">
        <f>InstManag!AU39</f>
        <v>18</v>
      </c>
    </row>
    <row r="38" spans="1:11" ht="19.5" customHeight="1">
      <c r="A38" s="6">
        <v>35</v>
      </c>
      <c r="B38" s="2" t="s">
        <v>45</v>
      </c>
      <c r="C38" s="21">
        <v>0</v>
      </c>
      <c r="D38" s="20">
        <f>InstManag!K40</f>
        <v>108</v>
      </c>
      <c r="E38" s="20">
        <f>InstManag!T40</f>
        <v>167</v>
      </c>
      <c r="F38" s="20">
        <f>InstManag!AC40</f>
        <v>118</v>
      </c>
      <c r="G38" s="20">
        <f>InstManag!AL40</f>
        <v>300</v>
      </c>
      <c r="H38" s="20">
        <f t="shared" si="0"/>
        <v>693</v>
      </c>
      <c r="I38" s="7">
        <f>InstManag!AU40</f>
        <v>546</v>
      </c>
    </row>
    <row r="39" spans="1:11" s="97" customFormat="1" ht="19.5" customHeight="1">
      <c r="A39" s="189" t="s">
        <v>46</v>
      </c>
      <c r="B39" s="189"/>
      <c r="C39" s="94">
        <f>SUM(C4:C38)</f>
        <v>48</v>
      </c>
      <c r="D39" s="95">
        <f>SUM(D4:D38)</f>
        <v>71680</v>
      </c>
      <c r="E39" s="95">
        <f t="shared" ref="E39:H39" si="1">SUM(E4:E38)</f>
        <v>122208</v>
      </c>
      <c r="F39" s="95">
        <f t="shared" si="1"/>
        <v>394126</v>
      </c>
      <c r="G39" s="95">
        <f t="shared" si="1"/>
        <v>819945</v>
      </c>
      <c r="H39" s="95">
        <f t="shared" si="1"/>
        <v>1407959</v>
      </c>
      <c r="I39" s="96">
        <f>SUM(I4:I38)</f>
        <v>61863</v>
      </c>
      <c r="K39" s="5"/>
    </row>
  </sheetData>
  <mergeCells count="1">
    <mergeCell ref="A39:B39"/>
  </mergeCells>
  <printOptions horizontalCentered="1"/>
  <pageMargins left="0.18" right="0.16" top="0.35" bottom="0.41" header="0.22" footer="0.17"/>
  <pageSetup paperSize="9" scale="92" orientation="portrait" useFirstPageNumber="1" r:id="rId1"/>
  <headerFooter alignWithMargins="0">
    <oddFooter>&amp;LStatistics of School Education 2009-10&amp;C&amp;P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G41"/>
  <sheetViews>
    <sheetView view="pageBreakPreview" zoomScaleSheetLayoutView="100" workbookViewId="0">
      <pane xSplit="2" ySplit="3" topLeftCell="C4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RowHeight="15.75"/>
  <cols>
    <col min="1" max="1" width="5.140625" style="5" customWidth="1"/>
    <col min="2" max="2" width="19.5703125" style="5" customWidth="1"/>
    <col min="3" max="3" width="16.140625" style="5" customWidth="1"/>
    <col min="4" max="7" width="14" style="5" customWidth="1"/>
    <col min="8" max="16384" width="9.140625" style="5"/>
  </cols>
  <sheetData>
    <row r="1" spans="1:7" s="4" customFormat="1" ht="24.75" customHeight="1">
      <c r="B1" s="1"/>
      <c r="C1" s="18" t="s">
        <v>132</v>
      </c>
      <c r="D1" s="18"/>
      <c r="E1" s="18"/>
      <c r="F1" s="18"/>
      <c r="G1" s="18"/>
    </row>
    <row r="2" spans="1:7" s="13" customFormat="1" ht="69" customHeight="1">
      <c r="A2" s="75" t="s">
        <v>67</v>
      </c>
      <c r="B2" s="75" t="s">
        <v>65</v>
      </c>
      <c r="C2" s="77" t="s">
        <v>68</v>
      </c>
      <c r="D2" s="77" t="s">
        <v>72</v>
      </c>
      <c r="E2" s="77" t="s">
        <v>69</v>
      </c>
      <c r="F2" s="77" t="s">
        <v>59</v>
      </c>
      <c r="G2" s="75" t="s">
        <v>70</v>
      </c>
    </row>
    <row r="3" spans="1:7" s="25" customFormat="1" ht="13.5" customHeight="1">
      <c r="A3" s="26">
        <v>1</v>
      </c>
      <c r="B3" s="26">
        <v>2</v>
      </c>
      <c r="C3" s="26">
        <v>3</v>
      </c>
      <c r="D3" s="26">
        <v>4</v>
      </c>
      <c r="E3" s="26">
        <v>5</v>
      </c>
      <c r="F3" s="26">
        <v>6</v>
      </c>
      <c r="G3" s="26">
        <v>7</v>
      </c>
    </row>
    <row r="4" spans="1:7" ht="19.5" customHeight="1">
      <c r="A4" s="6">
        <v>1</v>
      </c>
      <c r="B4" s="2" t="s">
        <v>16</v>
      </c>
      <c r="C4" s="85">
        <f>IF(Teacher!E5=0,"",ROUND('Enrl-School'!E5/Teacher!E5,0))</f>
        <v>34</v>
      </c>
      <c r="D4" s="85">
        <f>IF(Teacher!H5=0,"",ROUND('Enrl-School'!H5/Teacher!H5,0))</f>
        <v>29</v>
      </c>
      <c r="E4" s="85">
        <f>IF(Teacher!K5=0,"",ROUND('Enrl-School'!K5/Teacher!K5,0))</f>
        <v>27</v>
      </c>
      <c r="F4" s="85">
        <f>IF(Teacher!N5=0,"",ROUND('Enrl-School'!N5/Teacher!N5,0))</f>
        <v>32</v>
      </c>
      <c r="G4" s="85" t="str">
        <f>IF(Teacher!Q5=0,"",ROUND('Enrl-School'!Q5/Teacher!Q5,0))</f>
        <v/>
      </c>
    </row>
    <row r="5" spans="1:7" ht="19.5" customHeight="1">
      <c r="A5" s="6">
        <v>2</v>
      </c>
      <c r="B5" s="2" t="s">
        <v>17</v>
      </c>
      <c r="C5" s="85">
        <f>IF(Teacher!E6=0,"",ROUND('Enrl-School'!E6/Teacher!E6,0))</f>
        <v>27</v>
      </c>
      <c r="D5" s="85">
        <f>IF(Teacher!H6=0,"",ROUND('Enrl-School'!H6/Teacher!H6,0))</f>
        <v>21</v>
      </c>
      <c r="E5" s="85">
        <f>IF(Teacher!K6=0,"",ROUND('Enrl-School'!K6/Teacher!K6,0))</f>
        <v>23</v>
      </c>
      <c r="F5" s="85">
        <f>IF(Teacher!N6=0,"",ROUND('Enrl-School'!N6/Teacher!N6,0))</f>
        <v>22</v>
      </c>
      <c r="G5" s="85">
        <f>IF(Teacher!Q6=0,"",ROUND('Enrl-School'!Q6/Teacher!Q6,0))</f>
        <v>19</v>
      </c>
    </row>
    <row r="6" spans="1:7" ht="19.5" customHeight="1">
      <c r="A6" s="6">
        <v>3</v>
      </c>
      <c r="B6" s="2" t="s">
        <v>48</v>
      </c>
      <c r="C6" s="85">
        <f>IF(Teacher!E7=0,"",ROUND('Enrl-School'!E7/Teacher!E7,0))</f>
        <v>26</v>
      </c>
      <c r="D6" s="85">
        <f>IF(Teacher!H7=0,"",ROUND('Enrl-School'!H7/Teacher!H7,0))</f>
        <v>22</v>
      </c>
      <c r="E6" s="85">
        <f>IF(Teacher!K7=0,"",ROUND('Enrl-School'!K7/Teacher!K7,0))</f>
        <v>17</v>
      </c>
      <c r="F6" s="85">
        <f>IF(Teacher!N7=0,"",ROUND('Enrl-School'!N7/Teacher!N7,0))</f>
        <v>28</v>
      </c>
      <c r="G6" s="85" t="str">
        <f>IF(Teacher!Q7=0,"",ROUND('Enrl-School'!Q7/Teacher!Q7,0))</f>
        <v/>
      </c>
    </row>
    <row r="7" spans="1:7" ht="19.5" customHeight="1">
      <c r="A7" s="6">
        <v>4</v>
      </c>
      <c r="B7" s="3" t="s">
        <v>49</v>
      </c>
      <c r="C7" s="85">
        <f>IF(Teacher!E8=0,"",ROUND('Enrl-School'!E8/Teacher!E8,0))</f>
        <v>33</v>
      </c>
      <c r="D7" s="85">
        <f>IF(Teacher!H8=0,"",ROUND('Enrl-School'!H8/Teacher!H8,0))</f>
        <v>59</v>
      </c>
      <c r="E7" s="85">
        <f>IF(Teacher!K8=0,"",ROUND('Enrl-School'!K8/Teacher!K8,0))</f>
        <v>53</v>
      </c>
      <c r="F7" s="85">
        <f>IF(Teacher!N8=0,"",ROUND('Enrl-School'!N8/Teacher!N8,0))</f>
        <v>80</v>
      </c>
      <c r="G7" s="85">
        <f>IF(Teacher!Q8=0,"",ROUND('Enrl-School'!Q8/Teacher!Q8,0))</f>
        <v>71</v>
      </c>
    </row>
    <row r="8" spans="1:7" ht="19.5" customHeight="1">
      <c r="A8" s="6">
        <v>5</v>
      </c>
      <c r="B8" s="3" t="s">
        <v>19</v>
      </c>
      <c r="C8" s="85">
        <f>IF(Teacher!E9=0,"",ROUND('Enrl-School'!E9/Teacher!E9,0))</f>
        <v>21</v>
      </c>
      <c r="D8" s="85">
        <f>IF(Teacher!H9=0,"",ROUND('Enrl-School'!H9/Teacher!H9,0))</f>
        <v>39</v>
      </c>
      <c r="E8" s="85">
        <f>IF(Teacher!K9=0,"",ROUND('Enrl-School'!K9/Teacher!K9,0))</f>
        <v>23</v>
      </c>
      <c r="F8" s="85">
        <f>IF(Teacher!N9=0,"",ROUND('Enrl-School'!N9/Teacher!N9,0))</f>
        <v>29</v>
      </c>
      <c r="G8" s="85">
        <f>IF(Teacher!Q9=0,"",ROUND('Enrl-School'!Q9/Teacher!Q9,0))</f>
        <v>34</v>
      </c>
    </row>
    <row r="9" spans="1:7" ht="19.5" customHeight="1">
      <c r="A9" s="6">
        <v>6</v>
      </c>
      <c r="B9" s="2" t="s">
        <v>20</v>
      </c>
      <c r="C9" s="85">
        <f>IF(Teacher!E10=0,"",ROUND('Enrl-School'!E10/Teacher!E10,0))</f>
        <v>20</v>
      </c>
      <c r="D9" s="85">
        <f>IF(Teacher!H10=0,"",ROUND('Enrl-School'!H10/Teacher!H10,0))</f>
        <v>18</v>
      </c>
      <c r="E9" s="85">
        <f>IF(Teacher!K10=0,"",ROUND('Enrl-School'!K10/Teacher!K10,0))</f>
        <v>29</v>
      </c>
      <c r="F9" s="85">
        <f>IF(Teacher!N10=0,"",ROUND('Enrl-School'!N10/Teacher!N10,0))</f>
        <v>26</v>
      </c>
      <c r="G9" s="85" t="str">
        <f>IF(Teacher!Q10=0,"",ROUND('Enrl-School'!Q10/Teacher!Q10,0))</f>
        <v/>
      </c>
    </row>
    <row r="10" spans="1:7" ht="19.5" customHeight="1">
      <c r="A10" s="6">
        <v>7</v>
      </c>
      <c r="B10" s="2" t="s">
        <v>21</v>
      </c>
      <c r="C10" s="102">
        <f>IF(Teacher!E11=0,"",ROUND('Enrl-School'!E11/Teacher!E11,0))</f>
        <v>41</v>
      </c>
      <c r="D10" s="85">
        <f>IF(Teacher!H11=0,"",ROUND('Enrl-School'!H11/Teacher!H11,0))</f>
        <v>29</v>
      </c>
      <c r="E10" s="85">
        <f>IF(Teacher!K11=0,"",ROUND('Enrl-School'!K11/Teacher!K11,0))</f>
        <v>35</v>
      </c>
      <c r="F10" s="85" t="str">
        <f>IF(Teacher!N11=0,"",ROUND('Enrl-School'!N11/Teacher!N11,0))</f>
        <v/>
      </c>
      <c r="G10" s="85" t="str">
        <f>IF(Teacher!Q11=0,"",ROUND('Enrl-School'!Q11/Teacher!Q11,0))</f>
        <v/>
      </c>
    </row>
    <row r="11" spans="1:7" ht="19.5" customHeight="1">
      <c r="A11" s="6">
        <v>8</v>
      </c>
      <c r="B11" s="2" t="s">
        <v>22</v>
      </c>
      <c r="C11" s="85">
        <f>IF(Teacher!E12=0,"",ROUND('Enrl-School'!E12/Teacher!E12,0))</f>
        <v>25</v>
      </c>
      <c r="D11" s="85">
        <f>IF(Teacher!H12=0,"",ROUND('Enrl-School'!H12/Teacher!H12,0))</f>
        <v>26</v>
      </c>
      <c r="E11" s="85">
        <f>IF(Teacher!K12=0,"",ROUND('Enrl-School'!K12/Teacher!K12,0))</f>
        <v>41</v>
      </c>
      <c r="F11" s="85">
        <f>IF(Teacher!N12=0,"",ROUND('Enrl-School'!N12/Teacher!N12,0))</f>
        <v>52</v>
      </c>
      <c r="G11" s="85">
        <f>IF(Teacher!Q12=0,"",ROUND('Enrl-School'!Q12/Teacher!Q12,0))</f>
        <v>41</v>
      </c>
    </row>
    <row r="12" spans="1:7" ht="19.5" customHeight="1">
      <c r="A12" s="9">
        <v>9</v>
      </c>
      <c r="B12" s="2" t="s">
        <v>50</v>
      </c>
      <c r="C12" s="85">
        <f>IF(Teacher!E13=0,"",ROUND('Enrl-School'!E13/Teacher!E13,0))</f>
        <v>22</v>
      </c>
      <c r="D12" s="85">
        <f>IF(Teacher!H13=0,"",ROUND('Enrl-School'!H13/Teacher!H13,0))</f>
        <v>23</v>
      </c>
      <c r="E12" s="85">
        <f>IF(Teacher!K13=0,"",ROUND('Enrl-School'!K13/Teacher!K13,0))</f>
        <v>13</v>
      </c>
      <c r="F12" s="85">
        <f>IF(Teacher!N13=0,"",ROUND('Enrl-School'!N13/Teacher!N13,0))</f>
        <v>15</v>
      </c>
      <c r="G12" s="85">
        <f>IF(Teacher!Q13=0,"",ROUND('Enrl-School'!Q13/Teacher!Q13,0))</f>
        <v>13</v>
      </c>
    </row>
    <row r="13" spans="1:7" ht="19.5" customHeight="1">
      <c r="A13" s="6">
        <v>10</v>
      </c>
      <c r="B13" s="2" t="s">
        <v>51</v>
      </c>
      <c r="C13" s="85">
        <f>IF(Teacher!E14=0,"",ROUND('Enrl-School'!E14/Teacher!E14,0))</f>
        <v>14</v>
      </c>
      <c r="D13" s="85">
        <f>IF(Teacher!H14=0,"",ROUND('Enrl-School'!H14/Teacher!H14,0))</f>
        <v>14</v>
      </c>
      <c r="E13" s="85">
        <f>IF(Teacher!K14=0,"",ROUND('Enrl-School'!K14/Teacher!K14,0))</f>
        <v>15</v>
      </c>
      <c r="F13" s="85">
        <f>IF(Teacher!N14=0,"",ROUND('Enrl-School'!N14/Teacher!N14,0))</f>
        <v>22</v>
      </c>
      <c r="G13" s="85">
        <f>IF(Teacher!Q14=0,"",ROUND('Enrl-School'!Q14/Teacher!Q14,0))</f>
        <v>279</v>
      </c>
    </row>
    <row r="14" spans="1:7" s="84" customFormat="1" ht="19.5" customHeight="1">
      <c r="A14" s="149">
        <v>11</v>
      </c>
      <c r="B14" s="2" t="s">
        <v>52</v>
      </c>
      <c r="C14" s="102" t="str">
        <f>IF(Teacher!E15=0,"",ROUND('Enrl-School'!E15/Teacher!E15,0))</f>
        <v/>
      </c>
      <c r="D14" s="102" t="str">
        <f>IF(Teacher!H15=0,"",ROUND('Enrl-School'!H15/Teacher!H15,0))</f>
        <v/>
      </c>
      <c r="E14" s="102" t="str">
        <f>IF(Teacher!K15=0,"",ROUND('Enrl-School'!K15/Teacher!K15,0))</f>
        <v/>
      </c>
      <c r="F14" s="102" t="str">
        <f>IF(Teacher!N15=0,"",ROUND('Enrl-School'!N15/Teacher!N15,0))</f>
        <v/>
      </c>
      <c r="G14" s="102" t="str">
        <f>IF(Teacher!Q15=0,"",ROUND('Enrl-School'!Q15/Teacher!Q15,0))</f>
        <v/>
      </c>
    </row>
    <row r="15" spans="1:7" ht="19.5" customHeight="1">
      <c r="A15" s="6">
        <v>12</v>
      </c>
      <c r="B15" s="2" t="s">
        <v>25</v>
      </c>
      <c r="C15" s="85">
        <f>IF(Teacher!E16=0,"",ROUND('Enrl-School'!E16/Teacher!E16,0))</f>
        <v>37</v>
      </c>
      <c r="D15" s="85">
        <f>IF(Teacher!H16=0,"",ROUND('Enrl-School'!H16/Teacher!H16,0))</f>
        <v>24</v>
      </c>
      <c r="E15" s="85">
        <f>IF(Teacher!K16=0,"",ROUND('Enrl-School'!K16/Teacher!K16,0))</f>
        <v>29</v>
      </c>
      <c r="F15" s="85">
        <f>IF(Teacher!N16=0,"",ROUND('Enrl-School'!N16/Teacher!N16,0))</f>
        <v>18</v>
      </c>
      <c r="G15" s="85" t="str">
        <f>IF(Teacher!Q16=0,"",ROUND('Enrl-School'!Q16/Teacher!Q16,0))</f>
        <v/>
      </c>
    </row>
    <row r="16" spans="1:7" ht="19.5" customHeight="1">
      <c r="A16" s="6">
        <v>13</v>
      </c>
      <c r="B16" s="2" t="s">
        <v>53</v>
      </c>
      <c r="C16" s="85">
        <f>IF(Teacher!E17=0,"",ROUND('Enrl-School'!E17/Teacher!E17,0))</f>
        <v>37</v>
      </c>
      <c r="D16" s="85">
        <f>IF(Teacher!H17=0,"",ROUND('Enrl-School'!H17/Teacher!H17,0))</f>
        <v>27</v>
      </c>
      <c r="E16" s="85">
        <f>IF(Teacher!K17=0,"",ROUND('Enrl-School'!K17/Teacher!K17,0))</f>
        <v>26</v>
      </c>
      <c r="F16" s="85">
        <f>IF(Teacher!N17=0,"",ROUND('Enrl-School'!N17/Teacher!N17,0))</f>
        <v>24</v>
      </c>
      <c r="G16" s="85" t="str">
        <f>IF(Teacher!Q17=0,"",ROUND('Enrl-School'!Q17/Teacher!Q17,0))</f>
        <v/>
      </c>
    </row>
    <row r="17" spans="1:7" ht="19.5" customHeight="1">
      <c r="A17" s="6">
        <v>14</v>
      </c>
      <c r="B17" s="2" t="s">
        <v>27</v>
      </c>
      <c r="C17" s="85">
        <f>IF(Teacher!E18=0,"",ROUND('Enrl-School'!E18/Teacher!E18,0))</f>
        <v>24</v>
      </c>
      <c r="D17" s="85">
        <f>IF(Teacher!H18=0,"",ROUND('Enrl-School'!H18/Teacher!H18,0))</f>
        <v>32</v>
      </c>
      <c r="E17" s="85">
        <f>IF(Teacher!K18=0,"",ROUND('Enrl-School'!K18/Teacher!K18,0))</f>
        <v>34</v>
      </c>
      <c r="F17" s="85">
        <f>IF(Teacher!N18=0,"",ROUND('Enrl-School'!N18/Teacher!N18,0))</f>
        <v>37</v>
      </c>
      <c r="G17" s="85" t="str">
        <f>IF(Teacher!Q18=0,"",ROUND('Enrl-School'!Q18/Teacher!Q18,0))</f>
        <v/>
      </c>
    </row>
    <row r="18" spans="1:7" ht="19.5" customHeight="1">
      <c r="A18" s="6">
        <v>15</v>
      </c>
      <c r="B18" s="2" t="s">
        <v>28</v>
      </c>
      <c r="C18" s="85">
        <f>IF(Teacher!E19=0,"",ROUND('Enrl-School'!E19/Teacher!E19,0))</f>
        <v>39</v>
      </c>
      <c r="D18" s="85">
        <f>IF(Teacher!H19=0,"",ROUND('Enrl-School'!H19/Teacher!H19,0))</f>
        <v>32</v>
      </c>
      <c r="E18" s="85">
        <f>IF(Teacher!K19=0,"",ROUND('Enrl-School'!K19/Teacher!K19,0))</f>
        <v>32</v>
      </c>
      <c r="F18" s="85">
        <f>IF(Teacher!N19=0,"",ROUND('Enrl-School'!N19/Teacher!N19,0))</f>
        <v>29</v>
      </c>
      <c r="G18" s="85">
        <f>IF(Teacher!Q19=0,"",ROUND('Enrl-School'!Q19/Teacher!Q19,0))</f>
        <v>42</v>
      </c>
    </row>
    <row r="19" spans="1:7" ht="19.5" customHeight="1">
      <c r="A19" s="6">
        <v>16</v>
      </c>
      <c r="B19" s="2" t="s">
        <v>29</v>
      </c>
      <c r="C19" s="85">
        <f>IF(Teacher!E20=0,"",ROUND('Enrl-School'!E20/Teacher!E20,0))</f>
        <v>23</v>
      </c>
      <c r="D19" s="85">
        <f>IF(Teacher!H20=0,"",ROUND('Enrl-School'!H20/Teacher!H20,0))</f>
        <v>27</v>
      </c>
      <c r="E19" s="85">
        <f>IF(Teacher!K20=0,"",ROUND('Enrl-School'!K20/Teacher!K20,0))</f>
        <v>22</v>
      </c>
      <c r="F19" s="85">
        <f>IF(Teacher!N20=0,"",ROUND('Enrl-School'!N20/Teacher!N20,0))</f>
        <v>33</v>
      </c>
      <c r="G19" s="85">
        <f>IF(Teacher!Q20=0,"",ROUND('Enrl-School'!Q20/Teacher!Q20,0))</f>
        <v>16</v>
      </c>
    </row>
    <row r="20" spans="1:7" ht="19.5" customHeight="1">
      <c r="A20" s="6">
        <v>17</v>
      </c>
      <c r="B20" s="2" t="s">
        <v>30</v>
      </c>
      <c r="C20" s="85">
        <f>IF(Teacher!E21=0,"",ROUND('Enrl-School'!E21/Teacher!E21,0))</f>
        <v>13</v>
      </c>
      <c r="D20" s="85">
        <f>IF(Teacher!H21=0,"",ROUND('Enrl-School'!H21/Teacher!H21,0))</f>
        <v>11</v>
      </c>
      <c r="E20" s="85">
        <f>IF(Teacher!K21=0,"",ROUND('Enrl-School'!K21/Teacher!K21,0))</f>
        <v>17</v>
      </c>
      <c r="F20" s="85">
        <f>IF(Teacher!N21=0,"",ROUND('Enrl-School'!N21/Teacher!N21,0))</f>
        <v>57</v>
      </c>
      <c r="G20" s="85">
        <f>IF(Teacher!Q21=0,"",ROUND('Enrl-School'!Q21/Teacher!Q21,0))</f>
        <v>0</v>
      </c>
    </row>
    <row r="21" spans="1:7" ht="19.5" customHeight="1">
      <c r="A21" s="6">
        <v>18</v>
      </c>
      <c r="B21" s="2" t="s">
        <v>31</v>
      </c>
      <c r="C21" s="85">
        <f>IF(Teacher!E22=0,"",ROUND('Enrl-School'!E22/Teacher!E22,0))</f>
        <v>14</v>
      </c>
      <c r="D21" s="85">
        <f>IF(Teacher!H22=0,"",ROUND('Enrl-School'!H22/Teacher!H22,0))</f>
        <v>13</v>
      </c>
      <c r="E21" s="85">
        <f>IF(Teacher!K22=0,"",ROUND('Enrl-School'!K22/Teacher!K22,0))</f>
        <v>9</v>
      </c>
      <c r="F21" s="85">
        <f>IF(Teacher!N22=0,"",ROUND('Enrl-School'!N22/Teacher!N22,0))</f>
        <v>18</v>
      </c>
      <c r="G21" s="85" t="str">
        <f>IF(Teacher!Q22=0,"",ROUND('Enrl-School'!Q22/Teacher!Q22,0))</f>
        <v/>
      </c>
    </row>
    <row r="22" spans="1:7" ht="19.5" customHeight="1">
      <c r="A22" s="6">
        <v>19</v>
      </c>
      <c r="B22" s="2" t="s">
        <v>54</v>
      </c>
      <c r="C22" s="85">
        <f>IF(Teacher!E23=0,"",ROUND('Enrl-School'!E23/Teacher!E23,0))</f>
        <v>31</v>
      </c>
      <c r="D22" s="85">
        <f>IF(Teacher!H23=0,"",ROUND('Enrl-School'!H23/Teacher!H23,0))</f>
        <v>24</v>
      </c>
      <c r="E22" s="85">
        <f>IF(Teacher!K23=0,"",ROUND('Enrl-School'!K23/Teacher!K23,0))</f>
        <v>15</v>
      </c>
      <c r="F22" s="85">
        <f>IF(Teacher!N23=0,"",ROUND('Enrl-School'!N23/Teacher!N23,0))</f>
        <v>20</v>
      </c>
      <c r="G22" s="85" t="str">
        <f>IF(Teacher!Q23=0,"",ROUND('Enrl-School'!Q23/Teacher!Q23,0))</f>
        <v/>
      </c>
    </row>
    <row r="23" spans="1:7" ht="19.5" customHeight="1">
      <c r="A23" s="6">
        <v>20</v>
      </c>
      <c r="B23" s="2" t="s">
        <v>55</v>
      </c>
      <c r="C23" s="85">
        <f>IF(Teacher!E24=0,"",ROUND('Enrl-School'!E24/Teacher!E24,0))</f>
        <v>16</v>
      </c>
      <c r="D23" s="85">
        <f>IF(Teacher!H24=0,"",ROUND('Enrl-School'!H24/Teacher!H24,0))</f>
        <v>22</v>
      </c>
      <c r="E23" s="85">
        <f>IF(Teacher!K24=0,"",ROUND('Enrl-School'!K24/Teacher!K24,0))</f>
        <v>27</v>
      </c>
      <c r="F23" s="85">
        <f>IF(Teacher!N24=0,"",ROUND('Enrl-School'!N24/Teacher!N24,0))</f>
        <v>33</v>
      </c>
      <c r="G23" s="85" t="str">
        <f>IF(Teacher!Q24=0,"",ROUND('Enrl-School'!Q24/Teacher!Q24,0))</f>
        <v/>
      </c>
    </row>
    <row r="24" spans="1:7" ht="19.5" customHeight="1">
      <c r="A24" s="6">
        <v>21</v>
      </c>
      <c r="B24" s="2" t="s">
        <v>56</v>
      </c>
      <c r="C24" s="85">
        <f>IF(Teacher!E25=0,"",ROUND('Enrl-School'!E25/Teacher!E25,0))</f>
        <v>37</v>
      </c>
      <c r="D24" s="85">
        <f>IF(Teacher!H25=0,"",ROUND('Enrl-School'!H25/Teacher!H25,0))</f>
        <v>29</v>
      </c>
      <c r="E24" s="85">
        <f>IF(Teacher!K25=0,"",ROUND('Enrl-School'!K25/Teacher!K25,0))</f>
        <v>16</v>
      </c>
      <c r="F24" s="85">
        <f>IF(Teacher!N25=0,"",ROUND('Enrl-School'!N25/Teacher!N25,0))</f>
        <v>29</v>
      </c>
      <c r="G24" s="85" t="str">
        <f>IF(Teacher!Q25=0,"",ROUND('Enrl-School'!Q25/Teacher!Q25,0))</f>
        <v/>
      </c>
    </row>
    <row r="25" spans="1:7" ht="19.5" customHeight="1">
      <c r="A25" s="6">
        <v>22</v>
      </c>
      <c r="B25" s="2" t="s">
        <v>32</v>
      </c>
      <c r="C25" s="85">
        <f>IF(Teacher!E26=0,"",ROUND('Enrl-School'!E26/Teacher!E26,0))</f>
        <v>29</v>
      </c>
      <c r="D25" s="85">
        <f>IF(Teacher!H26=0,"",ROUND('Enrl-School'!H26/Teacher!H26,0))</f>
        <v>22</v>
      </c>
      <c r="E25" s="85">
        <f>IF(Teacher!K26=0,"",ROUND('Enrl-School'!K26/Teacher!K26,0))</f>
        <v>28</v>
      </c>
      <c r="F25" s="85">
        <f>IF(Teacher!N26=0,"",ROUND('Enrl-School'!N26/Teacher!N26,0))</f>
        <v>44</v>
      </c>
      <c r="G25" s="85">
        <f>IF(Teacher!Q26=0,"",ROUND('Enrl-School'!Q26/Teacher!Q26,0))</f>
        <v>34</v>
      </c>
    </row>
    <row r="26" spans="1:7" ht="19.5" customHeight="1">
      <c r="A26" s="6">
        <v>23</v>
      </c>
      <c r="B26" s="2" t="s">
        <v>33</v>
      </c>
      <c r="C26" s="85">
        <f>IF(Teacher!E27=0,"",ROUND('Enrl-School'!E27/Teacher!E27,0))</f>
        <v>15</v>
      </c>
      <c r="D26" s="85">
        <f>IF(Teacher!H27=0,"",ROUND('Enrl-School'!H27/Teacher!H27,0))</f>
        <v>8</v>
      </c>
      <c r="E26" s="85">
        <f>IF(Teacher!K27=0,"",ROUND('Enrl-School'!K27/Teacher!K27,0))</f>
        <v>15</v>
      </c>
      <c r="F26" s="85">
        <f>IF(Teacher!N27=0,"",ROUND('Enrl-School'!N27/Teacher!N27,0))</f>
        <v>14</v>
      </c>
      <c r="G26" s="85" t="str">
        <f>IF(Teacher!Q27=0,"",ROUND('Enrl-School'!Q27/Teacher!Q27,0))</f>
        <v/>
      </c>
    </row>
    <row r="27" spans="1:7" ht="19.5" customHeight="1">
      <c r="A27" s="6">
        <v>24</v>
      </c>
      <c r="B27" s="2" t="s">
        <v>34</v>
      </c>
      <c r="C27" s="85">
        <f>IF(Teacher!E28=0,"",ROUND('Enrl-School'!E28/Teacher!E28,0))</f>
        <v>43</v>
      </c>
      <c r="D27" s="85">
        <f>IF(Teacher!H28=0,"",ROUND('Enrl-School'!H28/Teacher!H28,0))</f>
        <v>38</v>
      </c>
      <c r="E27" s="85">
        <f>IF(Teacher!K28=0,"",ROUND('Enrl-School'!K28/Teacher!K28,0))</f>
        <v>35</v>
      </c>
      <c r="F27" s="85">
        <f>IF(Teacher!N28=0,"",ROUND('Enrl-School'!N28/Teacher!N28,0))</f>
        <v>31</v>
      </c>
      <c r="G27" s="85" t="str">
        <f>IF(Teacher!Q28=0,"",ROUND('Enrl-School'!Q28/Teacher!Q28,0))</f>
        <v/>
      </c>
    </row>
    <row r="28" spans="1:7" ht="19.5" customHeight="1">
      <c r="A28" s="6">
        <v>25</v>
      </c>
      <c r="B28" s="2" t="s">
        <v>35</v>
      </c>
      <c r="C28" s="85">
        <f>IF(Teacher!E29=0,"",ROUND('Enrl-School'!E29/Teacher!E29,0))</f>
        <v>26</v>
      </c>
      <c r="D28" s="85">
        <f>IF(Teacher!H29=0,"",ROUND('Enrl-School'!H29/Teacher!H29,0))</f>
        <v>25</v>
      </c>
      <c r="E28" s="85">
        <f>IF(Teacher!K29=0,"",ROUND('Enrl-School'!K29/Teacher!K29,0))</f>
        <v>16</v>
      </c>
      <c r="F28" s="85">
        <f>IF(Teacher!N29=0,"",ROUND('Enrl-School'!N29/Teacher!N29,0))</f>
        <v>25</v>
      </c>
      <c r="G28" s="85" t="str">
        <f>IF(Teacher!Q29=0,"",ROUND('Enrl-School'!Q29/Teacher!Q29,0))</f>
        <v/>
      </c>
    </row>
    <row r="29" spans="1:7" ht="19.5" customHeight="1">
      <c r="A29" s="6">
        <v>26</v>
      </c>
      <c r="B29" s="2" t="s">
        <v>36</v>
      </c>
      <c r="C29" s="85">
        <f>IF(Teacher!E30=0,"",ROUND('Enrl-School'!E30/Teacher!E30,0))</f>
        <v>64</v>
      </c>
      <c r="D29" s="85">
        <f>IF(Teacher!H30=0,"",ROUND('Enrl-School'!H30/Teacher!H30,0))</f>
        <v>57</v>
      </c>
      <c r="E29" s="85">
        <f>IF(Teacher!K30=0,"",ROUND('Enrl-School'!K30/Teacher!K30,0))</f>
        <v>78</v>
      </c>
      <c r="F29" s="85">
        <f>IF(Teacher!N30=0,"",ROUND('Enrl-School'!N30/Teacher!N30,0))</f>
        <v>67</v>
      </c>
      <c r="G29" s="85" t="str">
        <f>IF(Teacher!Q30=0,"",ROUND('Enrl-School'!Q30/Teacher!Q30,0))</f>
        <v/>
      </c>
    </row>
    <row r="30" spans="1:7" ht="19.5" customHeight="1">
      <c r="A30" s="6">
        <v>27</v>
      </c>
      <c r="B30" s="2" t="s">
        <v>37</v>
      </c>
      <c r="C30" s="85">
        <f>IF(Teacher!E31=0,"",ROUND('Enrl-School'!E31/Teacher!E31,0))</f>
        <v>15</v>
      </c>
      <c r="D30" s="85">
        <f>IF(Teacher!H31=0,"",ROUND('Enrl-School'!H31/Teacher!H31,0))</f>
        <v>18</v>
      </c>
      <c r="E30" s="85">
        <f>IF(Teacher!K31=0,"",ROUND('Enrl-School'!K31/Teacher!K31,0))</f>
        <v>27</v>
      </c>
      <c r="F30" s="85">
        <f>IF(Teacher!N31=0,"",ROUND('Enrl-School'!N31/Teacher!N31,0))</f>
        <v>24</v>
      </c>
      <c r="G30" s="85" t="str">
        <f>IF(Teacher!Q31=0,"",ROUND('Enrl-School'!Q31/Teacher!Q31,0))</f>
        <v/>
      </c>
    </row>
    <row r="31" spans="1:7" ht="19.5" customHeight="1">
      <c r="A31" s="6">
        <v>28</v>
      </c>
      <c r="B31" s="2" t="s">
        <v>57</v>
      </c>
      <c r="C31" s="85">
        <f>IF(Teacher!E32=0,"",ROUND('Enrl-School'!E32/Teacher!E32,0))</f>
        <v>62</v>
      </c>
      <c r="D31" s="85">
        <f>IF(Teacher!H32=0,"",ROUND('Enrl-School'!H32/Teacher!H32,0))</f>
        <v>51</v>
      </c>
      <c r="E31" s="85">
        <f>IF(Teacher!K32=0,"",ROUND('Enrl-School'!K32/Teacher!K32,0))</f>
        <v>33</v>
      </c>
      <c r="F31" s="85">
        <f>IF(Teacher!N32=0,"",ROUND('Enrl-School'!N32/Teacher!N32,0))</f>
        <v>34</v>
      </c>
      <c r="G31" s="85" t="str">
        <f>IF(Teacher!Q32=0,"",ROUND('Enrl-School'!Q32/Teacher!Q32,0))</f>
        <v/>
      </c>
    </row>
    <row r="32" spans="1:7" ht="19.5" customHeight="1">
      <c r="A32" s="6">
        <v>29</v>
      </c>
      <c r="B32" s="2" t="s">
        <v>39</v>
      </c>
      <c r="C32" s="85">
        <f>IF(Teacher!E33=0,"",ROUND('Enrl-School'!E33/Teacher!E33,0))</f>
        <v>19</v>
      </c>
      <c r="D32" s="85">
        <f>IF(Teacher!H33=0,"",ROUND('Enrl-School'!H33/Teacher!H33,0))</f>
        <v>16</v>
      </c>
      <c r="E32" s="85">
        <f>IF(Teacher!K33=0,"",ROUND('Enrl-School'!K33/Teacher!K33,0))</f>
        <v>14</v>
      </c>
      <c r="F32" s="85">
        <f>IF(Teacher!N33=0,"",ROUND('Enrl-School'!N33/Teacher!N33,0))</f>
        <v>14</v>
      </c>
      <c r="G32" s="85">
        <f>IF(Teacher!Q33=0,"",ROUND('Enrl-School'!Q33/Teacher!Q33,0))</f>
        <v>29</v>
      </c>
    </row>
    <row r="33" spans="1:7" ht="19.5" customHeight="1">
      <c r="A33" s="6">
        <v>30</v>
      </c>
      <c r="B33" s="2" t="s">
        <v>40</v>
      </c>
      <c r="C33" s="85">
        <f>IF(Teacher!E34=0,"",ROUND('Enrl-School'!E34/Teacher!E34,0))</f>
        <v>26</v>
      </c>
      <c r="D33" s="85">
        <f>IF(Teacher!H34=0,"",ROUND('Enrl-School'!H34/Teacher!H34,0))</f>
        <v>38</v>
      </c>
      <c r="E33" s="85">
        <f>IF(Teacher!K34=0,"",ROUND('Enrl-School'!K34/Teacher!K34,0))</f>
        <v>45</v>
      </c>
      <c r="F33" s="85">
        <f>IF(Teacher!N34=0,"",ROUND('Enrl-School'!N34/Teacher!N34,0))</f>
        <v>23</v>
      </c>
      <c r="G33" s="85">
        <f>IF(Teacher!Q34=0,"",ROUND('Enrl-School'!Q34/Teacher!Q34,0))</f>
        <v>25</v>
      </c>
    </row>
    <row r="34" spans="1:7" ht="19.5" customHeight="1">
      <c r="A34" s="6">
        <v>31</v>
      </c>
      <c r="B34" s="2" t="s">
        <v>41</v>
      </c>
      <c r="C34" s="85">
        <f>IF(Teacher!E35=0,"",ROUND('Enrl-School'!E35/Teacher!E35,0))</f>
        <v>29</v>
      </c>
      <c r="D34" s="85">
        <f>IF(Teacher!H35=0,"",ROUND('Enrl-School'!H35/Teacher!H35,0))</f>
        <v>19</v>
      </c>
      <c r="E34" s="85">
        <f>IF(Teacher!K35=0,"",ROUND('Enrl-School'!K35/Teacher!K35,0))</f>
        <v>33</v>
      </c>
      <c r="F34" s="85">
        <f>IF(Teacher!N35=0,"",ROUND('Enrl-School'!N35/Teacher!N35,0))</f>
        <v>40</v>
      </c>
      <c r="G34" s="85" t="str">
        <f>IF(Teacher!Q35=0,"",ROUND('Enrl-School'!Q35/Teacher!Q35,0))</f>
        <v/>
      </c>
    </row>
    <row r="35" spans="1:7" ht="19.5" customHeight="1">
      <c r="A35" s="6">
        <v>32</v>
      </c>
      <c r="B35" s="2" t="s">
        <v>42</v>
      </c>
      <c r="C35" s="85">
        <f>IF(Teacher!E36=0,"",ROUND('Enrl-School'!E36/Teacher!E36,0))</f>
        <v>45</v>
      </c>
      <c r="D35" s="85">
        <f>IF(Teacher!H36=0,"",ROUND('Enrl-School'!H36/Teacher!H36,0))</f>
        <v>18</v>
      </c>
      <c r="E35" s="85">
        <f>IF(Teacher!K36=0,"",ROUND('Enrl-School'!K36/Teacher!K36,0))</f>
        <v>27</v>
      </c>
      <c r="F35" s="85">
        <f>IF(Teacher!N36=0,"",ROUND('Enrl-School'!N36/Teacher!N36,0))</f>
        <v>52</v>
      </c>
      <c r="G35" s="85">
        <f>IF(Teacher!Q36=0,"",ROUND('Enrl-School'!Q36/Teacher!Q36,0))</f>
        <v>18</v>
      </c>
    </row>
    <row r="36" spans="1:7" ht="19.5" customHeight="1">
      <c r="A36" s="6">
        <v>33</v>
      </c>
      <c r="B36" s="2" t="s">
        <v>43</v>
      </c>
      <c r="C36" s="85">
        <f>IF(Teacher!E37=0,"",ROUND('Enrl-School'!E37/Teacher!E37,0))</f>
        <v>32</v>
      </c>
      <c r="D36" s="85">
        <f>IF(Teacher!H37=0,"",ROUND('Enrl-School'!H37/Teacher!H37,0))</f>
        <v>33</v>
      </c>
      <c r="E36" s="85">
        <f>IF(Teacher!K37=0,"",ROUND('Enrl-School'!K37/Teacher!K37,0))</f>
        <v>30</v>
      </c>
      <c r="F36" s="85">
        <f>IF(Teacher!N37=0,"",ROUND('Enrl-School'!N37/Teacher!N37,0))</f>
        <v>40</v>
      </c>
      <c r="G36" s="85">
        <f>IF(Teacher!Q37=0,"",ROUND('Enrl-School'!Q37/Teacher!Q37,0))</f>
        <v>28</v>
      </c>
    </row>
    <row r="37" spans="1:7" ht="19.5" customHeight="1">
      <c r="A37" s="6">
        <v>34</v>
      </c>
      <c r="B37" s="2" t="s">
        <v>58</v>
      </c>
      <c r="C37" s="85">
        <f>IF(Teacher!E38=0,"",ROUND('Enrl-School'!E38/Teacher!E38,0))</f>
        <v>33</v>
      </c>
      <c r="D37" s="85">
        <f>IF(Teacher!H38=0,"",ROUND('Enrl-School'!H38/Teacher!H38,0))</f>
        <v>12</v>
      </c>
      <c r="E37" s="85">
        <f>IF(Teacher!K38=0,"",ROUND('Enrl-School'!K38/Teacher!K38,0))</f>
        <v>14</v>
      </c>
      <c r="F37" s="85">
        <f>IF(Teacher!N38=0,"",ROUND('Enrl-School'!N38/Teacher!N38,0))</f>
        <v>27</v>
      </c>
      <c r="G37" s="85">
        <f>IF(Teacher!Q38=0,"",ROUND('Enrl-School'!Q38/Teacher!Q38,0))</f>
        <v>18</v>
      </c>
    </row>
    <row r="38" spans="1:7" ht="19.5" customHeight="1">
      <c r="A38" s="6">
        <v>35</v>
      </c>
      <c r="B38" s="2" t="s">
        <v>45</v>
      </c>
      <c r="C38" s="85">
        <f>IF(Teacher!E39=0,"",ROUND('Enrl-School'!E39/Teacher!E39,0))</f>
        <v>27</v>
      </c>
      <c r="D38" s="85">
        <f>IF(Teacher!H39=0,"",ROUND('Enrl-School'!H39/Teacher!H39,0))</f>
        <v>23</v>
      </c>
      <c r="E38" s="85">
        <f>IF(Teacher!K39=0,"",ROUND('Enrl-School'!K39/Teacher!K39,0))</f>
        <v>19</v>
      </c>
      <c r="F38" s="85">
        <f>IF(Teacher!N39=0,"",ROUND('Enrl-School'!N39/Teacher!N39,0))</f>
        <v>19</v>
      </c>
      <c r="G38" s="85">
        <f>IF(Teacher!Q39=0,"",ROUND('Enrl-School'!Q39/Teacher!Q39,0))</f>
        <v>24</v>
      </c>
    </row>
    <row r="39" spans="1:7" s="82" customFormat="1" ht="19.5" customHeight="1">
      <c r="A39" s="193" t="s">
        <v>46</v>
      </c>
      <c r="B39" s="193"/>
      <c r="C39" s="104">
        <f>IF(Teacher!E40=0,"",ROUND('Enrl-School'!E40/Teacher!E40,0))</f>
        <v>39</v>
      </c>
      <c r="D39" s="104">
        <f>IF(Teacher!H40=0,"",ROUND('Enrl-School'!H40/Teacher!H40,0))</f>
        <v>30</v>
      </c>
      <c r="E39" s="104">
        <f>IF(Teacher!K40=0,"",ROUND('Enrl-School'!K40/Teacher!K40,0))</f>
        <v>33</v>
      </c>
      <c r="F39" s="104">
        <f>IF(Teacher!N40=0,"",ROUND('Enrl-School'!N40/Teacher!N40,0))</f>
        <v>41</v>
      </c>
      <c r="G39" s="104">
        <f>IF(Teacher!Q40=0,"",ROUND('Enrl-School'!Q40/Teacher!Q40,0))</f>
        <v>41</v>
      </c>
    </row>
    <row r="41" spans="1:7">
      <c r="F41" s="83"/>
    </row>
  </sheetData>
  <mergeCells count="1">
    <mergeCell ref="A39:B39"/>
  </mergeCells>
  <printOptions horizontalCentered="1"/>
  <pageMargins left="0.18" right="0.16" top="0.35" bottom="0.41" header="0.22" footer="0.17"/>
  <pageSetup paperSize="9" scale="92" firstPageNumber="47" orientation="portrait" useFirstPageNumber="1" r:id="rId1"/>
  <headerFooter alignWithMargins="0">
    <oddFooter>&amp;LStatistics of School Education 2009-10&amp;C&amp;P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BJ49"/>
  <sheetViews>
    <sheetView view="pageBreakPreview" zoomScaleSheetLayoutView="100" workbookViewId="0">
      <pane xSplit="2" ySplit="5" topLeftCell="O6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8.85546875" defaultRowHeight="15.75"/>
  <cols>
    <col min="1" max="1" width="6.140625" style="5" customWidth="1"/>
    <col min="2" max="2" width="19.5703125" style="5" customWidth="1"/>
    <col min="3" max="26" width="11.5703125" style="5" customWidth="1"/>
    <col min="27" max="109" width="8.85546875" style="5"/>
    <col min="110" max="110" width="6.140625" style="5" customWidth="1"/>
    <col min="111" max="111" width="20.28515625" style="5" customWidth="1"/>
    <col min="112" max="112" width="12.42578125" style="5" customWidth="1"/>
    <col min="113" max="113" width="13" style="5" customWidth="1"/>
    <col min="114" max="114" width="12.5703125" style="5" customWidth="1"/>
    <col min="115" max="128" width="11.7109375" style="5" customWidth="1"/>
    <col min="129" max="129" width="12.28515625" style="5" customWidth="1"/>
    <col min="130" max="130" width="11.7109375" style="5" customWidth="1"/>
    <col min="131" max="131" width="12.85546875" style="5" customWidth="1"/>
    <col min="132" max="132" width="11.7109375" style="5" customWidth="1"/>
    <col min="133" max="133" width="12.7109375" style="5" customWidth="1"/>
    <col min="134" max="134" width="11.7109375" style="5" customWidth="1"/>
    <col min="135" max="135" width="13" style="5" customWidth="1"/>
    <col min="136" max="147" width="11.7109375" style="5" customWidth="1"/>
    <col min="148" max="148" width="12.5703125" style="5" customWidth="1"/>
    <col min="149" max="149" width="11.7109375" style="5" customWidth="1"/>
    <col min="150" max="150" width="13" style="5" customWidth="1"/>
    <col min="151" max="156" width="11.7109375" style="5" customWidth="1"/>
    <col min="157" max="157" width="13.7109375" style="5" customWidth="1"/>
    <col min="158" max="158" width="13.140625" style="5" customWidth="1"/>
    <col min="159" max="162" width="13" style="5" customWidth="1"/>
    <col min="163" max="169" width="11.7109375" style="5" customWidth="1"/>
    <col min="170" max="170" width="10.85546875" style="5" customWidth="1"/>
    <col min="171" max="171" width="11.7109375" style="5" customWidth="1"/>
    <col min="172" max="174" width="22.7109375" style="5" customWidth="1"/>
    <col min="175" max="177" width="20.7109375" style="5" customWidth="1"/>
    <col min="178" max="365" width="8.85546875" style="5"/>
    <col min="366" max="366" width="6.140625" style="5" customWidth="1"/>
    <col min="367" max="367" width="20.28515625" style="5" customWidth="1"/>
    <col min="368" max="368" width="12.42578125" style="5" customWidth="1"/>
    <col min="369" max="369" width="13" style="5" customWidth="1"/>
    <col min="370" max="370" width="12.5703125" style="5" customWidth="1"/>
    <col min="371" max="384" width="11.7109375" style="5" customWidth="1"/>
    <col min="385" max="385" width="12.28515625" style="5" customWidth="1"/>
    <col min="386" max="386" width="11.7109375" style="5" customWidth="1"/>
    <col min="387" max="387" width="12.85546875" style="5" customWidth="1"/>
    <col min="388" max="388" width="11.7109375" style="5" customWidth="1"/>
    <col min="389" max="389" width="12.7109375" style="5" customWidth="1"/>
    <col min="390" max="390" width="11.7109375" style="5" customWidth="1"/>
    <col min="391" max="391" width="13" style="5" customWidth="1"/>
    <col min="392" max="403" width="11.7109375" style="5" customWidth="1"/>
    <col min="404" max="404" width="12.5703125" style="5" customWidth="1"/>
    <col min="405" max="405" width="11.7109375" style="5" customWidth="1"/>
    <col min="406" max="406" width="13" style="5" customWidth="1"/>
    <col min="407" max="412" width="11.7109375" style="5" customWidth="1"/>
    <col min="413" max="413" width="13.7109375" style="5" customWidth="1"/>
    <col min="414" max="414" width="13.140625" style="5" customWidth="1"/>
    <col min="415" max="418" width="13" style="5" customWidth="1"/>
    <col min="419" max="425" width="11.7109375" style="5" customWidth="1"/>
    <col min="426" max="426" width="10.85546875" style="5" customWidth="1"/>
    <col min="427" max="427" width="11.7109375" style="5" customWidth="1"/>
    <col min="428" max="430" width="22.7109375" style="5" customWidth="1"/>
    <col min="431" max="433" width="20.7109375" style="5" customWidth="1"/>
    <col min="434" max="621" width="8.85546875" style="5"/>
    <col min="622" max="622" width="6.140625" style="5" customWidth="1"/>
    <col min="623" max="623" width="20.28515625" style="5" customWidth="1"/>
    <col min="624" max="624" width="12.42578125" style="5" customWidth="1"/>
    <col min="625" max="625" width="13" style="5" customWidth="1"/>
    <col min="626" max="626" width="12.5703125" style="5" customWidth="1"/>
    <col min="627" max="640" width="11.7109375" style="5" customWidth="1"/>
    <col min="641" max="641" width="12.28515625" style="5" customWidth="1"/>
    <col min="642" max="642" width="11.7109375" style="5" customWidth="1"/>
    <col min="643" max="643" width="12.85546875" style="5" customWidth="1"/>
    <col min="644" max="644" width="11.7109375" style="5" customWidth="1"/>
    <col min="645" max="645" width="12.7109375" style="5" customWidth="1"/>
    <col min="646" max="646" width="11.7109375" style="5" customWidth="1"/>
    <col min="647" max="647" width="13" style="5" customWidth="1"/>
    <col min="648" max="659" width="11.7109375" style="5" customWidth="1"/>
    <col min="660" max="660" width="12.5703125" style="5" customWidth="1"/>
    <col min="661" max="661" width="11.7109375" style="5" customWidth="1"/>
    <col min="662" max="662" width="13" style="5" customWidth="1"/>
    <col min="663" max="668" width="11.7109375" style="5" customWidth="1"/>
    <col min="669" max="669" width="13.7109375" style="5" customWidth="1"/>
    <col min="670" max="670" width="13.140625" style="5" customWidth="1"/>
    <col min="671" max="674" width="13" style="5" customWidth="1"/>
    <col min="675" max="681" width="11.7109375" style="5" customWidth="1"/>
    <col min="682" max="682" width="10.85546875" style="5" customWidth="1"/>
    <col min="683" max="683" width="11.7109375" style="5" customWidth="1"/>
    <col min="684" max="686" width="22.7109375" style="5" customWidth="1"/>
    <col min="687" max="689" width="20.7109375" style="5" customWidth="1"/>
    <col min="690" max="877" width="8.85546875" style="5"/>
    <col min="878" max="878" width="6.140625" style="5" customWidth="1"/>
    <col min="879" max="879" width="20.28515625" style="5" customWidth="1"/>
    <col min="880" max="880" width="12.42578125" style="5" customWidth="1"/>
    <col min="881" max="881" width="13" style="5" customWidth="1"/>
    <col min="882" max="882" width="12.5703125" style="5" customWidth="1"/>
    <col min="883" max="896" width="11.7109375" style="5" customWidth="1"/>
    <col min="897" max="897" width="12.28515625" style="5" customWidth="1"/>
    <col min="898" max="898" width="11.7109375" style="5" customWidth="1"/>
    <col min="899" max="899" width="12.85546875" style="5" customWidth="1"/>
    <col min="900" max="900" width="11.7109375" style="5" customWidth="1"/>
    <col min="901" max="901" width="12.7109375" style="5" customWidth="1"/>
    <col min="902" max="902" width="11.7109375" style="5" customWidth="1"/>
    <col min="903" max="903" width="13" style="5" customWidth="1"/>
    <col min="904" max="915" width="11.7109375" style="5" customWidth="1"/>
    <col min="916" max="916" width="12.5703125" style="5" customWidth="1"/>
    <col min="917" max="917" width="11.7109375" style="5" customWidth="1"/>
    <col min="918" max="918" width="13" style="5" customWidth="1"/>
    <col min="919" max="924" width="11.7109375" style="5" customWidth="1"/>
    <col min="925" max="925" width="13.7109375" style="5" customWidth="1"/>
    <col min="926" max="926" width="13.140625" style="5" customWidth="1"/>
    <col min="927" max="930" width="13" style="5" customWidth="1"/>
    <col min="931" max="937" width="11.7109375" style="5" customWidth="1"/>
    <col min="938" max="938" width="10.85546875" style="5" customWidth="1"/>
    <col min="939" max="939" width="11.7109375" style="5" customWidth="1"/>
    <col min="940" max="942" width="22.7109375" style="5" customWidth="1"/>
    <col min="943" max="945" width="20.7109375" style="5" customWidth="1"/>
    <col min="946" max="1133" width="8.85546875" style="5"/>
    <col min="1134" max="1134" width="6.140625" style="5" customWidth="1"/>
    <col min="1135" max="1135" width="20.28515625" style="5" customWidth="1"/>
    <col min="1136" max="1136" width="12.42578125" style="5" customWidth="1"/>
    <col min="1137" max="1137" width="13" style="5" customWidth="1"/>
    <col min="1138" max="1138" width="12.5703125" style="5" customWidth="1"/>
    <col min="1139" max="1152" width="11.7109375" style="5" customWidth="1"/>
    <col min="1153" max="1153" width="12.28515625" style="5" customWidth="1"/>
    <col min="1154" max="1154" width="11.7109375" style="5" customWidth="1"/>
    <col min="1155" max="1155" width="12.85546875" style="5" customWidth="1"/>
    <col min="1156" max="1156" width="11.7109375" style="5" customWidth="1"/>
    <col min="1157" max="1157" width="12.7109375" style="5" customWidth="1"/>
    <col min="1158" max="1158" width="11.7109375" style="5" customWidth="1"/>
    <col min="1159" max="1159" width="13" style="5" customWidth="1"/>
    <col min="1160" max="1171" width="11.7109375" style="5" customWidth="1"/>
    <col min="1172" max="1172" width="12.5703125" style="5" customWidth="1"/>
    <col min="1173" max="1173" width="11.7109375" style="5" customWidth="1"/>
    <col min="1174" max="1174" width="13" style="5" customWidth="1"/>
    <col min="1175" max="1180" width="11.7109375" style="5" customWidth="1"/>
    <col min="1181" max="1181" width="13.7109375" style="5" customWidth="1"/>
    <col min="1182" max="1182" width="13.140625" style="5" customWidth="1"/>
    <col min="1183" max="1186" width="13" style="5" customWidth="1"/>
    <col min="1187" max="1193" width="11.7109375" style="5" customWidth="1"/>
    <col min="1194" max="1194" width="10.85546875" style="5" customWidth="1"/>
    <col min="1195" max="1195" width="11.7109375" style="5" customWidth="1"/>
    <col min="1196" max="1198" width="22.7109375" style="5" customWidth="1"/>
    <col min="1199" max="1201" width="20.7109375" style="5" customWidth="1"/>
    <col min="1202" max="1389" width="8.85546875" style="5"/>
    <col min="1390" max="1390" width="6.140625" style="5" customWidth="1"/>
    <col min="1391" max="1391" width="20.28515625" style="5" customWidth="1"/>
    <col min="1392" max="1392" width="12.42578125" style="5" customWidth="1"/>
    <col min="1393" max="1393" width="13" style="5" customWidth="1"/>
    <col min="1394" max="1394" width="12.5703125" style="5" customWidth="1"/>
    <col min="1395" max="1408" width="11.7109375" style="5" customWidth="1"/>
    <col min="1409" max="1409" width="12.28515625" style="5" customWidth="1"/>
    <col min="1410" max="1410" width="11.7109375" style="5" customWidth="1"/>
    <col min="1411" max="1411" width="12.85546875" style="5" customWidth="1"/>
    <col min="1412" max="1412" width="11.7109375" style="5" customWidth="1"/>
    <col min="1413" max="1413" width="12.7109375" style="5" customWidth="1"/>
    <col min="1414" max="1414" width="11.7109375" style="5" customWidth="1"/>
    <col min="1415" max="1415" width="13" style="5" customWidth="1"/>
    <col min="1416" max="1427" width="11.7109375" style="5" customWidth="1"/>
    <col min="1428" max="1428" width="12.5703125" style="5" customWidth="1"/>
    <col min="1429" max="1429" width="11.7109375" style="5" customWidth="1"/>
    <col min="1430" max="1430" width="13" style="5" customWidth="1"/>
    <col min="1431" max="1436" width="11.7109375" style="5" customWidth="1"/>
    <col min="1437" max="1437" width="13.7109375" style="5" customWidth="1"/>
    <col min="1438" max="1438" width="13.140625" style="5" customWidth="1"/>
    <col min="1439" max="1442" width="13" style="5" customWidth="1"/>
    <col min="1443" max="1449" width="11.7109375" style="5" customWidth="1"/>
    <col min="1450" max="1450" width="10.85546875" style="5" customWidth="1"/>
    <col min="1451" max="1451" width="11.7109375" style="5" customWidth="1"/>
    <col min="1452" max="1454" width="22.7109375" style="5" customWidth="1"/>
    <col min="1455" max="1457" width="20.7109375" style="5" customWidth="1"/>
    <col min="1458" max="1645" width="8.85546875" style="5"/>
    <col min="1646" max="1646" width="6.140625" style="5" customWidth="1"/>
    <col min="1647" max="1647" width="20.28515625" style="5" customWidth="1"/>
    <col min="1648" max="1648" width="12.42578125" style="5" customWidth="1"/>
    <col min="1649" max="1649" width="13" style="5" customWidth="1"/>
    <col min="1650" max="1650" width="12.5703125" style="5" customWidth="1"/>
    <col min="1651" max="1664" width="11.7109375" style="5" customWidth="1"/>
    <col min="1665" max="1665" width="12.28515625" style="5" customWidth="1"/>
    <col min="1666" max="1666" width="11.7109375" style="5" customWidth="1"/>
    <col min="1667" max="1667" width="12.85546875" style="5" customWidth="1"/>
    <col min="1668" max="1668" width="11.7109375" style="5" customWidth="1"/>
    <col min="1669" max="1669" width="12.7109375" style="5" customWidth="1"/>
    <col min="1670" max="1670" width="11.7109375" style="5" customWidth="1"/>
    <col min="1671" max="1671" width="13" style="5" customWidth="1"/>
    <col min="1672" max="1683" width="11.7109375" style="5" customWidth="1"/>
    <col min="1684" max="1684" width="12.5703125" style="5" customWidth="1"/>
    <col min="1685" max="1685" width="11.7109375" style="5" customWidth="1"/>
    <col min="1686" max="1686" width="13" style="5" customWidth="1"/>
    <col min="1687" max="1692" width="11.7109375" style="5" customWidth="1"/>
    <col min="1693" max="1693" width="13.7109375" style="5" customWidth="1"/>
    <col min="1694" max="1694" width="13.140625" style="5" customWidth="1"/>
    <col min="1695" max="1698" width="13" style="5" customWidth="1"/>
    <col min="1699" max="1705" width="11.7109375" style="5" customWidth="1"/>
    <col min="1706" max="1706" width="10.85546875" style="5" customWidth="1"/>
    <col min="1707" max="1707" width="11.7109375" style="5" customWidth="1"/>
    <col min="1708" max="1710" width="22.7109375" style="5" customWidth="1"/>
    <col min="1711" max="1713" width="20.7109375" style="5" customWidth="1"/>
    <col min="1714" max="1901" width="8.85546875" style="5"/>
    <col min="1902" max="1902" width="6.140625" style="5" customWidth="1"/>
    <col min="1903" max="1903" width="20.28515625" style="5" customWidth="1"/>
    <col min="1904" max="1904" width="12.42578125" style="5" customWidth="1"/>
    <col min="1905" max="1905" width="13" style="5" customWidth="1"/>
    <col min="1906" max="1906" width="12.5703125" style="5" customWidth="1"/>
    <col min="1907" max="1920" width="11.7109375" style="5" customWidth="1"/>
    <col min="1921" max="1921" width="12.28515625" style="5" customWidth="1"/>
    <col min="1922" max="1922" width="11.7109375" style="5" customWidth="1"/>
    <col min="1923" max="1923" width="12.85546875" style="5" customWidth="1"/>
    <col min="1924" max="1924" width="11.7109375" style="5" customWidth="1"/>
    <col min="1925" max="1925" width="12.7109375" style="5" customWidth="1"/>
    <col min="1926" max="1926" width="11.7109375" style="5" customWidth="1"/>
    <col min="1927" max="1927" width="13" style="5" customWidth="1"/>
    <col min="1928" max="1939" width="11.7109375" style="5" customWidth="1"/>
    <col min="1940" max="1940" width="12.5703125" style="5" customWidth="1"/>
    <col min="1941" max="1941" width="11.7109375" style="5" customWidth="1"/>
    <col min="1942" max="1942" width="13" style="5" customWidth="1"/>
    <col min="1943" max="1948" width="11.7109375" style="5" customWidth="1"/>
    <col min="1949" max="1949" width="13.7109375" style="5" customWidth="1"/>
    <col min="1950" max="1950" width="13.140625" style="5" customWidth="1"/>
    <col min="1951" max="1954" width="13" style="5" customWidth="1"/>
    <col min="1955" max="1961" width="11.7109375" style="5" customWidth="1"/>
    <col min="1962" max="1962" width="10.85546875" style="5" customWidth="1"/>
    <col min="1963" max="1963" width="11.7109375" style="5" customWidth="1"/>
    <col min="1964" max="1966" width="22.7109375" style="5" customWidth="1"/>
    <col min="1967" max="1969" width="20.7109375" style="5" customWidth="1"/>
    <col min="1970" max="2157" width="8.85546875" style="5"/>
    <col min="2158" max="2158" width="6.140625" style="5" customWidth="1"/>
    <col min="2159" max="2159" width="20.28515625" style="5" customWidth="1"/>
    <col min="2160" max="2160" width="12.42578125" style="5" customWidth="1"/>
    <col min="2161" max="2161" width="13" style="5" customWidth="1"/>
    <col min="2162" max="2162" width="12.5703125" style="5" customWidth="1"/>
    <col min="2163" max="2176" width="11.7109375" style="5" customWidth="1"/>
    <col min="2177" max="2177" width="12.28515625" style="5" customWidth="1"/>
    <col min="2178" max="2178" width="11.7109375" style="5" customWidth="1"/>
    <col min="2179" max="2179" width="12.85546875" style="5" customWidth="1"/>
    <col min="2180" max="2180" width="11.7109375" style="5" customWidth="1"/>
    <col min="2181" max="2181" width="12.7109375" style="5" customWidth="1"/>
    <col min="2182" max="2182" width="11.7109375" style="5" customWidth="1"/>
    <col min="2183" max="2183" width="13" style="5" customWidth="1"/>
    <col min="2184" max="2195" width="11.7109375" style="5" customWidth="1"/>
    <col min="2196" max="2196" width="12.5703125" style="5" customWidth="1"/>
    <col min="2197" max="2197" width="11.7109375" style="5" customWidth="1"/>
    <col min="2198" max="2198" width="13" style="5" customWidth="1"/>
    <col min="2199" max="2204" width="11.7109375" style="5" customWidth="1"/>
    <col min="2205" max="2205" width="13.7109375" style="5" customWidth="1"/>
    <col min="2206" max="2206" width="13.140625" style="5" customWidth="1"/>
    <col min="2207" max="2210" width="13" style="5" customWidth="1"/>
    <col min="2211" max="2217" width="11.7109375" style="5" customWidth="1"/>
    <col min="2218" max="2218" width="10.85546875" style="5" customWidth="1"/>
    <col min="2219" max="2219" width="11.7109375" style="5" customWidth="1"/>
    <col min="2220" max="2222" width="22.7109375" style="5" customWidth="1"/>
    <col min="2223" max="2225" width="20.7109375" style="5" customWidth="1"/>
    <col min="2226" max="2413" width="8.85546875" style="5"/>
    <col min="2414" max="2414" width="6.140625" style="5" customWidth="1"/>
    <col min="2415" max="2415" width="20.28515625" style="5" customWidth="1"/>
    <col min="2416" max="2416" width="12.42578125" style="5" customWidth="1"/>
    <col min="2417" max="2417" width="13" style="5" customWidth="1"/>
    <col min="2418" max="2418" width="12.5703125" style="5" customWidth="1"/>
    <col min="2419" max="2432" width="11.7109375" style="5" customWidth="1"/>
    <col min="2433" max="2433" width="12.28515625" style="5" customWidth="1"/>
    <col min="2434" max="2434" width="11.7109375" style="5" customWidth="1"/>
    <col min="2435" max="2435" width="12.85546875" style="5" customWidth="1"/>
    <col min="2436" max="2436" width="11.7109375" style="5" customWidth="1"/>
    <col min="2437" max="2437" width="12.7109375" style="5" customWidth="1"/>
    <col min="2438" max="2438" width="11.7109375" style="5" customWidth="1"/>
    <col min="2439" max="2439" width="13" style="5" customWidth="1"/>
    <col min="2440" max="2451" width="11.7109375" style="5" customWidth="1"/>
    <col min="2452" max="2452" width="12.5703125" style="5" customWidth="1"/>
    <col min="2453" max="2453" width="11.7109375" style="5" customWidth="1"/>
    <col min="2454" max="2454" width="13" style="5" customWidth="1"/>
    <col min="2455" max="2460" width="11.7109375" style="5" customWidth="1"/>
    <col min="2461" max="2461" width="13.7109375" style="5" customWidth="1"/>
    <col min="2462" max="2462" width="13.140625" style="5" customWidth="1"/>
    <col min="2463" max="2466" width="13" style="5" customWidth="1"/>
    <col min="2467" max="2473" width="11.7109375" style="5" customWidth="1"/>
    <col min="2474" max="2474" width="10.85546875" style="5" customWidth="1"/>
    <col min="2475" max="2475" width="11.7109375" style="5" customWidth="1"/>
    <col min="2476" max="2478" width="22.7109375" style="5" customWidth="1"/>
    <col min="2479" max="2481" width="20.7109375" style="5" customWidth="1"/>
    <col min="2482" max="2669" width="8.85546875" style="5"/>
    <col min="2670" max="2670" width="6.140625" style="5" customWidth="1"/>
    <col min="2671" max="2671" width="20.28515625" style="5" customWidth="1"/>
    <col min="2672" max="2672" width="12.42578125" style="5" customWidth="1"/>
    <col min="2673" max="2673" width="13" style="5" customWidth="1"/>
    <col min="2674" max="2674" width="12.5703125" style="5" customWidth="1"/>
    <col min="2675" max="2688" width="11.7109375" style="5" customWidth="1"/>
    <col min="2689" max="2689" width="12.28515625" style="5" customWidth="1"/>
    <col min="2690" max="2690" width="11.7109375" style="5" customWidth="1"/>
    <col min="2691" max="2691" width="12.85546875" style="5" customWidth="1"/>
    <col min="2692" max="2692" width="11.7109375" style="5" customWidth="1"/>
    <col min="2693" max="2693" width="12.7109375" style="5" customWidth="1"/>
    <col min="2694" max="2694" width="11.7109375" style="5" customWidth="1"/>
    <col min="2695" max="2695" width="13" style="5" customWidth="1"/>
    <col min="2696" max="2707" width="11.7109375" style="5" customWidth="1"/>
    <col min="2708" max="2708" width="12.5703125" style="5" customWidth="1"/>
    <col min="2709" max="2709" width="11.7109375" style="5" customWidth="1"/>
    <col min="2710" max="2710" width="13" style="5" customWidth="1"/>
    <col min="2711" max="2716" width="11.7109375" style="5" customWidth="1"/>
    <col min="2717" max="2717" width="13.7109375" style="5" customWidth="1"/>
    <col min="2718" max="2718" width="13.140625" style="5" customWidth="1"/>
    <col min="2719" max="2722" width="13" style="5" customWidth="1"/>
    <col min="2723" max="2729" width="11.7109375" style="5" customWidth="1"/>
    <col min="2730" max="2730" width="10.85546875" style="5" customWidth="1"/>
    <col min="2731" max="2731" width="11.7109375" style="5" customWidth="1"/>
    <col min="2732" max="2734" width="22.7109375" style="5" customWidth="1"/>
    <col min="2735" max="2737" width="20.7109375" style="5" customWidth="1"/>
    <col min="2738" max="2925" width="8.85546875" style="5"/>
    <col min="2926" max="2926" width="6.140625" style="5" customWidth="1"/>
    <col min="2927" max="2927" width="20.28515625" style="5" customWidth="1"/>
    <col min="2928" max="2928" width="12.42578125" style="5" customWidth="1"/>
    <col min="2929" max="2929" width="13" style="5" customWidth="1"/>
    <col min="2930" max="2930" width="12.5703125" style="5" customWidth="1"/>
    <col min="2931" max="2944" width="11.7109375" style="5" customWidth="1"/>
    <col min="2945" max="2945" width="12.28515625" style="5" customWidth="1"/>
    <col min="2946" max="2946" width="11.7109375" style="5" customWidth="1"/>
    <col min="2947" max="2947" width="12.85546875" style="5" customWidth="1"/>
    <col min="2948" max="2948" width="11.7109375" style="5" customWidth="1"/>
    <col min="2949" max="2949" width="12.7109375" style="5" customWidth="1"/>
    <col min="2950" max="2950" width="11.7109375" style="5" customWidth="1"/>
    <col min="2951" max="2951" width="13" style="5" customWidth="1"/>
    <col min="2952" max="2963" width="11.7109375" style="5" customWidth="1"/>
    <col min="2964" max="2964" width="12.5703125" style="5" customWidth="1"/>
    <col min="2965" max="2965" width="11.7109375" style="5" customWidth="1"/>
    <col min="2966" max="2966" width="13" style="5" customWidth="1"/>
    <col min="2967" max="2972" width="11.7109375" style="5" customWidth="1"/>
    <col min="2973" max="2973" width="13.7109375" style="5" customWidth="1"/>
    <col min="2974" max="2974" width="13.140625" style="5" customWidth="1"/>
    <col min="2975" max="2978" width="13" style="5" customWidth="1"/>
    <col min="2979" max="2985" width="11.7109375" style="5" customWidth="1"/>
    <col min="2986" max="2986" width="10.85546875" style="5" customWidth="1"/>
    <col min="2987" max="2987" width="11.7109375" style="5" customWidth="1"/>
    <col min="2988" max="2990" width="22.7109375" style="5" customWidth="1"/>
    <col min="2991" max="2993" width="20.7109375" style="5" customWidth="1"/>
    <col min="2994" max="3181" width="8.85546875" style="5"/>
    <col min="3182" max="3182" width="6.140625" style="5" customWidth="1"/>
    <col min="3183" max="3183" width="20.28515625" style="5" customWidth="1"/>
    <col min="3184" max="3184" width="12.42578125" style="5" customWidth="1"/>
    <col min="3185" max="3185" width="13" style="5" customWidth="1"/>
    <col min="3186" max="3186" width="12.5703125" style="5" customWidth="1"/>
    <col min="3187" max="3200" width="11.7109375" style="5" customWidth="1"/>
    <col min="3201" max="3201" width="12.28515625" style="5" customWidth="1"/>
    <col min="3202" max="3202" width="11.7109375" style="5" customWidth="1"/>
    <col min="3203" max="3203" width="12.85546875" style="5" customWidth="1"/>
    <col min="3204" max="3204" width="11.7109375" style="5" customWidth="1"/>
    <col min="3205" max="3205" width="12.7109375" style="5" customWidth="1"/>
    <col min="3206" max="3206" width="11.7109375" style="5" customWidth="1"/>
    <col min="3207" max="3207" width="13" style="5" customWidth="1"/>
    <col min="3208" max="3219" width="11.7109375" style="5" customWidth="1"/>
    <col min="3220" max="3220" width="12.5703125" style="5" customWidth="1"/>
    <col min="3221" max="3221" width="11.7109375" style="5" customWidth="1"/>
    <col min="3222" max="3222" width="13" style="5" customWidth="1"/>
    <col min="3223" max="3228" width="11.7109375" style="5" customWidth="1"/>
    <col min="3229" max="3229" width="13.7109375" style="5" customWidth="1"/>
    <col min="3230" max="3230" width="13.140625" style="5" customWidth="1"/>
    <col min="3231" max="3234" width="13" style="5" customWidth="1"/>
    <col min="3235" max="3241" width="11.7109375" style="5" customWidth="1"/>
    <col min="3242" max="3242" width="10.85546875" style="5" customWidth="1"/>
    <col min="3243" max="3243" width="11.7109375" style="5" customWidth="1"/>
    <col min="3244" max="3246" width="22.7109375" style="5" customWidth="1"/>
    <col min="3247" max="3249" width="20.7109375" style="5" customWidth="1"/>
    <col min="3250" max="3437" width="8.85546875" style="5"/>
    <col min="3438" max="3438" width="6.140625" style="5" customWidth="1"/>
    <col min="3439" max="3439" width="20.28515625" style="5" customWidth="1"/>
    <col min="3440" max="3440" width="12.42578125" style="5" customWidth="1"/>
    <col min="3441" max="3441" width="13" style="5" customWidth="1"/>
    <col min="3442" max="3442" width="12.5703125" style="5" customWidth="1"/>
    <col min="3443" max="3456" width="11.7109375" style="5" customWidth="1"/>
    <col min="3457" max="3457" width="12.28515625" style="5" customWidth="1"/>
    <col min="3458" max="3458" width="11.7109375" style="5" customWidth="1"/>
    <col min="3459" max="3459" width="12.85546875" style="5" customWidth="1"/>
    <col min="3460" max="3460" width="11.7109375" style="5" customWidth="1"/>
    <col min="3461" max="3461" width="12.7109375" style="5" customWidth="1"/>
    <col min="3462" max="3462" width="11.7109375" style="5" customWidth="1"/>
    <col min="3463" max="3463" width="13" style="5" customWidth="1"/>
    <col min="3464" max="3475" width="11.7109375" style="5" customWidth="1"/>
    <col min="3476" max="3476" width="12.5703125" style="5" customWidth="1"/>
    <col min="3477" max="3477" width="11.7109375" style="5" customWidth="1"/>
    <col min="3478" max="3478" width="13" style="5" customWidth="1"/>
    <col min="3479" max="3484" width="11.7109375" style="5" customWidth="1"/>
    <col min="3485" max="3485" width="13.7109375" style="5" customWidth="1"/>
    <col min="3486" max="3486" width="13.140625" style="5" customWidth="1"/>
    <col min="3487" max="3490" width="13" style="5" customWidth="1"/>
    <col min="3491" max="3497" width="11.7109375" style="5" customWidth="1"/>
    <col min="3498" max="3498" width="10.85546875" style="5" customWidth="1"/>
    <col min="3499" max="3499" width="11.7109375" style="5" customWidth="1"/>
    <col min="3500" max="3502" width="22.7109375" style="5" customWidth="1"/>
    <col min="3503" max="3505" width="20.7109375" style="5" customWidth="1"/>
    <col min="3506" max="3693" width="8.85546875" style="5"/>
    <col min="3694" max="3694" width="6.140625" style="5" customWidth="1"/>
    <col min="3695" max="3695" width="20.28515625" style="5" customWidth="1"/>
    <col min="3696" max="3696" width="12.42578125" style="5" customWidth="1"/>
    <col min="3697" max="3697" width="13" style="5" customWidth="1"/>
    <col min="3698" max="3698" width="12.5703125" style="5" customWidth="1"/>
    <col min="3699" max="3712" width="11.7109375" style="5" customWidth="1"/>
    <col min="3713" max="3713" width="12.28515625" style="5" customWidth="1"/>
    <col min="3714" max="3714" width="11.7109375" style="5" customWidth="1"/>
    <col min="3715" max="3715" width="12.85546875" style="5" customWidth="1"/>
    <col min="3716" max="3716" width="11.7109375" style="5" customWidth="1"/>
    <col min="3717" max="3717" width="12.7109375" style="5" customWidth="1"/>
    <col min="3718" max="3718" width="11.7109375" style="5" customWidth="1"/>
    <col min="3719" max="3719" width="13" style="5" customWidth="1"/>
    <col min="3720" max="3731" width="11.7109375" style="5" customWidth="1"/>
    <col min="3732" max="3732" width="12.5703125" style="5" customWidth="1"/>
    <col min="3733" max="3733" width="11.7109375" style="5" customWidth="1"/>
    <col min="3734" max="3734" width="13" style="5" customWidth="1"/>
    <col min="3735" max="3740" width="11.7109375" style="5" customWidth="1"/>
    <col min="3741" max="3741" width="13.7109375" style="5" customWidth="1"/>
    <col min="3742" max="3742" width="13.140625" style="5" customWidth="1"/>
    <col min="3743" max="3746" width="13" style="5" customWidth="1"/>
    <col min="3747" max="3753" width="11.7109375" style="5" customWidth="1"/>
    <col min="3754" max="3754" width="10.85546875" style="5" customWidth="1"/>
    <col min="3755" max="3755" width="11.7109375" style="5" customWidth="1"/>
    <col min="3756" max="3758" width="22.7109375" style="5" customWidth="1"/>
    <col min="3759" max="3761" width="20.7109375" style="5" customWidth="1"/>
    <col min="3762" max="3949" width="8.85546875" style="5"/>
    <col min="3950" max="3950" width="6.140625" style="5" customWidth="1"/>
    <col min="3951" max="3951" width="20.28515625" style="5" customWidth="1"/>
    <col min="3952" max="3952" width="12.42578125" style="5" customWidth="1"/>
    <col min="3953" max="3953" width="13" style="5" customWidth="1"/>
    <col min="3954" max="3954" width="12.5703125" style="5" customWidth="1"/>
    <col min="3955" max="3968" width="11.7109375" style="5" customWidth="1"/>
    <col min="3969" max="3969" width="12.28515625" style="5" customWidth="1"/>
    <col min="3970" max="3970" width="11.7109375" style="5" customWidth="1"/>
    <col min="3971" max="3971" width="12.85546875" style="5" customWidth="1"/>
    <col min="3972" max="3972" width="11.7109375" style="5" customWidth="1"/>
    <col min="3973" max="3973" width="12.7109375" style="5" customWidth="1"/>
    <col min="3974" max="3974" width="11.7109375" style="5" customWidth="1"/>
    <col min="3975" max="3975" width="13" style="5" customWidth="1"/>
    <col min="3976" max="3987" width="11.7109375" style="5" customWidth="1"/>
    <col min="3988" max="3988" width="12.5703125" style="5" customWidth="1"/>
    <col min="3989" max="3989" width="11.7109375" style="5" customWidth="1"/>
    <col min="3990" max="3990" width="13" style="5" customWidth="1"/>
    <col min="3991" max="3996" width="11.7109375" style="5" customWidth="1"/>
    <col min="3997" max="3997" width="13.7109375" style="5" customWidth="1"/>
    <col min="3998" max="3998" width="13.140625" style="5" customWidth="1"/>
    <col min="3999" max="4002" width="13" style="5" customWidth="1"/>
    <col min="4003" max="4009" width="11.7109375" style="5" customWidth="1"/>
    <col min="4010" max="4010" width="10.85546875" style="5" customWidth="1"/>
    <col min="4011" max="4011" width="11.7109375" style="5" customWidth="1"/>
    <col min="4012" max="4014" width="22.7109375" style="5" customWidth="1"/>
    <col min="4015" max="4017" width="20.7109375" style="5" customWidth="1"/>
    <col min="4018" max="4205" width="8.85546875" style="5"/>
    <col min="4206" max="4206" width="6.140625" style="5" customWidth="1"/>
    <col min="4207" max="4207" width="20.28515625" style="5" customWidth="1"/>
    <col min="4208" max="4208" width="12.42578125" style="5" customWidth="1"/>
    <col min="4209" max="4209" width="13" style="5" customWidth="1"/>
    <col min="4210" max="4210" width="12.5703125" style="5" customWidth="1"/>
    <col min="4211" max="4224" width="11.7109375" style="5" customWidth="1"/>
    <col min="4225" max="4225" width="12.28515625" style="5" customWidth="1"/>
    <col min="4226" max="4226" width="11.7109375" style="5" customWidth="1"/>
    <col min="4227" max="4227" width="12.85546875" style="5" customWidth="1"/>
    <col min="4228" max="4228" width="11.7109375" style="5" customWidth="1"/>
    <col min="4229" max="4229" width="12.7109375" style="5" customWidth="1"/>
    <col min="4230" max="4230" width="11.7109375" style="5" customWidth="1"/>
    <col min="4231" max="4231" width="13" style="5" customWidth="1"/>
    <col min="4232" max="4243" width="11.7109375" style="5" customWidth="1"/>
    <col min="4244" max="4244" width="12.5703125" style="5" customWidth="1"/>
    <col min="4245" max="4245" width="11.7109375" style="5" customWidth="1"/>
    <col min="4246" max="4246" width="13" style="5" customWidth="1"/>
    <col min="4247" max="4252" width="11.7109375" style="5" customWidth="1"/>
    <col min="4253" max="4253" width="13.7109375" style="5" customWidth="1"/>
    <col min="4254" max="4254" width="13.140625" style="5" customWidth="1"/>
    <col min="4255" max="4258" width="13" style="5" customWidth="1"/>
    <col min="4259" max="4265" width="11.7109375" style="5" customWidth="1"/>
    <col min="4266" max="4266" width="10.85546875" style="5" customWidth="1"/>
    <col min="4267" max="4267" width="11.7109375" style="5" customWidth="1"/>
    <col min="4268" max="4270" width="22.7109375" style="5" customWidth="1"/>
    <col min="4271" max="4273" width="20.7109375" style="5" customWidth="1"/>
    <col min="4274" max="4461" width="8.85546875" style="5"/>
    <col min="4462" max="4462" width="6.140625" style="5" customWidth="1"/>
    <col min="4463" max="4463" width="20.28515625" style="5" customWidth="1"/>
    <col min="4464" max="4464" width="12.42578125" style="5" customWidth="1"/>
    <col min="4465" max="4465" width="13" style="5" customWidth="1"/>
    <col min="4466" max="4466" width="12.5703125" style="5" customWidth="1"/>
    <col min="4467" max="4480" width="11.7109375" style="5" customWidth="1"/>
    <col min="4481" max="4481" width="12.28515625" style="5" customWidth="1"/>
    <col min="4482" max="4482" width="11.7109375" style="5" customWidth="1"/>
    <col min="4483" max="4483" width="12.85546875" style="5" customWidth="1"/>
    <col min="4484" max="4484" width="11.7109375" style="5" customWidth="1"/>
    <col min="4485" max="4485" width="12.7109375" style="5" customWidth="1"/>
    <col min="4486" max="4486" width="11.7109375" style="5" customWidth="1"/>
    <col min="4487" max="4487" width="13" style="5" customWidth="1"/>
    <col min="4488" max="4499" width="11.7109375" style="5" customWidth="1"/>
    <col min="4500" max="4500" width="12.5703125" style="5" customWidth="1"/>
    <col min="4501" max="4501" width="11.7109375" style="5" customWidth="1"/>
    <col min="4502" max="4502" width="13" style="5" customWidth="1"/>
    <col min="4503" max="4508" width="11.7109375" style="5" customWidth="1"/>
    <col min="4509" max="4509" width="13.7109375" style="5" customWidth="1"/>
    <col min="4510" max="4510" width="13.140625" style="5" customWidth="1"/>
    <col min="4511" max="4514" width="13" style="5" customWidth="1"/>
    <col min="4515" max="4521" width="11.7109375" style="5" customWidth="1"/>
    <col min="4522" max="4522" width="10.85546875" style="5" customWidth="1"/>
    <col min="4523" max="4523" width="11.7109375" style="5" customWidth="1"/>
    <col min="4524" max="4526" width="22.7109375" style="5" customWidth="1"/>
    <col min="4527" max="4529" width="20.7109375" style="5" customWidth="1"/>
    <col min="4530" max="4717" width="8.85546875" style="5"/>
    <col min="4718" max="4718" width="6.140625" style="5" customWidth="1"/>
    <col min="4719" max="4719" width="20.28515625" style="5" customWidth="1"/>
    <col min="4720" max="4720" width="12.42578125" style="5" customWidth="1"/>
    <col min="4721" max="4721" width="13" style="5" customWidth="1"/>
    <col min="4722" max="4722" width="12.5703125" style="5" customWidth="1"/>
    <col min="4723" max="4736" width="11.7109375" style="5" customWidth="1"/>
    <col min="4737" max="4737" width="12.28515625" style="5" customWidth="1"/>
    <col min="4738" max="4738" width="11.7109375" style="5" customWidth="1"/>
    <col min="4739" max="4739" width="12.85546875" style="5" customWidth="1"/>
    <col min="4740" max="4740" width="11.7109375" style="5" customWidth="1"/>
    <col min="4741" max="4741" width="12.7109375" style="5" customWidth="1"/>
    <col min="4742" max="4742" width="11.7109375" style="5" customWidth="1"/>
    <col min="4743" max="4743" width="13" style="5" customWidth="1"/>
    <col min="4744" max="4755" width="11.7109375" style="5" customWidth="1"/>
    <col min="4756" max="4756" width="12.5703125" style="5" customWidth="1"/>
    <col min="4757" max="4757" width="11.7109375" style="5" customWidth="1"/>
    <col min="4758" max="4758" width="13" style="5" customWidth="1"/>
    <col min="4759" max="4764" width="11.7109375" style="5" customWidth="1"/>
    <col min="4765" max="4765" width="13.7109375" style="5" customWidth="1"/>
    <col min="4766" max="4766" width="13.140625" style="5" customWidth="1"/>
    <col min="4767" max="4770" width="13" style="5" customWidth="1"/>
    <col min="4771" max="4777" width="11.7109375" style="5" customWidth="1"/>
    <col min="4778" max="4778" width="10.85546875" style="5" customWidth="1"/>
    <col min="4779" max="4779" width="11.7109375" style="5" customWidth="1"/>
    <col min="4780" max="4782" width="22.7109375" style="5" customWidth="1"/>
    <col min="4783" max="4785" width="20.7109375" style="5" customWidth="1"/>
    <col min="4786" max="4973" width="8.85546875" style="5"/>
    <col min="4974" max="4974" width="6.140625" style="5" customWidth="1"/>
    <col min="4975" max="4975" width="20.28515625" style="5" customWidth="1"/>
    <col min="4976" max="4976" width="12.42578125" style="5" customWidth="1"/>
    <col min="4977" max="4977" width="13" style="5" customWidth="1"/>
    <col min="4978" max="4978" width="12.5703125" style="5" customWidth="1"/>
    <col min="4979" max="4992" width="11.7109375" style="5" customWidth="1"/>
    <col min="4993" max="4993" width="12.28515625" style="5" customWidth="1"/>
    <col min="4994" max="4994" width="11.7109375" style="5" customWidth="1"/>
    <col min="4995" max="4995" width="12.85546875" style="5" customWidth="1"/>
    <col min="4996" max="4996" width="11.7109375" style="5" customWidth="1"/>
    <col min="4997" max="4997" width="12.7109375" style="5" customWidth="1"/>
    <col min="4998" max="4998" width="11.7109375" style="5" customWidth="1"/>
    <col min="4999" max="4999" width="13" style="5" customWidth="1"/>
    <col min="5000" max="5011" width="11.7109375" style="5" customWidth="1"/>
    <col min="5012" max="5012" width="12.5703125" style="5" customWidth="1"/>
    <col min="5013" max="5013" width="11.7109375" style="5" customWidth="1"/>
    <col min="5014" max="5014" width="13" style="5" customWidth="1"/>
    <col min="5015" max="5020" width="11.7109375" style="5" customWidth="1"/>
    <col min="5021" max="5021" width="13.7109375" style="5" customWidth="1"/>
    <col min="5022" max="5022" width="13.140625" style="5" customWidth="1"/>
    <col min="5023" max="5026" width="13" style="5" customWidth="1"/>
    <col min="5027" max="5033" width="11.7109375" style="5" customWidth="1"/>
    <col min="5034" max="5034" width="10.85546875" style="5" customWidth="1"/>
    <col min="5035" max="5035" width="11.7109375" style="5" customWidth="1"/>
    <col min="5036" max="5038" width="22.7109375" style="5" customWidth="1"/>
    <col min="5039" max="5041" width="20.7109375" style="5" customWidth="1"/>
    <col min="5042" max="5229" width="8.85546875" style="5"/>
    <col min="5230" max="5230" width="6.140625" style="5" customWidth="1"/>
    <col min="5231" max="5231" width="20.28515625" style="5" customWidth="1"/>
    <col min="5232" max="5232" width="12.42578125" style="5" customWidth="1"/>
    <col min="5233" max="5233" width="13" style="5" customWidth="1"/>
    <col min="5234" max="5234" width="12.5703125" style="5" customWidth="1"/>
    <col min="5235" max="5248" width="11.7109375" style="5" customWidth="1"/>
    <col min="5249" max="5249" width="12.28515625" style="5" customWidth="1"/>
    <col min="5250" max="5250" width="11.7109375" style="5" customWidth="1"/>
    <col min="5251" max="5251" width="12.85546875" style="5" customWidth="1"/>
    <col min="5252" max="5252" width="11.7109375" style="5" customWidth="1"/>
    <col min="5253" max="5253" width="12.7109375" style="5" customWidth="1"/>
    <col min="5254" max="5254" width="11.7109375" style="5" customWidth="1"/>
    <col min="5255" max="5255" width="13" style="5" customWidth="1"/>
    <col min="5256" max="5267" width="11.7109375" style="5" customWidth="1"/>
    <col min="5268" max="5268" width="12.5703125" style="5" customWidth="1"/>
    <col min="5269" max="5269" width="11.7109375" style="5" customWidth="1"/>
    <col min="5270" max="5270" width="13" style="5" customWidth="1"/>
    <col min="5271" max="5276" width="11.7109375" style="5" customWidth="1"/>
    <col min="5277" max="5277" width="13.7109375" style="5" customWidth="1"/>
    <col min="5278" max="5278" width="13.140625" style="5" customWidth="1"/>
    <col min="5279" max="5282" width="13" style="5" customWidth="1"/>
    <col min="5283" max="5289" width="11.7109375" style="5" customWidth="1"/>
    <col min="5290" max="5290" width="10.85546875" style="5" customWidth="1"/>
    <col min="5291" max="5291" width="11.7109375" style="5" customWidth="1"/>
    <col min="5292" max="5294" width="22.7109375" style="5" customWidth="1"/>
    <col min="5295" max="5297" width="20.7109375" style="5" customWidth="1"/>
    <col min="5298" max="5485" width="8.85546875" style="5"/>
    <col min="5486" max="5486" width="6.140625" style="5" customWidth="1"/>
    <col min="5487" max="5487" width="20.28515625" style="5" customWidth="1"/>
    <col min="5488" max="5488" width="12.42578125" style="5" customWidth="1"/>
    <col min="5489" max="5489" width="13" style="5" customWidth="1"/>
    <col min="5490" max="5490" width="12.5703125" style="5" customWidth="1"/>
    <col min="5491" max="5504" width="11.7109375" style="5" customWidth="1"/>
    <col min="5505" max="5505" width="12.28515625" style="5" customWidth="1"/>
    <col min="5506" max="5506" width="11.7109375" style="5" customWidth="1"/>
    <col min="5507" max="5507" width="12.85546875" style="5" customWidth="1"/>
    <col min="5508" max="5508" width="11.7109375" style="5" customWidth="1"/>
    <col min="5509" max="5509" width="12.7109375" style="5" customWidth="1"/>
    <col min="5510" max="5510" width="11.7109375" style="5" customWidth="1"/>
    <col min="5511" max="5511" width="13" style="5" customWidth="1"/>
    <col min="5512" max="5523" width="11.7109375" style="5" customWidth="1"/>
    <col min="5524" max="5524" width="12.5703125" style="5" customWidth="1"/>
    <col min="5525" max="5525" width="11.7109375" style="5" customWidth="1"/>
    <col min="5526" max="5526" width="13" style="5" customWidth="1"/>
    <col min="5527" max="5532" width="11.7109375" style="5" customWidth="1"/>
    <col min="5533" max="5533" width="13.7109375" style="5" customWidth="1"/>
    <col min="5534" max="5534" width="13.140625" style="5" customWidth="1"/>
    <col min="5535" max="5538" width="13" style="5" customWidth="1"/>
    <col min="5539" max="5545" width="11.7109375" style="5" customWidth="1"/>
    <col min="5546" max="5546" width="10.85546875" style="5" customWidth="1"/>
    <col min="5547" max="5547" width="11.7109375" style="5" customWidth="1"/>
    <col min="5548" max="5550" width="22.7109375" style="5" customWidth="1"/>
    <col min="5551" max="5553" width="20.7109375" style="5" customWidth="1"/>
    <col min="5554" max="5741" width="8.85546875" style="5"/>
    <col min="5742" max="5742" width="6.140625" style="5" customWidth="1"/>
    <col min="5743" max="5743" width="20.28515625" style="5" customWidth="1"/>
    <col min="5744" max="5744" width="12.42578125" style="5" customWidth="1"/>
    <col min="5745" max="5745" width="13" style="5" customWidth="1"/>
    <col min="5746" max="5746" width="12.5703125" style="5" customWidth="1"/>
    <col min="5747" max="5760" width="11.7109375" style="5" customWidth="1"/>
    <col min="5761" max="5761" width="12.28515625" style="5" customWidth="1"/>
    <col min="5762" max="5762" width="11.7109375" style="5" customWidth="1"/>
    <col min="5763" max="5763" width="12.85546875" style="5" customWidth="1"/>
    <col min="5764" max="5764" width="11.7109375" style="5" customWidth="1"/>
    <col min="5765" max="5765" width="12.7109375" style="5" customWidth="1"/>
    <col min="5766" max="5766" width="11.7109375" style="5" customWidth="1"/>
    <col min="5767" max="5767" width="13" style="5" customWidth="1"/>
    <col min="5768" max="5779" width="11.7109375" style="5" customWidth="1"/>
    <col min="5780" max="5780" width="12.5703125" style="5" customWidth="1"/>
    <col min="5781" max="5781" width="11.7109375" style="5" customWidth="1"/>
    <col min="5782" max="5782" width="13" style="5" customWidth="1"/>
    <col min="5783" max="5788" width="11.7109375" style="5" customWidth="1"/>
    <col min="5789" max="5789" width="13.7109375" style="5" customWidth="1"/>
    <col min="5790" max="5790" width="13.140625" style="5" customWidth="1"/>
    <col min="5791" max="5794" width="13" style="5" customWidth="1"/>
    <col min="5795" max="5801" width="11.7109375" style="5" customWidth="1"/>
    <col min="5802" max="5802" width="10.85546875" style="5" customWidth="1"/>
    <col min="5803" max="5803" width="11.7109375" style="5" customWidth="1"/>
    <col min="5804" max="5806" width="22.7109375" style="5" customWidth="1"/>
    <col min="5807" max="5809" width="20.7109375" style="5" customWidth="1"/>
    <col min="5810" max="5997" width="8.85546875" style="5"/>
    <col min="5998" max="5998" width="6.140625" style="5" customWidth="1"/>
    <col min="5999" max="5999" width="20.28515625" style="5" customWidth="1"/>
    <col min="6000" max="6000" width="12.42578125" style="5" customWidth="1"/>
    <col min="6001" max="6001" width="13" style="5" customWidth="1"/>
    <col min="6002" max="6002" width="12.5703125" style="5" customWidth="1"/>
    <col min="6003" max="6016" width="11.7109375" style="5" customWidth="1"/>
    <col min="6017" max="6017" width="12.28515625" style="5" customWidth="1"/>
    <col min="6018" max="6018" width="11.7109375" style="5" customWidth="1"/>
    <col min="6019" max="6019" width="12.85546875" style="5" customWidth="1"/>
    <col min="6020" max="6020" width="11.7109375" style="5" customWidth="1"/>
    <col min="6021" max="6021" width="12.7109375" style="5" customWidth="1"/>
    <col min="6022" max="6022" width="11.7109375" style="5" customWidth="1"/>
    <col min="6023" max="6023" width="13" style="5" customWidth="1"/>
    <col min="6024" max="6035" width="11.7109375" style="5" customWidth="1"/>
    <col min="6036" max="6036" width="12.5703125" style="5" customWidth="1"/>
    <col min="6037" max="6037" width="11.7109375" style="5" customWidth="1"/>
    <col min="6038" max="6038" width="13" style="5" customWidth="1"/>
    <col min="6039" max="6044" width="11.7109375" style="5" customWidth="1"/>
    <col min="6045" max="6045" width="13.7109375" style="5" customWidth="1"/>
    <col min="6046" max="6046" width="13.140625" style="5" customWidth="1"/>
    <col min="6047" max="6050" width="13" style="5" customWidth="1"/>
    <col min="6051" max="6057" width="11.7109375" style="5" customWidth="1"/>
    <col min="6058" max="6058" width="10.85546875" style="5" customWidth="1"/>
    <col min="6059" max="6059" width="11.7109375" style="5" customWidth="1"/>
    <col min="6060" max="6062" width="22.7109375" style="5" customWidth="1"/>
    <col min="6063" max="6065" width="20.7109375" style="5" customWidth="1"/>
    <col min="6066" max="6253" width="8.85546875" style="5"/>
    <col min="6254" max="6254" width="6.140625" style="5" customWidth="1"/>
    <col min="6255" max="6255" width="20.28515625" style="5" customWidth="1"/>
    <col min="6256" max="6256" width="12.42578125" style="5" customWidth="1"/>
    <col min="6257" max="6257" width="13" style="5" customWidth="1"/>
    <col min="6258" max="6258" width="12.5703125" style="5" customWidth="1"/>
    <col min="6259" max="6272" width="11.7109375" style="5" customWidth="1"/>
    <col min="6273" max="6273" width="12.28515625" style="5" customWidth="1"/>
    <col min="6274" max="6274" width="11.7109375" style="5" customWidth="1"/>
    <col min="6275" max="6275" width="12.85546875" style="5" customWidth="1"/>
    <col min="6276" max="6276" width="11.7109375" style="5" customWidth="1"/>
    <col min="6277" max="6277" width="12.7109375" style="5" customWidth="1"/>
    <col min="6278" max="6278" width="11.7109375" style="5" customWidth="1"/>
    <col min="6279" max="6279" width="13" style="5" customWidth="1"/>
    <col min="6280" max="6291" width="11.7109375" style="5" customWidth="1"/>
    <col min="6292" max="6292" width="12.5703125" style="5" customWidth="1"/>
    <col min="6293" max="6293" width="11.7109375" style="5" customWidth="1"/>
    <col min="6294" max="6294" width="13" style="5" customWidth="1"/>
    <col min="6295" max="6300" width="11.7109375" style="5" customWidth="1"/>
    <col min="6301" max="6301" width="13.7109375" style="5" customWidth="1"/>
    <col min="6302" max="6302" width="13.140625" style="5" customWidth="1"/>
    <col min="6303" max="6306" width="13" style="5" customWidth="1"/>
    <col min="6307" max="6313" width="11.7109375" style="5" customWidth="1"/>
    <col min="6314" max="6314" width="10.85546875" style="5" customWidth="1"/>
    <col min="6315" max="6315" width="11.7109375" style="5" customWidth="1"/>
    <col min="6316" max="6318" width="22.7109375" style="5" customWidth="1"/>
    <col min="6319" max="6321" width="20.7109375" style="5" customWidth="1"/>
    <col min="6322" max="6509" width="8.85546875" style="5"/>
    <col min="6510" max="6510" width="6.140625" style="5" customWidth="1"/>
    <col min="6511" max="6511" width="20.28515625" style="5" customWidth="1"/>
    <col min="6512" max="6512" width="12.42578125" style="5" customWidth="1"/>
    <col min="6513" max="6513" width="13" style="5" customWidth="1"/>
    <col min="6514" max="6514" width="12.5703125" style="5" customWidth="1"/>
    <col min="6515" max="6528" width="11.7109375" style="5" customWidth="1"/>
    <col min="6529" max="6529" width="12.28515625" style="5" customWidth="1"/>
    <col min="6530" max="6530" width="11.7109375" style="5" customWidth="1"/>
    <col min="6531" max="6531" width="12.85546875" style="5" customWidth="1"/>
    <col min="6532" max="6532" width="11.7109375" style="5" customWidth="1"/>
    <col min="6533" max="6533" width="12.7109375" style="5" customWidth="1"/>
    <col min="6534" max="6534" width="11.7109375" style="5" customWidth="1"/>
    <col min="6535" max="6535" width="13" style="5" customWidth="1"/>
    <col min="6536" max="6547" width="11.7109375" style="5" customWidth="1"/>
    <col min="6548" max="6548" width="12.5703125" style="5" customWidth="1"/>
    <col min="6549" max="6549" width="11.7109375" style="5" customWidth="1"/>
    <col min="6550" max="6550" width="13" style="5" customWidth="1"/>
    <col min="6551" max="6556" width="11.7109375" style="5" customWidth="1"/>
    <col min="6557" max="6557" width="13.7109375" style="5" customWidth="1"/>
    <col min="6558" max="6558" width="13.140625" style="5" customWidth="1"/>
    <col min="6559" max="6562" width="13" style="5" customWidth="1"/>
    <col min="6563" max="6569" width="11.7109375" style="5" customWidth="1"/>
    <col min="6570" max="6570" width="10.85546875" style="5" customWidth="1"/>
    <col min="6571" max="6571" width="11.7109375" style="5" customWidth="1"/>
    <col min="6572" max="6574" width="22.7109375" style="5" customWidth="1"/>
    <col min="6575" max="6577" width="20.7109375" style="5" customWidth="1"/>
    <col min="6578" max="6765" width="8.85546875" style="5"/>
    <col min="6766" max="6766" width="6.140625" style="5" customWidth="1"/>
    <col min="6767" max="6767" width="20.28515625" style="5" customWidth="1"/>
    <col min="6768" max="6768" width="12.42578125" style="5" customWidth="1"/>
    <col min="6769" max="6769" width="13" style="5" customWidth="1"/>
    <col min="6770" max="6770" width="12.5703125" style="5" customWidth="1"/>
    <col min="6771" max="6784" width="11.7109375" style="5" customWidth="1"/>
    <col min="6785" max="6785" width="12.28515625" style="5" customWidth="1"/>
    <col min="6786" max="6786" width="11.7109375" style="5" customWidth="1"/>
    <col min="6787" max="6787" width="12.85546875" style="5" customWidth="1"/>
    <col min="6788" max="6788" width="11.7109375" style="5" customWidth="1"/>
    <col min="6789" max="6789" width="12.7109375" style="5" customWidth="1"/>
    <col min="6790" max="6790" width="11.7109375" style="5" customWidth="1"/>
    <col min="6791" max="6791" width="13" style="5" customWidth="1"/>
    <col min="6792" max="6803" width="11.7109375" style="5" customWidth="1"/>
    <col min="6804" max="6804" width="12.5703125" style="5" customWidth="1"/>
    <col min="6805" max="6805" width="11.7109375" style="5" customWidth="1"/>
    <col min="6806" max="6806" width="13" style="5" customWidth="1"/>
    <col min="6807" max="6812" width="11.7109375" style="5" customWidth="1"/>
    <col min="6813" max="6813" width="13.7109375" style="5" customWidth="1"/>
    <col min="6814" max="6814" width="13.140625" style="5" customWidth="1"/>
    <col min="6815" max="6818" width="13" style="5" customWidth="1"/>
    <col min="6819" max="6825" width="11.7109375" style="5" customWidth="1"/>
    <col min="6826" max="6826" width="10.85546875" style="5" customWidth="1"/>
    <col min="6827" max="6827" width="11.7109375" style="5" customWidth="1"/>
    <col min="6828" max="6830" width="22.7109375" style="5" customWidth="1"/>
    <col min="6831" max="6833" width="20.7109375" style="5" customWidth="1"/>
    <col min="6834" max="7021" width="8.85546875" style="5"/>
    <col min="7022" max="7022" width="6.140625" style="5" customWidth="1"/>
    <col min="7023" max="7023" width="20.28515625" style="5" customWidth="1"/>
    <col min="7024" max="7024" width="12.42578125" style="5" customWidth="1"/>
    <col min="7025" max="7025" width="13" style="5" customWidth="1"/>
    <col min="7026" max="7026" width="12.5703125" style="5" customWidth="1"/>
    <col min="7027" max="7040" width="11.7109375" style="5" customWidth="1"/>
    <col min="7041" max="7041" width="12.28515625" style="5" customWidth="1"/>
    <col min="7042" max="7042" width="11.7109375" style="5" customWidth="1"/>
    <col min="7043" max="7043" width="12.85546875" style="5" customWidth="1"/>
    <col min="7044" max="7044" width="11.7109375" style="5" customWidth="1"/>
    <col min="7045" max="7045" width="12.7109375" style="5" customWidth="1"/>
    <col min="7046" max="7046" width="11.7109375" style="5" customWidth="1"/>
    <col min="7047" max="7047" width="13" style="5" customWidth="1"/>
    <col min="7048" max="7059" width="11.7109375" style="5" customWidth="1"/>
    <col min="7060" max="7060" width="12.5703125" style="5" customWidth="1"/>
    <col min="7061" max="7061" width="11.7109375" style="5" customWidth="1"/>
    <col min="7062" max="7062" width="13" style="5" customWidth="1"/>
    <col min="7063" max="7068" width="11.7109375" style="5" customWidth="1"/>
    <col min="7069" max="7069" width="13.7109375" style="5" customWidth="1"/>
    <col min="7070" max="7070" width="13.140625" style="5" customWidth="1"/>
    <col min="7071" max="7074" width="13" style="5" customWidth="1"/>
    <col min="7075" max="7081" width="11.7109375" style="5" customWidth="1"/>
    <col min="7082" max="7082" width="10.85546875" style="5" customWidth="1"/>
    <col min="7083" max="7083" width="11.7109375" style="5" customWidth="1"/>
    <col min="7084" max="7086" width="22.7109375" style="5" customWidth="1"/>
    <col min="7087" max="7089" width="20.7109375" style="5" customWidth="1"/>
    <col min="7090" max="7277" width="8.85546875" style="5"/>
    <col min="7278" max="7278" width="6.140625" style="5" customWidth="1"/>
    <col min="7279" max="7279" width="20.28515625" style="5" customWidth="1"/>
    <col min="7280" max="7280" width="12.42578125" style="5" customWidth="1"/>
    <col min="7281" max="7281" width="13" style="5" customWidth="1"/>
    <col min="7282" max="7282" width="12.5703125" style="5" customWidth="1"/>
    <col min="7283" max="7296" width="11.7109375" style="5" customWidth="1"/>
    <col min="7297" max="7297" width="12.28515625" style="5" customWidth="1"/>
    <col min="7298" max="7298" width="11.7109375" style="5" customWidth="1"/>
    <col min="7299" max="7299" width="12.85546875" style="5" customWidth="1"/>
    <col min="7300" max="7300" width="11.7109375" style="5" customWidth="1"/>
    <col min="7301" max="7301" width="12.7109375" style="5" customWidth="1"/>
    <col min="7302" max="7302" width="11.7109375" style="5" customWidth="1"/>
    <col min="7303" max="7303" width="13" style="5" customWidth="1"/>
    <col min="7304" max="7315" width="11.7109375" style="5" customWidth="1"/>
    <col min="7316" max="7316" width="12.5703125" style="5" customWidth="1"/>
    <col min="7317" max="7317" width="11.7109375" style="5" customWidth="1"/>
    <col min="7318" max="7318" width="13" style="5" customWidth="1"/>
    <col min="7319" max="7324" width="11.7109375" style="5" customWidth="1"/>
    <col min="7325" max="7325" width="13.7109375" style="5" customWidth="1"/>
    <col min="7326" max="7326" width="13.140625" style="5" customWidth="1"/>
    <col min="7327" max="7330" width="13" style="5" customWidth="1"/>
    <col min="7331" max="7337" width="11.7109375" style="5" customWidth="1"/>
    <col min="7338" max="7338" width="10.85546875" style="5" customWidth="1"/>
    <col min="7339" max="7339" width="11.7109375" style="5" customWidth="1"/>
    <col min="7340" max="7342" width="22.7109375" style="5" customWidth="1"/>
    <col min="7343" max="7345" width="20.7109375" style="5" customWidth="1"/>
    <col min="7346" max="7533" width="8.85546875" style="5"/>
    <col min="7534" max="7534" width="6.140625" style="5" customWidth="1"/>
    <col min="7535" max="7535" width="20.28515625" style="5" customWidth="1"/>
    <col min="7536" max="7536" width="12.42578125" style="5" customWidth="1"/>
    <col min="7537" max="7537" width="13" style="5" customWidth="1"/>
    <col min="7538" max="7538" width="12.5703125" style="5" customWidth="1"/>
    <col min="7539" max="7552" width="11.7109375" style="5" customWidth="1"/>
    <col min="7553" max="7553" width="12.28515625" style="5" customWidth="1"/>
    <col min="7554" max="7554" width="11.7109375" style="5" customWidth="1"/>
    <col min="7555" max="7555" width="12.85546875" style="5" customWidth="1"/>
    <col min="7556" max="7556" width="11.7109375" style="5" customWidth="1"/>
    <col min="7557" max="7557" width="12.7109375" style="5" customWidth="1"/>
    <col min="7558" max="7558" width="11.7109375" style="5" customWidth="1"/>
    <col min="7559" max="7559" width="13" style="5" customWidth="1"/>
    <col min="7560" max="7571" width="11.7109375" style="5" customWidth="1"/>
    <col min="7572" max="7572" width="12.5703125" style="5" customWidth="1"/>
    <col min="7573" max="7573" width="11.7109375" style="5" customWidth="1"/>
    <col min="7574" max="7574" width="13" style="5" customWidth="1"/>
    <col min="7575" max="7580" width="11.7109375" style="5" customWidth="1"/>
    <col min="7581" max="7581" width="13.7109375" style="5" customWidth="1"/>
    <col min="7582" max="7582" width="13.140625" style="5" customWidth="1"/>
    <col min="7583" max="7586" width="13" style="5" customWidth="1"/>
    <col min="7587" max="7593" width="11.7109375" style="5" customWidth="1"/>
    <col min="7594" max="7594" width="10.85546875" style="5" customWidth="1"/>
    <col min="7595" max="7595" width="11.7109375" style="5" customWidth="1"/>
    <col min="7596" max="7598" width="22.7109375" style="5" customWidth="1"/>
    <col min="7599" max="7601" width="20.7109375" style="5" customWidth="1"/>
    <col min="7602" max="7789" width="8.85546875" style="5"/>
    <col min="7790" max="7790" width="6.140625" style="5" customWidth="1"/>
    <col min="7791" max="7791" width="20.28515625" style="5" customWidth="1"/>
    <col min="7792" max="7792" width="12.42578125" style="5" customWidth="1"/>
    <col min="7793" max="7793" width="13" style="5" customWidth="1"/>
    <col min="7794" max="7794" width="12.5703125" style="5" customWidth="1"/>
    <col min="7795" max="7808" width="11.7109375" style="5" customWidth="1"/>
    <col min="7809" max="7809" width="12.28515625" style="5" customWidth="1"/>
    <col min="7810" max="7810" width="11.7109375" style="5" customWidth="1"/>
    <col min="7811" max="7811" width="12.85546875" style="5" customWidth="1"/>
    <col min="7812" max="7812" width="11.7109375" style="5" customWidth="1"/>
    <col min="7813" max="7813" width="12.7109375" style="5" customWidth="1"/>
    <col min="7814" max="7814" width="11.7109375" style="5" customWidth="1"/>
    <col min="7815" max="7815" width="13" style="5" customWidth="1"/>
    <col min="7816" max="7827" width="11.7109375" style="5" customWidth="1"/>
    <col min="7828" max="7828" width="12.5703125" style="5" customWidth="1"/>
    <col min="7829" max="7829" width="11.7109375" style="5" customWidth="1"/>
    <col min="7830" max="7830" width="13" style="5" customWidth="1"/>
    <col min="7831" max="7836" width="11.7109375" style="5" customWidth="1"/>
    <col min="7837" max="7837" width="13.7109375" style="5" customWidth="1"/>
    <col min="7838" max="7838" width="13.140625" style="5" customWidth="1"/>
    <col min="7839" max="7842" width="13" style="5" customWidth="1"/>
    <col min="7843" max="7849" width="11.7109375" style="5" customWidth="1"/>
    <col min="7850" max="7850" width="10.85546875" style="5" customWidth="1"/>
    <col min="7851" max="7851" width="11.7109375" style="5" customWidth="1"/>
    <col min="7852" max="7854" width="22.7109375" style="5" customWidth="1"/>
    <col min="7855" max="7857" width="20.7109375" style="5" customWidth="1"/>
    <col min="7858" max="8045" width="8.85546875" style="5"/>
    <col min="8046" max="8046" width="6.140625" style="5" customWidth="1"/>
    <col min="8047" max="8047" width="20.28515625" style="5" customWidth="1"/>
    <col min="8048" max="8048" width="12.42578125" style="5" customWidth="1"/>
    <col min="8049" max="8049" width="13" style="5" customWidth="1"/>
    <col min="8050" max="8050" width="12.5703125" style="5" customWidth="1"/>
    <col min="8051" max="8064" width="11.7109375" style="5" customWidth="1"/>
    <col min="8065" max="8065" width="12.28515625" style="5" customWidth="1"/>
    <col min="8066" max="8066" width="11.7109375" style="5" customWidth="1"/>
    <col min="8067" max="8067" width="12.85546875" style="5" customWidth="1"/>
    <col min="8068" max="8068" width="11.7109375" style="5" customWidth="1"/>
    <col min="8069" max="8069" width="12.7109375" style="5" customWidth="1"/>
    <col min="8070" max="8070" width="11.7109375" style="5" customWidth="1"/>
    <col min="8071" max="8071" width="13" style="5" customWidth="1"/>
    <col min="8072" max="8083" width="11.7109375" style="5" customWidth="1"/>
    <col min="8084" max="8084" width="12.5703125" style="5" customWidth="1"/>
    <col min="8085" max="8085" width="11.7109375" style="5" customWidth="1"/>
    <col min="8086" max="8086" width="13" style="5" customWidth="1"/>
    <col min="8087" max="8092" width="11.7109375" style="5" customWidth="1"/>
    <col min="8093" max="8093" width="13.7109375" style="5" customWidth="1"/>
    <col min="8094" max="8094" width="13.140625" style="5" customWidth="1"/>
    <col min="8095" max="8098" width="13" style="5" customWidth="1"/>
    <col min="8099" max="8105" width="11.7109375" style="5" customWidth="1"/>
    <col min="8106" max="8106" width="10.85546875" style="5" customWidth="1"/>
    <col min="8107" max="8107" width="11.7109375" style="5" customWidth="1"/>
    <col min="8108" max="8110" width="22.7109375" style="5" customWidth="1"/>
    <col min="8111" max="8113" width="20.7109375" style="5" customWidth="1"/>
    <col min="8114" max="8301" width="8.85546875" style="5"/>
    <col min="8302" max="8302" width="6.140625" style="5" customWidth="1"/>
    <col min="8303" max="8303" width="20.28515625" style="5" customWidth="1"/>
    <col min="8304" max="8304" width="12.42578125" style="5" customWidth="1"/>
    <col min="8305" max="8305" width="13" style="5" customWidth="1"/>
    <col min="8306" max="8306" width="12.5703125" style="5" customWidth="1"/>
    <col min="8307" max="8320" width="11.7109375" style="5" customWidth="1"/>
    <col min="8321" max="8321" width="12.28515625" style="5" customWidth="1"/>
    <col min="8322" max="8322" width="11.7109375" style="5" customWidth="1"/>
    <col min="8323" max="8323" width="12.85546875" style="5" customWidth="1"/>
    <col min="8324" max="8324" width="11.7109375" style="5" customWidth="1"/>
    <col min="8325" max="8325" width="12.7109375" style="5" customWidth="1"/>
    <col min="8326" max="8326" width="11.7109375" style="5" customWidth="1"/>
    <col min="8327" max="8327" width="13" style="5" customWidth="1"/>
    <col min="8328" max="8339" width="11.7109375" style="5" customWidth="1"/>
    <col min="8340" max="8340" width="12.5703125" style="5" customWidth="1"/>
    <col min="8341" max="8341" width="11.7109375" style="5" customWidth="1"/>
    <col min="8342" max="8342" width="13" style="5" customWidth="1"/>
    <col min="8343" max="8348" width="11.7109375" style="5" customWidth="1"/>
    <col min="8349" max="8349" width="13.7109375" style="5" customWidth="1"/>
    <col min="8350" max="8350" width="13.140625" style="5" customWidth="1"/>
    <col min="8351" max="8354" width="13" style="5" customWidth="1"/>
    <col min="8355" max="8361" width="11.7109375" style="5" customWidth="1"/>
    <col min="8362" max="8362" width="10.85546875" style="5" customWidth="1"/>
    <col min="8363" max="8363" width="11.7109375" style="5" customWidth="1"/>
    <col min="8364" max="8366" width="22.7109375" style="5" customWidth="1"/>
    <col min="8367" max="8369" width="20.7109375" style="5" customWidth="1"/>
    <col min="8370" max="8557" width="8.85546875" style="5"/>
    <col min="8558" max="8558" width="6.140625" style="5" customWidth="1"/>
    <col min="8559" max="8559" width="20.28515625" style="5" customWidth="1"/>
    <col min="8560" max="8560" width="12.42578125" style="5" customWidth="1"/>
    <col min="8561" max="8561" width="13" style="5" customWidth="1"/>
    <col min="8562" max="8562" width="12.5703125" style="5" customWidth="1"/>
    <col min="8563" max="8576" width="11.7109375" style="5" customWidth="1"/>
    <col min="8577" max="8577" width="12.28515625" style="5" customWidth="1"/>
    <col min="8578" max="8578" width="11.7109375" style="5" customWidth="1"/>
    <col min="8579" max="8579" width="12.85546875" style="5" customWidth="1"/>
    <col min="8580" max="8580" width="11.7109375" style="5" customWidth="1"/>
    <col min="8581" max="8581" width="12.7109375" style="5" customWidth="1"/>
    <col min="8582" max="8582" width="11.7109375" style="5" customWidth="1"/>
    <col min="8583" max="8583" width="13" style="5" customWidth="1"/>
    <col min="8584" max="8595" width="11.7109375" style="5" customWidth="1"/>
    <col min="8596" max="8596" width="12.5703125" style="5" customWidth="1"/>
    <col min="8597" max="8597" width="11.7109375" style="5" customWidth="1"/>
    <col min="8598" max="8598" width="13" style="5" customWidth="1"/>
    <col min="8599" max="8604" width="11.7109375" style="5" customWidth="1"/>
    <col min="8605" max="8605" width="13.7109375" style="5" customWidth="1"/>
    <col min="8606" max="8606" width="13.140625" style="5" customWidth="1"/>
    <col min="8607" max="8610" width="13" style="5" customWidth="1"/>
    <col min="8611" max="8617" width="11.7109375" style="5" customWidth="1"/>
    <col min="8618" max="8618" width="10.85546875" style="5" customWidth="1"/>
    <col min="8619" max="8619" width="11.7109375" style="5" customWidth="1"/>
    <col min="8620" max="8622" width="22.7109375" style="5" customWidth="1"/>
    <col min="8623" max="8625" width="20.7109375" style="5" customWidth="1"/>
    <col min="8626" max="8813" width="8.85546875" style="5"/>
    <col min="8814" max="8814" width="6.140625" style="5" customWidth="1"/>
    <col min="8815" max="8815" width="20.28515625" style="5" customWidth="1"/>
    <col min="8816" max="8816" width="12.42578125" style="5" customWidth="1"/>
    <col min="8817" max="8817" width="13" style="5" customWidth="1"/>
    <col min="8818" max="8818" width="12.5703125" style="5" customWidth="1"/>
    <col min="8819" max="8832" width="11.7109375" style="5" customWidth="1"/>
    <col min="8833" max="8833" width="12.28515625" style="5" customWidth="1"/>
    <col min="8834" max="8834" width="11.7109375" style="5" customWidth="1"/>
    <col min="8835" max="8835" width="12.85546875" style="5" customWidth="1"/>
    <col min="8836" max="8836" width="11.7109375" style="5" customWidth="1"/>
    <col min="8837" max="8837" width="12.7109375" style="5" customWidth="1"/>
    <col min="8838" max="8838" width="11.7109375" style="5" customWidth="1"/>
    <col min="8839" max="8839" width="13" style="5" customWidth="1"/>
    <col min="8840" max="8851" width="11.7109375" style="5" customWidth="1"/>
    <col min="8852" max="8852" width="12.5703125" style="5" customWidth="1"/>
    <col min="8853" max="8853" width="11.7109375" style="5" customWidth="1"/>
    <col min="8854" max="8854" width="13" style="5" customWidth="1"/>
    <col min="8855" max="8860" width="11.7109375" style="5" customWidth="1"/>
    <col min="8861" max="8861" width="13.7109375" style="5" customWidth="1"/>
    <col min="8862" max="8862" width="13.140625" style="5" customWidth="1"/>
    <col min="8863" max="8866" width="13" style="5" customWidth="1"/>
    <col min="8867" max="8873" width="11.7109375" style="5" customWidth="1"/>
    <col min="8874" max="8874" width="10.85546875" style="5" customWidth="1"/>
    <col min="8875" max="8875" width="11.7109375" style="5" customWidth="1"/>
    <col min="8876" max="8878" width="22.7109375" style="5" customWidth="1"/>
    <col min="8879" max="8881" width="20.7109375" style="5" customWidth="1"/>
    <col min="8882" max="9069" width="8.85546875" style="5"/>
    <col min="9070" max="9070" width="6.140625" style="5" customWidth="1"/>
    <col min="9071" max="9071" width="20.28515625" style="5" customWidth="1"/>
    <col min="9072" max="9072" width="12.42578125" style="5" customWidth="1"/>
    <col min="9073" max="9073" width="13" style="5" customWidth="1"/>
    <col min="9074" max="9074" width="12.5703125" style="5" customWidth="1"/>
    <col min="9075" max="9088" width="11.7109375" style="5" customWidth="1"/>
    <col min="9089" max="9089" width="12.28515625" style="5" customWidth="1"/>
    <col min="9090" max="9090" width="11.7109375" style="5" customWidth="1"/>
    <col min="9091" max="9091" width="12.85546875" style="5" customWidth="1"/>
    <col min="9092" max="9092" width="11.7109375" style="5" customWidth="1"/>
    <col min="9093" max="9093" width="12.7109375" style="5" customWidth="1"/>
    <col min="9094" max="9094" width="11.7109375" style="5" customWidth="1"/>
    <col min="9095" max="9095" width="13" style="5" customWidth="1"/>
    <col min="9096" max="9107" width="11.7109375" style="5" customWidth="1"/>
    <col min="9108" max="9108" width="12.5703125" style="5" customWidth="1"/>
    <col min="9109" max="9109" width="11.7109375" style="5" customWidth="1"/>
    <col min="9110" max="9110" width="13" style="5" customWidth="1"/>
    <col min="9111" max="9116" width="11.7109375" style="5" customWidth="1"/>
    <col min="9117" max="9117" width="13.7109375" style="5" customWidth="1"/>
    <col min="9118" max="9118" width="13.140625" style="5" customWidth="1"/>
    <col min="9119" max="9122" width="13" style="5" customWidth="1"/>
    <col min="9123" max="9129" width="11.7109375" style="5" customWidth="1"/>
    <col min="9130" max="9130" width="10.85546875" style="5" customWidth="1"/>
    <col min="9131" max="9131" width="11.7109375" style="5" customWidth="1"/>
    <col min="9132" max="9134" width="22.7109375" style="5" customWidth="1"/>
    <col min="9135" max="9137" width="20.7109375" style="5" customWidth="1"/>
    <col min="9138" max="9325" width="8.85546875" style="5"/>
    <col min="9326" max="9326" width="6.140625" style="5" customWidth="1"/>
    <col min="9327" max="9327" width="20.28515625" style="5" customWidth="1"/>
    <col min="9328" max="9328" width="12.42578125" style="5" customWidth="1"/>
    <col min="9329" max="9329" width="13" style="5" customWidth="1"/>
    <col min="9330" max="9330" width="12.5703125" style="5" customWidth="1"/>
    <col min="9331" max="9344" width="11.7109375" style="5" customWidth="1"/>
    <col min="9345" max="9345" width="12.28515625" style="5" customWidth="1"/>
    <col min="9346" max="9346" width="11.7109375" style="5" customWidth="1"/>
    <col min="9347" max="9347" width="12.85546875" style="5" customWidth="1"/>
    <col min="9348" max="9348" width="11.7109375" style="5" customWidth="1"/>
    <col min="9349" max="9349" width="12.7109375" style="5" customWidth="1"/>
    <col min="9350" max="9350" width="11.7109375" style="5" customWidth="1"/>
    <col min="9351" max="9351" width="13" style="5" customWidth="1"/>
    <col min="9352" max="9363" width="11.7109375" style="5" customWidth="1"/>
    <col min="9364" max="9364" width="12.5703125" style="5" customWidth="1"/>
    <col min="9365" max="9365" width="11.7109375" style="5" customWidth="1"/>
    <col min="9366" max="9366" width="13" style="5" customWidth="1"/>
    <col min="9367" max="9372" width="11.7109375" style="5" customWidth="1"/>
    <col min="9373" max="9373" width="13.7109375" style="5" customWidth="1"/>
    <col min="9374" max="9374" width="13.140625" style="5" customWidth="1"/>
    <col min="9375" max="9378" width="13" style="5" customWidth="1"/>
    <col min="9379" max="9385" width="11.7109375" style="5" customWidth="1"/>
    <col min="9386" max="9386" width="10.85546875" style="5" customWidth="1"/>
    <col min="9387" max="9387" width="11.7109375" style="5" customWidth="1"/>
    <col min="9388" max="9390" width="22.7109375" style="5" customWidth="1"/>
    <col min="9391" max="9393" width="20.7109375" style="5" customWidth="1"/>
    <col min="9394" max="9581" width="8.85546875" style="5"/>
    <col min="9582" max="9582" width="6.140625" style="5" customWidth="1"/>
    <col min="9583" max="9583" width="20.28515625" style="5" customWidth="1"/>
    <col min="9584" max="9584" width="12.42578125" style="5" customWidth="1"/>
    <col min="9585" max="9585" width="13" style="5" customWidth="1"/>
    <col min="9586" max="9586" width="12.5703125" style="5" customWidth="1"/>
    <col min="9587" max="9600" width="11.7109375" style="5" customWidth="1"/>
    <col min="9601" max="9601" width="12.28515625" style="5" customWidth="1"/>
    <col min="9602" max="9602" width="11.7109375" style="5" customWidth="1"/>
    <col min="9603" max="9603" width="12.85546875" style="5" customWidth="1"/>
    <col min="9604" max="9604" width="11.7109375" style="5" customWidth="1"/>
    <col min="9605" max="9605" width="12.7109375" style="5" customWidth="1"/>
    <col min="9606" max="9606" width="11.7109375" style="5" customWidth="1"/>
    <col min="9607" max="9607" width="13" style="5" customWidth="1"/>
    <col min="9608" max="9619" width="11.7109375" style="5" customWidth="1"/>
    <col min="9620" max="9620" width="12.5703125" style="5" customWidth="1"/>
    <col min="9621" max="9621" width="11.7109375" style="5" customWidth="1"/>
    <col min="9622" max="9622" width="13" style="5" customWidth="1"/>
    <col min="9623" max="9628" width="11.7109375" style="5" customWidth="1"/>
    <col min="9629" max="9629" width="13.7109375" style="5" customWidth="1"/>
    <col min="9630" max="9630" width="13.140625" style="5" customWidth="1"/>
    <col min="9631" max="9634" width="13" style="5" customWidth="1"/>
    <col min="9635" max="9641" width="11.7109375" style="5" customWidth="1"/>
    <col min="9642" max="9642" width="10.85546875" style="5" customWidth="1"/>
    <col min="9643" max="9643" width="11.7109375" style="5" customWidth="1"/>
    <col min="9644" max="9646" width="22.7109375" style="5" customWidth="1"/>
    <col min="9647" max="9649" width="20.7109375" style="5" customWidth="1"/>
    <col min="9650" max="9837" width="8.85546875" style="5"/>
    <col min="9838" max="9838" width="6.140625" style="5" customWidth="1"/>
    <col min="9839" max="9839" width="20.28515625" style="5" customWidth="1"/>
    <col min="9840" max="9840" width="12.42578125" style="5" customWidth="1"/>
    <col min="9841" max="9841" width="13" style="5" customWidth="1"/>
    <col min="9842" max="9842" width="12.5703125" style="5" customWidth="1"/>
    <col min="9843" max="9856" width="11.7109375" style="5" customWidth="1"/>
    <col min="9857" max="9857" width="12.28515625" style="5" customWidth="1"/>
    <col min="9858" max="9858" width="11.7109375" style="5" customWidth="1"/>
    <col min="9859" max="9859" width="12.85546875" style="5" customWidth="1"/>
    <col min="9860" max="9860" width="11.7109375" style="5" customWidth="1"/>
    <col min="9861" max="9861" width="12.7109375" style="5" customWidth="1"/>
    <col min="9862" max="9862" width="11.7109375" style="5" customWidth="1"/>
    <col min="9863" max="9863" width="13" style="5" customWidth="1"/>
    <col min="9864" max="9875" width="11.7109375" style="5" customWidth="1"/>
    <col min="9876" max="9876" width="12.5703125" style="5" customWidth="1"/>
    <col min="9877" max="9877" width="11.7109375" style="5" customWidth="1"/>
    <col min="9878" max="9878" width="13" style="5" customWidth="1"/>
    <col min="9879" max="9884" width="11.7109375" style="5" customWidth="1"/>
    <col min="9885" max="9885" width="13.7109375" style="5" customWidth="1"/>
    <col min="9886" max="9886" width="13.140625" style="5" customWidth="1"/>
    <col min="9887" max="9890" width="13" style="5" customWidth="1"/>
    <col min="9891" max="9897" width="11.7109375" style="5" customWidth="1"/>
    <col min="9898" max="9898" width="10.85546875" style="5" customWidth="1"/>
    <col min="9899" max="9899" width="11.7109375" style="5" customWidth="1"/>
    <col min="9900" max="9902" width="22.7109375" style="5" customWidth="1"/>
    <col min="9903" max="9905" width="20.7109375" style="5" customWidth="1"/>
    <col min="9906" max="10093" width="8.85546875" style="5"/>
    <col min="10094" max="10094" width="6.140625" style="5" customWidth="1"/>
    <col min="10095" max="10095" width="20.28515625" style="5" customWidth="1"/>
    <col min="10096" max="10096" width="12.42578125" style="5" customWidth="1"/>
    <col min="10097" max="10097" width="13" style="5" customWidth="1"/>
    <col min="10098" max="10098" width="12.5703125" style="5" customWidth="1"/>
    <col min="10099" max="10112" width="11.7109375" style="5" customWidth="1"/>
    <col min="10113" max="10113" width="12.28515625" style="5" customWidth="1"/>
    <col min="10114" max="10114" width="11.7109375" style="5" customWidth="1"/>
    <col min="10115" max="10115" width="12.85546875" style="5" customWidth="1"/>
    <col min="10116" max="10116" width="11.7109375" style="5" customWidth="1"/>
    <col min="10117" max="10117" width="12.7109375" style="5" customWidth="1"/>
    <col min="10118" max="10118" width="11.7109375" style="5" customWidth="1"/>
    <col min="10119" max="10119" width="13" style="5" customWidth="1"/>
    <col min="10120" max="10131" width="11.7109375" style="5" customWidth="1"/>
    <col min="10132" max="10132" width="12.5703125" style="5" customWidth="1"/>
    <col min="10133" max="10133" width="11.7109375" style="5" customWidth="1"/>
    <col min="10134" max="10134" width="13" style="5" customWidth="1"/>
    <col min="10135" max="10140" width="11.7109375" style="5" customWidth="1"/>
    <col min="10141" max="10141" width="13.7109375" style="5" customWidth="1"/>
    <col min="10142" max="10142" width="13.140625" style="5" customWidth="1"/>
    <col min="10143" max="10146" width="13" style="5" customWidth="1"/>
    <col min="10147" max="10153" width="11.7109375" style="5" customWidth="1"/>
    <col min="10154" max="10154" width="10.85546875" style="5" customWidth="1"/>
    <col min="10155" max="10155" width="11.7109375" style="5" customWidth="1"/>
    <col min="10156" max="10158" width="22.7109375" style="5" customWidth="1"/>
    <col min="10159" max="10161" width="20.7109375" style="5" customWidth="1"/>
    <col min="10162" max="10349" width="8.85546875" style="5"/>
    <col min="10350" max="10350" width="6.140625" style="5" customWidth="1"/>
    <col min="10351" max="10351" width="20.28515625" style="5" customWidth="1"/>
    <col min="10352" max="10352" width="12.42578125" style="5" customWidth="1"/>
    <col min="10353" max="10353" width="13" style="5" customWidth="1"/>
    <col min="10354" max="10354" width="12.5703125" style="5" customWidth="1"/>
    <col min="10355" max="10368" width="11.7109375" style="5" customWidth="1"/>
    <col min="10369" max="10369" width="12.28515625" style="5" customWidth="1"/>
    <col min="10370" max="10370" width="11.7109375" style="5" customWidth="1"/>
    <col min="10371" max="10371" width="12.85546875" style="5" customWidth="1"/>
    <col min="10372" max="10372" width="11.7109375" style="5" customWidth="1"/>
    <col min="10373" max="10373" width="12.7109375" style="5" customWidth="1"/>
    <col min="10374" max="10374" width="11.7109375" style="5" customWidth="1"/>
    <col min="10375" max="10375" width="13" style="5" customWidth="1"/>
    <col min="10376" max="10387" width="11.7109375" style="5" customWidth="1"/>
    <col min="10388" max="10388" width="12.5703125" style="5" customWidth="1"/>
    <col min="10389" max="10389" width="11.7109375" style="5" customWidth="1"/>
    <col min="10390" max="10390" width="13" style="5" customWidth="1"/>
    <col min="10391" max="10396" width="11.7109375" style="5" customWidth="1"/>
    <col min="10397" max="10397" width="13.7109375" style="5" customWidth="1"/>
    <col min="10398" max="10398" width="13.140625" style="5" customWidth="1"/>
    <col min="10399" max="10402" width="13" style="5" customWidth="1"/>
    <col min="10403" max="10409" width="11.7109375" style="5" customWidth="1"/>
    <col min="10410" max="10410" width="10.85546875" style="5" customWidth="1"/>
    <col min="10411" max="10411" width="11.7109375" style="5" customWidth="1"/>
    <col min="10412" max="10414" width="22.7109375" style="5" customWidth="1"/>
    <col min="10415" max="10417" width="20.7109375" style="5" customWidth="1"/>
    <col min="10418" max="10605" width="8.85546875" style="5"/>
    <col min="10606" max="10606" width="6.140625" style="5" customWidth="1"/>
    <col min="10607" max="10607" width="20.28515625" style="5" customWidth="1"/>
    <col min="10608" max="10608" width="12.42578125" style="5" customWidth="1"/>
    <col min="10609" max="10609" width="13" style="5" customWidth="1"/>
    <col min="10610" max="10610" width="12.5703125" style="5" customWidth="1"/>
    <col min="10611" max="10624" width="11.7109375" style="5" customWidth="1"/>
    <col min="10625" max="10625" width="12.28515625" style="5" customWidth="1"/>
    <col min="10626" max="10626" width="11.7109375" style="5" customWidth="1"/>
    <col min="10627" max="10627" width="12.85546875" style="5" customWidth="1"/>
    <col min="10628" max="10628" width="11.7109375" style="5" customWidth="1"/>
    <col min="10629" max="10629" width="12.7109375" style="5" customWidth="1"/>
    <col min="10630" max="10630" width="11.7109375" style="5" customWidth="1"/>
    <col min="10631" max="10631" width="13" style="5" customWidth="1"/>
    <col min="10632" max="10643" width="11.7109375" style="5" customWidth="1"/>
    <col min="10644" max="10644" width="12.5703125" style="5" customWidth="1"/>
    <col min="10645" max="10645" width="11.7109375" style="5" customWidth="1"/>
    <col min="10646" max="10646" width="13" style="5" customWidth="1"/>
    <col min="10647" max="10652" width="11.7109375" style="5" customWidth="1"/>
    <col min="10653" max="10653" width="13.7109375" style="5" customWidth="1"/>
    <col min="10654" max="10654" width="13.140625" style="5" customWidth="1"/>
    <col min="10655" max="10658" width="13" style="5" customWidth="1"/>
    <col min="10659" max="10665" width="11.7109375" style="5" customWidth="1"/>
    <col min="10666" max="10666" width="10.85546875" style="5" customWidth="1"/>
    <col min="10667" max="10667" width="11.7109375" style="5" customWidth="1"/>
    <col min="10668" max="10670" width="22.7109375" style="5" customWidth="1"/>
    <col min="10671" max="10673" width="20.7109375" style="5" customWidth="1"/>
    <col min="10674" max="10861" width="8.85546875" style="5"/>
    <col min="10862" max="10862" width="6.140625" style="5" customWidth="1"/>
    <col min="10863" max="10863" width="20.28515625" style="5" customWidth="1"/>
    <col min="10864" max="10864" width="12.42578125" style="5" customWidth="1"/>
    <col min="10865" max="10865" width="13" style="5" customWidth="1"/>
    <col min="10866" max="10866" width="12.5703125" style="5" customWidth="1"/>
    <col min="10867" max="10880" width="11.7109375" style="5" customWidth="1"/>
    <col min="10881" max="10881" width="12.28515625" style="5" customWidth="1"/>
    <col min="10882" max="10882" width="11.7109375" style="5" customWidth="1"/>
    <col min="10883" max="10883" width="12.85546875" style="5" customWidth="1"/>
    <col min="10884" max="10884" width="11.7109375" style="5" customWidth="1"/>
    <col min="10885" max="10885" width="12.7109375" style="5" customWidth="1"/>
    <col min="10886" max="10886" width="11.7109375" style="5" customWidth="1"/>
    <col min="10887" max="10887" width="13" style="5" customWidth="1"/>
    <col min="10888" max="10899" width="11.7109375" style="5" customWidth="1"/>
    <col min="10900" max="10900" width="12.5703125" style="5" customWidth="1"/>
    <col min="10901" max="10901" width="11.7109375" style="5" customWidth="1"/>
    <col min="10902" max="10902" width="13" style="5" customWidth="1"/>
    <col min="10903" max="10908" width="11.7109375" style="5" customWidth="1"/>
    <col min="10909" max="10909" width="13.7109375" style="5" customWidth="1"/>
    <col min="10910" max="10910" width="13.140625" style="5" customWidth="1"/>
    <col min="10911" max="10914" width="13" style="5" customWidth="1"/>
    <col min="10915" max="10921" width="11.7109375" style="5" customWidth="1"/>
    <col min="10922" max="10922" width="10.85546875" style="5" customWidth="1"/>
    <col min="10923" max="10923" width="11.7109375" style="5" customWidth="1"/>
    <col min="10924" max="10926" width="22.7109375" style="5" customWidth="1"/>
    <col min="10927" max="10929" width="20.7109375" style="5" customWidth="1"/>
    <col min="10930" max="11117" width="8.85546875" style="5"/>
    <col min="11118" max="11118" width="6.140625" style="5" customWidth="1"/>
    <col min="11119" max="11119" width="20.28515625" style="5" customWidth="1"/>
    <col min="11120" max="11120" width="12.42578125" style="5" customWidth="1"/>
    <col min="11121" max="11121" width="13" style="5" customWidth="1"/>
    <col min="11122" max="11122" width="12.5703125" style="5" customWidth="1"/>
    <col min="11123" max="11136" width="11.7109375" style="5" customWidth="1"/>
    <col min="11137" max="11137" width="12.28515625" style="5" customWidth="1"/>
    <col min="11138" max="11138" width="11.7109375" style="5" customWidth="1"/>
    <col min="11139" max="11139" width="12.85546875" style="5" customWidth="1"/>
    <col min="11140" max="11140" width="11.7109375" style="5" customWidth="1"/>
    <col min="11141" max="11141" width="12.7109375" style="5" customWidth="1"/>
    <col min="11142" max="11142" width="11.7109375" style="5" customWidth="1"/>
    <col min="11143" max="11143" width="13" style="5" customWidth="1"/>
    <col min="11144" max="11155" width="11.7109375" style="5" customWidth="1"/>
    <col min="11156" max="11156" width="12.5703125" style="5" customWidth="1"/>
    <col min="11157" max="11157" width="11.7109375" style="5" customWidth="1"/>
    <col min="11158" max="11158" width="13" style="5" customWidth="1"/>
    <col min="11159" max="11164" width="11.7109375" style="5" customWidth="1"/>
    <col min="11165" max="11165" width="13.7109375" style="5" customWidth="1"/>
    <col min="11166" max="11166" width="13.140625" style="5" customWidth="1"/>
    <col min="11167" max="11170" width="13" style="5" customWidth="1"/>
    <col min="11171" max="11177" width="11.7109375" style="5" customWidth="1"/>
    <col min="11178" max="11178" width="10.85546875" style="5" customWidth="1"/>
    <col min="11179" max="11179" width="11.7109375" style="5" customWidth="1"/>
    <col min="11180" max="11182" width="22.7109375" style="5" customWidth="1"/>
    <col min="11183" max="11185" width="20.7109375" style="5" customWidth="1"/>
    <col min="11186" max="11373" width="8.85546875" style="5"/>
    <col min="11374" max="11374" width="6.140625" style="5" customWidth="1"/>
    <col min="11375" max="11375" width="20.28515625" style="5" customWidth="1"/>
    <col min="11376" max="11376" width="12.42578125" style="5" customWidth="1"/>
    <col min="11377" max="11377" width="13" style="5" customWidth="1"/>
    <col min="11378" max="11378" width="12.5703125" style="5" customWidth="1"/>
    <col min="11379" max="11392" width="11.7109375" style="5" customWidth="1"/>
    <col min="11393" max="11393" width="12.28515625" style="5" customWidth="1"/>
    <col min="11394" max="11394" width="11.7109375" style="5" customWidth="1"/>
    <col min="11395" max="11395" width="12.85546875" style="5" customWidth="1"/>
    <col min="11396" max="11396" width="11.7109375" style="5" customWidth="1"/>
    <col min="11397" max="11397" width="12.7109375" style="5" customWidth="1"/>
    <col min="11398" max="11398" width="11.7109375" style="5" customWidth="1"/>
    <col min="11399" max="11399" width="13" style="5" customWidth="1"/>
    <col min="11400" max="11411" width="11.7109375" style="5" customWidth="1"/>
    <col min="11412" max="11412" width="12.5703125" style="5" customWidth="1"/>
    <col min="11413" max="11413" width="11.7109375" style="5" customWidth="1"/>
    <col min="11414" max="11414" width="13" style="5" customWidth="1"/>
    <col min="11415" max="11420" width="11.7109375" style="5" customWidth="1"/>
    <col min="11421" max="11421" width="13.7109375" style="5" customWidth="1"/>
    <col min="11422" max="11422" width="13.140625" style="5" customWidth="1"/>
    <col min="11423" max="11426" width="13" style="5" customWidth="1"/>
    <col min="11427" max="11433" width="11.7109375" style="5" customWidth="1"/>
    <col min="11434" max="11434" width="10.85546875" style="5" customWidth="1"/>
    <col min="11435" max="11435" width="11.7109375" style="5" customWidth="1"/>
    <col min="11436" max="11438" width="22.7109375" style="5" customWidth="1"/>
    <col min="11439" max="11441" width="20.7109375" style="5" customWidth="1"/>
    <col min="11442" max="11629" width="8.85546875" style="5"/>
    <col min="11630" max="11630" width="6.140625" style="5" customWidth="1"/>
    <col min="11631" max="11631" width="20.28515625" style="5" customWidth="1"/>
    <col min="11632" max="11632" width="12.42578125" style="5" customWidth="1"/>
    <col min="11633" max="11633" width="13" style="5" customWidth="1"/>
    <col min="11634" max="11634" width="12.5703125" style="5" customWidth="1"/>
    <col min="11635" max="11648" width="11.7109375" style="5" customWidth="1"/>
    <col min="11649" max="11649" width="12.28515625" style="5" customWidth="1"/>
    <col min="11650" max="11650" width="11.7109375" style="5" customWidth="1"/>
    <col min="11651" max="11651" width="12.85546875" style="5" customWidth="1"/>
    <col min="11652" max="11652" width="11.7109375" style="5" customWidth="1"/>
    <col min="11653" max="11653" width="12.7109375" style="5" customWidth="1"/>
    <col min="11654" max="11654" width="11.7109375" style="5" customWidth="1"/>
    <col min="11655" max="11655" width="13" style="5" customWidth="1"/>
    <col min="11656" max="11667" width="11.7109375" style="5" customWidth="1"/>
    <col min="11668" max="11668" width="12.5703125" style="5" customWidth="1"/>
    <col min="11669" max="11669" width="11.7109375" style="5" customWidth="1"/>
    <col min="11670" max="11670" width="13" style="5" customWidth="1"/>
    <col min="11671" max="11676" width="11.7109375" style="5" customWidth="1"/>
    <col min="11677" max="11677" width="13.7109375" style="5" customWidth="1"/>
    <col min="11678" max="11678" width="13.140625" style="5" customWidth="1"/>
    <col min="11679" max="11682" width="13" style="5" customWidth="1"/>
    <col min="11683" max="11689" width="11.7109375" style="5" customWidth="1"/>
    <col min="11690" max="11690" width="10.85546875" style="5" customWidth="1"/>
    <col min="11691" max="11691" width="11.7109375" style="5" customWidth="1"/>
    <col min="11692" max="11694" width="22.7109375" style="5" customWidth="1"/>
    <col min="11695" max="11697" width="20.7109375" style="5" customWidth="1"/>
    <col min="11698" max="11885" width="8.85546875" style="5"/>
    <col min="11886" max="11886" width="6.140625" style="5" customWidth="1"/>
    <col min="11887" max="11887" width="20.28515625" style="5" customWidth="1"/>
    <col min="11888" max="11888" width="12.42578125" style="5" customWidth="1"/>
    <col min="11889" max="11889" width="13" style="5" customWidth="1"/>
    <col min="11890" max="11890" width="12.5703125" style="5" customWidth="1"/>
    <col min="11891" max="11904" width="11.7109375" style="5" customWidth="1"/>
    <col min="11905" max="11905" width="12.28515625" style="5" customWidth="1"/>
    <col min="11906" max="11906" width="11.7109375" style="5" customWidth="1"/>
    <col min="11907" max="11907" width="12.85546875" style="5" customWidth="1"/>
    <col min="11908" max="11908" width="11.7109375" style="5" customWidth="1"/>
    <col min="11909" max="11909" width="12.7109375" style="5" customWidth="1"/>
    <col min="11910" max="11910" width="11.7109375" style="5" customWidth="1"/>
    <col min="11911" max="11911" width="13" style="5" customWidth="1"/>
    <col min="11912" max="11923" width="11.7109375" style="5" customWidth="1"/>
    <col min="11924" max="11924" width="12.5703125" style="5" customWidth="1"/>
    <col min="11925" max="11925" width="11.7109375" style="5" customWidth="1"/>
    <col min="11926" max="11926" width="13" style="5" customWidth="1"/>
    <col min="11927" max="11932" width="11.7109375" style="5" customWidth="1"/>
    <col min="11933" max="11933" width="13.7109375" style="5" customWidth="1"/>
    <col min="11934" max="11934" width="13.140625" style="5" customWidth="1"/>
    <col min="11935" max="11938" width="13" style="5" customWidth="1"/>
    <col min="11939" max="11945" width="11.7109375" style="5" customWidth="1"/>
    <col min="11946" max="11946" width="10.85546875" style="5" customWidth="1"/>
    <col min="11947" max="11947" width="11.7109375" style="5" customWidth="1"/>
    <col min="11948" max="11950" width="22.7109375" style="5" customWidth="1"/>
    <col min="11951" max="11953" width="20.7109375" style="5" customWidth="1"/>
    <col min="11954" max="12141" width="8.85546875" style="5"/>
    <col min="12142" max="12142" width="6.140625" style="5" customWidth="1"/>
    <col min="12143" max="12143" width="20.28515625" style="5" customWidth="1"/>
    <col min="12144" max="12144" width="12.42578125" style="5" customWidth="1"/>
    <col min="12145" max="12145" width="13" style="5" customWidth="1"/>
    <col min="12146" max="12146" width="12.5703125" style="5" customWidth="1"/>
    <col min="12147" max="12160" width="11.7109375" style="5" customWidth="1"/>
    <col min="12161" max="12161" width="12.28515625" style="5" customWidth="1"/>
    <col min="12162" max="12162" width="11.7109375" style="5" customWidth="1"/>
    <col min="12163" max="12163" width="12.85546875" style="5" customWidth="1"/>
    <col min="12164" max="12164" width="11.7109375" style="5" customWidth="1"/>
    <col min="12165" max="12165" width="12.7109375" style="5" customWidth="1"/>
    <col min="12166" max="12166" width="11.7109375" style="5" customWidth="1"/>
    <col min="12167" max="12167" width="13" style="5" customWidth="1"/>
    <col min="12168" max="12179" width="11.7109375" style="5" customWidth="1"/>
    <col min="12180" max="12180" width="12.5703125" style="5" customWidth="1"/>
    <col min="12181" max="12181" width="11.7109375" style="5" customWidth="1"/>
    <col min="12182" max="12182" width="13" style="5" customWidth="1"/>
    <col min="12183" max="12188" width="11.7109375" style="5" customWidth="1"/>
    <col min="12189" max="12189" width="13.7109375" style="5" customWidth="1"/>
    <col min="12190" max="12190" width="13.140625" style="5" customWidth="1"/>
    <col min="12191" max="12194" width="13" style="5" customWidth="1"/>
    <col min="12195" max="12201" width="11.7109375" style="5" customWidth="1"/>
    <col min="12202" max="12202" width="10.85546875" style="5" customWidth="1"/>
    <col min="12203" max="12203" width="11.7109375" style="5" customWidth="1"/>
    <col min="12204" max="12206" width="22.7109375" style="5" customWidth="1"/>
    <col min="12207" max="12209" width="20.7109375" style="5" customWidth="1"/>
    <col min="12210" max="12397" width="8.85546875" style="5"/>
    <col min="12398" max="12398" width="6.140625" style="5" customWidth="1"/>
    <col min="12399" max="12399" width="20.28515625" style="5" customWidth="1"/>
    <col min="12400" max="12400" width="12.42578125" style="5" customWidth="1"/>
    <col min="12401" max="12401" width="13" style="5" customWidth="1"/>
    <col min="12402" max="12402" width="12.5703125" style="5" customWidth="1"/>
    <col min="12403" max="12416" width="11.7109375" style="5" customWidth="1"/>
    <col min="12417" max="12417" width="12.28515625" style="5" customWidth="1"/>
    <col min="12418" max="12418" width="11.7109375" style="5" customWidth="1"/>
    <col min="12419" max="12419" width="12.85546875" style="5" customWidth="1"/>
    <col min="12420" max="12420" width="11.7109375" style="5" customWidth="1"/>
    <col min="12421" max="12421" width="12.7109375" style="5" customWidth="1"/>
    <col min="12422" max="12422" width="11.7109375" style="5" customWidth="1"/>
    <col min="12423" max="12423" width="13" style="5" customWidth="1"/>
    <col min="12424" max="12435" width="11.7109375" style="5" customWidth="1"/>
    <col min="12436" max="12436" width="12.5703125" style="5" customWidth="1"/>
    <col min="12437" max="12437" width="11.7109375" style="5" customWidth="1"/>
    <col min="12438" max="12438" width="13" style="5" customWidth="1"/>
    <col min="12439" max="12444" width="11.7109375" style="5" customWidth="1"/>
    <col min="12445" max="12445" width="13.7109375" style="5" customWidth="1"/>
    <col min="12446" max="12446" width="13.140625" style="5" customWidth="1"/>
    <col min="12447" max="12450" width="13" style="5" customWidth="1"/>
    <col min="12451" max="12457" width="11.7109375" style="5" customWidth="1"/>
    <col min="12458" max="12458" width="10.85546875" style="5" customWidth="1"/>
    <col min="12459" max="12459" width="11.7109375" style="5" customWidth="1"/>
    <col min="12460" max="12462" width="22.7109375" style="5" customWidth="1"/>
    <col min="12463" max="12465" width="20.7109375" style="5" customWidth="1"/>
    <col min="12466" max="12653" width="8.85546875" style="5"/>
    <col min="12654" max="12654" width="6.140625" style="5" customWidth="1"/>
    <col min="12655" max="12655" width="20.28515625" style="5" customWidth="1"/>
    <col min="12656" max="12656" width="12.42578125" style="5" customWidth="1"/>
    <col min="12657" max="12657" width="13" style="5" customWidth="1"/>
    <col min="12658" max="12658" width="12.5703125" style="5" customWidth="1"/>
    <col min="12659" max="12672" width="11.7109375" style="5" customWidth="1"/>
    <col min="12673" max="12673" width="12.28515625" style="5" customWidth="1"/>
    <col min="12674" max="12674" width="11.7109375" style="5" customWidth="1"/>
    <col min="12675" max="12675" width="12.85546875" style="5" customWidth="1"/>
    <col min="12676" max="12676" width="11.7109375" style="5" customWidth="1"/>
    <col min="12677" max="12677" width="12.7109375" style="5" customWidth="1"/>
    <col min="12678" max="12678" width="11.7109375" style="5" customWidth="1"/>
    <col min="12679" max="12679" width="13" style="5" customWidth="1"/>
    <col min="12680" max="12691" width="11.7109375" style="5" customWidth="1"/>
    <col min="12692" max="12692" width="12.5703125" style="5" customWidth="1"/>
    <col min="12693" max="12693" width="11.7109375" style="5" customWidth="1"/>
    <col min="12694" max="12694" width="13" style="5" customWidth="1"/>
    <col min="12695" max="12700" width="11.7109375" style="5" customWidth="1"/>
    <col min="12701" max="12701" width="13.7109375" style="5" customWidth="1"/>
    <col min="12702" max="12702" width="13.140625" style="5" customWidth="1"/>
    <col min="12703" max="12706" width="13" style="5" customWidth="1"/>
    <col min="12707" max="12713" width="11.7109375" style="5" customWidth="1"/>
    <col min="12714" max="12714" width="10.85546875" style="5" customWidth="1"/>
    <col min="12715" max="12715" width="11.7109375" style="5" customWidth="1"/>
    <col min="12716" max="12718" width="22.7109375" style="5" customWidth="1"/>
    <col min="12719" max="12721" width="20.7109375" style="5" customWidth="1"/>
    <col min="12722" max="12909" width="8.85546875" style="5"/>
    <col min="12910" max="12910" width="6.140625" style="5" customWidth="1"/>
    <col min="12911" max="12911" width="20.28515625" style="5" customWidth="1"/>
    <col min="12912" max="12912" width="12.42578125" style="5" customWidth="1"/>
    <col min="12913" max="12913" width="13" style="5" customWidth="1"/>
    <col min="12914" max="12914" width="12.5703125" style="5" customWidth="1"/>
    <col min="12915" max="12928" width="11.7109375" style="5" customWidth="1"/>
    <col min="12929" max="12929" width="12.28515625" style="5" customWidth="1"/>
    <col min="12930" max="12930" width="11.7109375" style="5" customWidth="1"/>
    <col min="12931" max="12931" width="12.85546875" style="5" customWidth="1"/>
    <col min="12932" max="12932" width="11.7109375" style="5" customWidth="1"/>
    <col min="12933" max="12933" width="12.7109375" style="5" customWidth="1"/>
    <col min="12934" max="12934" width="11.7109375" style="5" customWidth="1"/>
    <col min="12935" max="12935" width="13" style="5" customWidth="1"/>
    <col min="12936" max="12947" width="11.7109375" style="5" customWidth="1"/>
    <col min="12948" max="12948" width="12.5703125" style="5" customWidth="1"/>
    <col min="12949" max="12949" width="11.7109375" style="5" customWidth="1"/>
    <col min="12950" max="12950" width="13" style="5" customWidth="1"/>
    <col min="12951" max="12956" width="11.7109375" style="5" customWidth="1"/>
    <col min="12957" max="12957" width="13.7109375" style="5" customWidth="1"/>
    <col min="12958" max="12958" width="13.140625" style="5" customWidth="1"/>
    <col min="12959" max="12962" width="13" style="5" customWidth="1"/>
    <col min="12963" max="12969" width="11.7109375" style="5" customWidth="1"/>
    <col min="12970" max="12970" width="10.85546875" style="5" customWidth="1"/>
    <col min="12971" max="12971" width="11.7109375" style="5" customWidth="1"/>
    <col min="12972" max="12974" width="22.7109375" style="5" customWidth="1"/>
    <col min="12975" max="12977" width="20.7109375" style="5" customWidth="1"/>
    <col min="12978" max="13165" width="8.85546875" style="5"/>
    <col min="13166" max="13166" width="6.140625" style="5" customWidth="1"/>
    <col min="13167" max="13167" width="20.28515625" style="5" customWidth="1"/>
    <col min="13168" max="13168" width="12.42578125" style="5" customWidth="1"/>
    <col min="13169" max="13169" width="13" style="5" customWidth="1"/>
    <col min="13170" max="13170" width="12.5703125" style="5" customWidth="1"/>
    <col min="13171" max="13184" width="11.7109375" style="5" customWidth="1"/>
    <col min="13185" max="13185" width="12.28515625" style="5" customWidth="1"/>
    <col min="13186" max="13186" width="11.7109375" style="5" customWidth="1"/>
    <col min="13187" max="13187" width="12.85546875" style="5" customWidth="1"/>
    <col min="13188" max="13188" width="11.7109375" style="5" customWidth="1"/>
    <col min="13189" max="13189" width="12.7109375" style="5" customWidth="1"/>
    <col min="13190" max="13190" width="11.7109375" style="5" customWidth="1"/>
    <col min="13191" max="13191" width="13" style="5" customWidth="1"/>
    <col min="13192" max="13203" width="11.7109375" style="5" customWidth="1"/>
    <col min="13204" max="13204" width="12.5703125" style="5" customWidth="1"/>
    <col min="13205" max="13205" width="11.7109375" style="5" customWidth="1"/>
    <col min="13206" max="13206" width="13" style="5" customWidth="1"/>
    <col min="13207" max="13212" width="11.7109375" style="5" customWidth="1"/>
    <col min="13213" max="13213" width="13.7109375" style="5" customWidth="1"/>
    <col min="13214" max="13214" width="13.140625" style="5" customWidth="1"/>
    <col min="13215" max="13218" width="13" style="5" customWidth="1"/>
    <col min="13219" max="13225" width="11.7109375" style="5" customWidth="1"/>
    <col min="13226" max="13226" width="10.85546875" style="5" customWidth="1"/>
    <col min="13227" max="13227" width="11.7109375" style="5" customWidth="1"/>
    <col min="13228" max="13230" width="22.7109375" style="5" customWidth="1"/>
    <col min="13231" max="13233" width="20.7109375" style="5" customWidth="1"/>
    <col min="13234" max="13421" width="8.85546875" style="5"/>
    <col min="13422" max="13422" width="6.140625" style="5" customWidth="1"/>
    <col min="13423" max="13423" width="20.28515625" style="5" customWidth="1"/>
    <col min="13424" max="13424" width="12.42578125" style="5" customWidth="1"/>
    <col min="13425" max="13425" width="13" style="5" customWidth="1"/>
    <col min="13426" max="13426" width="12.5703125" style="5" customWidth="1"/>
    <col min="13427" max="13440" width="11.7109375" style="5" customWidth="1"/>
    <col min="13441" max="13441" width="12.28515625" style="5" customWidth="1"/>
    <col min="13442" max="13442" width="11.7109375" style="5" customWidth="1"/>
    <col min="13443" max="13443" width="12.85546875" style="5" customWidth="1"/>
    <col min="13444" max="13444" width="11.7109375" style="5" customWidth="1"/>
    <col min="13445" max="13445" width="12.7109375" style="5" customWidth="1"/>
    <col min="13446" max="13446" width="11.7109375" style="5" customWidth="1"/>
    <col min="13447" max="13447" width="13" style="5" customWidth="1"/>
    <col min="13448" max="13459" width="11.7109375" style="5" customWidth="1"/>
    <col min="13460" max="13460" width="12.5703125" style="5" customWidth="1"/>
    <col min="13461" max="13461" width="11.7109375" style="5" customWidth="1"/>
    <col min="13462" max="13462" width="13" style="5" customWidth="1"/>
    <col min="13463" max="13468" width="11.7109375" style="5" customWidth="1"/>
    <col min="13469" max="13469" width="13.7109375" style="5" customWidth="1"/>
    <col min="13470" max="13470" width="13.140625" style="5" customWidth="1"/>
    <col min="13471" max="13474" width="13" style="5" customWidth="1"/>
    <col min="13475" max="13481" width="11.7109375" style="5" customWidth="1"/>
    <col min="13482" max="13482" width="10.85546875" style="5" customWidth="1"/>
    <col min="13483" max="13483" width="11.7109375" style="5" customWidth="1"/>
    <col min="13484" max="13486" width="22.7109375" style="5" customWidth="1"/>
    <col min="13487" max="13489" width="20.7109375" style="5" customWidth="1"/>
    <col min="13490" max="13677" width="8.85546875" style="5"/>
    <col min="13678" max="13678" width="6.140625" style="5" customWidth="1"/>
    <col min="13679" max="13679" width="20.28515625" style="5" customWidth="1"/>
    <col min="13680" max="13680" width="12.42578125" style="5" customWidth="1"/>
    <col min="13681" max="13681" width="13" style="5" customWidth="1"/>
    <col min="13682" max="13682" width="12.5703125" style="5" customWidth="1"/>
    <col min="13683" max="13696" width="11.7109375" style="5" customWidth="1"/>
    <col min="13697" max="13697" width="12.28515625" style="5" customWidth="1"/>
    <col min="13698" max="13698" width="11.7109375" style="5" customWidth="1"/>
    <col min="13699" max="13699" width="12.85546875" style="5" customWidth="1"/>
    <col min="13700" max="13700" width="11.7109375" style="5" customWidth="1"/>
    <col min="13701" max="13701" width="12.7109375" style="5" customWidth="1"/>
    <col min="13702" max="13702" width="11.7109375" style="5" customWidth="1"/>
    <col min="13703" max="13703" width="13" style="5" customWidth="1"/>
    <col min="13704" max="13715" width="11.7109375" style="5" customWidth="1"/>
    <col min="13716" max="13716" width="12.5703125" style="5" customWidth="1"/>
    <col min="13717" max="13717" width="11.7109375" style="5" customWidth="1"/>
    <col min="13718" max="13718" width="13" style="5" customWidth="1"/>
    <col min="13719" max="13724" width="11.7109375" style="5" customWidth="1"/>
    <col min="13725" max="13725" width="13.7109375" style="5" customWidth="1"/>
    <col min="13726" max="13726" width="13.140625" style="5" customWidth="1"/>
    <col min="13727" max="13730" width="13" style="5" customWidth="1"/>
    <col min="13731" max="13737" width="11.7109375" style="5" customWidth="1"/>
    <col min="13738" max="13738" width="10.85546875" style="5" customWidth="1"/>
    <col min="13739" max="13739" width="11.7109375" style="5" customWidth="1"/>
    <col min="13740" max="13742" width="22.7109375" style="5" customWidth="1"/>
    <col min="13743" max="13745" width="20.7109375" style="5" customWidth="1"/>
    <col min="13746" max="13933" width="8.85546875" style="5"/>
    <col min="13934" max="13934" width="6.140625" style="5" customWidth="1"/>
    <col min="13935" max="13935" width="20.28515625" style="5" customWidth="1"/>
    <col min="13936" max="13936" width="12.42578125" style="5" customWidth="1"/>
    <col min="13937" max="13937" width="13" style="5" customWidth="1"/>
    <col min="13938" max="13938" width="12.5703125" style="5" customWidth="1"/>
    <col min="13939" max="13952" width="11.7109375" style="5" customWidth="1"/>
    <col min="13953" max="13953" width="12.28515625" style="5" customWidth="1"/>
    <col min="13954" max="13954" width="11.7109375" style="5" customWidth="1"/>
    <col min="13955" max="13955" width="12.85546875" style="5" customWidth="1"/>
    <col min="13956" max="13956" width="11.7109375" style="5" customWidth="1"/>
    <col min="13957" max="13957" width="12.7109375" style="5" customWidth="1"/>
    <col min="13958" max="13958" width="11.7109375" style="5" customWidth="1"/>
    <col min="13959" max="13959" width="13" style="5" customWidth="1"/>
    <col min="13960" max="13971" width="11.7109375" style="5" customWidth="1"/>
    <col min="13972" max="13972" width="12.5703125" style="5" customWidth="1"/>
    <col min="13973" max="13973" width="11.7109375" style="5" customWidth="1"/>
    <col min="13974" max="13974" width="13" style="5" customWidth="1"/>
    <col min="13975" max="13980" width="11.7109375" style="5" customWidth="1"/>
    <col min="13981" max="13981" width="13.7109375" style="5" customWidth="1"/>
    <col min="13982" max="13982" width="13.140625" style="5" customWidth="1"/>
    <col min="13983" max="13986" width="13" style="5" customWidth="1"/>
    <col min="13987" max="13993" width="11.7109375" style="5" customWidth="1"/>
    <col min="13994" max="13994" width="10.85546875" style="5" customWidth="1"/>
    <col min="13995" max="13995" width="11.7109375" style="5" customWidth="1"/>
    <col min="13996" max="13998" width="22.7109375" style="5" customWidth="1"/>
    <col min="13999" max="14001" width="20.7109375" style="5" customWidth="1"/>
    <col min="14002" max="14189" width="8.85546875" style="5"/>
    <col min="14190" max="14190" width="6.140625" style="5" customWidth="1"/>
    <col min="14191" max="14191" width="20.28515625" style="5" customWidth="1"/>
    <col min="14192" max="14192" width="12.42578125" style="5" customWidth="1"/>
    <col min="14193" max="14193" width="13" style="5" customWidth="1"/>
    <col min="14194" max="14194" width="12.5703125" style="5" customWidth="1"/>
    <col min="14195" max="14208" width="11.7109375" style="5" customWidth="1"/>
    <col min="14209" max="14209" width="12.28515625" style="5" customWidth="1"/>
    <col min="14210" max="14210" width="11.7109375" style="5" customWidth="1"/>
    <col min="14211" max="14211" width="12.85546875" style="5" customWidth="1"/>
    <col min="14212" max="14212" width="11.7109375" style="5" customWidth="1"/>
    <col min="14213" max="14213" width="12.7109375" style="5" customWidth="1"/>
    <col min="14214" max="14214" width="11.7109375" style="5" customWidth="1"/>
    <col min="14215" max="14215" width="13" style="5" customWidth="1"/>
    <col min="14216" max="14227" width="11.7109375" style="5" customWidth="1"/>
    <col min="14228" max="14228" width="12.5703125" style="5" customWidth="1"/>
    <col min="14229" max="14229" width="11.7109375" style="5" customWidth="1"/>
    <col min="14230" max="14230" width="13" style="5" customWidth="1"/>
    <col min="14231" max="14236" width="11.7109375" style="5" customWidth="1"/>
    <col min="14237" max="14237" width="13.7109375" style="5" customWidth="1"/>
    <col min="14238" max="14238" width="13.140625" style="5" customWidth="1"/>
    <col min="14239" max="14242" width="13" style="5" customWidth="1"/>
    <col min="14243" max="14249" width="11.7109375" style="5" customWidth="1"/>
    <col min="14250" max="14250" width="10.85546875" style="5" customWidth="1"/>
    <col min="14251" max="14251" width="11.7109375" style="5" customWidth="1"/>
    <col min="14252" max="14254" width="22.7109375" style="5" customWidth="1"/>
    <col min="14255" max="14257" width="20.7109375" style="5" customWidth="1"/>
    <col min="14258" max="14445" width="8.85546875" style="5"/>
    <col min="14446" max="14446" width="6.140625" style="5" customWidth="1"/>
    <col min="14447" max="14447" width="20.28515625" style="5" customWidth="1"/>
    <col min="14448" max="14448" width="12.42578125" style="5" customWidth="1"/>
    <col min="14449" max="14449" width="13" style="5" customWidth="1"/>
    <col min="14450" max="14450" width="12.5703125" style="5" customWidth="1"/>
    <col min="14451" max="14464" width="11.7109375" style="5" customWidth="1"/>
    <col min="14465" max="14465" width="12.28515625" style="5" customWidth="1"/>
    <col min="14466" max="14466" width="11.7109375" style="5" customWidth="1"/>
    <col min="14467" max="14467" width="12.85546875" style="5" customWidth="1"/>
    <col min="14468" max="14468" width="11.7109375" style="5" customWidth="1"/>
    <col min="14469" max="14469" width="12.7109375" style="5" customWidth="1"/>
    <col min="14470" max="14470" width="11.7109375" style="5" customWidth="1"/>
    <col min="14471" max="14471" width="13" style="5" customWidth="1"/>
    <col min="14472" max="14483" width="11.7109375" style="5" customWidth="1"/>
    <col min="14484" max="14484" width="12.5703125" style="5" customWidth="1"/>
    <col min="14485" max="14485" width="11.7109375" style="5" customWidth="1"/>
    <col min="14486" max="14486" width="13" style="5" customWidth="1"/>
    <col min="14487" max="14492" width="11.7109375" style="5" customWidth="1"/>
    <col min="14493" max="14493" width="13.7109375" style="5" customWidth="1"/>
    <col min="14494" max="14494" width="13.140625" style="5" customWidth="1"/>
    <col min="14495" max="14498" width="13" style="5" customWidth="1"/>
    <col min="14499" max="14505" width="11.7109375" style="5" customWidth="1"/>
    <col min="14506" max="14506" width="10.85546875" style="5" customWidth="1"/>
    <col min="14507" max="14507" width="11.7109375" style="5" customWidth="1"/>
    <col min="14508" max="14510" width="22.7109375" style="5" customWidth="1"/>
    <col min="14511" max="14513" width="20.7109375" style="5" customWidth="1"/>
    <col min="14514" max="14701" width="8.85546875" style="5"/>
    <col min="14702" max="14702" width="6.140625" style="5" customWidth="1"/>
    <col min="14703" max="14703" width="20.28515625" style="5" customWidth="1"/>
    <col min="14704" max="14704" width="12.42578125" style="5" customWidth="1"/>
    <col min="14705" max="14705" width="13" style="5" customWidth="1"/>
    <col min="14706" max="14706" width="12.5703125" style="5" customWidth="1"/>
    <col min="14707" max="14720" width="11.7109375" style="5" customWidth="1"/>
    <col min="14721" max="14721" width="12.28515625" style="5" customWidth="1"/>
    <col min="14722" max="14722" width="11.7109375" style="5" customWidth="1"/>
    <col min="14723" max="14723" width="12.85546875" style="5" customWidth="1"/>
    <col min="14724" max="14724" width="11.7109375" style="5" customWidth="1"/>
    <col min="14725" max="14725" width="12.7109375" style="5" customWidth="1"/>
    <col min="14726" max="14726" width="11.7109375" style="5" customWidth="1"/>
    <col min="14727" max="14727" width="13" style="5" customWidth="1"/>
    <col min="14728" max="14739" width="11.7109375" style="5" customWidth="1"/>
    <col min="14740" max="14740" width="12.5703125" style="5" customWidth="1"/>
    <col min="14741" max="14741" width="11.7109375" style="5" customWidth="1"/>
    <col min="14742" max="14742" width="13" style="5" customWidth="1"/>
    <col min="14743" max="14748" width="11.7109375" style="5" customWidth="1"/>
    <col min="14749" max="14749" width="13.7109375" style="5" customWidth="1"/>
    <col min="14750" max="14750" width="13.140625" style="5" customWidth="1"/>
    <col min="14751" max="14754" width="13" style="5" customWidth="1"/>
    <col min="14755" max="14761" width="11.7109375" style="5" customWidth="1"/>
    <col min="14762" max="14762" width="10.85546875" style="5" customWidth="1"/>
    <col min="14763" max="14763" width="11.7109375" style="5" customWidth="1"/>
    <col min="14764" max="14766" width="22.7109375" style="5" customWidth="1"/>
    <col min="14767" max="14769" width="20.7109375" style="5" customWidth="1"/>
    <col min="14770" max="14957" width="8.85546875" style="5"/>
    <col min="14958" max="14958" width="6.140625" style="5" customWidth="1"/>
    <col min="14959" max="14959" width="20.28515625" style="5" customWidth="1"/>
    <col min="14960" max="14960" width="12.42578125" style="5" customWidth="1"/>
    <col min="14961" max="14961" width="13" style="5" customWidth="1"/>
    <col min="14962" max="14962" width="12.5703125" style="5" customWidth="1"/>
    <col min="14963" max="14976" width="11.7109375" style="5" customWidth="1"/>
    <col min="14977" max="14977" width="12.28515625" style="5" customWidth="1"/>
    <col min="14978" max="14978" width="11.7109375" style="5" customWidth="1"/>
    <col min="14979" max="14979" width="12.85546875" style="5" customWidth="1"/>
    <col min="14980" max="14980" width="11.7109375" style="5" customWidth="1"/>
    <col min="14981" max="14981" width="12.7109375" style="5" customWidth="1"/>
    <col min="14982" max="14982" width="11.7109375" style="5" customWidth="1"/>
    <col min="14983" max="14983" width="13" style="5" customWidth="1"/>
    <col min="14984" max="14995" width="11.7109375" style="5" customWidth="1"/>
    <col min="14996" max="14996" width="12.5703125" style="5" customWidth="1"/>
    <col min="14997" max="14997" width="11.7109375" style="5" customWidth="1"/>
    <col min="14998" max="14998" width="13" style="5" customWidth="1"/>
    <col min="14999" max="15004" width="11.7109375" style="5" customWidth="1"/>
    <col min="15005" max="15005" width="13.7109375" style="5" customWidth="1"/>
    <col min="15006" max="15006" width="13.140625" style="5" customWidth="1"/>
    <col min="15007" max="15010" width="13" style="5" customWidth="1"/>
    <col min="15011" max="15017" width="11.7109375" style="5" customWidth="1"/>
    <col min="15018" max="15018" width="10.85546875" style="5" customWidth="1"/>
    <col min="15019" max="15019" width="11.7109375" style="5" customWidth="1"/>
    <col min="15020" max="15022" width="22.7109375" style="5" customWidth="1"/>
    <col min="15023" max="15025" width="20.7109375" style="5" customWidth="1"/>
    <col min="15026" max="15213" width="8.85546875" style="5"/>
    <col min="15214" max="15214" width="6.140625" style="5" customWidth="1"/>
    <col min="15215" max="15215" width="20.28515625" style="5" customWidth="1"/>
    <col min="15216" max="15216" width="12.42578125" style="5" customWidth="1"/>
    <col min="15217" max="15217" width="13" style="5" customWidth="1"/>
    <col min="15218" max="15218" width="12.5703125" style="5" customWidth="1"/>
    <col min="15219" max="15232" width="11.7109375" style="5" customWidth="1"/>
    <col min="15233" max="15233" width="12.28515625" style="5" customWidth="1"/>
    <col min="15234" max="15234" width="11.7109375" style="5" customWidth="1"/>
    <col min="15235" max="15235" width="12.85546875" style="5" customWidth="1"/>
    <col min="15236" max="15236" width="11.7109375" style="5" customWidth="1"/>
    <col min="15237" max="15237" width="12.7109375" style="5" customWidth="1"/>
    <col min="15238" max="15238" width="11.7109375" style="5" customWidth="1"/>
    <col min="15239" max="15239" width="13" style="5" customWidth="1"/>
    <col min="15240" max="15251" width="11.7109375" style="5" customWidth="1"/>
    <col min="15252" max="15252" width="12.5703125" style="5" customWidth="1"/>
    <col min="15253" max="15253" width="11.7109375" style="5" customWidth="1"/>
    <col min="15254" max="15254" width="13" style="5" customWidth="1"/>
    <col min="15255" max="15260" width="11.7109375" style="5" customWidth="1"/>
    <col min="15261" max="15261" width="13.7109375" style="5" customWidth="1"/>
    <col min="15262" max="15262" width="13.140625" style="5" customWidth="1"/>
    <col min="15263" max="15266" width="13" style="5" customWidth="1"/>
    <col min="15267" max="15273" width="11.7109375" style="5" customWidth="1"/>
    <col min="15274" max="15274" width="10.85546875" style="5" customWidth="1"/>
    <col min="15275" max="15275" width="11.7109375" style="5" customWidth="1"/>
    <col min="15276" max="15278" width="22.7109375" style="5" customWidth="1"/>
    <col min="15279" max="15281" width="20.7109375" style="5" customWidth="1"/>
    <col min="15282" max="15469" width="8.85546875" style="5"/>
    <col min="15470" max="15470" width="6.140625" style="5" customWidth="1"/>
    <col min="15471" max="15471" width="20.28515625" style="5" customWidth="1"/>
    <col min="15472" max="15472" width="12.42578125" style="5" customWidth="1"/>
    <col min="15473" max="15473" width="13" style="5" customWidth="1"/>
    <col min="15474" max="15474" width="12.5703125" style="5" customWidth="1"/>
    <col min="15475" max="15488" width="11.7109375" style="5" customWidth="1"/>
    <col min="15489" max="15489" width="12.28515625" style="5" customWidth="1"/>
    <col min="15490" max="15490" width="11.7109375" style="5" customWidth="1"/>
    <col min="15491" max="15491" width="12.85546875" style="5" customWidth="1"/>
    <col min="15492" max="15492" width="11.7109375" style="5" customWidth="1"/>
    <col min="15493" max="15493" width="12.7109375" style="5" customWidth="1"/>
    <col min="15494" max="15494" width="11.7109375" style="5" customWidth="1"/>
    <col min="15495" max="15495" width="13" style="5" customWidth="1"/>
    <col min="15496" max="15507" width="11.7109375" style="5" customWidth="1"/>
    <col min="15508" max="15508" width="12.5703125" style="5" customWidth="1"/>
    <col min="15509" max="15509" width="11.7109375" style="5" customWidth="1"/>
    <col min="15510" max="15510" width="13" style="5" customWidth="1"/>
    <col min="15511" max="15516" width="11.7109375" style="5" customWidth="1"/>
    <col min="15517" max="15517" width="13.7109375" style="5" customWidth="1"/>
    <col min="15518" max="15518" width="13.140625" style="5" customWidth="1"/>
    <col min="15519" max="15522" width="13" style="5" customWidth="1"/>
    <col min="15523" max="15529" width="11.7109375" style="5" customWidth="1"/>
    <col min="15530" max="15530" width="10.85546875" style="5" customWidth="1"/>
    <col min="15531" max="15531" width="11.7109375" style="5" customWidth="1"/>
    <col min="15532" max="15534" width="22.7109375" style="5" customWidth="1"/>
    <col min="15535" max="15537" width="20.7109375" style="5" customWidth="1"/>
    <col min="15538" max="15725" width="8.85546875" style="5"/>
    <col min="15726" max="15726" width="6.140625" style="5" customWidth="1"/>
    <col min="15727" max="15727" width="20.28515625" style="5" customWidth="1"/>
    <col min="15728" max="15728" width="12.42578125" style="5" customWidth="1"/>
    <col min="15729" max="15729" width="13" style="5" customWidth="1"/>
    <col min="15730" max="15730" width="12.5703125" style="5" customWidth="1"/>
    <col min="15731" max="15744" width="11.7109375" style="5" customWidth="1"/>
    <col min="15745" max="15745" width="12.28515625" style="5" customWidth="1"/>
    <col min="15746" max="15746" width="11.7109375" style="5" customWidth="1"/>
    <col min="15747" max="15747" width="12.85546875" style="5" customWidth="1"/>
    <col min="15748" max="15748" width="11.7109375" style="5" customWidth="1"/>
    <col min="15749" max="15749" width="12.7109375" style="5" customWidth="1"/>
    <col min="15750" max="15750" width="11.7109375" style="5" customWidth="1"/>
    <col min="15751" max="15751" width="13" style="5" customWidth="1"/>
    <col min="15752" max="15763" width="11.7109375" style="5" customWidth="1"/>
    <col min="15764" max="15764" width="12.5703125" style="5" customWidth="1"/>
    <col min="15765" max="15765" width="11.7109375" style="5" customWidth="1"/>
    <col min="15766" max="15766" width="13" style="5" customWidth="1"/>
    <col min="15767" max="15772" width="11.7109375" style="5" customWidth="1"/>
    <col min="15773" max="15773" width="13.7109375" style="5" customWidth="1"/>
    <col min="15774" max="15774" width="13.140625" style="5" customWidth="1"/>
    <col min="15775" max="15778" width="13" style="5" customWidth="1"/>
    <col min="15779" max="15785" width="11.7109375" style="5" customWidth="1"/>
    <col min="15786" max="15786" width="10.85546875" style="5" customWidth="1"/>
    <col min="15787" max="15787" width="11.7109375" style="5" customWidth="1"/>
    <col min="15788" max="15790" width="22.7109375" style="5" customWidth="1"/>
    <col min="15791" max="15793" width="20.7109375" style="5" customWidth="1"/>
    <col min="15794" max="15981" width="8.85546875" style="5"/>
    <col min="15982" max="15982" width="6.140625" style="5" customWidth="1"/>
    <col min="15983" max="15983" width="20.28515625" style="5" customWidth="1"/>
    <col min="15984" max="15984" width="12.42578125" style="5" customWidth="1"/>
    <col min="15985" max="15985" width="13" style="5" customWidth="1"/>
    <col min="15986" max="15986" width="12.5703125" style="5" customWidth="1"/>
    <col min="15987" max="16000" width="11.7109375" style="5" customWidth="1"/>
    <col min="16001" max="16001" width="12.28515625" style="5" customWidth="1"/>
    <col min="16002" max="16002" width="11.7109375" style="5" customWidth="1"/>
    <col min="16003" max="16003" width="12.85546875" style="5" customWidth="1"/>
    <col min="16004" max="16004" width="11.7109375" style="5" customWidth="1"/>
    <col min="16005" max="16005" width="12.7109375" style="5" customWidth="1"/>
    <col min="16006" max="16006" width="11.7109375" style="5" customWidth="1"/>
    <col min="16007" max="16007" width="13" style="5" customWidth="1"/>
    <col min="16008" max="16019" width="11.7109375" style="5" customWidth="1"/>
    <col min="16020" max="16020" width="12.5703125" style="5" customWidth="1"/>
    <col min="16021" max="16021" width="11.7109375" style="5" customWidth="1"/>
    <col min="16022" max="16022" width="13" style="5" customWidth="1"/>
    <col min="16023" max="16028" width="11.7109375" style="5" customWidth="1"/>
    <col min="16029" max="16029" width="13.7109375" style="5" customWidth="1"/>
    <col min="16030" max="16030" width="13.140625" style="5" customWidth="1"/>
    <col min="16031" max="16034" width="13" style="5" customWidth="1"/>
    <col min="16035" max="16041" width="11.7109375" style="5" customWidth="1"/>
    <col min="16042" max="16042" width="10.85546875" style="5" customWidth="1"/>
    <col min="16043" max="16043" width="11.7109375" style="5" customWidth="1"/>
    <col min="16044" max="16046" width="22.7109375" style="5" customWidth="1"/>
    <col min="16047" max="16049" width="20.7109375" style="5" customWidth="1"/>
    <col min="16050" max="16384" width="8.85546875" style="5"/>
  </cols>
  <sheetData>
    <row r="1" spans="1:62" s="43" customFormat="1" ht="24.75" customHeight="1">
      <c r="A1" s="41"/>
      <c r="B1" s="42"/>
      <c r="C1" s="27" t="s">
        <v>133</v>
      </c>
      <c r="D1" s="27"/>
      <c r="E1" s="27"/>
      <c r="F1" s="27"/>
      <c r="G1" s="27"/>
      <c r="H1" s="27"/>
      <c r="I1" s="27" t="str">
        <f>C1</f>
        <v>Table D1: GROSS ENROLMENT RATIO (GER)</v>
      </c>
      <c r="J1" s="27"/>
      <c r="K1" s="27"/>
      <c r="L1" s="27"/>
      <c r="M1" s="27"/>
      <c r="N1" s="27"/>
      <c r="O1" s="27" t="str">
        <f>I1</f>
        <v>Table D1: GROSS ENROLMENT RATIO (GER)</v>
      </c>
      <c r="P1" s="27"/>
      <c r="Q1" s="27"/>
      <c r="R1" s="27"/>
      <c r="S1" s="27"/>
      <c r="T1" s="27"/>
      <c r="U1" s="27" t="str">
        <f>O1</f>
        <v>Table D1: GROSS ENROLMENT RATIO (GER)</v>
      </c>
      <c r="V1" s="27"/>
      <c r="W1" s="27"/>
      <c r="X1" s="27"/>
      <c r="Y1" s="27"/>
      <c r="Z1" s="27"/>
    </row>
    <row r="2" spans="1:62" s="146" customFormat="1" ht="15.75" customHeight="1">
      <c r="C2" s="148" t="s">
        <v>81</v>
      </c>
      <c r="I2" s="148" t="str">
        <f>C2</f>
        <v>All Categories</v>
      </c>
      <c r="O2" s="148" t="str">
        <f>I2</f>
        <v>All Categories</v>
      </c>
      <c r="U2" s="148" t="str">
        <f>O2</f>
        <v>All Categories</v>
      </c>
      <c r="AA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</row>
    <row r="3" spans="1:62" s="45" customFormat="1" ht="32.25" customHeight="1">
      <c r="A3" s="190" t="s">
        <v>67</v>
      </c>
      <c r="B3" s="190" t="s">
        <v>65</v>
      </c>
      <c r="C3" s="190" t="s">
        <v>89</v>
      </c>
      <c r="D3" s="192"/>
      <c r="E3" s="192"/>
      <c r="F3" s="190" t="s">
        <v>90</v>
      </c>
      <c r="G3" s="192"/>
      <c r="H3" s="192"/>
      <c r="I3" s="190" t="s">
        <v>91</v>
      </c>
      <c r="J3" s="192"/>
      <c r="K3" s="192"/>
      <c r="L3" s="199" t="s">
        <v>92</v>
      </c>
      <c r="M3" s="200"/>
      <c r="N3" s="201"/>
      <c r="O3" s="199" t="s">
        <v>93</v>
      </c>
      <c r="P3" s="200"/>
      <c r="Q3" s="201"/>
      <c r="R3" s="199" t="s">
        <v>94</v>
      </c>
      <c r="S3" s="200"/>
      <c r="T3" s="201"/>
      <c r="U3" s="199" t="s">
        <v>95</v>
      </c>
      <c r="V3" s="202"/>
      <c r="W3" s="203"/>
      <c r="X3" s="199" t="s">
        <v>96</v>
      </c>
      <c r="Y3" s="200"/>
      <c r="Z3" s="201"/>
    </row>
    <row r="4" spans="1:62" s="45" customFormat="1" ht="20.25" customHeight="1">
      <c r="A4" s="190"/>
      <c r="B4" s="190"/>
      <c r="C4" s="56" t="s">
        <v>13</v>
      </c>
      <c r="D4" s="56" t="s">
        <v>14</v>
      </c>
      <c r="E4" s="56" t="s">
        <v>15</v>
      </c>
      <c r="F4" s="56" t="s">
        <v>13</v>
      </c>
      <c r="G4" s="56" t="s">
        <v>14</v>
      </c>
      <c r="H4" s="56" t="s">
        <v>15</v>
      </c>
      <c r="I4" s="56" t="s">
        <v>13</v>
      </c>
      <c r="J4" s="56" t="s">
        <v>14</v>
      </c>
      <c r="K4" s="56" t="s">
        <v>15</v>
      </c>
      <c r="L4" s="56" t="s">
        <v>13</v>
      </c>
      <c r="M4" s="56" t="s">
        <v>14</v>
      </c>
      <c r="N4" s="56" t="s">
        <v>15</v>
      </c>
      <c r="O4" s="56" t="s">
        <v>13</v>
      </c>
      <c r="P4" s="56" t="s">
        <v>14</v>
      </c>
      <c r="Q4" s="56" t="s">
        <v>15</v>
      </c>
      <c r="R4" s="56" t="s">
        <v>13</v>
      </c>
      <c r="S4" s="56" t="s">
        <v>14</v>
      </c>
      <c r="T4" s="56" t="s">
        <v>15</v>
      </c>
      <c r="U4" s="56" t="s">
        <v>13</v>
      </c>
      <c r="V4" s="56" t="s">
        <v>14</v>
      </c>
      <c r="W4" s="56" t="s">
        <v>15</v>
      </c>
      <c r="X4" s="56" t="s">
        <v>13</v>
      </c>
      <c r="Y4" s="56" t="s">
        <v>14</v>
      </c>
      <c r="Z4" s="56" t="s">
        <v>15</v>
      </c>
    </row>
    <row r="5" spans="1:62" s="46" customFormat="1" ht="13.5" customHeight="1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12</v>
      </c>
      <c r="M5" s="26">
        <v>13</v>
      </c>
      <c r="N5" s="26">
        <v>14</v>
      </c>
      <c r="O5" s="26">
        <v>15</v>
      </c>
      <c r="P5" s="26">
        <v>16</v>
      </c>
      <c r="Q5" s="26">
        <v>17</v>
      </c>
      <c r="R5" s="26">
        <v>18</v>
      </c>
      <c r="S5" s="26">
        <v>19</v>
      </c>
      <c r="T5" s="26">
        <v>20</v>
      </c>
      <c r="U5" s="26">
        <v>21</v>
      </c>
      <c r="V5" s="26">
        <v>22</v>
      </c>
      <c r="W5" s="26">
        <v>23</v>
      </c>
      <c r="X5" s="26">
        <v>24</v>
      </c>
      <c r="Y5" s="26">
        <v>25</v>
      </c>
      <c r="Z5" s="26">
        <v>26</v>
      </c>
    </row>
    <row r="6" spans="1:62" s="47" customFormat="1" ht="19.5" customHeight="1">
      <c r="A6" s="29">
        <v>1</v>
      </c>
      <c r="B6" s="30" t="s">
        <v>16</v>
      </c>
      <c r="C6" s="58">
        <f>EnrlAll!U6/'Total Population '!C6%</f>
        <v>97.965853173616978</v>
      </c>
      <c r="D6" s="58">
        <f>EnrlAll!V6/'Total Population '!D6%</f>
        <v>98.258125747110284</v>
      </c>
      <c r="E6" s="58">
        <f>EnrlAll!W6/'Total Population '!E6%</f>
        <v>98.109398860096931</v>
      </c>
      <c r="F6" s="58">
        <f>EnrlAll!AG6/'Total Population '!F6%</f>
        <v>77.880972242294845</v>
      </c>
      <c r="G6" s="58">
        <f>EnrlAll!AH6/'Total Population '!G6%</f>
        <v>77.344924294195764</v>
      </c>
      <c r="H6" s="58">
        <f>EnrlAll!AI6/'Total Population '!H6%</f>
        <v>77.616999901122455</v>
      </c>
      <c r="I6" s="58">
        <f>EnrlAll!AJ6/('Total Population '!C6+'Total Population '!F6)%</f>
        <v>90.133516756417208</v>
      </c>
      <c r="J6" s="58">
        <f>EnrlAll!AK6/('Total Population '!D6+'Total Population '!G6)%</f>
        <v>90.076778113637062</v>
      </c>
      <c r="K6" s="58">
        <f>EnrlAll!AL6/('Total Population '!E6+'Total Population '!H6)%</f>
        <v>90.10562141989864</v>
      </c>
      <c r="L6" s="58">
        <f>EnrlAll!AS6/'Total Population '!I6%</f>
        <v>67.489828336678869</v>
      </c>
      <c r="M6" s="58">
        <f>EnrlAll!AT6/'Total Population '!J6%</f>
        <v>66.906458919684539</v>
      </c>
      <c r="N6" s="58">
        <f>EnrlAll!AU6/'Total Population '!K6%</f>
        <v>67.203910045675386</v>
      </c>
      <c r="O6" s="58">
        <f>EnrlAll!AV6/('Total Population '!C6+'Total Population '!F6+'Total Population '!I6)%</f>
        <v>85.29864351858032</v>
      </c>
      <c r="P6" s="58">
        <f>EnrlAll!AW6/('Total Population '!D6+'Total Population '!G6+'Total Population '!J6)%</f>
        <v>85.153250882628853</v>
      </c>
      <c r="Q6" s="58">
        <f>EnrlAll!AX6/('Total Population '!E6+'Total Population '!H6+'Total Population '!K6)%</f>
        <v>85.227209197332527</v>
      </c>
      <c r="R6" s="58">
        <f>EnrlAll!BE6/'Total Population '!L6%</f>
        <v>47.445060041089036</v>
      </c>
      <c r="S6" s="58">
        <f>EnrlAll!BF6/'Total Population '!M6%</f>
        <v>40.347604492690948</v>
      </c>
      <c r="T6" s="58">
        <f>EnrlAll!BG6/'Total Population '!N6%</f>
        <v>43.978052641912186</v>
      </c>
      <c r="U6" s="58">
        <f>(EnrlAll!AS6+EnrlAll!BE6)/('Total Population '!L6+'Total Population '!I6)%</f>
        <v>57.268126105250325</v>
      </c>
      <c r="V6" s="58">
        <f>(EnrlAll!AT6+EnrlAll!BF6)/('Total Population '!M6+'Total Population '!J6)%</f>
        <v>53.406219252029267</v>
      </c>
      <c r="W6" s="58">
        <f>(EnrlAll!AU6+EnrlAll!BG6)/('Total Population '!N6+'Total Population '!K6)%</f>
        <v>55.378550151491766</v>
      </c>
      <c r="X6" s="58">
        <f>EnrlAll!BH6/('Total Population '!C6+'Total Population '!F6+'Total Population '!I6+'Total Population '!L6)%</f>
        <v>78.417125507828814</v>
      </c>
      <c r="Y6" s="58">
        <f>EnrlAll!BI6/('Total Population '!D6+'Total Population '!G6+'Total Population '!J6+'Total Population '!M6)%</f>
        <v>77.083207502727575</v>
      </c>
      <c r="Z6" s="58">
        <f>EnrlAll!BJ6/('Total Population '!E6+'Total Population '!H6+'Total Population '!K6+'Total Population '!N6)%</f>
        <v>77.762428955374972</v>
      </c>
    </row>
    <row r="7" spans="1:62" s="47" customFormat="1" ht="19.5" customHeight="1">
      <c r="A7" s="29">
        <v>2</v>
      </c>
      <c r="B7" s="30" t="s">
        <v>17</v>
      </c>
      <c r="C7" s="58">
        <f>EnrlAll!U7/'Total Population '!C7%</f>
        <v>169.89365880184889</v>
      </c>
      <c r="D7" s="58">
        <f>EnrlAll!V7/'Total Population '!D7%</f>
        <v>163.3620284864611</v>
      </c>
      <c r="E7" s="58">
        <f>EnrlAll!W7/'Total Population '!E7%</f>
        <v>166.68588383605447</v>
      </c>
      <c r="F7" s="58">
        <f>EnrlAll!AG7/'Total Population '!F7%</f>
        <v>89.714582926987845</v>
      </c>
      <c r="G7" s="58">
        <f>EnrlAll!AH7/'Total Population '!G7%</f>
        <v>83.261244705407776</v>
      </c>
      <c r="H7" s="58">
        <f>EnrlAll!AI7/'Total Population '!H7%</f>
        <v>86.54202106562073</v>
      </c>
      <c r="I7" s="58">
        <f>EnrlAll!AJ7/('Total Population '!C7+'Total Population '!F7)%</f>
        <v>136.96203658373759</v>
      </c>
      <c r="J7" s="58">
        <f>EnrlAll!AK7/('Total Population '!D7+'Total Population '!G7)%</f>
        <v>130.42364368589361</v>
      </c>
      <c r="K7" s="58">
        <f>EnrlAll!AL7/('Total Population '!E7+'Total Population '!H7)%</f>
        <v>133.74959249465715</v>
      </c>
      <c r="L7" s="58">
        <f>EnrlAll!AS7/'Total Population '!I7%</f>
        <v>58.586370839936606</v>
      </c>
      <c r="M7" s="58">
        <f>EnrlAll!AT7/'Total Population '!J7%</f>
        <v>52.938067712634187</v>
      </c>
      <c r="N7" s="58">
        <f>EnrlAll!AU7/'Total Population '!K7%</f>
        <v>55.820460978568541</v>
      </c>
      <c r="O7" s="58">
        <f>EnrlAll!AV7/('Total Population '!C7+'Total Population '!F7+'Total Population '!I7)%</f>
        <v>119.77761562250251</v>
      </c>
      <c r="P7" s="58">
        <f>EnrlAll!AW7/('Total Population '!D7+'Total Population '!G7+'Total Population '!J7)%</f>
        <v>113.52081622065627</v>
      </c>
      <c r="Q7" s="58">
        <f>EnrlAll!AX7/('Total Population '!E7+'Total Population '!H7+'Total Population '!K7)%</f>
        <v>116.70575666564078</v>
      </c>
      <c r="R7" s="58">
        <f>EnrlAll!BE7/'Total Population '!L7%</f>
        <v>34.769402429952891</v>
      </c>
      <c r="S7" s="58">
        <f>EnrlAll!BF7/'Total Population '!M7%</f>
        <v>31.25871178968524</v>
      </c>
      <c r="T7" s="58">
        <f>EnrlAll!BG7/'Total Population '!N7%</f>
        <v>33.053412133791774</v>
      </c>
      <c r="U7" s="58">
        <f>(EnrlAll!AS7+EnrlAll!BE7)/('Total Population '!L7+'Total Population '!I7)%</f>
        <v>46.544645375622906</v>
      </c>
      <c r="V7" s="58">
        <f>(EnrlAll!AT7+EnrlAll!BF7)/('Total Population '!M7+'Total Population '!J7)%</f>
        <v>41.996597081342841</v>
      </c>
      <c r="W7" s="58">
        <f>(EnrlAll!AU7+EnrlAll!BG7)/('Total Population '!N7+'Total Population '!K7)%</f>
        <v>44.319582512926409</v>
      </c>
      <c r="X7" s="58">
        <f>EnrlAll!BH7/('Total Population '!C7+'Total Population '!F7+'Total Population '!I7+'Total Population '!L7)%</f>
        <v>104.20813015514393</v>
      </c>
      <c r="Y7" s="58">
        <f>EnrlAll!BI7/('Total Population '!D7+'Total Population '!G7+'Total Population '!J7+'Total Population '!M7)%</f>
        <v>98.561028089722058</v>
      </c>
      <c r="Z7" s="58">
        <f>EnrlAll!BJ7/('Total Population '!E7+'Total Population '!H7+'Total Population '!K7+'Total Population '!N7)%</f>
        <v>101.43785028080302</v>
      </c>
    </row>
    <row r="8" spans="1:62" s="47" customFormat="1" ht="19.5" customHeight="1">
      <c r="A8" s="29">
        <v>3</v>
      </c>
      <c r="B8" s="30" t="s">
        <v>48</v>
      </c>
      <c r="C8" s="58">
        <f>EnrlAll!U8/'Total Population '!C8%</f>
        <v>91.615064396876676</v>
      </c>
      <c r="D8" s="58">
        <f>EnrlAll!V8/'Total Population '!D8%</f>
        <v>94.11313501391966</v>
      </c>
      <c r="E8" s="58">
        <f>EnrlAll!W8/'Total Population '!E8%</f>
        <v>92.846203622785794</v>
      </c>
      <c r="F8" s="58">
        <f>EnrlAll!AG8/'Total Population '!F8%</f>
        <v>67.285614130579475</v>
      </c>
      <c r="G8" s="58">
        <f>EnrlAll!AH8/'Total Population '!G8%</f>
        <v>70.298407975971287</v>
      </c>
      <c r="H8" s="58">
        <f>EnrlAll!AI8/'Total Population '!H8%</f>
        <v>68.769407150188385</v>
      </c>
      <c r="I8" s="58">
        <f>EnrlAll!AJ8/('Total Population '!C8+'Total Population '!F8)%</f>
        <v>82.163961653950153</v>
      </c>
      <c r="J8" s="58">
        <f>EnrlAll!AK8/('Total Population '!D8+'Total Population '!G8)%</f>
        <v>84.869648073659491</v>
      </c>
      <c r="K8" s="58">
        <f>EnrlAll!AL8/('Total Population '!E8+'Total Population '!H8)%</f>
        <v>83.497065605224506</v>
      </c>
      <c r="L8" s="58">
        <f>EnrlAll!AS8/'Total Population '!I8%</f>
        <v>51.905119594674204</v>
      </c>
      <c r="M8" s="58">
        <f>EnrlAll!AT8/'Total Population '!J8%</f>
        <v>46.782273425215628</v>
      </c>
      <c r="N8" s="58">
        <f>EnrlAll!AU8/'Total Population '!K8%</f>
        <v>49.399588538680227</v>
      </c>
      <c r="O8" s="58">
        <f>EnrlAll!AV8/('Total Population '!C8+'Total Population '!F8+'Total Population '!I8)%</f>
        <v>75.918673567997644</v>
      </c>
      <c r="P8" s="58">
        <f>EnrlAll!AW8/('Total Population '!D8+'Total Population '!G8+'Total Population '!J8)%</f>
        <v>77.09844009818174</v>
      </c>
      <c r="Q8" s="58">
        <f>EnrlAll!AX8/('Total Population '!E8+'Total Population '!H8+'Total Population '!K8)%</f>
        <v>76.499074612887966</v>
      </c>
      <c r="R8" s="58">
        <f>EnrlAll!BE8/'Total Population '!L8%</f>
        <v>13.615581699040899</v>
      </c>
      <c r="S8" s="58">
        <f>EnrlAll!BF8/'Total Population '!M8%</f>
        <v>12.608307417557041</v>
      </c>
      <c r="T8" s="58">
        <f>EnrlAll!BG8/'Total Population '!N8%</f>
        <v>13.12517895450096</v>
      </c>
      <c r="U8" s="58">
        <f>(EnrlAll!AS8+EnrlAll!BE8)/('Total Population '!L8+'Total Population '!I8)%</f>
        <v>32.681191412466504</v>
      </c>
      <c r="V8" s="58">
        <f>(EnrlAll!AT8+EnrlAll!BF8)/('Total Population '!M8+'Total Population '!J8)%</f>
        <v>29.700839244572151</v>
      </c>
      <c r="W8" s="58">
        <f>(EnrlAll!AU8+EnrlAll!BG8)/('Total Population '!N8+'Total Population '!K8)%</f>
        <v>31.226859327240096</v>
      </c>
      <c r="X8" s="58">
        <f>EnrlAll!BH8/('Total Population '!C8+'Total Population '!F8+'Total Population '!I8+'Total Population '!L8)%</f>
        <v>65.186320282924498</v>
      </c>
      <c r="Y8" s="58">
        <f>EnrlAll!BI8/('Total Population '!D8+'Total Population '!G8+'Total Population '!J8+'Total Population '!M8)%</f>
        <v>66.175818324662899</v>
      </c>
      <c r="Z8" s="58">
        <f>EnrlAll!BJ8/('Total Population '!E8+'Total Population '!H8+'Total Population '!K8+'Total Population '!N8)%</f>
        <v>65.672253960871615</v>
      </c>
    </row>
    <row r="9" spans="1:62" s="47" customFormat="1" ht="19.5" customHeight="1">
      <c r="A9" s="29">
        <v>4</v>
      </c>
      <c r="B9" s="30" t="s">
        <v>18</v>
      </c>
      <c r="C9" s="58">
        <f>EnrlAll!U9/'Total Population '!C9%</f>
        <v>125.64098535177574</v>
      </c>
      <c r="D9" s="58">
        <f>EnrlAll!V9/'Total Population '!D9%</f>
        <v>109.15543203977127</v>
      </c>
      <c r="E9" s="58">
        <f>EnrlAll!W9/'Total Population '!E9%</f>
        <v>117.77351640939678</v>
      </c>
      <c r="F9" s="58">
        <f>EnrlAll!AG9/'Total Population '!F9%</f>
        <v>60.80948669731287</v>
      </c>
      <c r="G9" s="58">
        <f>EnrlAll!AH9/'Total Population '!G9%</f>
        <v>49.679734614988583</v>
      </c>
      <c r="H9" s="58">
        <f>EnrlAll!AI9/'Total Population '!H9%</f>
        <v>55.436994375113095</v>
      </c>
      <c r="I9" s="58">
        <f>EnrlAll!AJ9/('Total Population '!C9+'Total Population '!F9)%</f>
        <v>100.73645831805737</v>
      </c>
      <c r="J9" s="58">
        <f>EnrlAll!AK9/('Total Population '!D9+'Total Population '!G9)%</f>
        <v>85.998575994509423</v>
      </c>
      <c r="K9" s="58">
        <f>EnrlAll!AL9/('Total Population '!E9+'Total Population '!H9)%</f>
        <v>93.671809498225144</v>
      </c>
      <c r="L9" s="58">
        <f>EnrlAll!AS9/'Total Population '!I9%</f>
        <v>39.879899698031473</v>
      </c>
      <c r="M9" s="58">
        <f>EnrlAll!AT9/'Total Population '!J9%</f>
        <v>30.019348149942893</v>
      </c>
      <c r="N9" s="58">
        <f>EnrlAll!AU9/'Total Population '!K9%</f>
        <v>35.181611608921479</v>
      </c>
      <c r="O9" s="58">
        <f>EnrlAll!AV9/('Total Population '!C9+'Total Population '!F9+'Total Population '!I9)%</f>
        <v>88.57579234626327</v>
      </c>
      <c r="P9" s="58">
        <f>EnrlAll!AW9/('Total Population '!D9+'Total Population '!G9+'Total Population '!J9)%</f>
        <v>74.915476471978167</v>
      </c>
      <c r="Q9" s="58">
        <f>EnrlAll!AX9/('Total Population '!E9+'Total Population '!H9+'Total Population '!K9)%</f>
        <v>82.035504821793737</v>
      </c>
      <c r="R9" s="58">
        <f>EnrlAll!BE9/'Total Population '!L9%</f>
        <v>17.373535198569847</v>
      </c>
      <c r="S9" s="58">
        <f>EnrlAll!BF9/'Total Population '!M9%</f>
        <v>13.322951741534791</v>
      </c>
      <c r="T9" s="58">
        <f>EnrlAll!BG9/'Total Population '!N9%</f>
        <v>15.466719082005641</v>
      </c>
      <c r="U9" s="58">
        <f>(EnrlAll!AS9+EnrlAll!BE9)/('Total Population '!L9+'Total Population '!I9)%</f>
        <v>28.703970177463479</v>
      </c>
      <c r="V9" s="58">
        <f>(EnrlAll!AT9+EnrlAll!BF9)/('Total Population '!M9+'Total Population '!J9)%</f>
        <v>21.824251432969735</v>
      </c>
      <c r="W9" s="58">
        <f>(EnrlAll!AU9+EnrlAll!BG9)/('Total Population '!N9+'Total Population '!K9)%</f>
        <v>25.445410274552344</v>
      </c>
      <c r="X9" s="58">
        <f>EnrlAll!BH9/('Total Population '!C9+'Total Population '!F9+'Total Population '!I9+'Total Population '!L9)%</f>
        <v>76.852480897247233</v>
      </c>
      <c r="Y9" s="58">
        <f>EnrlAll!BI9/('Total Population '!D9+'Total Population '!G9+'Total Population '!J9+'Total Population '!M9)%</f>
        <v>65.04422350570438</v>
      </c>
      <c r="Z9" s="58">
        <f>EnrlAll!BJ9/('Total Population '!E9+'Total Population '!H9+'Total Population '!K9+'Total Population '!N9)%</f>
        <v>71.214334102193845</v>
      </c>
    </row>
    <row r="10" spans="1:62" s="47" customFormat="1" ht="19.5" customHeight="1">
      <c r="A10" s="29">
        <v>5</v>
      </c>
      <c r="B10" s="34" t="s">
        <v>19</v>
      </c>
      <c r="C10" s="58">
        <f>EnrlAll!U10/'Total Population '!C10%</f>
        <v>126.2529367910043</v>
      </c>
      <c r="D10" s="58">
        <f>EnrlAll!V10/'Total Population '!D10%</f>
        <v>120.47183157451578</v>
      </c>
      <c r="E10" s="58">
        <f>EnrlAll!W10/'Total Population '!E10%</f>
        <v>123.40329433019519</v>
      </c>
      <c r="F10" s="58">
        <f>EnrlAll!AG10/'Total Population '!F10%</f>
        <v>87.110107157525306</v>
      </c>
      <c r="G10" s="58">
        <f>EnrlAll!AH10/'Total Population '!G10%</f>
        <v>81.058950923219641</v>
      </c>
      <c r="H10" s="58">
        <f>EnrlAll!AI10/'Total Population '!H10%</f>
        <v>84.118030856037663</v>
      </c>
      <c r="I10" s="58">
        <f>EnrlAll!AJ10/('Total Population '!C10+'Total Population '!F10)%</f>
        <v>111.50628743118615</v>
      </c>
      <c r="J10" s="58">
        <f>EnrlAll!AK10/('Total Population '!D10+'Total Population '!G10)%</f>
        <v>105.56638035617095</v>
      </c>
      <c r="K10" s="58">
        <f>EnrlAll!AL10/('Total Population '!E10+'Total Population '!H10)%</f>
        <v>108.57491484978841</v>
      </c>
      <c r="L10" s="58">
        <f>EnrlAll!AS10/'Total Population '!I10%</f>
        <v>55.513981287803844</v>
      </c>
      <c r="M10" s="58">
        <f>EnrlAll!AT10/'Total Population '!J10%</f>
        <v>47.275723976353291</v>
      </c>
      <c r="N10" s="58">
        <f>EnrlAll!AU10/'Total Population '!K10%</f>
        <v>51.457254941040972</v>
      </c>
      <c r="O10" s="58">
        <f>EnrlAll!AV10/('Total Population '!C10+'Total Population '!F10+'Total Population '!I10)%</f>
        <v>100.36635360973237</v>
      </c>
      <c r="P10" s="58">
        <f>EnrlAll!AW10/('Total Population '!D10+'Total Population '!G10+'Total Population '!J10)%</f>
        <v>94.009247881417238</v>
      </c>
      <c r="Q10" s="58">
        <f>EnrlAll!AX10/('Total Population '!E10+'Total Population '!H10+'Total Population '!K10)%</f>
        <v>97.230454476248482</v>
      </c>
      <c r="R10" s="58">
        <f>EnrlAll!BE10/'Total Population '!L10%</f>
        <v>32.924580560466829</v>
      </c>
      <c r="S10" s="58">
        <f>EnrlAll!BF10/'Total Population '!M10%</f>
        <v>25.513965269154198</v>
      </c>
      <c r="T10" s="58">
        <f>EnrlAll!BG10/'Total Population '!N10%</f>
        <v>29.290201090035204</v>
      </c>
      <c r="U10" s="58">
        <f>(EnrlAll!AS10+EnrlAll!BE10)/('Total Population '!L10+'Total Population '!I10)%</f>
        <v>44.246811248627985</v>
      </c>
      <c r="V10" s="58">
        <f>(EnrlAll!AT10+EnrlAll!BF10)/('Total Population '!M10+'Total Population '!J10)%</f>
        <v>36.46482470124203</v>
      </c>
      <c r="W10" s="58">
        <f>(EnrlAll!AU10+EnrlAll!BG10)/('Total Population '!N10+'Total Population '!K10)%</f>
        <v>40.422498205063548</v>
      </c>
      <c r="X10" s="58">
        <f>EnrlAll!BH10/('Total Population '!C10+'Total Population '!F10+'Total Population '!I10+'Total Population '!L10)%</f>
        <v>89.220485285399022</v>
      </c>
      <c r="Y10" s="58">
        <f>EnrlAll!BI10/('Total Population '!D10+'Total Population '!G10+'Total Population '!J10+'Total Population '!M10)%</f>
        <v>82.797041243516631</v>
      </c>
      <c r="Z10" s="58">
        <f>EnrlAll!BJ10/('Total Population '!E10+'Total Population '!H10+'Total Population '!K10+'Total Population '!N10)%</f>
        <v>86.054885605694636</v>
      </c>
    </row>
    <row r="11" spans="1:62" s="47" customFormat="1" ht="19.5" customHeight="1">
      <c r="A11" s="29">
        <v>6</v>
      </c>
      <c r="B11" s="30" t="s">
        <v>20</v>
      </c>
      <c r="C11" s="58">
        <f>EnrlAll!U11/'Total Population '!C11%</f>
        <v>106.91945397940448</v>
      </c>
      <c r="D11" s="58">
        <f>EnrlAll!V11/'Total Population '!D11%</f>
        <v>101.14371960422606</v>
      </c>
      <c r="E11" s="58">
        <f>EnrlAll!W11/'Total Population '!E11%</f>
        <v>104.10256410256409</v>
      </c>
      <c r="F11" s="58">
        <f>EnrlAll!AG11/'Total Population '!F11%</f>
        <v>92.898034968280996</v>
      </c>
      <c r="G11" s="58">
        <f>EnrlAll!AH11/'Total Population '!G11%</f>
        <v>85.091336045654373</v>
      </c>
      <c r="H11" s="58">
        <f>EnrlAll!AI11/'Total Population '!H11%</f>
        <v>89.1062452752616</v>
      </c>
      <c r="I11" s="58">
        <f>EnrlAll!AJ11/('Total Population '!C11+'Total Population '!F11)%</f>
        <v>101.55798566258764</v>
      </c>
      <c r="J11" s="58">
        <f>EnrlAll!AK11/('Total Population '!D11+'Total Population '!G11)%</f>
        <v>95.035998877957056</v>
      </c>
      <c r="K11" s="58">
        <f>EnrlAll!AL11/('Total Population '!E11+'Total Population '!H11)%</f>
        <v>98.382119332611566</v>
      </c>
      <c r="L11" s="58">
        <f>EnrlAll!AS11/'Total Population '!I11%</f>
        <v>71.383565240220534</v>
      </c>
      <c r="M11" s="58">
        <f>EnrlAll!AT11/'Total Population '!J11%</f>
        <v>70.633389757115296</v>
      </c>
      <c r="N11" s="58">
        <f>EnrlAll!AU11/'Total Population '!K11%</f>
        <v>71.017554642184919</v>
      </c>
      <c r="O11" s="58">
        <f>EnrlAll!AV11/('Total Population '!C11+'Total Population '!F11+'Total Population '!I11)%</f>
        <v>95.276242231175246</v>
      </c>
      <c r="P11" s="58">
        <f>EnrlAll!AW11/('Total Population '!D11+'Total Population '!G11+'Total Population '!J11)%</f>
        <v>89.940487933188663</v>
      </c>
      <c r="Q11" s="58">
        <f>EnrlAll!AX11/('Total Population '!E11+'Total Population '!H11+'Total Population '!K11)%</f>
        <v>92.676949690067744</v>
      </c>
      <c r="R11" s="58">
        <f>EnrlAll!BE11/'Total Population '!L11%</f>
        <v>53.017893878818462</v>
      </c>
      <c r="S11" s="58">
        <f>EnrlAll!BF11/'Total Population '!M11%</f>
        <v>56.121910636743642</v>
      </c>
      <c r="T11" s="58">
        <f>EnrlAll!BG11/'Total Population '!N11%</f>
        <v>54.535354336957383</v>
      </c>
      <c r="U11" s="58">
        <f>(EnrlAll!AS11+EnrlAll!BE11)/('Total Population '!L11+'Total Population '!I11)%</f>
        <v>62.358371800251781</v>
      </c>
      <c r="V11" s="58">
        <f>(EnrlAll!AT11+EnrlAll!BF11)/('Total Population '!M11+'Total Population '!J11)%</f>
        <v>63.48813044520822</v>
      </c>
      <c r="W11" s="58">
        <f>(EnrlAll!AU11+EnrlAll!BG11)/('Total Population '!N11+'Total Population '!K11)%</f>
        <v>62.91012003513223</v>
      </c>
      <c r="X11" s="58">
        <f>EnrlAll!BH11/('Total Population '!C11+'Total Population '!F11+'Total Population '!I11+'Total Population '!L11)%</f>
        <v>88.19935126983404</v>
      </c>
      <c r="Y11" s="58">
        <f>EnrlAll!BI11/('Total Population '!D11+'Total Population '!G11+'Total Population '!J11+'Total Population '!M11)%</f>
        <v>84.244379583996931</v>
      </c>
      <c r="Z11" s="58">
        <f>EnrlAll!BJ11/('Total Population '!E11+'Total Population '!H11+'Total Population '!K11+'Total Population '!N11)%</f>
        <v>86.271556894207961</v>
      </c>
    </row>
    <row r="12" spans="1:62" s="47" customFormat="1" ht="19.5" customHeight="1">
      <c r="A12" s="29">
        <v>7</v>
      </c>
      <c r="B12" s="30" t="s">
        <v>21</v>
      </c>
      <c r="C12" s="58">
        <f>EnrlAll!U12/'Total Population '!C12%</f>
        <v>119.88223185871369</v>
      </c>
      <c r="D12" s="58">
        <f>EnrlAll!V12/'Total Population '!D12%</f>
        <v>120.9227004547496</v>
      </c>
      <c r="E12" s="58">
        <f>EnrlAll!W12/'Total Population '!E12%</f>
        <v>120.36476959922962</v>
      </c>
      <c r="F12" s="58">
        <f>EnrlAll!AG12/'Total Population '!F12%</f>
        <v>90.46604968647587</v>
      </c>
      <c r="G12" s="58">
        <f>EnrlAll!AH12/'Total Population '!G12%</f>
        <v>81.987641129275474</v>
      </c>
      <c r="H12" s="58">
        <f>EnrlAll!AI12/'Total Population '!H12%</f>
        <v>86.471460462951413</v>
      </c>
      <c r="I12" s="58">
        <f>EnrlAll!AJ12/('Total Population '!C12+'Total Population '!F12)%</f>
        <v>108.81774885125283</v>
      </c>
      <c r="J12" s="58">
        <f>EnrlAll!AK12/('Total Population '!D12+'Total Population '!G12)%</f>
        <v>106.00603135252521</v>
      </c>
      <c r="K12" s="58">
        <f>EnrlAll!AL12/('Total Population '!E12+'Total Population '!H12)%</f>
        <v>107.50588831305193</v>
      </c>
      <c r="L12" s="58">
        <f>EnrlAll!AS12/'Total Population '!I12%</f>
        <v>67.454212530954464</v>
      </c>
      <c r="M12" s="58">
        <f>EnrlAll!AT12/'Total Population '!J12%</f>
        <v>52.273149112137247</v>
      </c>
      <c r="N12" s="58">
        <f>EnrlAll!AU12/'Total Population '!K12%</f>
        <v>60.307790020109515</v>
      </c>
      <c r="O12" s="58">
        <f>EnrlAll!AV12/('Total Population '!C12+'Total Population '!F12+'Total Population '!I12)%</f>
        <v>100.44285153631306</v>
      </c>
      <c r="P12" s="58">
        <f>EnrlAll!AW12/('Total Population '!D12+'Total Population '!G12+'Total Population '!J12)%</f>
        <v>94.980447759549307</v>
      </c>
      <c r="Q12" s="58">
        <f>EnrlAll!AX12/('Total Population '!E12+'Total Population '!H12+'Total Population '!K12)%</f>
        <v>97.889614262415492</v>
      </c>
      <c r="R12" s="58">
        <f>EnrlAll!BE12/'Total Population '!L12%</f>
        <v>38.401905801776763</v>
      </c>
      <c r="S12" s="58">
        <f>EnrlAll!BF12/'Total Population '!M12%</f>
        <v>32.541559512924557</v>
      </c>
      <c r="T12" s="58">
        <f>EnrlAll!BG12/'Total Population '!N12%</f>
        <v>35.644926590338258</v>
      </c>
      <c r="U12" s="58">
        <f>(EnrlAll!AS12+EnrlAll!BE12)/('Total Population '!L12+'Total Population '!I12)%</f>
        <v>52.833394040941208</v>
      </c>
      <c r="V12" s="58">
        <f>(EnrlAll!AT12+EnrlAll!BF12)/('Total Population '!M12+'Total Population '!J12)%</f>
        <v>42.348987599812865</v>
      </c>
      <c r="W12" s="58">
        <f>(EnrlAll!AU12+EnrlAll!BG12)/('Total Population '!N12+'Total Population '!K12)%</f>
        <v>47.899482457230661</v>
      </c>
      <c r="X12" s="58">
        <f>EnrlAll!BH12/('Total Population '!C12+'Total Population '!F12+'Total Population '!I12+'Total Population '!L12)%</f>
        <v>89.882750776022675</v>
      </c>
      <c r="Y12" s="58">
        <f>EnrlAll!BI12/('Total Population '!D12+'Total Population '!G12+'Total Population '!J12+'Total Population '!M12)%</f>
        <v>84.245011850532009</v>
      </c>
      <c r="Z12" s="58">
        <f>EnrlAll!BJ12/('Total Population '!E12+'Total Population '!H12+'Total Population '!K12+'Total Population '!N12)%</f>
        <v>87.244640432424077</v>
      </c>
    </row>
    <row r="13" spans="1:62" s="47" customFormat="1" ht="19.5" customHeight="1">
      <c r="A13" s="29">
        <v>8</v>
      </c>
      <c r="B13" s="30" t="s">
        <v>22</v>
      </c>
      <c r="C13" s="58">
        <f>EnrlAll!U13/'Total Population '!C13%</f>
        <v>88.507971643085767</v>
      </c>
      <c r="D13" s="58">
        <f>EnrlAll!V13/'Total Population '!D13%</f>
        <v>91.961385599289855</v>
      </c>
      <c r="E13" s="58">
        <f>EnrlAll!W13/'Total Population '!E13%</f>
        <v>90.059166771703758</v>
      </c>
      <c r="F13" s="58">
        <f>EnrlAll!AG13/'Total Population '!F13%</f>
        <v>77.297600776695219</v>
      </c>
      <c r="G13" s="58">
        <f>EnrlAll!AH13/'Total Population '!G13%</f>
        <v>80.611498041972951</v>
      </c>
      <c r="H13" s="58">
        <f>EnrlAll!AI13/'Total Population '!H13%</f>
        <v>78.82099309193751</v>
      </c>
      <c r="I13" s="58">
        <f>EnrlAll!AJ13/('Total Population '!C13+'Total Population '!F13)%</f>
        <v>84.260410106065748</v>
      </c>
      <c r="J13" s="58">
        <f>EnrlAll!AK13/('Total Population '!D13+'Total Population '!G13)%</f>
        <v>87.547042935434334</v>
      </c>
      <c r="K13" s="58">
        <f>EnrlAll!AL13/('Total Population '!E13+'Total Population '!H13)%</f>
        <v>85.749949714847631</v>
      </c>
      <c r="L13" s="58">
        <f>EnrlAll!AS13/'Total Population '!I13%</f>
        <v>60.367083029828869</v>
      </c>
      <c r="M13" s="58">
        <f>EnrlAll!AT13/'Total Population '!J13%</f>
        <v>71.263932224229336</v>
      </c>
      <c r="N13" s="58">
        <f>EnrlAll!AU13/'Total Population '!K13%</f>
        <v>65.387305125302746</v>
      </c>
      <c r="O13" s="58">
        <f>EnrlAll!AV13/('Total Population '!C13+'Total Population '!F13+'Total Population '!I13)%</f>
        <v>79.356473160480462</v>
      </c>
      <c r="P13" s="58">
        <f>EnrlAll!AW13/('Total Population '!D13+'Total Population '!G13+'Total Population '!J13)%</f>
        <v>84.124136209580982</v>
      </c>
      <c r="Q13" s="58">
        <f>EnrlAll!AX13/('Total Population '!E13+'Total Population '!H13+'Total Population '!K13)%</f>
        <v>81.524645030609676</v>
      </c>
      <c r="R13" s="58">
        <f>EnrlAll!BE13/'Total Population '!L13%</f>
        <v>59.63889901535525</v>
      </c>
      <c r="S13" s="58">
        <f>EnrlAll!BF13/'Total Population '!M13%</f>
        <v>59.82418450749438</v>
      </c>
      <c r="T13" s="58">
        <f>EnrlAll!BG13/'Total Population '!N13%</f>
        <v>59.724345524647866</v>
      </c>
      <c r="U13" s="58">
        <f>(EnrlAll!AS13+EnrlAll!BE13)/('Total Population '!L13+'Total Population '!I13)%</f>
        <v>59.999163570096385</v>
      </c>
      <c r="V13" s="58">
        <f>(EnrlAll!AT13+EnrlAll!BF13)/('Total Population '!M13+'Total Population '!J13)%</f>
        <v>65.478665725923108</v>
      </c>
      <c r="W13" s="58">
        <f>(EnrlAll!AU13+EnrlAll!BG13)/('Total Population '!N13+'Total Population '!K13)%</f>
        <v>62.524858905028189</v>
      </c>
      <c r="X13" s="58">
        <f>EnrlAll!BH13/('Total Population '!C13+'Total Population '!F13+'Total Population '!I13+'Total Population '!L13)%</f>
        <v>75.939750270688606</v>
      </c>
      <c r="Y13" s="58">
        <f>EnrlAll!BI13/('Total Population '!D13+'Total Population '!G13+'Total Population '!J13+'Total Population '!M13)%</f>
        <v>79.822923625068384</v>
      </c>
      <c r="Z13" s="58">
        <f>EnrlAll!BJ13/('Total Population '!E13+'Total Population '!H13+'Total Population '!K13+'Total Population '!N13)%</f>
        <v>77.710031532750719</v>
      </c>
    </row>
    <row r="14" spans="1:62" s="47" customFormat="1" ht="19.5" customHeight="1">
      <c r="A14" s="29">
        <v>9</v>
      </c>
      <c r="B14" s="30" t="s">
        <v>23</v>
      </c>
      <c r="C14" s="58">
        <f>EnrlAll!U14/'Total Population '!C14%</f>
        <v>107.65172198282951</v>
      </c>
      <c r="D14" s="58">
        <f>EnrlAll!V14/'Total Population '!D14%</f>
        <v>107.62706624720408</v>
      </c>
      <c r="E14" s="58">
        <f>EnrlAll!W14/'Total Population '!E14%</f>
        <v>107.64001278142894</v>
      </c>
      <c r="F14" s="58">
        <f>EnrlAll!AG14/'Total Population '!F14%</f>
        <v>114.55627023163913</v>
      </c>
      <c r="G14" s="58">
        <f>EnrlAll!AH14/'Total Population '!G14%</f>
        <v>112.04338654143507</v>
      </c>
      <c r="H14" s="58">
        <f>EnrlAll!AI14/'Total Population '!H14%</f>
        <v>113.35613711920102</v>
      </c>
      <c r="I14" s="58">
        <f>EnrlAll!AJ14/('Total Population '!C14+'Total Population '!F14)%</f>
        <v>110.30980809458109</v>
      </c>
      <c r="J14" s="58">
        <f>EnrlAll!AK14/('Total Population '!D14+'Total Population '!G14)%</f>
        <v>109.33851013307316</v>
      </c>
      <c r="K14" s="58">
        <f>EnrlAll!AL14/('Total Population '!E14+'Total Population '!H14)%</f>
        <v>109.84752425702267</v>
      </c>
      <c r="L14" s="58">
        <f>EnrlAll!AS14/'Total Population '!I14%</f>
        <v>85.650306607565284</v>
      </c>
      <c r="M14" s="58">
        <f>EnrlAll!AT14/'Total Population '!J14%</f>
        <v>92.919969957439704</v>
      </c>
      <c r="N14" s="58">
        <f>EnrlAll!AU14/'Total Population '!K14%</f>
        <v>89.128499159522931</v>
      </c>
      <c r="O14" s="58">
        <f>EnrlAll!AV14/('Total Population '!C14+'Total Population '!F14+'Total Population '!I14)%</f>
        <v>105.15546566089908</v>
      </c>
      <c r="P14" s="58">
        <f>EnrlAll!AW14/('Total Population '!D14+'Total Population '!G14+'Total Population '!J14)%</f>
        <v>105.87932259176166</v>
      </c>
      <c r="Q14" s="58">
        <f>EnrlAll!AX14/('Total Population '!E14+'Total Population '!H14+'Total Population '!K14)%</f>
        <v>105.50036232339352</v>
      </c>
      <c r="R14" s="58">
        <f>EnrlAll!BE14/'Total Population '!L14%</f>
        <v>68.541115652801153</v>
      </c>
      <c r="S14" s="58">
        <f>EnrlAll!BF14/'Total Population '!M14%</f>
        <v>70.036229540014233</v>
      </c>
      <c r="T14" s="58">
        <f>EnrlAll!BG14/'Total Population '!N14%</f>
        <v>69.261209609572177</v>
      </c>
      <c r="U14" s="58">
        <f>(EnrlAll!AS14+EnrlAll!BE14)/('Total Population '!L14+'Total Population '!I14)%</f>
        <v>77.015748300222583</v>
      </c>
      <c r="V14" s="58">
        <f>(EnrlAll!AT14+EnrlAll!BF14)/('Total Population '!M14+'Total Population '!J14)%</f>
        <v>81.298308732329573</v>
      </c>
      <c r="W14" s="58">
        <f>(EnrlAll!AU14+EnrlAll!BG14)/('Total Population '!N14+'Total Population '!K14)%</f>
        <v>79.071642773912302</v>
      </c>
      <c r="X14" s="58">
        <f>EnrlAll!BH14/('Total Population '!C14+'Total Population '!F14+'Total Population '!I14+'Total Population '!L14)%</f>
        <v>98.726941480204275</v>
      </c>
      <c r="Y14" s="58">
        <f>EnrlAll!BI14/('Total Population '!D14+'Total Population '!G14+'Total Population '!J14+'Total Population '!M14)%</f>
        <v>99.478200839962341</v>
      </c>
      <c r="Z14" s="58">
        <f>EnrlAll!BJ14/('Total Population '!E14+'Total Population '!H14+'Total Population '!K14+'Total Population '!N14)%</f>
        <v>99.085580886758322</v>
      </c>
    </row>
    <row r="15" spans="1:62" s="47" customFormat="1" ht="19.5" customHeight="1">
      <c r="A15" s="29">
        <v>10</v>
      </c>
      <c r="B15" s="30" t="s">
        <v>24</v>
      </c>
      <c r="C15" s="58">
        <f>EnrlAll!U15/'Total Population '!C15%</f>
        <v>110.28084803396395</v>
      </c>
      <c r="D15" s="58">
        <f>EnrlAll!V15/'Total Population '!D15%</f>
        <v>112.55434902557991</v>
      </c>
      <c r="E15" s="58">
        <f>EnrlAll!W15/'Total Population '!E15%</f>
        <v>111.36060292658384</v>
      </c>
      <c r="F15" s="58">
        <f>EnrlAll!AG15/'Total Population '!F15%</f>
        <v>95.288866780730189</v>
      </c>
      <c r="G15" s="58">
        <f>EnrlAll!AH15/'Total Population '!G15%</f>
        <v>90.843166575366794</v>
      </c>
      <c r="H15" s="58">
        <f>EnrlAll!AI15/'Total Population '!H15%</f>
        <v>93.154991593151152</v>
      </c>
      <c r="I15" s="58">
        <f>EnrlAll!AJ15/('Total Population '!C15+'Total Population '!F15)%</f>
        <v>104.60833972777269</v>
      </c>
      <c r="J15" s="58">
        <f>EnrlAll!AK15/('Total Population '!D15+'Total Population '!G15)%</f>
        <v>104.23576421309633</v>
      </c>
      <c r="K15" s="58">
        <f>EnrlAll!AL15/('Total Population '!E15+'Total Population '!H15)%</f>
        <v>104.43067524557605</v>
      </c>
      <c r="L15" s="58">
        <f>EnrlAll!AS15/'Total Population '!I15%</f>
        <v>66.557442928020521</v>
      </c>
      <c r="M15" s="58">
        <f>EnrlAll!AT15/'Total Population '!J15%</f>
        <v>62.455549631172147</v>
      </c>
      <c r="N15" s="58">
        <f>EnrlAll!AU15/'Total Population '!K15%</f>
        <v>64.591545384852196</v>
      </c>
      <c r="O15" s="58">
        <f>EnrlAll!AV15/('Total Population '!C15+'Total Population '!F15+'Total Population '!I15)%</f>
        <v>96.574757991225198</v>
      </c>
      <c r="P15" s="58">
        <f>EnrlAll!AW15/('Total Population '!D15+'Total Population '!G15+'Total Population '!J15)%</f>
        <v>95.347397754575255</v>
      </c>
      <c r="Q15" s="58">
        <f>EnrlAll!AX15/('Total Population '!E15+'Total Population '!H15+'Total Population '!K15)%</f>
        <v>95.988858152496476</v>
      </c>
      <c r="R15" s="58">
        <f>EnrlAll!BE15/'Total Population '!L15%</f>
        <v>42.923927842697374</v>
      </c>
      <c r="S15" s="58">
        <f>EnrlAll!BF15/'Total Population '!M15%</f>
        <v>40.712588124862691</v>
      </c>
      <c r="T15" s="58">
        <f>EnrlAll!BG15/'Total Population '!N15%</f>
        <v>41.862079812188568</v>
      </c>
      <c r="U15" s="58">
        <f>(EnrlAll!AS15+EnrlAll!BE15)/('Total Population '!L15+'Total Population '!I15)%</f>
        <v>54.468069042967834</v>
      </c>
      <c r="V15" s="58">
        <f>(EnrlAll!AT15+EnrlAll!BF15)/('Total Population '!M15+'Total Population '!J15)%</f>
        <v>51.313295479201379</v>
      </c>
      <c r="W15" s="58">
        <f>(EnrlAll!AU15+EnrlAll!BG15)/('Total Population '!N15+'Total Population '!K15)%</f>
        <v>52.954612184135819</v>
      </c>
      <c r="X15" s="58">
        <f>EnrlAll!BH15/('Total Population '!C15+'Total Population '!F15+'Total Population '!I15+'Total Population '!L15)%</f>
        <v>86.860444374369067</v>
      </c>
      <c r="Y15" s="58">
        <f>EnrlAll!BI15/('Total Population '!D15+'Total Population '!G15+'Total Population '!J15+'Total Population '!M15)%</f>
        <v>85.363129714992724</v>
      </c>
      <c r="Z15" s="58">
        <f>EnrlAll!BJ15/('Total Population '!E15+'Total Population '!H15+'Total Population '!K15+'Total Population '!N15)%</f>
        <v>86.144910327525864</v>
      </c>
    </row>
    <row r="16" spans="1:62" s="47" customFormat="1" ht="19.5" customHeight="1">
      <c r="A16" s="29">
        <v>11</v>
      </c>
      <c r="B16" s="30" t="s">
        <v>52</v>
      </c>
      <c r="C16" s="58">
        <f>EnrlAll!U16/'Total Population '!C16%</f>
        <v>147.90211449503636</v>
      </c>
      <c r="D16" s="58">
        <f>EnrlAll!V16/'Total Population '!D16%</f>
        <v>150.61155182308332</v>
      </c>
      <c r="E16" s="58">
        <f>EnrlAll!W16/'Total Population '!E16%</f>
        <v>149.22697436797591</v>
      </c>
      <c r="F16" s="58">
        <f>EnrlAll!AG16/'Total Population '!F16%</f>
        <v>77.02914801176837</v>
      </c>
      <c r="G16" s="58">
        <f>EnrlAll!AH16/'Total Population '!G16%</f>
        <v>75.055788783027779</v>
      </c>
      <c r="H16" s="58">
        <f>EnrlAll!AI16/'Total Population '!H16%</f>
        <v>76.059255519779313</v>
      </c>
      <c r="I16" s="58">
        <f>EnrlAll!AJ16/('Total Population '!C16+'Total Population '!F16)%</f>
        <v>120.25414720622413</v>
      </c>
      <c r="J16" s="58">
        <f>EnrlAll!AK16/('Total Population '!D16+'Total Population '!G16)%</f>
        <v>120.95580033213416</v>
      </c>
      <c r="K16" s="58">
        <f>EnrlAll!AL16/('Total Population '!E16+'Total Population '!H16)%</f>
        <v>120.59793138656499</v>
      </c>
      <c r="L16" s="58">
        <f>EnrlAll!AS16/'Total Population '!I16%</f>
        <v>35.696327466972541</v>
      </c>
      <c r="M16" s="58">
        <f>EnrlAll!AT16/'Total Population '!J16%</f>
        <v>32.015996137120972</v>
      </c>
      <c r="N16" s="58">
        <f>EnrlAll!AU16/'Total Population '!K16%</f>
        <v>33.903145788779334</v>
      </c>
      <c r="O16" s="58">
        <f>EnrlAll!AV16/('Total Population '!C16+'Total Population '!F16+'Total Population '!I16)%</f>
        <v>102.89448824072224</v>
      </c>
      <c r="P16" s="58">
        <f>EnrlAll!AW16/('Total Population '!D16+'Total Population '!G16+'Total Population '!J16)%</f>
        <v>102.85451707379505</v>
      </c>
      <c r="Q16" s="58">
        <f>EnrlAll!AX16/('Total Population '!E16+'Total Population '!H16+'Total Population '!K16)%</f>
        <v>102.87492614431227</v>
      </c>
      <c r="R16" s="58">
        <f>EnrlAll!BE16/'Total Population '!L16%</f>
        <v>7.8194931706348623</v>
      </c>
      <c r="S16" s="58">
        <f>EnrlAll!BF16/'Total Population '!M16%</f>
        <v>6.9652902394007228</v>
      </c>
      <c r="T16" s="58">
        <f>EnrlAll!BG16/'Total Population '!N16%</f>
        <v>7.4064389336247318</v>
      </c>
      <c r="U16" s="58">
        <f>(EnrlAll!AS16+EnrlAll!BE16)/('Total Population '!L16+'Total Population '!I16)%</f>
        <v>21.750905174022705</v>
      </c>
      <c r="V16" s="58">
        <f>(EnrlAll!AT16+EnrlAll!BF16)/('Total Population '!M16+'Total Population '!J16)%</f>
        <v>19.576577499673174</v>
      </c>
      <c r="W16" s="58">
        <f>(EnrlAll!AU16+EnrlAll!BG16)/('Total Population '!N16+'Total Population '!K16)%</f>
        <v>20.695486278207543</v>
      </c>
      <c r="X16" s="58">
        <f>EnrlAll!BH16/('Total Population '!C16+'Total Population '!F16+'Total Population '!I16+'Total Population '!L16)%</f>
        <v>86.686803623107579</v>
      </c>
      <c r="Y16" s="58">
        <f>EnrlAll!BI16/('Total Population '!D16+'Total Population '!G16+'Total Population '!J16+'Total Population '!M16)%</f>
        <v>86.823120196328233</v>
      </c>
      <c r="Z16" s="58">
        <f>EnrlAll!BJ16/('Total Population '!E16+'Total Population '!H16+'Total Population '!K16+'Total Population '!N16)%</f>
        <v>86.753382996633391</v>
      </c>
    </row>
    <row r="17" spans="1:26" s="47" customFormat="1" ht="19.5" customHeight="1">
      <c r="A17" s="29">
        <v>12</v>
      </c>
      <c r="B17" s="30" t="s">
        <v>25</v>
      </c>
      <c r="C17" s="58">
        <f>EnrlAll!U17/'Total Population '!C17%</f>
        <v>105.32737328359157</v>
      </c>
      <c r="D17" s="58">
        <f>EnrlAll!V17/'Total Population '!D17%</f>
        <v>103.96111356397422</v>
      </c>
      <c r="E17" s="58">
        <f>EnrlAll!W17/'Total Population '!E17%</f>
        <v>104.66242512430483</v>
      </c>
      <c r="F17" s="58">
        <f>EnrlAll!AG17/'Total Population '!F17%</f>
        <v>90.869396698803584</v>
      </c>
      <c r="G17" s="58">
        <f>EnrlAll!AH17/'Total Population '!G17%</f>
        <v>87.661669005839272</v>
      </c>
      <c r="H17" s="58">
        <f>EnrlAll!AI17/'Total Population '!H17%</f>
        <v>89.297736235095371</v>
      </c>
      <c r="I17" s="58">
        <f>EnrlAll!AJ17/('Total Population '!C17+'Total Population '!F17)%</f>
        <v>99.749197707894112</v>
      </c>
      <c r="J17" s="58">
        <f>EnrlAll!AK17/('Total Population '!D17+'Total Population '!G17)%</f>
        <v>97.621866410072442</v>
      </c>
      <c r="K17" s="58">
        <f>EnrlAll!AL17/('Total Population '!E17+'Total Population '!H17)%</f>
        <v>98.711148759939434</v>
      </c>
      <c r="L17" s="58">
        <f>EnrlAll!AS17/'Total Population '!I17%</f>
        <v>72.992741037169722</v>
      </c>
      <c r="M17" s="58">
        <f>EnrlAll!AT17/'Total Population '!J17%</f>
        <v>70.967686449746253</v>
      </c>
      <c r="N17" s="58">
        <f>EnrlAll!AU17/'Total Population '!K17%</f>
        <v>72.00453261294534</v>
      </c>
      <c r="O17" s="58">
        <f>EnrlAll!AV17/('Total Population '!C17+'Total Population '!F17+'Total Population '!I17)%</f>
        <v>94.130374240644443</v>
      </c>
      <c r="P17" s="58">
        <f>EnrlAll!AW17/('Total Population '!D17+'Total Population '!G17+'Total Population '!J17)%</f>
        <v>92.023941958565686</v>
      </c>
      <c r="Q17" s="58">
        <f>EnrlAll!AX17/('Total Population '!E17+'Total Population '!H17+'Total Population '!K17)%</f>
        <v>93.102508669539901</v>
      </c>
      <c r="R17" s="58">
        <f>EnrlAll!BE17/'Total Population '!L17%</f>
        <v>41.610785463071515</v>
      </c>
      <c r="S17" s="58">
        <f>EnrlAll!BF17/'Total Population '!M17%</f>
        <v>43.364754058522614</v>
      </c>
      <c r="T17" s="58">
        <f>EnrlAll!BG17/'Total Population '!N17%</f>
        <v>42.464177319848261</v>
      </c>
      <c r="U17" s="58">
        <f>(EnrlAll!AS17+EnrlAll!BE17)/('Total Population '!L17+'Total Population '!I17)%</f>
        <v>57.066923453826966</v>
      </c>
      <c r="V17" s="58">
        <f>(EnrlAll!AT17+EnrlAll!BF17)/('Total Population '!M17+'Total Population '!J17)%</f>
        <v>56.999479037404221</v>
      </c>
      <c r="W17" s="58">
        <f>(EnrlAll!AU17+EnrlAll!BG17)/('Total Population '!N17+'Total Population '!K17)%</f>
        <v>57.034060468564043</v>
      </c>
      <c r="X17" s="58">
        <f>EnrlAll!BH17/('Total Population '!C17+'Total Population '!F17+'Total Population '!I17+'Total Population '!L17)%</f>
        <v>84.787736499002193</v>
      </c>
      <c r="Y17" s="58">
        <f>EnrlAll!BI17/('Total Population '!D17+'Total Population '!G17+'Total Population '!J17+'Total Population '!M17)%</f>
        <v>83.408285538329054</v>
      </c>
      <c r="Z17" s="58">
        <f>EnrlAll!BJ17/('Total Population '!E17+'Total Population '!H17+'Total Population '!K17+'Total Population '!N17)%</f>
        <v>84.114959181946361</v>
      </c>
    </row>
    <row r="18" spans="1:26" s="47" customFormat="1" ht="19.5" customHeight="1">
      <c r="A18" s="29">
        <v>13</v>
      </c>
      <c r="B18" s="30" t="s">
        <v>26</v>
      </c>
      <c r="C18" s="58">
        <f>EnrlAll!U18/'Total Population '!C18%</f>
        <v>93.612764342803246</v>
      </c>
      <c r="D18" s="58">
        <f>EnrlAll!V18/'Total Population '!D18%</f>
        <v>94.055479353190478</v>
      </c>
      <c r="E18" s="58">
        <f>EnrlAll!W18/'Total Population '!E18%</f>
        <v>93.829407743722939</v>
      </c>
      <c r="F18" s="58">
        <f>EnrlAll!AG18/'Total Population '!F18%</f>
        <v>107.24766033779323</v>
      </c>
      <c r="G18" s="58">
        <f>EnrlAll!AH18/'Total Population '!G18%</f>
        <v>102.46020464534421</v>
      </c>
      <c r="H18" s="58">
        <f>EnrlAll!AI18/'Total Population '!H18%</f>
        <v>104.88141108080062</v>
      </c>
      <c r="I18" s="58">
        <f>EnrlAll!AJ18/('Total Population '!C18+'Total Population '!F18)%</f>
        <v>98.743928832219154</v>
      </c>
      <c r="J18" s="58">
        <f>EnrlAll!AK18/('Total Population '!D18+'Total Population '!G18)%</f>
        <v>97.257229240987073</v>
      </c>
      <c r="K18" s="58">
        <f>EnrlAll!AL18/('Total Population '!E18+'Total Population '!H18)%</f>
        <v>98.013646898435454</v>
      </c>
      <c r="L18" s="58">
        <f>EnrlAll!AS18/'Total Population '!I18%</f>
        <v>98.278130370928821</v>
      </c>
      <c r="M18" s="58">
        <f>EnrlAll!AT18/'Total Population '!J18%</f>
        <v>96.836788790523485</v>
      </c>
      <c r="N18" s="58">
        <f>EnrlAll!AU18/'Total Population '!K18%</f>
        <v>97.563974617282099</v>
      </c>
      <c r="O18" s="58">
        <f>EnrlAll!AV18/('Total Population '!C18+'Total Population '!F18+'Total Population '!I18)%</f>
        <v>98.649991268899825</v>
      </c>
      <c r="P18" s="58">
        <f>EnrlAll!AW18/('Total Population '!D18+'Total Population '!G18+'Total Population '!J18)%</f>
        <v>97.171276839151744</v>
      </c>
      <c r="Q18" s="58">
        <f>EnrlAll!AX18/('Total Population '!E18+'Total Population '!H18+'Total Population '!K18)%</f>
        <v>97.922349854409077</v>
      </c>
      <c r="R18" s="58">
        <f>EnrlAll!BE18/'Total Population '!L18%</f>
        <v>60.097349336777484</v>
      </c>
      <c r="S18" s="58">
        <f>EnrlAll!BF18/'Total Population '!M18%</f>
        <v>69.892779882294036</v>
      </c>
      <c r="T18" s="58">
        <f>EnrlAll!BG18/'Total Population '!N18%</f>
        <v>64.951051753046571</v>
      </c>
      <c r="U18" s="58">
        <f>(EnrlAll!AS18+EnrlAll!BE18)/('Total Population '!L18+'Total Population '!I18)%</f>
        <v>79.134221287642305</v>
      </c>
      <c r="V18" s="58">
        <f>(EnrlAll!AT18+EnrlAll!BF18)/('Total Population '!M18+'Total Population '!J18)%</f>
        <v>83.326291217692315</v>
      </c>
      <c r="W18" s="58">
        <f>(EnrlAll!AU18+EnrlAll!BG18)/('Total Population '!N18+'Total Population '!K18)%</f>
        <v>81.211364172990869</v>
      </c>
      <c r="X18" s="58">
        <f>EnrlAll!BH18/('Total Population '!C18+'Total Population '!F18+'Total Population '!I18+'Total Population '!L18)%</f>
        <v>92.149658391039949</v>
      </c>
      <c r="Y18" s="58">
        <f>EnrlAll!BI18/('Total Population '!D18+'Total Population '!G18+'Total Population '!J18+'Total Population '!M18)%</f>
        <v>92.519161890425039</v>
      </c>
      <c r="Z18" s="58">
        <f>EnrlAll!BJ18/('Total Population '!E18+'Total Population '!H18+'Total Population '!K18+'Total Population '!N18)%</f>
        <v>92.331697464350157</v>
      </c>
    </row>
    <row r="19" spans="1:26" s="47" customFormat="1" ht="19.5" customHeight="1">
      <c r="A19" s="29">
        <v>14</v>
      </c>
      <c r="B19" s="30" t="s">
        <v>27</v>
      </c>
      <c r="C19" s="58">
        <f>EnrlAll!U19/'Total Population '!C19%</f>
        <v>135.34952682970911</v>
      </c>
      <c r="D19" s="58">
        <f>EnrlAll!V19/'Total Population '!D19%</f>
        <v>136.68932643652789</v>
      </c>
      <c r="E19" s="58">
        <f>EnrlAll!W19/'Total Population '!E19%</f>
        <v>135.99081641063074</v>
      </c>
      <c r="F19" s="58">
        <f>EnrlAll!AG19/'Total Population '!F19%</f>
        <v>105.86769458396604</v>
      </c>
      <c r="G19" s="58">
        <f>EnrlAll!AH19/'Total Population '!G19%</f>
        <v>100.97833878582124</v>
      </c>
      <c r="H19" s="58">
        <f>EnrlAll!AI19/'Total Population '!H19%</f>
        <v>103.49094451122413</v>
      </c>
      <c r="I19" s="58">
        <f>EnrlAll!AJ19/('Total Population '!C19+'Total Population '!F19)%</f>
        <v>124.43242256612567</v>
      </c>
      <c r="J19" s="58">
        <f>EnrlAll!AK19/('Total Population '!D19+'Total Population '!G19)%</f>
        <v>123.21579181711468</v>
      </c>
      <c r="K19" s="58">
        <f>EnrlAll!AL19/('Total Population '!E19+'Total Population '!H19)%</f>
        <v>123.84669532744475</v>
      </c>
      <c r="L19" s="58">
        <f>EnrlAll!AS19/'Total Population '!I19%</f>
        <v>75.892690934850208</v>
      </c>
      <c r="M19" s="58">
        <f>EnrlAll!AT19/'Total Population '!J19%</f>
        <v>50.547782812671251</v>
      </c>
      <c r="N19" s="58">
        <f>EnrlAll!AU19/'Total Population '!K19%</f>
        <v>63.686657851931223</v>
      </c>
      <c r="O19" s="58">
        <f>EnrlAll!AV19/('Total Population '!C19+'Total Population '!F19+'Total Population '!I19)%</f>
        <v>114.8634634943548</v>
      </c>
      <c r="P19" s="58">
        <f>EnrlAll!AW19/('Total Population '!D19+'Total Population '!G19+'Total Population '!J19)%</f>
        <v>108.882745892138</v>
      </c>
      <c r="Q19" s="58">
        <f>EnrlAll!AX19/('Total Population '!E19+'Total Population '!H19+'Total Population '!K19)%</f>
        <v>111.98395107239227</v>
      </c>
      <c r="R19" s="58">
        <f>EnrlAll!BE19/'Total Population '!L19%</f>
        <v>47.207584761773902</v>
      </c>
      <c r="S19" s="58">
        <f>EnrlAll!BF19/'Total Population '!M19%</f>
        <v>31.063997057324173</v>
      </c>
      <c r="T19" s="58">
        <f>EnrlAll!BG19/'Total Population '!N19%</f>
        <v>39.493183948281363</v>
      </c>
      <c r="U19" s="58">
        <f>(EnrlAll!AS19+EnrlAll!BE19)/('Total Population '!L19+'Total Population '!I19)%</f>
        <v>61.548923948894718</v>
      </c>
      <c r="V19" s="58">
        <f>(EnrlAll!AT19+EnrlAll!BF19)/('Total Population '!M19+'Total Population '!J19)%</f>
        <v>40.877964850246066</v>
      </c>
      <c r="W19" s="58">
        <f>(EnrlAll!AU19+EnrlAll!BG19)/('Total Population '!N19+'Total Population '!K19)%</f>
        <v>51.632323218536705</v>
      </c>
      <c r="X19" s="58">
        <f>EnrlAll!BH19/('Total Population '!C19+'Total Population '!F19+'Total Population '!I19+'Total Population '!L19)%</f>
        <v>103.7207605301797</v>
      </c>
      <c r="Y19" s="58">
        <f>EnrlAll!BI19/('Total Population '!D19+'Total Population '!G19+'Total Population '!J19+'Total Population '!M19)%</f>
        <v>96.220111234927572</v>
      </c>
      <c r="Z19" s="58">
        <f>EnrlAll!BJ19/('Total Population '!E19+'Total Population '!H19+'Total Population '!K19+'Total Population '!N19)%</f>
        <v>100.11387957974024</v>
      </c>
    </row>
    <row r="20" spans="1:26" s="47" customFormat="1" ht="19.5" customHeight="1">
      <c r="A20" s="29">
        <v>15</v>
      </c>
      <c r="B20" s="30" t="s">
        <v>28</v>
      </c>
      <c r="C20" s="58">
        <f>EnrlAll!U20/'Total Population '!C20%</f>
        <v>104.83672497578445</v>
      </c>
      <c r="D20" s="58">
        <f>EnrlAll!V20/'Total Population '!D20%</f>
        <v>102.26331188613794</v>
      </c>
      <c r="E20" s="58">
        <f>EnrlAll!W20/'Total Population '!E20%</f>
        <v>103.6089903881477</v>
      </c>
      <c r="F20" s="58">
        <f>EnrlAll!AG20/'Total Population '!F20%</f>
        <v>91.489414157793505</v>
      </c>
      <c r="G20" s="58">
        <f>EnrlAll!AH20/'Total Population '!G20%</f>
        <v>86.897552397488866</v>
      </c>
      <c r="H20" s="58">
        <f>EnrlAll!AI20/'Total Population '!H20%</f>
        <v>89.278598089024058</v>
      </c>
      <c r="I20" s="58">
        <f>EnrlAll!AJ20/('Total Population '!C20+'Total Population '!F20)%</f>
        <v>99.76656902342134</v>
      </c>
      <c r="J20" s="58">
        <f>EnrlAll!AK20/('Total Population '!D20+'Total Population '!G20)%</f>
        <v>96.362764572031878</v>
      </c>
      <c r="K20" s="58">
        <f>EnrlAll!AL20/('Total Population '!E20+'Total Population '!H20)%</f>
        <v>98.136975263480508</v>
      </c>
      <c r="L20" s="58">
        <f>EnrlAll!AS20/'Total Population '!I20%</f>
        <v>75.808653598561676</v>
      </c>
      <c r="M20" s="58">
        <f>EnrlAll!AT20/'Total Population '!J20%</f>
        <v>69.523848442006113</v>
      </c>
      <c r="N20" s="58">
        <f>EnrlAll!AU20/'Total Population '!K20%</f>
        <v>72.800991344339039</v>
      </c>
      <c r="O20" s="58">
        <f>EnrlAll!AV20/('Total Population '!C20+'Total Population '!F20+'Total Population '!I20)%</f>
        <v>94.835007592323521</v>
      </c>
      <c r="P20" s="58">
        <f>EnrlAll!AW20/('Total Population '!D20+'Total Population '!G20+'Total Population '!J20)%</f>
        <v>90.841609051620154</v>
      </c>
      <c r="Q20" s="58">
        <f>EnrlAll!AX20/('Total Population '!E20+'Total Population '!H20+'Total Population '!K20)%</f>
        <v>92.923302553034986</v>
      </c>
      <c r="R20" s="58">
        <f>EnrlAll!BE20/'Total Population '!L20%</f>
        <v>59.600399036289723</v>
      </c>
      <c r="S20" s="58">
        <f>EnrlAll!BF20/'Total Population '!M20%</f>
        <v>50.606324737389031</v>
      </c>
      <c r="T20" s="58">
        <f>EnrlAll!BG20/'Total Population '!N20%</f>
        <v>55.316401538736315</v>
      </c>
      <c r="U20" s="58">
        <f>(EnrlAll!AS20+EnrlAll!BE20)/('Total Population '!L20+'Total Population '!I20)%</f>
        <v>67.622100407463492</v>
      </c>
      <c r="V20" s="58">
        <f>(EnrlAll!AT20+EnrlAll!BF20)/('Total Population '!M20+'Total Population '!J20)%</f>
        <v>60.011486125226519</v>
      </c>
      <c r="W20" s="58">
        <f>(EnrlAll!AU20+EnrlAll!BG20)/('Total Population '!N20+'Total Population '!K20)%</f>
        <v>63.988579124681088</v>
      </c>
      <c r="X20" s="58">
        <f>EnrlAll!BH20/('Total Population '!C20+'Total Population '!F20+'Total Population '!I20+'Total Population '!L20)%</f>
        <v>88.718156107747987</v>
      </c>
      <c r="Y20" s="58">
        <f>EnrlAll!BI20/('Total Population '!D20+'Total Population '!G20+'Total Population '!J20+'Total Population '!M20)%</f>
        <v>83.912044265883139</v>
      </c>
      <c r="Z20" s="58">
        <f>EnrlAll!BJ20/('Total Population '!E20+'Total Population '!H20+'Total Population '!K20+'Total Population '!N20)%</f>
        <v>86.419389290724538</v>
      </c>
    </row>
    <row r="21" spans="1:26" s="47" customFormat="1" ht="19.5" customHeight="1">
      <c r="A21" s="29">
        <v>16</v>
      </c>
      <c r="B21" s="30" t="s">
        <v>29</v>
      </c>
      <c r="C21" s="58">
        <f>EnrlAll!U21/'Total Population '!C21%</f>
        <v>189.55047201917671</v>
      </c>
      <c r="D21" s="58">
        <f>EnrlAll!V21/'Total Population '!D21%</f>
        <v>182.19520116925824</v>
      </c>
      <c r="E21" s="58">
        <f>EnrlAll!W21/'Total Population '!E21%</f>
        <v>185.92525150452482</v>
      </c>
      <c r="F21" s="58">
        <f>EnrlAll!AG21/'Total Population '!F21%</f>
        <v>109.0918097286893</v>
      </c>
      <c r="G21" s="58">
        <f>EnrlAll!AH21/'Total Population '!G21%</f>
        <v>100.97225653620892</v>
      </c>
      <c r="H21" s="58">
        <f>EnrlAll!AI21/'Total Population '!H21%</f>
        <v>105.0858273701117</v>
      </c>
      <c r="I21" s="58">
        <f>EnrlAll!AJ21/('Total Population '!C21+'Total Population '!F21)%</f>
        <v>156.50409812242052</v>
      </c>
      <c r="J21" s="58">
        <f>EnrlAll!AK21/('Total Population '!D21+'Total Population '!G21)%</f>
        <v>148.79551552891542</v>
      </c>
      <c r="K21" s="58">
        <f>EnrlAll!AL21/('Total Population '!E21+'Total Population '!H21)%</f>
        <v>152.70315267132833</v>
      </c>
      <c r="L21" s="58">
        <f>EnrlAll!AS21/'Total Population '!I21%</f>
        <v>83.621385548403126</v>
      </c>
      <c r="M21" s="58">
        <f>EnrlAll!AT21/'Total Population '!J21%</f>
        <v>86.100460533361883</v>
      </c>
      <c r="N21" s="58">
        <f>EnrlAll!AU21/'Total Population '!K21%</f>
        <v>84.839680835386005</v>
      </c>
      <c r="O21" s="58">
        <f>EnrlAll!AV21/('Total Population '!C21+'Total Population '!F21+'Total Population '!I21)%</f>
        <v>140.52363814598149</v>
      </c>
      <c r="P21" s="58">
        <f>EnrlAll!AW21/('Total Population '!D21+'Total Population '!G21+'Total Population '!J21)%</f>
        <v>135.11947593193096</v>
      </c>
      <c r="Q21" s="58">
        <f>EnrlAll!AX21/('Total Population '!E21+'Total Population '!H21+'Total Population '!K21)%</f>
        <v>137.86090371833569</v>
      </c>
      <c r="R21" s="58">
        <f>EnrlAll!BE21/'Total Population '!L21%</f>
        <v>36.758157234232044</v>
      </c>
      <c r="S21" s="58">
        <f>EnrlAll!BF21/'Total Population '!M21%</f>
        <v>29.372937293729375</v>
      </c>
      <c r="T21" s="58">
        <f>EnrlAll!BG21/'Total Population '!N21%</f>
        <v>33.135344160866204</v>
      </c>
      <c r="U21" s="58">
        <f>(EnrlAll!AS21+EnrlAll!BE21)/('Total Population '!L21+'Total Population '!I21)%</f>
        <v>59.928159890295447</v>
      </c>
      <c r="V21" s="58">
        <f>(EnrlAll!AT21+EnrlAll!BF21)/('Total Population '!M21+'Total Population '!J21)%</f>
        <v>57.470081480224074</v>
      </c>
      <c r="W21" s="58">
        <f>(EnrlAll!AU21+EnrlAll!BG21)/('Total Population '!N21+'Total Population '!K21)%</f>
        <v>58.72127851312424</v>
      </c>
      <c r="X21" s="58">
        <f>EnrlAll!BH21/('Total Population '!C21+'Total Population '!F21+'Total Population '!I21+'Total Population '!L21)%</f>
        <v>121.51905303858801</v>
      </c>
      <c r="Y21" s="58">
        <f>EnrlAll!BI21/('Total Population '!D21+'Total Population '!G21+'Total Population '!J21+'Total Population '!M21)%</f>
        <v>115.88904732232625</v>
      </c>
      <c r="Z21" s="58">
        <f>EnrlAll!BJ21/('Total Population '!E21+'Total Population '!H21+'Total Population '!K21+'Total Population '!N21)%</f>
        <v>118.74727103000738</v>
      </c>
    </row>
    <row r="22" spans="1:26" s="47" customFormat="1" ht="19.5" customHeight="1">
      <c r="A22" s="29">
        <v>17</v>
      </c>
      <c r="B22" s="30" t="s">
        <v>30</v>
      </c>
      <c r="C22" s="58">
        <f>EnrlAll!U22/'Total Population '!C22%</f>
        <v>184.24399656017169</v>
      </c>
      <c r="D22" s="58">
        <f>EnrlAll!V22/'Total Population '!D22%</f>
        <v>185.54761311869223</v>
      </c>
      <c r="E22" s="58">
        <f>EnrlAll!W22/'Total Population '!E22%</f>
        <v>184.8914399618794</v>
      </c>
      <c r="F22" s="58">
        <f>EnrlAll!AG22/'Total Population '!F22%</f>
        <v>78.409314767390015</v>
      </c>
      <c r="G22" s="58">
        <f>EnrlAll!AH22/'Total Population '!G22%</f>
        <v>86.874724721575532</v>
      </c>
      <c r="H22" s="58">
        <f>EnrlAll!AI22/'Total Population '!H22%</f>
        <v>82.617944079204619</v>
      </c>
      <c r="I22" s="58">
        <f>EnrlAll!AJ22/('Total Population '!C22+'Total Population '!F22)%</f>
        <v>140.77537601989539</v>
      </c>
      <c r="J22" s="58">
        <f>EnrlAll!AK22/('Total Population '!D22+'Total Population '!G22)%</f>
        <v>144.97231517576844</v>
      </c>
      <c r="K22" s="58">
        <f>EnrlAll!AL22/('Total Population '!E22+'Total Population '!H22)%</f>
        <v>142.86066283285197</v>
      </c>
      <c r="L22" s="58">
        <f>EnrlAll!AS22/'Total Population '!I22%</f>
        <v>39.976951537575061</v>
      </c>
      <c r="M22" s="58">
        <f>EnrlAll!AT22/'Total Population '!J22%</f>
        <v>44.88855915175121</v>
      </c>
      <c r="N22" s="58">
        <f>EnrlAll!AU22/'Total Population '!K22%</f>
        <v>42.409258607228693</v>
      </c>
      <c r="O22" s="58">
        <f>EnrlAll!AV22/('Total Population '!C22+'Total Population '!F22+'Total Population '!I22)%</f>
        <v>118.67436231614224</v>
      </c>
      <c r="P22" s="58">
        <f>EnrlAll!AW22/('Total Population '!D22+'Total Population '!G22+'Total Population '!J22)%</f>
        <v>123.14038719596485</v>
      </c>
      <c r="Q22" s="58">
        <f>EnrlAll!AX22/('Total Population '!E22+'Total Population '!H22+'Total Population '!K22)%</f>
        <v>120.8917421363644</v>
      </c>
      <c r="R22" s="58">
        <f>EnrlAll!BE22/'Total Population '!L22%</f>
        <v>11.893711353964324</v>
      </c>
      <c r="S22" s="58">
        <f>EnrlAll!BF22/'Total Population '!M22%</f>
        <v>15.112627986348123</v>
      </c>
      <c r="T22" s="58">
        <f>EnrlAll!BG22/'Total Population '!N22%</f>
        <v>13.484898473351128</v>
      </c>
      <c r="U22" s="58">
        <f>(EnrlAll!AS22+EnrlAll!BE22)/('Total Population '!L22+'Total Population '!I22)%</f>
        <v>25.77837420438274</v>
      </c>
      <c r="V22" s="58">
        <f>(EnrlAll!AT22+EnrlAll!BF22)/('Total Population '!M22+'Total Population '!J22)%</f>
        <v>29.860744279338249</v>
      </c>
      <c r="W22" s="58">
        <f>(EnrlAll!AU22+EnrlAll!BG22)/('Total Population '!N22+'Total Population '!K22)%</f>
        <v>27.798189462520359</v>
      </c>
      <c r="X22" s="58">
        <f>EnrlAll!BH22/('Total Population '!C22+'Total Population '!F22+'Total Population '!I22+'Total Population '!L22)%</f>
        <v>99.117363496870027</v>
      </c>
      <c r="Y22" s="58">
        <f>EnrlAll!BI22/('Total Population '!D22+'Total Population '!G22+'Total Population '!J22+'Total Population '!M22)%</f>
        <v>103.49526507576155</v>
      </c>
      <c r="Z22" s="58">
        <f>EnrlAll!BJ22/('Total Population '!E22+'Total Population '!H22+'Total Population '!K22+'Total Population '!N22)%</f>
        <v>101.28925162918381</v>
      </c>
    </row>
    <row r="23" spans="1:26" s="47" customFormat="1" ht="19.5" customHeight="1">
      <c r="A23" s="29">
        <v>18</v>
      </c>
      <c r="B23" s="30" t="s">
        <v>31</v>
      </c>
      <c r="C23" s="58">
        <f>EnrlAll!U23/'Total Population '!C23%</f>
        <v>174.44171060339778</v>
      </c>
      <c r="D23" s="58">
        <f>EnrlAll!V23/'Total Population '!D23%</f>
        <v>162.70306642314716</v>
      </c>
      <c r="E23" s="58">
        <f>EnrlAll!W23/'Total Population '!E23%</f>
        <v>168.64641047848423</v>
      </c>
      <c r="F23" s="58">
        <f>EnrlAll!AG23/'Total Population '!F23%</f>
        <v>107.55084888216507</v>
      </c>
      <c r="G23" s="58">
        <f>EnrlAll!AH23/'Total Population '!G23%</f>
        <v>102.14025187530108</v>
      </c>
      <c r="H23" s="58">
        <f>EnrlAll!AI23/'Total Population '!H23%</f>
        <v>104.87697042869046</v>
      </c>
      <c r="I23" s="58">
        <f>EnrlAll!AJ23/('Total Population '!C23+'Total Population '!F23)%</f>
        <v>146.96768848384423</v>
      </c>
      <c r="J23" s="58">
        <f>EnrlAll!AK23/('Total Population '!D23+'Total Population '!G23)%</f>
        <v>137.7989076605258</v>
      </c>
      <c r="K23" s="58">
        <f>EnrlAll!AL23/('Total Population '!E23+'Total Population '!H23)%</f>
        <v>142.43923574713125</v>
      </c>
      <c r="L23" s="58">
        <f>EnrlAll!AS23/'Total Population '!I23%</f>
        <v>74.682859671550787</v>
      </c>
      <c r="M23" s="58">
        <f>EnrlAll!AT23/'Total Population '!J23%</f>
        <v>77.249213916218679</v>
      </c>
      <c r="N23" s="58">
        <f>EnrlAll!AU23/'Total Population '!K23%</f>
        <v>75.946175354503694</v>
      </c>
      <c r="O23" s="58">
        <f>EnrlAll!AV23/('Total Population '!C23+'Total Population '!F23+'Total Population '!I23)%</f>
        <v>131.11860971560404</v>
      </c>
      <c r="P23" s="58">
        <f>EnrlAll!AW23/('Total Population '!D23+'Total Population '!G23+'Total Population '!J23)%</f>
        <v>124.59067174086204</v>
      </c>
      <c r="Q23" s="58">
        <f>EnrlAll!AX23/('Total Population '!E23+'Total Population '!H23+'Total Population '!K23)%</f>
        <v>127.8968058968059</v>
      </c>
      <c r="R23" s="58">
        <f>EnrlAll!BE23/'Total Population '!L23%</f>
        <v>41.643427252620448</v>
      </c>
      <c r="S23" s="58">
        <f>EnrlAll!BF23/'Total Population '!M23%</f>
        <v>41.747959386820625</v>
      </c>
      <c r="T23" s="58">
        <f>EnrlAll!BG23/'Total Population '!N23%</f>
        <v>41.694790902421133</v>
      </c>
      <c r="U23" s="58">
        <f>(EnrlAll!AS23+EnrlAll!BE23)/('Total Population '!L23+'Total Population '!I23)%</f>
        <v>57.978413068844809</v>
      </c>
      <c r="V23" s="58">
        <f>(EnrlAll!AT23+EnrlAll!BF23)/('Total Population '!M23+'Total Population '!J23)%</f>
        <v>59.331826174328057</v>
      </c>
      <c r="W23" s="58">
        <f>(EnrlAll!AU23+EnrlAll!BG23)/('Total Population '!N23+'Total Population '!K23)%</f>
        <v>58.644034294467914</v>
      </c>
      <c r="X23" s="58">
        <f>EnrlAll!BH23/('Total Population '!C23+'Total Population '!F23+'Total Population '!I23+'Total Population '!L23)%</f>
        <v>114.73105780407904</v>
      </c>
      <c r="Y23" s="58">
        <f>EnrlAll!BI23/('Total Population '!D23+'Total Population '!G23+'Total Population '!J23+'Total Population '!M23)%</f>
        <v>109.52536113826437</v>
      </c>
      <c r="Z23" s="58">
        <f>EnrlAll!BJ23/('Total Population '!E23+'Total Population '!H23+'Total Population '!K23+'Total Population '!N23)%</f>
        <v>112.16389930369576</v>
      </c>
    </row>
    <row r="24" spans="1:26" s="47" customFormat="1" ht="19.5" customHeight="1">
      <c r="A24" s="29">
        <v>19</v>
      </c>
      <c r="B24" s="30" t="s">
        <v>54</v>
      </c>
      <c r="C24" s="58">
        <f>EnrlAll!U24/'Total Population '!C24%</f>
        <v>99.575626060934852</v>
      </c>
      <c r="D24" s="58">
        <f>EnrlAll!V24/'Total Population '!D24%</f>
        <v>98.849277767934581</v>
      </c>
      <c r="E24" s="58">
        <f>EnrlAll!W24/'Total Population '!E24%</f>
        <v>99.224008342248879</v>
      </c>
      <c r="F24" s="58">
        <f>EnrlAll!AG24/'Total Population '!F24%</f>
        <v>57.878879180476048</v>
      </c>
      <c r="G24" s="58">
        <f>EnrlAll!AH24/'Total Population '!G24%</f>
        <v>58.91259646967714</v>
      </c>
      <c r="H24" s="58">
        <f>EnrlAll!AI24/'Total Population '!H24%</f>
        <v>58.379812358460043</v>
      </c>
      <c r="I24" s="58">
        <f>EnrlAll!AJ24/('Total Population '!C24+'Total Population '!F24)%</f>
        <v>82.449907704365216</v>
      </c>
      <c r="J24" s="58">
        <f>EnrlAll!AK24/('Total Population '!D24+'Total Population '!G24)%</f>
        <v>82.426934459262839</v>
      </c>
      <c r="K24" s="58">
        <f>EnrlAll!AL24/('Total Population '!E24+'Total Population '!H24)%</f>
        <v>82.438781832250655</v>
      </c>
      <c r="L24" s="58">
        <f>EnrlAll!AS24/'Total Population '!I24%</f>
        <v>29.509611324288102</v>
      </c>
      <c r="M24" s="58">
        <f>EnrlAll!AT24/'Total Population '!J24%</f>
        <v>31.343724170504192</v>
      </c>
      <c r="N24" s="58">
        <f>EnrlAll!AU24/'Total Population '!K24%</f>
        <v>30.394848073251584</v>
      </c>
      <c r="O24" s="58">
        <f>EnrlAll!AV24/('Total Population '!C24+'Total Population '!F24+'Total Population '!I24)%</f>
        <v>70.842038734506389</v>
      </c>
      <c r="P24" s="58">
        <f>EnrlAll!AW24/('Total Population '!D24+'Total Population '!G24+'Total Population '!J24)%</f>
        <v>71.283779432913349</v>
      </c>
      <c r="Q24" s="58">
        <f>EnrlAll!AX24/('Total Population '!E24+'Total Population '!H24+'Total Population '!K24)%</f>
        <v>71.055813393053768</v>
      </c>
      <c r="R24" s="58">
        <f>EnrlAll!BE24/'Total Population '!L24%</f>
        <v>20.063917266639137</v>
      </c>
      <c r="S24" s="58">
        <f>EnrlAll!BF24/'Total Population '!M24%</f>
        <v>18.268023716178377</v>
      </c>
      <c r="T24" s="58">
        <f>EnrlAll!BG24/'Total Population '!N24%</f>
        <v>19.198704827124196</v>
      </c>
      <c r="U24" s="58">
        <f>(EnrlAll!AS24+EnrlAll!BE24)/('Total Population '!L24+'Total Population '!I24)%</f>
        <v>24.734032896408987</v>
      </c>
      <c r="V24" s="58">
        <f>(EnrlAll!AT24+EnrlAll!BF24)/('Total Population '!M24+'Total Population '!J24)%</f>
        <v>24.744378271422026</v>
      </c>
      <c r="W24" s="58">
        <f>(EnrlAll!AU24+EnrlAll!BG24)/('Total Population '!N24+'Total Population '!K24)%</f>
        <v>24.739021512805689</v>
      </c>
      <c r="X24" s="58">
        <f>EnrlAll!BH24/('Total Population '!C24+'Total Population '!F24+'Total Population '!I24+'Total Population '!L24)%</f>
        <v>61.542028108620023</v>
      </c>
      <c r="Y24" s="58">
        <f>EnrlAll!BI24/('Total Population '!D24+'Total Population '!G24+'Total Population '!J24+'Total Population '!M24)%</f>
        <v>61.642502915103755</v>
      </c>
      <c r="Z24" s="58">
        <f>EnrlAll!BJ24/('Total Population '!E24+'Total Population '!H24+'Total Population '!K24+'Total Population '!N24)%</f>
        <v>61.590611891377819</v>
      </c>
    </row>
    <row r="25" spans="1:26" s="47" customFormat="1" ht="19.5" customHeight="1">
      <c r="A25" s="29">
        <v>20</v>
      </c>
      <c r="B25" s="2" t="s">
        <v>55</v>
      </c>
      <c r="C25" s="58">
        <f>EnrlAll!U25/'Total Population '!C25%</f>
        <v>118.35391195412151</v>
      </c>
      <c r="D25" s="58">
        <f>EnrlAll!V25/'Total Population '!D25%</f>
        <v>119.24006188157996</v>
      </c>
      <c r="E25" s="58">
        <f>EnrlAll!W25/'Total Population '!E25%</f>
        <v>118.78304780243515</v>
      </c>
      <c r="F25" s="58">
        <f>EnrlAll!AG25/'Total Population '!F25%</f>
        <v>85.347275584838528</v>
      </c>
      <c r="G25" s="58">
        <f>EnrlAll!AH25/'Total Population '!G25%</f>
        <v>81.981513718021873</v>
      </c>
      <c r="H25" s="58">
        <f>EnrlAll!AI25/'Total Population '!H25%</f>
        <v>83.703175996951572</v>
      </c>
      <c r="I25" s="58">
        <f>EnrlAll!AJ25/('Total Population '!C25+'Total Population '!F25)%</f>
        <v>105.55901002262789</v>
      </c>
      <c r="J25" s="58">
        <f>EnrlAll!AK25/('Total Population '!D25+'Total Population '!G25)%</f>
        <v>104.64767586318889</v>
      </c>
      <c r="K25" s="58">
        <f>EnrlAll!AL25/('Total Population '!E25+'Total Population '!H25)%</f>
        <v>105.11618427732286</v>
      </c>
      <c r="L25" s="58">
        <f>EnrlAll!AS25/'Total Population '!I25%</f>
        <v>57.922228531859268</v>
      </c>
      <c r="M25" s="58">
        <f>EnrlAll!AT25/'Total Population '!J25%</f>
        <v>53.138984049986945</v>
      </c>
      <c r="N25" s="58">
        <f>EnrlAll!AU25/'Total Population '!K25%</f>
        <v>55.580347452077213</v>
      </c>
      <c r="O25" s="58">
        <f>EnrlAll!AV25/('Total Population '!C25+'Total Population '!F25+'Total Population '!I25)%</f>
        <v>95.669295549188888</v>
      </c>
      <c r="P25" s="58">
        <f>EnrlAll!AW25/('Total Population '!D25+'Total Population '!G25+'Total Population '!J25)%</f>
        <v>93.828385366386001</v>
      </c>
      <c r="Q25" s="58">
        <f>EnrlAll!AX25/('Total Population '!E25+'Total Population '!H25+'Total Population '!K25)%</f>
        <v>94.773361196619902</v>
      </c>
      <c r="R25" s="58">
        <f>EnrlAll!BE25/'Total Population '!L25%</f>
        <v>25.014249912851771</v>
      </c>
      <c r="S25" s="58">
        <f>EnrlAll!BF25/'Total Population '!M25%</f>
        <v>20.429397819336007</v>
      </c>
      <c r="T25" s="58">
        <f>EnrlAll!BG25/'Total Population '!N25%</f>
        <v>22.766545000480264</v>
      </c>
      <c r="U25" s="58">
        <f>(EnrlAll!AS25+EnrlAll!BE25)/('Total Population '!L25+'Total Population '!I25)%</f>
        <v>41.327271755462249</v>
      </c>
      <c r="V25" s="58">
        <f>(EnrlAll!AT25+EnrlAll!BF25)/('Total Population '!M25+'Total Population '!J25)%</f>
        <v>36.62297095010824</v>
      </c>
      <c r="W25" s="58">
        <f>(EnrlAll!AU25+EnrlAll!BG25)/('Total Population '!N25+'Total Population '!K25)%</f>
        <v>39.022510633412402</v>
      </c>
      <c r="X25" s="58">
        <f>EnrlAll!BH25/('Total Population '!C25+'Total Population '!F25+'Total Population '!I25+'Total Population '!L25)%</f>
        <v>83.349251425286994</v>
      </c>
      <c r="Y25" s="58">
        <f>EnrlAll!BI25/('Total Population '!D25+'Total Population '!G25+'Total Population '!J25+'Total Population '!M25)%</f>
        <v>80.87838398398813</v>
      </c>
      <c r="Z25" s="58">
        <f>EnrlAll!BJ25/('Total Population '!E25+'Total Population '!H25+'Total Population '!K25+'Total Population '!N25)%</f>
        <v>82.145184253711378</v>
      </c>
    </row>
    <row r="26" spans="1:26" s="47" customFormat="1" ht="19.5" customHeight="1">
      <c r="A26" s="29">
        <v>21</v>
      </c>
      <c r="B26" s="30" t="s">
        <v>74</v>
      </c>
      <c r="C26" s="58">
        <f>EnrlAll!U26/'Total Population '!C26%</f>
        <v>78.907086739110653</v>
      </c>
      <c r="D26" s="58">
        <f>EnrlAll!V26/'Total Population '!D26%</f>
        <v>81.340034247537787</v>
      </c>
      <c r="E26" s="58">
        <f>EnrlAll!W26/'Total Population '!E26%</f>
        <v>79.990352013434688</v>
      </c>
      <c r="F26" s="58">
        <f>EnrlAll!AG26/'Total Population '!F26%</f>
        <v>73.102190698961238</v>
      </c>
      <c r="G26" s="58">
        <f>EnrlAll!AH26/'Total Population '!G26%</f>
        <v>72.826077031941921</v>
      </c>
      <c r="H26" s="58">
        <f>EnrlAll!AI26/'Total Population '!H26%</f>
        <v>72.977256921731581</v>
      </c>
      <c r="I26" s="58">
        <f>EnrlAll!AJ26/('Total Population '!C26+'Total Population '!F26)%</f>
        <v>76.688806519218218</v>
      </c>
      <c r="J26" s="58">
        <f>EnrlAll!AK26/('Total Population '!D26+'Total Population '!G26)%</f>
        <v>78.027612314531012</v>
      </c>
      <c r="K26" s="58">
        <f>EnrlAll!AL26/('Total Population '!E26+'Total Population '!H26)%</f>
        <v>77.288633202224361</v>
      </c>
      <c r="L26" s="58">
        <f>EnrlAll!AS26/'Total Population '!I26%</f>
        <v>53.92011607405496</v>
      </c>
      <c r="M26" s="58">
        <f>EnrlAll!AT26/'Total Population '!J26%</f>
        <v>56.09093591878321</v>
      </c>
      <c r="N26" s="58">
        <f>EnrlAll!AU26/'Total Population '!K26%</f>
        <v>54.909718294369029</v>
      </c>
      <c r="O26" s="58">
        <f>EnrlAll!AV26/('Total Population '!C26+'Total Population '!F26+'Total Population '!I26)%</f>
        <v>71.900635751455795</v>
      </c>
      <c r="P26" s="58">
        <f>EnrlAll!AW26/('Total Population '!D26+'Total Population '!G26+'Total Population '!J26)%</f>
        <v>73.298121738678134</v>
      </c>
      <c r="Q26" s="58">
        <f>EnrlAll!AX26/('Total Population '!E26+'Total Population '!H26+'Total Population '!K26)%</f>
        <v>72.529081545279496</v>
      </c>
      <c r="R26" s="58">
        <f>EnrlAll!BE26/'Total Population '!L26%</f>
        <v>35.616224594887939</v>
      </c>
      <c r="S26" s="58">
        <f>EnrlAll!BF26/'Total Population '!M26%</f>
        <v>35.1444681086804</v>
      </c>
      <c r="T26" s="58">
        <f>EnrlAll!BG26/'Total Population '!N26%</f>
        <v>35.400158627533528</v>
      </c>
      <c r="U26" s="58">
        <f>(EnrlAll!AS26+EnrlAll!BE26)/('Total Population '!L26+'Total Population '!I26)%</f>
        <v>44.585072018944487</v>
      </c>
      <c r="V26" s="58">
        <f>(EnrlAll!AT26+EnrlAll!BF26)/('Total Population '!M26+'Total Population '!J26)%</f>
        <v>45.363083522398291</v>
      </c>
      <c r="W26" s="58">
        <f>(EnrlAll!AU26+EnrlAll!BG26)/('Total Population '!N26+'Total Population '!K26)%</f>
        <v>44.940590522142664</v>
      </c>
      <c r="X26" s="58">
        <f>EnrlAll!BH26/('Total Population '!C26+'Total Population '!F26+'Total Population '!I26+'Total Population '!L26)%</f>
        <v>65.384809384054662</v>
      </c>
      <c r="Y26" s="58">
        <f>EnrlAll!BI26/('Total Population '!D26+'Total Population '!G26+'Total Population '!J26+'Total Population '!M26)%</f>
        <v>66.256236172870089</v>
      </c>
      <c r="Z26" s="58">
        <f>EnrlAll!BJ26/('Total Population '!E26+'Total Population '!H26+'Total Population '!K26+'Total Population '!N26)%</f>
        <v>65.778003782387643</v>
      </c>
    </row>
    <row r="27" spans="1:26" s="47" customFormat="1" ht="19.5" customHeight="1">
      <c r="A27" s="29">
        <v>22</v>
      </c>
      <c r="B27" s="30" t="s">
        <v>32</v>
      </c>
      <c r="C27" s="58">
        <f>EnrlAll!U27/'Total Population '!C27%</f>
        <v>119.02815220809606</v>
      </c>
      <c r="D27" s="58">
        <f>EnrlAll!V27/'Total Population '!D27%</f>
        <v>115.01015465009533</v>
      </c>
      <c r="E27" s="58">
        <f>EnrlAll!W27/'Total Population '!E27%</f>
        <v>117.13451260070936</v>
      </c>
      <c r="F27" s="58">
        <f>EnrlAll!AG27/'Total Population '!F27%</f>
        <v>94.995334686349736</v>
      </c>
      <c r="G27" s="58">
        <f>EnrlAll!AH27/'Total Population '!G27%</f>
        <v>72.723677364645724</v>
      </c>
      <c r="H27" s="58">
        <f>EnrlAll!AI27/'Total Population '!H27%</f>
        <v>84.342541199205542</v>
      </c>
      <c r="I27" s="58">
        <f>EnrlAll!AJ27/('Total Population '!C27+'Total Population '!F27)%</f>
        <v>109.9063116386215</v>
      </c>
      <c r="J27" s="58">
        <f>EnrlAll!AK27/('Total Population '!D27+'Total Population '!G27)%</f>
        <v>98.678627645193629</v>
      </c>
      <c r="K27" s="58">
        <f>EnrlAll!AL27/('Total Population '!E27+'Total Population '!H27)%</f>
        <v>104.5846488590888</v>
      </c>
      <c r="L27" s="58">
        <f>EnrlAll!AS27/'Total Population '!I27%</f>
        <v>69.319294870506923</v>
      </c>
      <c r="M27" s="58">
        <f>EnrlAll!AT27/'Total Population '!J27%</f>
        <v>45.328703437745922</v>
      </c>
      <c r="N27" s="58">
        <f>EnrlAll!AU27/'Total Population '!K27%</f>
        <v>57.907907364151598</v>
      </c>
      <c r="O27" s="58">
        <f>EnrlAll!AV27/('Total Population '!C27+'Total Population '!F27+'Total Population '!I27)%</f>
        <v>101.81991404939821</v>
      </c>
      <c r="P27" s="58">
        <f>EnrlAll!AW27/('Total Population '!D27+'Total Population '!G27+'Total Population '!J27)%</f>
        <v>87.991800551251401</v>
      </c>
      <c r="Q27" s="58">
        <f>EnrlAll!AX27/('Total Population '!E27+'Total Population '!H27+'Total Population '!K27)%</f>
        <v>95.261056172152919</v>
      </c>
      <c r="R27" s="58">
        <f>EnrlAll!BE27/'Total Population '!L27%</f>
        <v>43.057847313496652</v>
      </c>
      <c r="S27" s="58">
        <f>EnrlAll!BF27/'Total Population '!M27%</f>
        <v>26.4088718459486</v>
      </c>
      <c r="T27" s="58">
        <f>EnrlAll!BG27/'Total Population '!N27%</f>
        <v>35.174911211186476</v>
      </c>
      <c r="U27" s="58">
        <f>(EnrlAll!AS27+EnrlAll!BE27)/('Total Population '!L27+'Total Population '!I27)%</f>
        <v>56.246316686305747</v>
      </c>
      <c r="V27" s="58">
        <f>(EnrlAll!AT27+EnrlAll!BF27)/('Total Population '!M27+'Total Population '!J27)%</f>
        <v>35.951782076770947</v>
      </c>
      <c r="W27" s="58">
        <f>(EnrlAll!AU27+EnrlAll!BG27)/('Total Population '!N27+'Total Population '!K27)%</f>
        <v>46.614999075530179</v>
      </c>
      <c r="X27" s="58">
        <f>EnrlAll!BH27/('Total Population '!C27+'Total Population '!F27+'Total Population '!I27+'Total Population '!L27)%</f>
        <v>92.128820754278422</v>
      </c>
      <c r="Y27" s="58">
        <f>EnrlAll!BI27/('Total Population '!D27+'Total Population '!G27+'Total Population '!J27+'Total Population '!M27)%</f>
        <v>77.8638453762713</v>
      </c>
      <c r="Z27" s="58">
        <f>EnrlAll!BJ27/('Total Population '!E27+'Total Population '!H27+'Total Population '!K27+'Total Population '!N27)%</f>
        <v>85.364714195527043</v>
      </c>
    </row>
    <row r="28" spans="1:26" s="47" customFormat="1" ht="19.5" customHeight="1">
      <c r="A28" s="29">
        <v>23</v>
      </c>
      <c r="B28" s="30" t="s">
        <v>33</v>
      </c>
      <c r="C28" s="58">
        <f>EnrlAll!U28/'Total Population '!C28%</f>
        <v>157.82967032967034</v>
      </c>
      <c r="D28" s="58">
        <f>EnrlAll!V28/'Total Population '!D28%</f>
        <v>152.69658611430765</v>
      </c>
      <c r="E28" s="58">
        <f>EnrlAll!W28/'Total Population '!E28%</f>
        <v>155.26990320976319</v>
      </c>
      <c r="F28" s="58">
        <f>EnrlAll!AG28/'Total Population '!F28%</f>
        <v>82.931902780818916</v>
      </c>
      <c r="G28" s="58">
        <f>EnrlAll!AH28/'Total Population '!G28%</f>
        <v>99.000384467512504</v>
      </c>
      <c r="H28" s="58">
        <f>EnrlAll!AI28/'Total Population '!H28%</f>
        <v>90.952707333790272</v>
      </c>
      <c r="I28" s="58">
        <f>EnrlAll!AJ28/('Total Population '!C28+'Total Population '!F28)%</f>
        <v>127.06628293911324</v>
      </c>
      <c r="J28" s="58">
        <f>EnrlAll!AK28/('Total Population '!D28+'Total Population '!G28)%</f>
        <v>130.61634708765274</v>
      </c>
      <c r="K28" s="58">
        <f>EnrlAll!AL28/('Total Population '!E28+'Total Population '!H28)%</f>
        <v>128.83733507599743</v>
      </c>
      <c r="L28" s="58">
        <f>EnrlAll!AS28/'Total Population '!I28%</f>
        <v>47.101681345076059</v>
      </c>
      <c r="M28" s="58">
        <f>EnrlAll!AT28/'Total Population '!J28%</f>
        <v>54.286408159961141</v>
      </c>
      <c r="N28" s="58">
        <f>EnrlAll!AU28/'Total Population '!K28%</f>
        <v>50.674234190717705</v>
      </c>
      <c r="O28" s="58">
        <f>EnrlAll!AV28/('Total Population '!C28+'Total Population '!F28+'Total Population '!I28)%</f>
        <v>109.53375697784644</v>
      </c>
      <c r="P28" s="58">
        <f>EnrlAll!AW28/('Total Population '!D28+'Total Population '!G28+'Total Population '!J28)%</f>
        <v>113.96609570898818</v>
      </c>
      <c r="Q28" s="58">
        <f>EnrlAll!AX28/('Total Population '!E28+'Total Population '!H28+'Total Population '!K28)%</f>
        <v>111.74337124546639</v>
      </c>
      <c r="R28" s="58">
        <f>EnrlAll!BE28/'Total Population '!L28%</f>
        <v>31.921390541810212</v>
      </c>
      <c r="S28" s="58">
        <f>EnrlAll!BF28/'Total Population '!M28%</f>
        <v>34.469335875436926</v>
      </c>
      <c r="T28" s="58">
        <f>EnrlAll!BG28/'Total Population '!N28%</f>
        <v>33.186119873817034</v>
      </c>
      <c r="U28" s="58">
        <f>(EnrlAll!AS28+EnrlAll!BE28)/('Total Population '!L28+'Total Population '!I28)%</f>
        <v>39.426807061990338</v>
      </c>
      <c r="V28" s="58">
        <f>(EnrlAll!AT28+EnrlAll!BF28)/('Total Population '!M28+'Total Population '!J28)%</f>
        <v>44.284511447014957</v>
      </c>
      <c r="W28" s="58">
        <f>(EnrlAll!AU28+EnrlAll!BG28)/('Total Population '!N28+'Total Population '!K28)%</f>
        <v>41.840129075951637</v>
      </c>
      <c r="X28" s="58">
        <f>EnrlAll!BH28/('Total Population '!C28+'Total Population '!F28+'Total Population '!I28+'Total Population '!L28)%</f>
        <v>95.319624881700079</v>
      </c>
      <c r="Y28" s="58">
        <f>EnrlAll!BI28/('Total Population '!D28+'Total Population '!G28+'Total Population '!J28+'Total Population '!M28)%</f>
        <v>99.508798289462291</v>
      </c>
      <c r="Z28" s="58">
        <f>EnrlAll!BJ28/('Total Population '!E28+'Total Population '!H28+'Total Population '!K28+'Total Population '!N28)%</f>
        <v>97.406373240450222</v>
      </c>
    </row>
    <row r="29" spans="1:26" s="47" customFormat="1" ht="19.5" customHeight="1">
      <c r="A29" s="29">
        <v>24</v>
      </c>
      <c r="B29" s="30" t="s">
        <v>34</v>
      </c>
      <c r="C29" s="58">
        <f>EnrlAll!U29/'Total Population '!C29%</f>
        <v>114.26157393644569</v>
      </c>
      <c r="D29" s="58">
        <f>EnrlAll!V29/'Total Population '!D29%</f>
        <v>115.24238768784095</v>
      </c>
      <c r="E29" s="58">
        <f>EnrlAll!W29/'Total Population '!E29%</f>
        <v>114.73565646081704</v>
      </c>
      <c r="F29" s="58">
        <f>EnrlAll!AG29/'Total Population '!F29%</f>
        <v>114.23612586956831</v>
      </c>
      <c r="G29" s="58">
        <f>EnrlAll!AH29/'Total Population '!G29%</f>
        <v>112.05222918993213</v>
      </c>
      <c r="H29" s="58">
        <f>EnrlAll!AI29/'Total Population '!H29%</f>
        <v>113.17312254688976</v>
      </c>
      <c r="I29" s="58">
        <f>EnrlAll!AJ29/('Total Population '!C29+'Total Population '!F29)%</f>
        <v>114.25196446683535</v>
      </c>
      <c r="J29" s="58">
        <f>EnrlAll!AK29/('Total Population '!D29+'Total Population '!G29)%</f>
        <v>114.02755669864824</v>
      </c>
      <c r="K29" s="58">
        <f>EnrlAll!AL29/('Total Population '!E29+'Total Population '!H29)%</f>
        <v>114.1432071250298</v>
      </c>
      <c r="L29" s="58">
        <f>EnrlAll!AS29/'Total Population '!I29%</f>
        <v>80.568331521882968</v>
      </c>
      <c r="M29" s="58">
        <f>EnrlAll!AT29/'Total Population '!J29%</f>
        <v>83.789101985255471</v>
      </c>
      <c r="N29" s="58">
        <f>EnrlAll!AU29/'Total Population '!K29%</f>
        <v>82.137616189068595</v>
      </c>
      <c r="O29" s="58">
        <f>EnrlAll!AV29/('Total Population '!C29+'Total Population '!F29+'Total Population '!I29)%</f>
        <v>107.27819030004757</v>
      </c>
      <c r="P29" s="58">
        <f>EnrlAll!AW29/('Total Population '!D29+'Total Population '!G29+'Total Population '!J29)%</f>
        <v>107.7152899824253</v>
      </c>
      <c r="Q29" s="58">
        <f>EnrlAll!AX29/('Total Population '!E29+'Total Population '!H29+'Total Population '!K29)%</f>
        <v>107.49026298118264</v>
      </c>
      <c r="R29" s="58">
        <f>EnrlAll!BE29/'Total Population '!L29%</f>
        <v>44.784447218625722</v>
      </c>
      <c r="S29" s="58">
        <f>EnrlAll!BF29/'Total Population '!M29%</f>
        <v>54.672383762217152</v>
      </c>
      <c r="T29" s="58">
        <f>EnrlAll!BG29/'Total Population '!N29%</f>
        <v>49.601869221563796</v>
      </c>
      <c r="U29" s="58">
        <f>(EnrlAll!AS29+EnrlAll!BE29)/('Total Population '!L29+'Total Population '!I29)%</f>
        <v>62.400319096576737</v>
      </c>
      <c r="V29" s="58">
        <f>(EnrlAll!AT29+EnrlAll!BF29)/('Total Population '!M29+'Total Population '!J29)%</f>
        <v>69.007185626623439</v>
      </c>
      <c r="W29" s="58">
        <f>(EnrlAll!AU29+EnrlAll!BG29)/('Total Population '!N29+'Total Population '!K29)%</f>
        <v>65.619317558511156</v>
      </c>
      <c r="X29" s="58">
        <f>EnrlAll!BH29/('Total Population '!C29+'Total Population '!F29+'Total Population '!I29+'Total Population '!L29)%</f>
        <v>96.282071506781989</v>
      </c>
      <c r="Y29" s="58">
        <f>EnrlAll!BI29/('Total Population '!D29+'Total Population '!G29+'Total Population '!J29+'Total Population '!M29)%</f>
        <v>98.31973057163394</v>
      </c>
      <c r="Z29" s="58">
        <f>EnrlAll!BJ29/('Total Population '!E29+'Total Population '!H29+'Total Population '!K29+'Total Population '!N29)%</f>
        <v>97.271432752968551</v>
      </c>
    </row>
    <row r="30" spans="1:26" s="47" customFormat="1" ht="19.5" customHeight="1">
      <c r="A30" s="29">
        <v>25</v>
      </c>
      <c r="B30" s="30" t="s">
        <v>35</v>
      </c>
      <c r="C30" s="58">
        <f>EnrlAll!U30/'Total Population '!C30%</f>
        <v>146.72776973789999</v>
      </c>
      <c r="D30" s="58">
        <f>EnrlAll!V30/'Total Population '!D30%</f>
        <v>143.66779755542129</v>
      </c>
      <c r="E30" s="58">
        <f>EnrlAll!W30/'Total Population '!E30%</f>
        <v>145.22205596973478</v>
      </c>
      <c r="F30" s="58">
        <f>EnrlAll!AG30/'Total Population '!F30%</f>
        <v>102.8828496285701</v>
      </c>
      <c r="G30" s="58">
        <f>EnrlAll!AH30/'Total Population '!G30%</f>
        <v>102.49258498745151</v>
      </c>
      <c r="H30" s="58">
        <f>EnrlAll!AI30/'Total Population '!H30%</f>
        <v>102.69061655670383</v>
      </c>
      <c r="I30" s="58">
        <f>EnrlAll!AJ30/('Total Population '!C30+'Total Population '!F30)%</f>
        <v>128.71967859308671</v>
      </c>
      <c r="J30" s="58">
        <f>EnrlAll!AK30/('Total Population '!D30+'Total Population '!G30)%</f>
        <v>126.73614504458369</v>
      </c>
      <c r="K30" s="58">
        <f>EnrlAll!AL30/('Total Population '!E30+'Total Population '!H30)%</f>
        <v>127.7432353637345</v>
      </c>
      <c r="L30" s="58">
        <f>EnrlAll!AS30/'Total Population '!I30%</f>
        <v>73.812704967812465</v>
      </c>
      <c r="M30" s="58">
        <f>EnrlAll!AT30/'Total Population '!J30%</f>
        <v>73.06711503432814</v>
      </c>
      <c r="N30" s="58">
        <f>EnrlAll!AU30/'Total Population '!K30%</f>
        <v>73.446898609306572</v>
      </c>
      <c r="O30" s="58">
        <f>EnrlAll!AV30/('Total Population '!C30+'Total Population '!F30+'Total Population '!I30)%</f>
        <v>116.68062390327192</v>
      </c>
      <c r="P30" s="58">
        <f>EnrlAll!AW30/('Total Population '!D30+'Total Population '!G30+'Total Population '!J30)%</f>
        <v>115.02899006971677</v>
      </c>
      <c r="Q30" s="58">
        <f>EnrlAll!AX30/('Total Population '!E30+'Total Population '!H30+'Total Population '!K30)%</f>
        <v>115.86816173972137</v>
      </c>
      <c r="R30" s="58">
        <f>EnrlAll!BE30/'Total Population '!L30%</f>
        <v>30.758469599187023</v>
      </c>
      <c r="S30" s="58">
        <f>EnrlAll!BF30/'Total Population '!M30%</f>
        <v>23.971453715417194</v>
      </c>
      <c r="T30" s="58">
        <f>EnrlAll!BG30/'Total Population '!N30%</f>
        <v>27.434593757365565</v>
      </c>
      <c r="U30" s="58">
        <f>(EnrlAll!AS30+EnrlAll!BE30)/('Total Population '!L30+'Total Population '!I30)%</f>
        <v>52.045133050417697</v>
      </c>
      <c r="V30" s="58">
        <f>(EnrlAll!AT30+EnrlAll!BF30)/('Total Population '!M30+'Total Population '!J30)%</f>
        <v>48.288617152691991</v>
      </c>
      <c r="W30" s="58">
        <f>(EnrlAll!AU30+EnrlAll!BG30)/('Total Population '!N30+'Total Population '!K30)%</f>
        <v>50.203767833937725</v>
      </c>
      <c r="X30" s="58">
        <f>EnrlAll!BH30/('Total Population '!C30+'Total Population '!F30+'Total Population '!I30+'Total Population '!L30)%</f>
        <v>100.94390246260647</v>
      </c>
      <c r="Y30" s="58">
        <f>EnrlAll!BI30/('Total Population '!D30+'Total Population '!G30+'Total Population '!J30+'Total Population '!M30)%</f>
        <v>98.469886598067035</v>
      </c>
      <c r="Z30" s="58">
        <f>EnrlAll!BJ30/('Total Population '!E30+'Total Population '!H30+'Total Population '!K30+'Total Population '!N30)%</f>
        <v>99.727880454220866</v>
      </c>
    </row>
    <row r="31" spans="1:26" s="47" customFormat="1" ht="19.5" customHeight="1">
      <c r="A31" s="29">
        <v>26</v>
      </c>
      <c r="B31" s="30" t="s">
        <v>36</v>
      </c>
      <c r="C31" s="58">
        <f>EnrlAll!U31/'Total Population '!C31%</f>
        <v>106.52906765390382</v>
      </c>
      <c r="D31" s="58">
        <f>EnrlAll!V31/'Total Population '!D31%</f>
        <v>114.65310452606647</v>
      </c>
      <c r="E31" s="58">
        <f>EnrlAll!W31/'Total Population '!E31%</f>
        <v>110.3634458895975</v>
      </c>
      <c r="F31" s="58">
        <f>EnrlAll!AG31/'Total Population '!F31%</f>
        <v>74.247181536209993</v>
      </c>
      <c r="G31" s="58">
        <f>EnrlAll!AH31/'Total Population '!G31%</f>
        <v>65.863832957333585</v>
      </c>
      <c r="H31" s="58">
        <f>EnrlAll!AI31/'Total Population '!H31%</f>
        <v>70.219761189012544</v>
      </c>
      <c r="I31" s="58">
        <f>EnrlAll!AJ31/('Total Population '!C31+'Total Population '!F31)%</f>
        <v>94.601588571610577</v>
      </c>
      <c r="J31" s="58">
        <f>EnrlAll!AK31/('Total Population '!D31+'Total Population '!G31)%</f>
        <v>96.24078691272021</v>
      </c>
      <c r="K31" s="58">
        <f>EnrlAll!AL31/('Total Population '!E31+'Total Population '!H31)%</f>
        <v>95.380412577895953</v>
      </c>
      <c r="L31" s="58">
        <f>EnrlAll!AS31/'Total Population '!I31%</f>
        <v>79.342368845503927</v>
      </c>
      <c r="M31" s="58">
        <f>EnrlAll!AT31/'Total Population '!J31%</f>
        <v>64.702203549249802</v>
      </c>
      <c r="N31" s="58">
        <f>EnrlAll!AU31/'Total Population '!K31%</f>
        <v>72.38974800087631</v>
      </c>
      <c r="O31" s="58">
        <f>EnrlAll!AV31/('Total Population '!C31+'Total Population '!F31+'Total Population '!I31)%</f>
        <v>91.587361150939316</v>
      </c>
      <c r="P31" s="58">
        <f>EnrlAll!AW31/('Total Population '!D31+'Total Population '!G31+'Total Population '!J31)%</f>
        <v>90.015317573911403</v>
      </c>
      <c r="Q31" s="58">
        <f>EnrlAll!AX31/('Total Population '!E31+'Total Population '!H31+'Total Population '!K31)%</f>
        <v>90.840513739115366</v>
      </c>
      <c r="R31" s="58">
        <f>EnrlAll!BE31/'Total Population '!L31%</f>
        <v>36.447822458114082</v>
      </c>
      <c r="S31" s="58">
        <f>EnrlAll!BF31/'Total Population '!M31%</f>
        <v>30.891492257979127</v>
      </c>
      <c r="T31" s="58">
        <f>EnrlAll!BG31/'Total Population '!N31%</f>
        <v>33.83541334916039</v>
      </c>
      <c r="U31" s="58">
        <f>(EnrlAll!AS31+EnrlAll!BE31)/('Total Population '!L31+'Total Population '!I31)%</f>
        <v>57.818452984074753</v>
      </c>
      <c r="V31" s="58">
        <f>(EnrlAll!AT31+EnrlAll!BF31)/('Total Population '!M31+'Total Population '!J31)%</f>
        <v>47.896924207718989</v>
      </c>
      <c r="W31" s="58">
        <f>(EnrlAll!AU31+EnrlAll!BG31)/('Total Population '!N31+'Total Population '!K31)%</f>
        <v>53.130169332324478</v>
      </c>
      <c r="X31" s="58">
        <f>EnrlAll!BH31/('Total Population '!C31+'Total Population '!F31+'Total Population '!I31+'Total Population '!L31)%</f>
        <v>82.437614215576531</v>
      </c>
      <c r="Y31" s="58">
        <f>EnrlAll!BI31/('Total Population '!D31+'Total Population '!G31+'Total Population '!J31+'Total Population '!M31)%</f>
        <v>80.364645175167553</v>
      </c>
      <c r="Z31" s="58">
        <f>EnrlAll!BJ31/('Total Population '!E31+'Total Population '!H31+'Total Population '!K31+'Total Population '!N31)%</f>
        <v>81.454463575252603</v>
      </c>
    </row>
    <row r="32" spans="1:26" s="47" customFormat="1" ht="19.5" customHeight="1">
      <c r="A32" s="29">
        <v>27</v>
      </c>
      <c r="B32" s="30" t="s">
        <v>37</v>
      </c>
      <c r="C32" s="58">
        <f>EnrlAll!U32/'Total Population '!C32%</f>
        <v>108.56894883941442</v>
      </c>
      <c r="D32" s="58">
        <f>EnrlAll!V32/'Total Population '!D32%</f>
        <v>111.72345025925226</v>
      </c>
      <c r="E32" s="58">
        <f>EnrlAll!W32/'Total Population '!E32%</f>
        <v>110.07245854794751</v>
      </c>
      <c r="F32" s="58">
        <f>EnrlAll!AG32/'Total Population '!F32%</f>
        <v>100.98121518744914</v>
      </c>
      <c r="G32" s="58">
        <f>EnrlAll!AH32/'Total Population '!G32%</f>
        <v>107.89381134939953</v>
      </c>
      <c r="H32" s="58">
        <f>EnrlAll!AI32/'Total Population '!H32%</f>
        <v>104.28729399539029</v>
      </c>
      <c r="I32" s="58">
        <f>EnrlAll!AJ32/('Total Population '!C32+'Total Population '!F32)%</f>
        <v>105.72680219468832</v>
      </c>
      <c r="J32" s="58">
        <f>EnrlAll!AK32/('Total Population '!D32+'Total Population '!G32)%</f>
        <v>110.2830567986411</v>
      </c>
      <c r="K32" s="58">
        <f>EnrlAll!AL32/('Total Population '!E32+'Total Population '!H32)%</f>
        <v>107.90123379626736</v>
      </c>
      <c r="L32" s="58">
        <f>EnrlAll!AS32/'Total Population '!I32%</f>
        <v>87.241773801821054</v>
      </c>
      <c r="M32" s="58">
        <f>EnrlAll!AT32/'Total Population '!J32%</f>
        <v>80.045781523229792</v>
      </c>
      <c r="N32" s="58">
        <f>EnrlAll!AU32/'Total Population '!K32%</f>
        <v>83.794338972867223</v>
      </c>
      <c r="O32" s="58">
        <f>EnrlAll!AV32/('Total Population '!C32+'Total Population '!F32+'Total Population '!I32)%</f>
        <v>101.9708192613834</v>
      </c>
      <c r="P32" s="58">
        <f>EnrlAll!AW32/('Total Population '!D32+'Total Population '!G32+'Total Population '!J32)%</f>
        <v>104.10302738547014</v>
      </c>
      <c r="Q32" s="58">
        <f>EnrlAll!AX32/('Total Population '!E32+'Total Population '!H32+'Total Population '!K32)%</f>
        <v>102.98919413089968</v>
      </c>
      <c r="R32" s="58">
        <f>EnrlAll!BE32/'Total Population '!L32%</f>
        <v>57.500068719706057</v>
      </c>
      <c r="S32" s="58">
        <f>EnrlAll!BF32/'Total Population '!M32%</f>
        <v>54.110280550457801</v>
      </c>
      <c r="T32" s="58">
        <f>EnrlAll!BG32/'Total Population '!N32%</f>
        <v>55.87472904301211</v>
      </c>
      <c r="U32" s="58">
        <f>(EnrlAll!AS32+EnrlAll!BE32)/('Total Population '!L32+'Total Population '!I32)%</f>
        <v>72.198767262952998</v>
      </c>
      <c r="V32" s="58">
        <f>(EnrlAll!AT32+EnrlAll!BF32)/('Total Population '!M32+'Total Population '!J32)%</f>
        <v>66.917410590658022</v>
      </c>
      <c r="W32" s="58">
        <f>(EnrlAll!AU32+EnrlAll!BG32)/('Total Population '!N32+'Total Population '!K32)%</f>
        <v>69.667510479283948</v>
      </c>
      <c r="X32" s="58">
        <f>EnrlAll!BH32/('Total Population '!C32+'Total Population '!F32+'Total Population '!I32+'Total Population '!L32)%</f>
        <v>94.31512299843132</v>
      </c>
      <c r="Y32" s="58">
        <f>EnrlAll!BI32/('Total Population '!D32+'Total Population '!G32+'Total Population '!J32+'Total Population '!M32)%</f>
        <v>95.443302965691032</v>
      </c>
      <c r="Z32" s="58">
        <f>EnrlAll!BJ32/('Total Population '!E32+'Total Population '!H32+'Total Population '!K32+'Total Population '!N32)%</f>
        <v>94.854322321488127</v>
      </c>
    </row>
    <row r="33" spans="1:26" s="47" customFormat="1" ht="19.5" customHeight="1">
      <c r="A33" s="29">
        <v>28</v>
      </c>
      <c r="B33" s="30" t="s">
        <v>38</v>
      </c>
      <c r="C33" s="58">
        <f>EnrlAll!U33/'Total Population '!C33%</f>
        <v>124.72372152178642</v>
      </c>
      <c r="D33" s="58">
        <f>EnrlAll!V33/'Total Population '!D33%</f>
        <v>126.37343390141913</v>
      </c>
      <c r="E33" s="58">
        <f>EnrlAll!W33/'Total Population '!E33%</f>
        <v>125.53421326927571</v>
      </c>
      <c r="F33" s="58">
        <f>EnrlAll!AG33/'Total Population '!F33%</f>
        <v>80.225325314919203</v>
      </c>
      <c r="G33" s="58">
        <f>EnrlAll!AH33/'Total Population '!G33%</f>
        <v>86.968291004701186</v>
      </c>
      <c r="H33" s="58">
        <f>EnrlAll!AI33/'Total Population '!H33%</f>
        <v>83.550343009996112</v>
      </c>
      <c r="I33" s="58">
        <f>EnrlAll!AJ33/('Total Population '!C33+'Total Population '!F33)%</f>
        <v>107.10321835012634</v>
      </c>
      <c r="J33" s="58">
        <f>EnrlAll!AK33/('Total Population '!D33+'Total Population '!G33)%</f>
        <v>110.70121696259432</v>
      </c>
      <c r="K33" s="58">
        <f>EnrlAll!AL33/('Total Population '!E33+'Total Population '!H33)%</f>
        <v>108.87348240917774</v>
      </c>
      <c r="L33" s="58">
        <f>EnrlAll!AS33/'Total Population '!I33%</f>
        <v>52.817169506043591</v>
      </c>
      <c r="M33" s="58">
        <f>EnrlAll!AT33/'Total Population '!J33%</f>
        <v>57.034907330516596</v>
      </c>
      <c r="N33" s="58">
        <f>EnrlAll!AU33/'Total Population '!K33%</f>
        <v>54.881942044022331</v>
      </c>
      <c r="O33" s="58">
        <f>EnrlAll!AV33/('Total Population '!C33+'Total Population '!F33+'Total Population '!I33)%</f>
        <v>95.53805309383894</v>
      </c>
      <c r="P33" s="58">
        <f>EnrlAll!AW33/('Total Population '!D33+'Total Population '!G33+'Total Population '!J33)%</f>
        <v>99.356701632509612</v>
      </c>
      <c r="Q33" s="58">
        <f>EnrlAll!AX33/('Total Population '!E33+'Total Population '!H33+'Total Population '!K33)%</f>
        <v>97.414879334962819</v>
      </c>
      <c r="R33" s="58">
        <f>EnrlAll!BE33/'Total Population '!L33%</f>
        <v>30.414050610096211</v>
      </c>
      <c r="S33" s="58">
        <f>EnrlAll!BF33/'Total Population '!M33%</f>
        <v>25.035584605846338</v>
      </c>
      <c r="T33" s="58">
        <f>EnrlAll!BG33/'Total Population '!N33%</f>
        <v>27.79683809269336</v>
      </c>
      <c r="U33" s="58">
        <f>(EnrlAll!AS33+EnrlAll!BE33)/('Total Population '!L33+'Total Population '!I33)%</f>
        <v>41.473272821139808</v>
      </c>
      <c r="V33" s="58">
        <f>(EnrlAll!AT33+EnrlAll!BF33)/('Total Population '!M33+'Total Population '!J33)%</f>
        <v>40.925919527175566</v>
      </c>
      <c r="W33" s="58">
        <f>(EnrlAll!AU33+EnrlAll!BG33)/('Total Population '!N33+'Total Population '!K33)%</f>
        <v>41.206130038132351</v>
      </c>
      <c r="X33" s="58">
        <f>EnrlAll!BH33/('Total Population '!C33+'Total Population '!F33+'Total Population '!I33+'Total Population '!L33)%</f>
        <v>83.858992821992118</v>
      </c>
      <c r="Y33" s="58">
        <f>EnrlAll!BI33/('Total Population '!D33+'Total Population '!G33+'Total Population '!J33+'Total Population '!M33)%</f>
        <v>86.24055885483132</v>
      </c>
      <c r="Z33" s="58">
        <f>EnrlAll!BJ33/('Total Population '!E33+'Total Population '!H33+'Total Population '!K33+'Total Population '!N33)%</f>
        <v>85.02743984715913</v>
      </c>
    </row>
    <row r="34" spans="1:26" s="47" customFormat="1" ht="19.5" customHeight="1">
      <c r="A34" s="29">
        <v>29</v>
      </c>
      <c r="B34" s="30" t="s">
        <v>39</v>
      </c>
      <c r="C34" s="58">
        <f>EnrlAll!U34/'Total Population '!C34%</f>
        <v>87.4763281172132</v>
      </c>
      <c r="D34" s="58">
        <f>EnrlAll!V34/'Total Population '!D34%</f>
        <v>85.888528639802374</v>
      </c>
      <c r="E34" s="58">
        <f>EnrlAll!W34/'Total Population '!E34%</f>
        <v>86.695192039901755</v>
      </c>
      <c r="F34" s="58">
        <f>EnrlAll!AG34/'Total Population '!F34%</f>
        <v>90.243902439024382</v>
      </c>
      <c r="G34" s="58">
        <f>EnrlAll!AH34/'Total Population '!G34%</f>
        <v>87.188467177064666</v>
      </c>
      <c r="H34" s="58">
        <f>EnrlAll!AI34/'Total Population '!H34%</f>
        <v>88.752385496183209</v>
      </c>
      <c r="I34" s="58">
        <f>EnrlAll!AJ34/('Total Population '!C34+'Total Population '!F34)%</f>
        <v>88.557984213721923</v>
      </c>
      <c r="J34" s="58">
        <f>EnrlAll!AK34/('Total Population '!D34+'Total Population '!G34)%</f>
        <v>86.391876123498065</v>
      </c>
      <c r="K34" s="58">
        <f>EnrlAll!AL34/('Total Population '!E34+'Total Population '!H34)%</f>
        <v>87.495552908784362</v>
      </c>
      <c r="L34" s="58">
        <f>EnrlAll!AS34/'Total Population '!I34%</f>
        <v>76.256077795786069</v>
      </c>
      <c r="M34" s="58">
        <f>EnrlAll!AT34/'Total Population '!J34%</f>
        <v>75.00306786108726</v>
      </c>
      <c r="N34" s="58">
        <f>EnrlAll!AU34/'Total Population '!K34%</f>
        <v>75.64782271996188</v>
      </c>
      <c r="O34" s="58">
        <f>EnrlAll!AV34/('Total Population '!C34+'Total Population '!F34+'Total Population '!I34)%</f>
        <v>86.002212708643995</v>
      </c>
      <c r="P34" s="58">
        <f>EnrlAll!AW34/('Total Population '!D34+'Total Population '!G34+'Total Population '!J34)%</f>
        <v>84.063425159315571</v>
      </c>
      <c r="Q34" s="58">
        <f>EnrlAll!AX34/('Total Population '!E34+'Total Population '!H34+'Total Population '!K34)%</f>
        <v>85.053293383761485</v>
      </c>
      <c r="R34" s="58">
        <f>EnrlAll!BE34/'Total Population '!L34%</f>
        <v>50.520772381509651</v>
      </c>
      <c r="S34" s="58">
        <f>EnrlAll!BF34/'Total Population '!M34%</f>
        <v>59.558724606484596</v>
      </c>
      <c r="T34" s="58">
        <f>EnrlAll!BG34/'Total Population '!N34%</f>
        <v>54.725247214920515</v>
      </c>
      <c r="U34" s="58">
        <f>(EnrlAll!AS34+EnrlAll!BE34)/('Total Population '!L34+'Total Population '!I34)%</f>
        <v>63.458069021707495</v>
      </c>
      <c r="V34" s="58">
        <f>(EnrlAll!AT34+EnrlAll!BF34)/('Total Population '!M34+'Total Population '!J34)%</f>
        <v>67.635733538698503</v>
      </c>
      <c r="W34" s="58">
        <f>(EnrlAll!AU34+EnrlAll!BG34)/('Total Population '!N34+'Total Population '!K34)%</f>
        <v>65.444834426980009</v>
      </c>
      <c r="X34" s="58">
        <f>EnrlAll!BH34/('Total Population '!C34+'Total Population '!F34+'Total Population '!I34+'Total Population '!L34)%</f>
        <v>79.953314845480122</v>
      </c>
      <c r="Y34" s="58">
        <f>EnrlAll!BI34/('Total Population '!D34+'Total Population '!G34+'Total Population '!J34+'Total Population '!M34)%</f>
        <v>80.211879638831903</v>
      </c>
      <c r="Z34" s="58">
        <f>EnrlAll!BJ34/('Total Population '!E34+'Total Population '!H34+'Total Population '!K34+'Total Population '!N34)%</f>
        <v>80.078838770607916</v>
      </c>
    </row>
    <row r="35" spans="1:26" s="47" customFormat="1" ht="19.5" customHeight="1">
      <c r="A35" s="29">
        <v>30</v>
      </c>
      <c r="B35" s="30" t="s">
        <v>40</v>
      </c>
      <c r="C35" s="58">
        <f>EnrlAll!U35/'Total Population '!C35%</f>
        <v>75.992435399651896</v>
      </c>
      <c r="D35" s="58">
        <f>EnrlAll!V35/'Total Population '!D35%</f>
        <v>75.315187934488037</v>
      </c>
      <c r="E35" s="58">
        <f>EnrlAll!W35/'Total Population '!E35%</f>
        <v>75.680828378842364</v>
      </c>
      <c r="F35" s="58">
        <f>EnrlAll!AG35/'Total Population '!F35%</f>
        <v>81.191120092721917</v>
      </c>
      <c r="G35" s="58">
        <f>EnrlAll!AH35/'Total Population '!G35%</f>
        <v>75.019751983786193</v>
      </c>
      <c r="H35" s="58">
        <f>EnrlAll!AI35/'Total Population '!H35%</f>
        <v>78.32855321861058</v>
      </c>
      <c r="I35" s="58">
        <f>EnrlAll!AJ35/('Total Population '!C35+'Total Population '!F35)%</f>
        <v>77.865333347608697</v>
      </c>
      <c r="J35" s="58">
        <f>EnrlAll!AK35/('Total Population '!D35+'Total Population '!G35)%</f>
        <v>75.207726812689756</v>
      </c>
      <c r="K35" s="58">
        <f>EnrlAll!AL35/('Total Population '!E35+'Total Population '!H35)%</f>
        <v>76.638951993265451</v>
      </c>
      <c r="L35" s="58">
        <f>EnrlAll!AS35/'Total Population '!I35%</f>
        <v>62.705425363896353</v>
      </c>
      <c r="M35" s="58">
        <f>EnrlAll!AT35/'Total Population '!J35%</f>
        <v>64.036451353524527</v>
      </c>
      <c r="N35" s="58">
        <f>EnrlAll!AU35/'Total Population '!K35%</f>
        <v>63.295470747588041</v>
      </c>
      <c r="O35" s="58">
        <f>EnrlAll!AV35/('Total Population '!C35+'Total Population '!F35+'Total Population '!I35)%</f>
        <v>74.825384325675358</v>
      </c>
      <c r="P35" s="58">
        <f>EnrlAll!AW35/('Total Population '!D35+'Total Population '!G35+'Total Population '!J35)%</f>
        <v>73.096019779507131</v>
      </c>
      <c r="Q35" s="58">
        <f>EnrlAll!AX35/('Total Population '!E35+'Total Population '!H35+'Total Population '!K35)%</f>
        <v>74.033482432858818</v>
      </c>
      <c r="R35" s="58">
        <f>EnrlAll!BE35/'Total Population '!L35%</f>
        <v>66.308459422283363</v>
      </c>
      <c r="S35" s="58">
        <f>EnrlAll!BF35/'Total Population '!M35%</f>
        <v>71.559000861326439</v>
      </c>
      <c r="T35" s="58">
        <f>EnrlAll!BG35/'Total Population '!N35%</f>
        <v>68.556257528454481</v>
      </c>
      <c r="U35" s="58">
        <f>(EnrlAll!AS35+EnrlAll!BE35)/('Total Population '!L35+'Total Population '!I35)%</f>
        <v>64.50065323081536</v>
      </c>
      <c r="V35" s="58">
        <f>(EnrlAll!AT35+EnrlAll!BF35)/('Total Population '!M35+'Total Population '!J35)%</f>
        <v>67.668422511782651</v>
      </c>
      <c r="W35" s="58">
        <f>(EnrlAll!AU35+EnrlAll!BG35)/('Total Population '!N35+'Total Population '!K35)%</f>
        <v>65.881272580079994</v>
      </c>
      <c r="X35" s="58">
        <f>EnrlAll!BH35/('Total Population '!C35+'Total Population '!F35+'Total Population '!I35+'Total Population '!L35)%</f>
        <v>73.411044170973355</v>
      </c>
      <c r="Y35" s="58">
        <f>EnrlAll!BI35/('Total Population '!D35+'Total Population '!G35+'Total Population '!J35+'Total Population '!M35)%</f>
        <v>72.865472899063761</v>
      </c>
      <c r="Z35" s="58">
        <f>EnrlAll!BJ35/('Total Population '!E35+'Total Population '!H35+'Total Population '!K35+'Total Population '!N35)%</f>
        <v>73.163801010948703</v>
      </c>
    </row>
    <row r="36" spans="1:26" s="47" customFormat="1" ht="19.5" customHeight="1">
      <c r="A36" s="29">
        <v>31</v>
      </c>
      <c r="B36" s="30" t="s">
        <v>41</v>
      </c>
      <c r="C36" s="58">
        <f>EnrlAll!U36/'Total Population '!C36%</f>
        <v>108.03250507891858</v>
      </c>
      <c r="D36" s="58">
        <f>EnrlAll!V36/'Total Population '!D36%</f>
        <v>113.32579454826805</v>
      </c>
      <c r="E36" s="58">
        <f>EnrlAll!W36/'Total Population '!E36%</f>
        <v>110.50306952970915</v>
      </c>
      <c r="F36" s="58">
        <f>EnrlAll!AG36/'Total Population '!F36%</f>
        <v>101.70749059863807</v>
      </c>
      <c r="G36" s="58">
        <f>EnrlAll!AH36/'Total Population '!G36%</f>
        <v>95.33793783917119</v>
      </c>
      <c r="H36" s="58">
        <f>EnrlAll!AI36/'Total Population '!H36%</f>
        <v>98.829888003566055</v>
      </c>
      <c r="I36" s="58">
        <f>EnrlAll!AJ36/('Total Population '!C36+'Total Population '!F36)%</f>
        <v>105.88924094227855</v>
      </c>
      <c r="J36" s="58">
        <f>EnrlAll!AK36/('Total Population '!D36+'Total Population '!G36)%</f>
        <v>107.47089522280208</v>
      </c>
      <c r="K36" s="58">
        <f>EnrlAll!AL36/('Total Population '!E36+'Total Population '!H36)%</f>
        <v>106.61958254550846</v>
      </c>
      <c r="L36" s="58">
        <f>EnrlAll!AS36/'Total Population '!I36%</f>
        <v>62.579214195183781</v>
      </c>
      <c r="M36" s="58">
        <f>EnrlAll!AT36/'Total Population '!J36%</f>
        <v>56.038453835369516</v>
      </c>
      <c r="N36" s="58">
        <f>EnrlAll!AU36/'Total Population '!K36%</f>
        <v>59.690402476780186</v>
      </c>
      <c r="O36" s="58">
        <f>EnrlAll!AV36/('Total Population '!C36+'Total Population '!F36+'Total Population '!I36)%</f>
        <v>98.155482629851761</v>
      </c>
      <c r="P36" s="58">
        <f>EnrlAll!AW36/('Total Population '!D36+'Total Population '!G36+'Total Population '!J36)%</f>
        <v>98.883055211851669</v>
      </c>
      <c r="Q36" s="58">
        <f>EnrlAll!AX36/('Total Population '!E36+'Total Population '!H36+'Total Population '!K36)%</f>
        <v>98.488912047324945</v>
      </c>
      <c r="R36" s="58">
        <f>EnrlAll!BE36/'Total Population '!L36%</f>
        <v>33.660319292171572</v>
      </c>
      <c r="S36" s="58">
        <f>EnrlAll!BF36/'Total Population '!M36%</f>
        <v>29.77353992848629</v>
      </c>
      <c r="T36" s="58">
        <f>EnrlAll!BG36/'Total Population '!N36%</f>
        <v>31.924632744304876</v>
      </c>
      <c r="U36" s="58">
        <f>(EnrlAll!AS36+EnrlAll!BE36)/('Total Population '!L36+'Total Population '!I36)%</f>
        <v>49.517852488923637</v>
      </c>
      <c r="V36" s="58">
        <f>(EnrlAll!AT36+EnrlAll!BF36)/('Total Population '!M36+'Total Population '!J36)%</f>
        <v>44.046582498911626</v>
      </c>
      <c r="W36" s="58">
        <f>(EnrlAll!AU36+EnrlAll!BG36)/('Total Population '!N36+'Total Population '!K36)%</f>
        <v>47.089231363834003</v>
      </c>
      <c r="X36" s="58">
        <f>EnrlAll!BH36/('Total Population '!C36+'Total Population '!F36+'Total Population '!I36+'Total Population '!L36)%</f>
        <v>89.885811527363302</v>
      </c>
      <c r="Y36" s="58">
        <f>EnrlAll!BI36/('Total Population '!D36+'Total Population '!G36+'Total Population '!J36+'Total Population '!M36)%</f>
        <v>90.3806674878292</v>
      </c>
      <c r="Z36" s="58">
        <f>EnrlAll!BJ36/('Total Population '!E36+'Total Population '!H36+'Total Population '!K36+'Total Population '!N36)%</f>
        <v>90.111862817335378</v>
      </c>
    </row>
    <row r="37" spans="1:26" s="47" customFormat="1" ht="19.5" customHeight="1">
      <c r="A37" s="29">
        <v>32</v>
      </c>
      <c r="B37" s="30" t="s">
        <v>42</v>
      </c>
      <c r="C37" s="58">
        <f>EnrlAll!U37/'Total Population '!C37%</f>
        <v>82.88466500387031</v>
      </c>
      <c r="D37" s="58">
        <f>EnrlAll!V37/'Total Population '!D37%</f>
        <v>86.131847334665125</v>
      </c>
      <c r="E37" s="58">
        <f>EnrlAll!W37/'Total Population '!E37%</f>
        <v>84.345728072665338</v>
      </c>
      <c r="F37" s="58">
        <f>EnrlAll!AG37/'Total Population '!F37%</f>
        <v>74.463190184049083</v>
      </c>
      <c r="G37" s="58">
        <f>EnrlAll!AH37/'Total Population '!G37%</f>
        <v>82.217936354869821</v>
      </c>
      <c r="H37" s="58">
        <f>EnrlAll!AI37/'Total Population '!H37%</f>
        <v>77.898334045279796</v>
      </c>
      <c r="I37" s="58">
        <f>EnrlAll!AJ37/('Total Population '!C37+'Total Population '!F37)%</f>
        <v>79.858929850664026</v>
      </c>
      <c r="J37" s="58">
        <f>EnrlAll!AK37/('Total Population '!D37+'Total Population '!G37)%</f>
        <v>84.750952640174191</v>
      </c>
      <c r="K37" s="58">
        <f>EnrlAll!AL37/('Total Population '!E37+'Total Population '!H37)%</f>
        <v>82.047924976402882</v>
      </c>
      <c r="L37" s="58">
        <f>EnrlAll!AS37/'Total Population '!I37%</f>
        <v>57.863228183283447</v>
      </c>
      <c r="M37" s="58">
        <f>EnrlAll!AT37/'Total Population '!J37%</f>
        <v>66.732449957710742</v>
      </c>
      <c r="N37" s="58">
        <f>EnrlAll!AU37/'Total Population '!K37%</f>
        <v>61.850443599493026</v>
      </c>
      <c r="O37" s="58">
        <f>EnrlAll!AV37/('Total Population '!C37+'Total Population '!F37+'Total Population '!I37)%</f>
        <v>75.611382836816361</v>
      </c>
      <c r="P37" s="58">
        <f>EnrlAll!AW37/('Total Population '!D37+'Total Population '!G37+'Total Population '!J37)%</f>
        <v>81.24760181987611</v>
      </c>
      <c r="Q37" s="58">
        <f>EnrlAll!AX37/('Total Population '!E37+'Total Population '!H37+'Total Population '!K37)%</f>
        <v>78.135663957970195</v>
      </c>
      <c r="R37" s="58">
        <f>EnrlAll!BE37/'Total Population '!L37%</f>
        <v>31.942503493711317</v>
      </c>
      <c r="S37" s="58">
        <f>EnrlAll!BF37/'Total Population '!M37%</f>
        <v>42.802697156259164</v>
      </c>
      <c r="T37" s="58">
        <f>EnrlAll!BG37/'Total Population '!N37%</f>
        <v>36.342042755344416</v>
      </c>
      <c r="U37" s="58">
        <f>(EnrlAll!AS37+EnrlAll!BE37)/('Total Population '!L37+'Total Population '!I37)%</f>
        <v>43.979897348160826</v>
      </c>
      <c r="V37" s="58">
        <f>(EnrlAll!AT37+EnrlAll!BF37)/('Total Population '!M37+'Total Population '!J37)%</f>
        <v>55.00143719459615</v>
      </c>
      <c r="W37" s="58">
        <f>(EnrlAll!AU37+EnrlAll!BG37)/('Total Population '!N37+'Total Population '!K37)%</f>
        <v>48.681790312691604</v>
      </c>
      <c r="X37" s="58">
        <f>EnrlAll!BH37/('Total Population '!C37+'Total Population '!F37+'Total Population '!I37+'Total Population '!L37)%</f>
        <v>67.657005709298517</v>
      </c>
      <c r="Y37" s="58">
        <f>EnrlAll!BI37/('Total Population '!D37+'Total Population '!G37+'Total Population '!J37+'Total Population '!M37)%</f>
        <v>75.191650503371207</v>
      </c>
      <c r="Z37" s="58">
        <f>EnrlAll!BJ37/('Total Population '!E37+'Total Population '!H37+'Total Population '!K37+'Total Population '!N37)%</f>
        <v>70.976339185807589</v>
      </c>
    </row>
    <row r="38" spans="1:26" s="47" customFormat="1" ht="19.5" customHeight="1">
      <c r="A38" s="29">
        <v>33</v>
      </c>
      <c r="B38" s="30" t="s">
        <v>43</v>
      </c>
      <c r="C38" s="58">
        <f>EnrlAll!U38/'Total Population '!C38%</f>
        <v>119.78768875494563</v>
      </c>
      <c r="D38" s="58">
        <f>EnrlAll!V38/'Total Population '!D38%</f>
        <v>122.49503651186539</v>
      </c>
      <c r="E38" s="58">
        <f>EnrlAll!W38/'Total Population '!E38%</f>
        <v>121.0392230996694</v>
      </c>
      <c r="F38" s="58">
        <f>EnrlAll!AG38/'Total Population '!F38%</f>
        <v>110.75406693076282</v>
      </c>
      <c r="G38" s="58">
        <f>EnrlAll!AH38/'Total Population '!G38%</f>
        <v>106.9150107015235</v>
      </c>
      <c r="H38" s="58">
        <f>EnrlAll!AI38/'Total Population '!H38%</f>
        <v>108.96281663549115</v>
      </c>
      <c r="I38" s="58">
        <f>EnrlAll!AJ38/('Total Population '!C38+'Total Population '!F38)%</f>
        <v>116.24079754354528</v>
      </c>
      <c r="J38" s="58">
        <f>EnrlAll!AK38/('Total Population '!D38+'Total Population '!G38)%</f>
        <v>116.31327448264072</v>
      </c>
      <c r="K38" s="58">
        <f>EnrlAll!AL38/('Total Population '!E38+'Total Population '!H38)%</f>
        <v>116.27442502288011</v>
      </c>
      <c r="L38" s="58">
        <f>EnrlAll!AS38/'Total Population '!I38%</f>
        <v>81.917286829445942</v>
      </c>
      <c r="M38" s="58">
        <f>EnrlAll!AT38/'Total Population '!J38%</f>
        <v>79.604075574631949</v>
      </c>
      <c r="N38" s="58">
        <f>EnrlAll!AU38/'Total Population '!K38%</f>
        <v>80.835456890486981</v>
      </c>
      <c r="O38" s="58">
        <f>EnrlAll!AV38/('Total Population '!C38+'Total Population '!F38+'Total Population '!I38)%</f>
        <v>108.8621268750947</v>
      </c>
      <c r="P38" s="58">
        <f>EnrlAll!AW38/('Total Population '!D38+'Total Population '!G38+'Total Population '!J38)%</f>
        <v>108.32924370615466</v>
      </c>
      <c r="Q38" s="58">
        <f>EnrlAll!AX38/('Total Population '!E38+'Total Population '!H38+'Total Population '!K38)%</f>
        <v>108.61445634532707</v>
      </c>
      <c r="R38" s="58">
        <f>EnrlAll!BE38/'Total Population '!L38%</f>
        <v>59.109066733339397</v>
      </c>
      <c r="S38" s="58">
        <f>EnrlAll!BF38/'Total Population '!M38%</f>
        <v>58.316977586728356</v>
      </c>
      <c r="T38" s="58">
        <f>EnrlAll!BG38/'Total Population '!N38%</f>
        <v>58.7376238370707</v>
      </c>
      <c r="U38" s="58">
        <f>(EnrlAll!AS38+EnrlAll!BE38)/('Total Population '!L38+'Total Population '!I38)%</f>
        <v>70.324346181061998</v>
      </c>
      <c r="V38" s="58">
        <f>(EnrlAll!AT38+EnrlAll!BF38)/('Total Population '!M38+'Total Population '!J38)%</f>
        <v>68.757234246966121</v>
      </c>
      <c r="W38" s="58">
        <f>(EnrlAll!AU38+EnrlAll!BG38)/('Total Population '!N38+'Total Population '!K38)%</f>
        <v>69.590438078156282</v>
      </c>
      <c r="X38" s="58">
        <f>EnrlAll!BH38/('Total Population '!C38+'Total Population '!F38+'Total Population '!I38+'Total Population '!L38)%</f>
        <v>99.816414999214828</v>
      </c>
      <c r="Y38" s="58">
        <f>EnrlAll!BI38/('Total Population '!D38+'Total Population '!G38+'Total Population '!J38+'Total Population '!M38)%</f>
        <v>99.111212059571969</v>
      </c>
      <c r="Z38" s="58">
        <f>EnrlAll!BJ38/('Total Population '!E38+'Total Population '!H38+'Total Population '!K38+'Total Population '!N38)%</f>
        <v>99.488117032111333</v>
      </c>
    </row>
    <row r="39" spans="1:26" s="47" customFormat="1" ht="19.5" customHeight="1">
      <c r="A39" s="29">
        <v>34</v>
      </c>
      <c r="B39" s="30" t="s">
        <v>44</v>
      </c>
      <c r="C39" s="58">
        <f>EnrlAll!U39/'Total Population '!C39%</f>
        <v>88.950276243093924</v>
      </c>
      <c r="D39" s="58">
        <f>EnrlAll!V39/'Total Population '!D39%</f>
        <v>91.92276312211041</v>
      </c>
      <c r="E39" s="58">
        <f>EnrlAll!W39/'Total Population '!E39%</f>
        <v>90.411874832843012</v>
      </c>
      <c r="F39" s="58">
        <f>EnrlAll!AG39/'Total Population '!F39%</f>
        <v>66.81974741676234</v>
      </c>
      <c r="G39" s="58">
        <f>EnrlAll!AH39/'Total Population '!G39%</f>
        <v>73.255813953488371</v>
      </c>
      <c r="H39" s="58">
        <f>EnrlAll!AI39/'Total Population '!H39%</f>
        <v>69.906393148775138</v>
      </c>
      <c r="I39" s="58">
        <f>EnrlAll!AJ39/('Total Population '!C39+'Total Population '!F39)%</f>
        <v>79.93451824134705</v>
      </c>
      <c r="J39" s="58">
        <f>EnrlAll!AK39/('Total Population '!D39+'Total Population '!G39)%</f>
        <v>84.535743631881672</v>
      </c>
      <c r="K39" s="58">
        <f>EnrlAll!AL39/('Total Population '!E39+'Total Population '!H39)%</f>
        <v>82.174573965917276</v>
      </c>
      <c r="L39" s="58">
        <f>EnrlAll!AS39/'Total Population '!I39%</f>
        <v>78.105781057810574</v>
      </c>
      <c r="M39" s="58">
        <f>EnrlAll!AT39/'Total Population '!J39%</f>
        <v>79.59053103007038</v>
      </c>
      <c r="N39" s="58">
        <f>EnrlAll!AU39/'Total Population '!K39%</f>
        <v>78.833490122295387</v>
      </c>
      <c r="O39" s="58">
        <f>EnrlAll!AV39/('Total Population '!C39+'Total Population '!F39+'Total Population '!I39)%</f>
        <v>79.56467661691542</v>
      </c>
      <c r="P39" s="58">
        <f>EnrlAll!AW39/('Total Population '!D39+'Total Population '!G39+'Total Population '!J39)%</f>
        <v>83.525104602510453</v>
      </c>
      <c r="Q39" s="58">
        <f>EnrlAll!AX39/('Total Population '!E39+'Total Population '!H39+'Total Population '!K39)%</f>
        <v>81.495410504844472</v>
      </c>
      <c r="R39" s="58">
        <f>EnrlAll!BE39/'Total Population '!L39%</f>
        <v>85.392441860465112</v>
      </c>
      <c r="S39" s="58">
        <f>EnrlAll!BF39/'Total Population '!M39%</f>
        <v>87.031484257871071</v>
      </c>
      <c r="T39" s="58">
        <f>EnrlAll!BG39/'Total Population '!N39%</f>
        <v>86.199261992619924</v>
      </c>
      <c r="U39" s="58">
        <f>(EnrlAll!AS39+EnrlAll!BE39)/('Total Population '!L39+'Total Population '!I39)%</f>
        <v>81.445702864756825</v>
      </c>
      <c r="V39" s="58">
        <f>(EnrlAll!AT39+EnrlAll!BF39)/('Total Population '!M39+'Total Population '!J39)%</f>
        <v>83.016914049016222</v>
      </c>
      <c r="W39" s="58">
        <f>(EnrlAll!AU39+EnrlAll!BG39)/('Total Population '!N39+'Total Population '!K39)%</f>
        <v>82.217324970333948</v>
      </c>
      <c r="X39" s="58">
        <f>EnrlAll!BH39/('Total Population '!C39+'Total Population '!F39+'Total Population '!I39+'Total Population '!L39)%</f>
        <v>80.416312659303316</v>
      </c>
      <c r="Y39" s="58">
        <f>EnrlAll!BI39/('Total Population '!D39+'Total Population '!G39+'Total Population '!J39+'Total Population '!M39)%</f>
        <v>84.045869516811408</v>
      </c>
      <c r="Z39" s="58">
        <f>EnrlAll!BJ39/('Total Population '!E39+'Total Population '!H39+'Total Population '!K39+'Total Population '!N39)%</f>
        <v>82.188281334927709</v>
      </c>
    </row>
    <row r="40" spans="1:26" s="47" customFormat="1" ht="19.5" customHeight="1">
      <c r="A40" s="29">
        <v>35</v>
      </c>
      <c r="B40" s="30" t="s">
        <v>45</v>
      </c>
      <c r="C40" s="58">
        <f>EnrlAll!U40/'Total Population '!C40%</f>
        <v>106.60289226859982</v>
      </c>
      <c r="D40" s="58">
        <f>EnrlAll!V40/'Total Population '!D40%</f>
        <v>104.88949585489239</v>
      </c>
      <c r="E40" s="58">
        <f>EnrlAll!W40/'Total Population '!E40%</f>
        <v>105.75864127910835</v>
      </c>
      <c r="F40" s="58">
        <f>EnrlAll!AG40/'Total Population '!F40%</f>
        <v>105.44150527018787</v>
      </c>
      <c r="G40" s="58">
        <f>EnrlAll!AH40/'Total Population '!G40%</f>
        <v>100.79103687584544</v>
      </c>
      <c r="H40" s="58">
        <f>EnrlAll!AI40/'Total Population '!H40%</f>
        <v>103.13098107969903</v>
      </c>
      <c r="I40" s="58">
        <f>EnrlAll!AJ40/('Total Population '!C40+'Total Population '!F40)%</f>
        <v>106.14817930673821</v>
      </c>
      <c r="J40" s="58">
        <f>EnrlAll!AK40/('Total Population '!D40+'Total Population '!G40)%</f>
        <v>103.26879469736612</v>
      </c>
      <c r="K40" s="58">
        <f>EnrlAll!AL40/('Total Population '!E40+'Total Population '!H40)%</f>
        <v>104.72475798477777</v>
      </c>
      <c r="L40" s="58">
        <f>EnrlAll!AS40/'Total Population '!I40%</f>
        <v>93.164522558434498</v>
      </c>
      <c r="M40" s="58">
        <f>EnrlAll!AT40/'Total Population '!J40%</f>
        <v>94.817242015875948</v>
      </c>
      <c r="N40" s="58">
        <f>EnrlAll!AU40/'Total Population '!K40%</f>
        <v>93.983174835406004</v>
      </c>
      <c r="O40" s="58">
        <f>EnrlAll!AV40/('Total Population '!C40+'Total Population '!F40+'Total Population '!I40)%</f>
        <v>103.5433535992439</v>
      </c>
      <c r="P40" s="58">
        <f>EnrlAll!AW40/('Total Population '!D40+'Total Population '!G40+'Total Population '!J40)%</f>
        <v>101.56785525203644</v>
      </c>
      <c r="Q40" s="58">
        <f>EnrlAll!AX40/('Total Population '!E40+'Total Population '!H40+'Total Population '!K40)%</f>
        <v>102.56637574644006</v>
      </c>
      <c r="R40" s="58">
        <f>EnrlAll!BE40/'Total Population '!L40%</f>
        <v>57.476489726790568</v>
      </c>
      <c r="S40" s="58">
        <f>EnrlAll!BF40/'Total Population '!M40%</f>
        <v>67.567567567567565</v>
      </c>
      <c r="T40" s="58">
        <f>EnrlAll!BG40/'Total Population '!N40%</f>
        <v>62.482594439204064</v>
      </c>
      <c r="U40" s="58">
        <f>(EnrlAll!AS40+EnrlAll!BE40)/('Total Population '!L40+'Total Population '!I40)%</f>
        <v>75.175791341855188</v>
      </c>
      <c r="V40" s="58">
        <f>(EnrlAll!AT40+EnrlAll!BF40)/('Total Population '!M40+'Total Population '!J40)%</f>
        <v>81.061315903741118</v>
      </c>
      <c r="W40" s="58">
        <f>(EnrlAll!AU40+EnrlAll!BG40)/('Total Population '!N40+'Total Population '!K40)%</f>
        <v>78.093349949020052</v>
      </c>
      <c r="X40" s="58">
        <f>EnrlAll!BH40/('Total Population '!C40+'Total Population '!F40+'Total Population '!I40+'Total Population '!L40)%</f>
        <v>95.741051074173043</v>
      </c>
      <c r="Y40" s="58">
        <f>EnrlAll!BI40/('Total Population '!D40+'Total Population '!G40+'Total Population '!J40+'Total Population '!M40)%</f>
        <v>95.779641161600594</v>
      </c>
      <c r="Z40" s="58">
        <f>EnrlAll!BJ40/('Total Population '!E40+'Total Population '!H40+'Total Population '!K40+'Total Population '!N40)%</f>
        <v>95.760145828407545</v>
      </c>
    </row>
    <row r="41" spans="1:26" s="93" customFormat="1" ht="19.5" customHeight="1">
      <c r="A41" s="193" t="s">
        <v>46</v>
      </c>
      <c r="B41" s="193"/>
      <c r="C41" s="98">
        <f>EnrlAll!U41/'Total Population '!C41%</f>
        <v>113.7608295870314</v>
      </c>
      <c r="D41" s="98">
        <f>EnrlAll!V41/'Total Population '!D41%</f>
        <v>113.82186342985774</v>
      </c>
      <c r="E41" s="98">
        <f>EnrlAll!W41/'Total Population '!E41%</f>
        <v>113.79001360050732</v>
      </c>
      <c r="F41" s="98">
        <f>EnrlAll!AG41/'Total Population '!F41%</f>
        <v>84.282377527372873</v>
      </c>
      <c r="G41" s="98">
        <f>EnrlAll!AH41/'Total Population '!G41%</f>
        <v>79.023486784974864</v>
      </c>
      <c r="H41" s="98">
        <f>EnrlAll!AI41/'Total Population '!H41%</f>
        <v>81.740005237339147</v>
      </c>
      <c r="I41" s="98">
        <f>EnrlAll!AJ41/('Total Population '!C41+'Total Population '!F41)%</f>
        <v>102.54527544471121</v>
      </c>
      <c r="J41" s="98">
        <f>EnrlAll!AK41/('Total Population '!D41+'Total Population '!G41)%</f>
        <v>100.40828257174988</v>
      </c>
      <c r="K41" s="98">
        <f>EnrlAll!AL41/('Total Population '!E41+'Total Population '!H41)%</f>
        <v>101.51912718258403</v>
      </c>
      <c r="L41" s="98">
        <f>EnrlAll!AS41/'Total Population '!I41%</f>
        <v>66.734748375078993</v>
      </c>
      <c r="M41" s="98">
        <f>EnrlAll!AT41/'Total Population '!J41%</f>
        <v>58.691195509596263</v>
      </c>
      <c r="N41" s="98">
        <f>EnrlAll!AU41/'Total Population '!K41%</f>
        <v>62.869938593750845</v>
      </c>
      <c r="O41" s="98">
        <f>EnrlAll!AV41/('Total Population '!C41+'Total Population '!F41+'Total Population '!I41)%</f>
        <v>95.243243202370138</v>
      </c>
      <c r="P41" s="98">
        <f>EnrlAll!AW41/('Total Population '!D41+'Total Population '!G41+'Total Population '!J41)%</f>
        <v>91.893659557554045</v>
      </c>
      <c r="Q41" s="98">
        <f>EnrlAll!AX41/('Total Population '!E41+'Total Population '!H41+'Total Population '!K41)%</f>
        <v>93.634622671856775</v>
      </c>
      <c r="R41" s="98">
        <f>EnrlAll!BE41/'Total Population '!L41%</f>
        <v>38.491559256048795</v>
      </c>
      <c r="S41" s="98">
        <f>EnrlAll!BF41/'Total Population '!M41%</f>
        <v>33.500658854607387</v>
      </c>
      <c r="T41" s="98">
        <f>EnrlAll!BG41/'Total Population '!N41%</f>
        <v>36.105787645637889</v>
      </c>
      <c r="U41" s="98">
        <f>(EnrlAll!AS41+EnrlAll!BE41)/('Total Population '!L41+'Total Population '!I41)%</f>
        <v>52.523336416416498</v>
      </c>
      <c r="V41" s="98">
        <f>(EnrlAll!AT41+EnrlAll!BF41)/('Total Population '!M41+'Total Population '!J41)%</f>
        <v>46.077920562252871</v>
      </c>
      <c r="W41" s="98">
        <f>(EnrlAll!AU41+EnrlAll!BG41)/('Total Population '!N41+'Total Population '!K41)%</f>
        <v>49.434371325087483</v>
      </c>
      <c r="X41" s="98">
        <f>EnrlAll!BH41/('Total Population '!C41+'Total Population '!F41+'Total Population '!I41+'Total Population '!L41)%</f>
        <v>85.529142841004258</v>
      </c>
      <c r="Y41" s="98">
        <f>EnrlAll!BI41/('Total Population '!D41+'Total Population '!G41+'Total Population '!J41+'Total Population '!M41)%</f>
        <v>81.972115133326227</v>
      </c>
      <c r="Z41" s="98">
        <f>EnrlAll!BJ41/('Total Population '!E41+'Total Population '!H41+'Total Population '!K41+'Total Population '!N41)%</f>
        <v>83.822245616624912</v>
      </c>
    </row>
    <row r="42" spans="1:26" s="47" customFormat="1">
      <c r="A42" s="48"/>
      <c r="B42" s="48"/>
      <c r="C42" s="36"/>
      <c r="D42" s="37"/>
      <c r="E42" s="49"/>
      <c r="F42" s="37"/>
      <c r="G42" s="37"/>
      <c r="H42" s="37"/>
      <c r="I42" s="37"/>
      <c r="J42" s="37"/>
      <c r="K42" s="38"/>
      <c r="L42" s="37"/>
      <c r="M42" s="37"/>
      <c r="N42" s="38"/>
      <c r="O42" s="37"/>
      <c r="P42" s="37"/>
      <c r="Q42" s="38"/>
      <c r="R42" s="37"/>
      <c r="S42" s="37"/>
      <c r="T42" s="38"/>
      <c r="U42" s="37"/>
      <c r="V42" s="37"/>
      <c r="W42" s="38"/>
      <c r="X42" s="37"/>
      <c r="Y42" s="37"/>
      <c r="Z42" s="38"/>
    </row>
    <row r="45" spans="1:26">
      <c r="C45" s="5" t="s">
        <v>153</v>
      </c>
      <c r="D45" s="171" t="s">
        <v>156</v>
      </c>
      <c r="E45" s="5" t="s">
        <v>154</v>
      </c>
      <c r="F45" s="5" t="s">
        <v>155</v>
      </c>
    </row>
    <row r="46" spans="1:26">
      <c r="C46" s="5" t="s">
        <v>149</v>
      </c>
      <c r="D46" s="172">
        <f>E41</f>
        <v>113.79001360050732</v>
      </c>
      <c r="E46" s="172">
        <f>GERSC!$E$41</f>
        <v>125.3385580074775</v>
      </c>
      <c r="F46" s="172">
        <f>GERST!$E$41</f>
        <v>135.46717417724579</v>
      </c>
    </row>
    <row r="47" spans="1:26">
      <c r="C47" s="5" t="s">
        <v>150</v>
      </c>
      <c r="D47" s="172">
        <f>H41</f>
        <v>81.740005237339147</v>
      </c>
      <c r="E47" s="172">
        <f>GERSC!$H$41</f>
        <v>88.250055328872705</v>
      </c>
      <c r="F47" s="172">
        <f>GERST!$H$41</f>
        <v>84.345698717748732</v>
      </c>
    </row>
    <row r="48" spans="1:26" s="54" customFormat="1">
      <c r="C48" s="54" t="s">
        <v>151</v>
      </c>
      <c r="D48" s="173">
        <f>N41</f>
        <v>62.869938593750845</v>
      </c>
      <c r="E48" s="173">
        <f>GERSC!$N$41</f>
        <v>67.789085199954869</v>
      </c>
      <c r="F48" s="173">
        <f>GERST!$N$41</f>
        <v>50.713185532529081</v>
      </c>
    </row>
    <row r="49" spans="3:6">
      <c r="C49" s="5" t="s">
        <v>152</v>
      </c>
      <c r="D49" s="172">
        <f>T41</f>
        <v>36.105787645637889</v>
      </c>
      <c r="E49" s="172">
        <f>GERSC!$T$41</f>
        <v>35.830930017985864</v>
      </c>
      <c r="F49" s="172">
        <f>GERST!$T$41</f>
        <v>27.041273468200838</v>
      </c>
    </row>
  </sheetData>
  <mergeCells count="11">
    <mergeCell ref="A41:B41"/>
    <mergeCell ref="O3:Q3"/>
    <mergeCell ref="R3:T3"/>
    <mergeCell ref="U3:W3"/>
    <mergeCell ref="X3:Z3"/>
    <mergeCell ref="A3:A4"/>
    <mergeCell ref="B3:B4"/>
    <mergeCell ref="C3:E3"/>
    <mergeCell ref="F3:H3"/>
    <mergeCell ref="I3:K3"/>
    <mergeCell ref="L3:N3"/>
  </mergeCells>
  <printOptions horizontalCentered="1"/>
  <pageMargins left="0.18" right="0.16" top="0.35" bottom="0.41" header="0.22" footer="0.17"/>
  <pageSetup paperSize="9" scale="92" firstPageNumber="48" orientation="portrait" useFirstPageNumber="1" r:id="rId1"/>
  <headerFooter alignWithMargins="0">
    <oddFooter>&amp;LStatistics of School Education 2009-10&amp;C&amp;P</oddFooter>
  </headerFooter>
  <colBreaks count="3" manualBreakCount="3">
    <brk id="8" max="40" man="1"/>
    <brk id="14" max="40" man="1"/>
    <brk id="20" max="4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J47"/>
  <sheetViews>
    <sheetView view="pageBreakPreview" zoomScaleSheetLayoutView="100" workbookViewId="0">
      <pane xSplit="2" ySplit="5" topLeftCell="C6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8.85546875" defaultRowHeight="15.75"/>
  <cols>
    <col min="1" max="1" width="6.140625" style="5" customWidth="1"/>
    <col min="2" max="2" width="19.7109375" style="5" customWidth="1"/>
    <col min="3" max="26" width="11.5703125" style="5" customWidth="1"/>
    <col min="27" max="109" width="8.85546875" style="5"/>
    <col min="110" max="110" width="6.140625" style="5" customWidth="1"/>
    <col min="111" max="111" width="20.28515625" style="5" customWidth="1"/>
    <col min="112" max="112" width="12.42578125" style="5" customWidth="1"/>
    <col min="113" max="113" width="13" style="5" customWidth="1"/>
    <col min="114" max="114" width="12.5703125" style="5" customWidth="1"/>
    <col min="115" max="128" width="11.7109375" style="5" customWidth="1"/>
    <col min="129" max="129" width="12.28515625" style="5" customWidth="1"/>
    <col min="130" max="130" width="11.7109375" style="5" customWidth="1"/>
    <col min="131" max="131" width="12.85546875" style="5" customWidth="1"/>
    <col min="132" max="132" width="11.7109375" style="5" customWidth="1"/>
    <col min="133" max="133" width="12.7109375" style="5" customWidth="1"/>
    <col min="134" max="134" width="11.7109375" style="5" customWidth="1"/>
    <col min="135" max="135" width="13" style="5" customWidth="1"/>
    <col min="136" max="147" width="11.7109375" style="5" customWidth="1"/>
    <col min="148" max="148" width="12.5703125" style="5" customWidth="1"/>
    <col min="149" max="149" width="11.7109375" style="5" customWidth="1"/>
    <col min="150" max="150" width="13" style="5" customWidth="1"/>
    <col min="151" max="156" width="11.7109375" style="5" customWidth="1"/>
    <col min="157" max="157" width="13.7109375" style="5" customWidth="1"/>
    <col min="158" max="158" width="13.140625" style="5" customWidth="1"/>
    <col min="159" max="162" width="13" style="5" customWidth="1"/>
    <col min="163" max="169" width="11.7109375" style="5" customWidth="1"/>
    <col min="170" max="170" width="10.85546875" style="5" customWidth="1"/>
    <col min="171" max="171" width="11.7109375" style="5" customWidth="1"/>
    <col min="172" max="174" width="22.7109375" style="5" customWidth="1"/>
    <col min="175" max="177" width="20.7109375" style="5" customWidth="1"/>
    <col min="178" max="365" width="8.85546875" style="5"/>
    <col min="366" max="366" width="6.140625" style="5" customWidth="1"/>
    <col min="367" max="367" width="20.28515625" style="5" customWidth="1"/>
    <col min="368" max="368" width="12.42578125" style="5" customWidth="1"/>
    <col min="369" max="369" width="13" style="5" customWidth="1"/>
    <col min="370" max="370" width="12.5703125" style="5" customWidth="1"/>
    <col min="371" max="384" width="11.7109375" style="5" customWidth="1"/>
    <col min="385" max="385" width="12.28515625" style="5" customWidth="1"/>
    <col min="386" max="386" width="11.7109375" style="5" customWidth="1"/>
    <col min="387" max="387" width="12.85546875" style="5" customWidth="1"/>
    <col min="388" max="388" width="11.7109375" style="5" customWidth="1"/>
    <col min="389" max="389" width="12.7109375" style="5" customWidth="1"/>
    <col min="390" max="390" width="11.7109375" style="5" customWidth="1"/>
    <col min="391" max="391" width="13" style="5" customWidth="1"/>
    <col min="392" max="403" width="11.7109375" style="5" customWidth="1"/>
    <col min="404" max="404" width="12.5703125" style="5" customWidth="1"/>
    <col min="405" max="405" width="11.7109375" style="5" customWidth="1"/>
    <col min="406" max="406" width="13" style="5" customWidth="1"/>
    <col min="407" max="412" width="11.7109375" style="5" customWidth="1"/>
    <col min="413" max="413" width="13.7109375" style="5" customWidth="1"/>
    <col min="414" max="414" width="13.140625" style="5" customWidth="1"/>
    <col min="415" max="418" width="13" style="5" customWidth="1"/>
    <col min="419" max="425" width="11.7109375" style="5" customWidth="1"/>
    <col min="426" max="426" width="10.85546875" style="5" customWidth="1"/>
    <col min="427" max="427" width="11.7109375" style="5" customWidth="1"/>
    <col min="428" max="430" width="22.7109375" style="5" customWidth="1"/>
    <col min="431" max="433" width="20.7109375" style="5" customWidth="1"/>
    <col min="434" max="621" width="8.85546875" style="5"/>
    <col min="622" max="622" width="6.140625" style="5" customWidth="1"/>
    <col min="623" max="623" width="20.28515625" style="5" customWidth="1"/>
    <col min="624" max="624" width="12.42578125" style="5" customWidth="1"/>
    <col min="625" max="625" width="13" style="5" customWidth="1"/>
    <col min="626" max="626" width="12.5703125" style="5" customWidth="1"/>
    <col min="627" max="640" width="11.7109375" style="5" customWidth="1"/>
    <col min="641" max="641" width="12.28515625" style="5" customWidth="1"/>
    <col min="642" max="642" width="11.7109375" style="5" customWidth="1"/>
    <col min="643" max="643" width="12.85546875" style="5" customWidth="1"/>
    <col min="644" max="644" width="11.7109375" style="5" customWidth="1"/>
    <col min="645" max="645" width="12.7109375" style="5" customWidth="1"/>
    <col min="646" max="646" width="11.7109375" style="5" customWidth="1"/>
    <col min="647" max="647" width="13" style="5" customWidth="1"/>
    <col min="648" max="659" width="11.7109375" style="5" customWidth="1"/>
    <col min="660" max="660" width="12.5703125" style="5" customWidth="1"/>
    <col min="661" max="661" width="11.7109375" style="5" customWidth="1"/>
    <col min="662" max="662" width="13" style="5" customWidth="1"/>
    <col min="663" max="668" width="11.7109375" style="5" customWidth="1"/>
    <col min="669" max="669" width="13.7109375" style="5" customWidth="1"/>
    <col min="670" max="670" width="13.140625" style="5" customWidth="1"/>
    <col min="671" max="674" width="13" style="5" customWidth="1"/>
    <col min="675" max="681" width="11.7109375" style="5" customWidth="1"/>
    <col min="682" max="682" width="10.85546875" style="5" customWidth="1"/>
    <col min="683" max="683" width="11.7109375" style="5" customWidth="1"/>
    <col min="684" max="686" width="22.7109375" style="5" customWidth="1"/>
    <col min="687" max="689" width="20.7109375" style="5" customWidth="1"/>
    <col min="690" max="877" width="8.85546875" style="5"/>
    <col min="878" max="878" width="6.140625" style="5" customWidth="1"/>
    <col min="879" max="879" width="20.28515625" style="5" customWidth="1"/>
    <col min="880" max="880" width="12.42578125" style="5" customWidth="1"/>
    <col min="881" max="881" width="13" style="5" customWidth="1"/>
    <col min="882" max="882" width="12.5703125" style="5" customWidth="1"/>
    <col min="883" max="896" width="11.7109375" style="5" customWidth="1"/>
    <col min="897" max="897" width="12.28515625" style="5" customWidth="1"/>
    <col min="898" max="898" width="11.7109375" style="5" customWidth="1"/>
    <col min="899" max="899" width="12.85546875" style="5" customWidth="1"/>
    <col min="900" max="900" width="11.7109375" style="5" customWidth="1"/>
    <col min="901" max="901" width="12.7109375" style="5" customWidth="1"/>
    <col min="902" max="902" width="11.7109375" style="5" customWidth="1"/>
    <col min="903" max="903" width="13" style="5" customWidth="1"/>
    <col min="904" max="915" width="11.7109375" style="5" customWidth="1"/>
    <col min="916" max="916" width="12.5703125" style="5" customWidth="1"/>
    <col min="917" max="917" width="11.7109375" style="5" customWidth="1"/>
    <col min="918" max="918" width="13" style="5" customWidth="1"/>
    <col min="919" max="924" width="11.7109375" style="5" customWidth="1"/>
    <col min="925" max="925" width="13.7109375" style="5" customWidth="1"/>
    <col min="926" max="926" width="13.140625" style="5" customWidth="1"/>
    <col min="927" max="930" width="13" style="5" customWidth="1"/>
    <col min="931" max="937" width="11.7109375" style="5" customWidth="1"/>
    <col min="938" max="938" width="10.85546875" style="5" customWidth="1"/>
    <col min="939" max="939" width="11.7109375" style="5" customWidth="1"/>
    <col min="940" max="942" width="22.7109375" style="5" customWidth="1"/>
    <col min="943" max="945" width="20.7109375" style="5" customWidth="1"/>
    <col min="946" max="1133" width="8.85546875" style="5"/>
    <col min="1134" max="1134" width="6.140625" style="5" customWidth="1"/>
    <col min="1135" max="1135" width="20.28515625" style="5" customWidth="1"/>
    <col min="1136" max="1136" width="12.42578125" style="5" customWidth="1"/>
    <col min="1137" max="1137" width="13" style="5" customWidth="1"/>
    <col min="1138" max="1138" width="12.5703125" style="5" customWidth="1"/>
    <col min="1139" max="1152" width="11.7109375" style="5" customWidth="1"/>
    <col min="1153" max="1153" width="12.28515625" style="5" customWidth="1"/>
    <col min="1154" max="1154" width="11.7109375" style="5" customWidth="1"/>
    <col min="1155" max="1155" width="12.85546875" style="5" customWidth="1"/>
    <col min="1156" max="1156" width="11.7109375" style="5" customWidth="1"/>
    <col min="1157" max="1157" width="12.7109375" style="5" customWidth="1"/>
    <col min="1158" max="1158" width="11.7109375" style="5" customWidth="1"/>
    <col min="1159" max="1159" width="13" style="5" customWidth="1"/>
    <col min="1160" max="1171" width="11.7109375" style="5" customWidth="1"/>
    <col min="1172" max="1172" width="12.5703125" style="5" customWidth="1"/>
    <col min="1173" max="1173" width="11.7109375" style="5" customWidth="1"/>
    <col min="1174" max="1174" width="13" style="5" customWidth="1"/>
    <col min="1175" max="1180" width="11.7109375" style="5" customWidth="1"/>
    <col min="1181" max="1181" width="13.7109375" style="5" customWidth="1"/>
    <col min="1182" max="1182" width="13.140625" style="5" customWidth="1"/>
    <col min="1183" max="1186" width="13" style="5" customWidth="1"/>
    <col min="1187" max="1193" width="11.7109375" style="5" customWidth="1"/>
    <col min="1194" max="1194" width="10.85546875" style="5" customWidth="1"/>
    <col min="1195" max="1195" width="11.7109375" style="5" customWidth="1"/>
    <col min="1196" max="1198" width="22.7109375" style="5" customWidth="1"/>
    <col min="1199" max="1201" width="20.7109375" style="5" customWidth="1"/>
    <col min="1202" max="1389" width="8.85546875" style="5"/>
    <col min="1390" max="1390" width="6.140625" style="5" customWidth="1"/>
    <col min="1391" max="1391" width="20.28515625" style="5" customWidth="1"/>
    <col min="1392" max="1392" width="12.42578125" style="5" customWidth="1"/>
    <col min="1393" max="1393" width="13" style="5" customWidth="1"/>
    <col min="1394" max="1394" width="12.5703125" style="5" customWidth="1"/>
    <col min="1395" max="1408" width="11.7109375" style="5" customWidth="1"/>
    <col min="1409" max="1409" width="12.28515625" style="5" customWidth="1"/>
    <col min="1410" max="1410" width="11.7109375" style="5" customWidth="1"/>
    <col min="1411" max="1411" width="12.85546875" style="5" customWidth="1"/>
    <col min="1412" max="1412" width="11.7109375" style="5" customWidth="1"/>
    <col min="1413" max="1413" width="12.7109375" style="5" customWidth="1"/>
    <col min="1414" max="1414" width="11.7109375" style="5" customWidth="1"/>
    <col min="1415" max="1415" width="13" style="5" customWidth="1"/>
    <col min="1416" max="1427" width="11.7109375" style="5" customWidth="1"/>
    <col min="1428" max="1428" width="12.5703125" style="5" customWidth="1"/>
    <col min="1429" max="1429" width="11.7109375" style="5" customWidth="1"/>
    <col min="1430" max="1430" width="13" style="5" customWidth="1"/>
    <col min="1431" max="1436" width="11.7109375" style="5" customWidth="1"/>
    <col min="1437" max="1437" width="13.7109375" style="5" customWidth="1"/>
    <col min="1438" max="1438" width="13.140625" style="5" customWidth="1"/>
    <col min="1439" max="1442" width="13" style="5" customWidth="1"/>
    <col min="1443" max="1449" width="11.7109375" style="5" customWidth="1"/>
    <col min="1450" max="1450" width="10.85546875" style="5" customWidth="1"/>
    <col min="1451" max="1451" width="11.7109375" style="5" customWidth="1"/>
    <col min="1452" max="1454" width="22.7109375" style="5" customWidth="1"/>
    <col min="1455" max="1457" width="20.7109375" style="5" customWidth="1"/>
    <col min="1458" max="1645" width="8.85546875" style="5"/>
    <col min="1646" max="1646" width="6.140625" style="5" customWidth="1"/>
    <col min="1647" max="1647" width="20.28515625" style="5" customWidth="1"/>
    <col min="1648" max="1648" width="12.42578125" style="5" customWidth="1"/>
    <col min="1649" max="1649" width="13" style="5" customWidth="1"/>
    <col min="1650" max="1650" width="12.5703125" style="5" customWidth="1"/>
    <col min="1651" max="1664" width="11.7109375" style="5" customWidth="1"/>
    <col min="1665" max="1665" width="12.28515625" style="5" customWidth="1"/>
    <col min="1666" max="1666" width="11.7109375" style="5" customWidth="1"/>
    <col min="1667" max="1667" width="12.85546875" style="5" customWidth="1"/>
    <col min="1668" max="1668" width="11.7109375" style="5" customWidth="1"/>
    <col min="1669" max="1669" width="12.7109375" style="5" customWidth="1"/>
    <col min="1670" max="1670" width="11.7109375" style="5" customWidth="1"/>
    <col min="1671" max="1671" width="13" style="5" customWidth="1"/>
    <col min="1672" max="1683" width="11.7109375" style="5" customWidth="1"/>
    <col min="1684" max="1684" width="12.5703125" style="5" customWidth="1"/>
    <col min="1685" max="1685" width="11.7109375" style="5" customWidth="1"/>
    <col min="1686" max="1686" width="13" style="5" customWidth="1"/>
    <col min="1687" max="1692" width="11.7109375" style="5" customWidth="1"/>
    <col min="1693" max="1693" width="13.7109375" style="5" customWidth="1"/>
    <col min="1694" max="1694" width="13.140625" style="5" customWidth="1"/>
    <col min="1695" max="1698" width="13" style="5" customWidth="1"/>
    <col min="1699" max="1705" width="11.7109375" style="5" customWidth="1"/>
    <col min="1706" max="1706" width="10.85546875" style="5" customWidth="1"/>
    <col min="1707" max="1707" width="11.7109375" style="5" customWidth="1"/>
    <col min="1708" max="1710" width="22.7109375" style="5" customWidth="1"/>
    <col min="1711" max="1713" width="20.7109375" style="5" customWidth="1"/>
    <col min="1714" max="1901" width="8.85546875" style="5"/>
    <col min="1902" max="1902" width="6.140625" style="5" customWidth="1"/>
    <col min="1903" max="1903" width="20.28515625" style="5" customWidth="1"/>
    <col min="1904" max="1904" width="12.42578125" style="5" customWidth="1"/>
    <col min="1905" max="1905" width="13" style="5" customWidth="1"/>
    <col min="1906" max="1906" width="12.5703125" style="5" customWidth="1"/>
    <col min="1907" max="1920" width="11.7109375" style="5" customWidth="1"/>
    <col min="1921" max="1921" width="12.28515625" style="5" customWidth="1"/>
    <col min="1922" max="1922" width="11.7109375" style="5" customWidth="1"/>
    <col min="1923" max="1923" width="12.85546875" style="5" customWidth="1"/>
    <col min="1924" max="1924" width="11.7109375" style="5" customWidth="1"/>
    <col min="1925" max="1925" width="12.7109375" style="5" customWidth="1"/>
    <col min="1926" max="1926" width="11.7109375" style="5" customWidth="1"/>
    <col min="1927" max="1927" width="13" style="5" customWidth="1"/>
    <col min="1928" max="1939" width="11.7109375" style="5" customWidth="1"/>
    <col min="1940" max="1940" width="12.5703125" style="5" customWidth="1"/>
    <col min="1941" max="1941" width="11.7109375" style="5" customWidth="1"/>
    <col min="1942" max="1942" width="13" style="5" customWidth="1"/>
    <col min="1943" max="1948" width="11.7109375" style="5" customWidth="1"/>
    <col min="1949" max="1949" width="13.7109375" style="5" customWidth="1"/>
    <col min="1950" max="1950" width="13.140625" style="5" customWidth="1"/>
    <col min="1951" max="1954" width="13" style="5" customWidth="1"/>
    <col min="1955" max="1961" width="11.7109375" style="5" customWidth="1"/>
    <col min="1962" max="1962" width="10.85546875" style="5" customWidth="1"/>
    <col min="1963" max="1963" width="11.7109375" style="5" customWidth="1"/>
    <col min="1964" max="1966" width="22.7109375" style="5" customWidth="1"/>
    <col min="1967" max="1969" width="20.7109375" style="5" customWidth="1"/>
    <col min="1970" max="2157" width="8.85546875" style="5"/>
    <col min="2158" max="2158" width="6.140625" style="5" customWidth="1"/>
    <col min="2159" max="2159" width="20.28515625" style="5" customWidth="1"/>
    <col min="2160" max="2160" width="12.42578125" style="5" customWidth="1"/>
    <col min="2161" max="2161" width="13" style="5" customWidth="1"/>
    <col min="2162" max="2162" width="12.5703125" style="5" customWidth="1"/>
    <col min="2163" max="2176" width="11.7109375" style="5" customWidth="1"/>
    <col min="2177" max="2177" width="12.28515625" style="5" customWidth="1"/>
    <col min="2178" max="2178" width="11.7109375" style="5" customWidth="1"/>
    <col min="2179" max="2179" width="12.85546875" style="5" customWidth="1"/>
    <col min="2180" max="2180" width="11.7109375" style="5" customWidth="1"/>
    <col min="2181" max="2181" width="12.7109375" style="5" customWidth="1"/>
    <col min="2182" max="2182" width="11.7109375" style="5" customWidth="1"/>
    <col min="2183" max="2183" width="13" style="5" customWidth="1"/>
    <col min="2184" max="2195" width="11.7109375" style="5" customWidth="1"/>
    <col min="2196" max="2196" width="12.5703125" style="5" customWidth="1"/>
    <col min="2197" max="2197" width="11.7109375" style="5" customWidth="1"/>
    <col min="2198" max="2198" width="13" style="5" customWidth="1"/>
    <col min="2199" max="2204" width="11.7109375" style="5" customWidth="1"/>
    <col min="2205" max="2205" width="13.7109375" style="5" customWidth="1"/>
    <col min="2206" max="2206" width="13.140625" style="5" customWidth="1"/>
    <col min="2207" max="2210" width="13" style="5" customWidth="1"/>
    <col min="2211" max="2217" width="11.7109375" style="5" customWidth="1"/>
    <col min="2218" max="2218" width="10.85546875" style="5" customWidth="1"/>
    <col min="2219" max="2219" width="11.7109375" style="5" customWidth="1"/>
    <col min="2220" max="2222" width="22.7109375" style="5" customWidth="1"/>
    <col min="2223" max="2225" width="20.7109375" style="5" customWidth="1"/>
    <col min="2226" max="2413" width="8.85546875" style="5"/>
    <col min="2414" max="2414" width="6.140625" style="5" customWidth="1"/>
    <col min="2415" max="2415" width="20.28515625" style="5" customWidth="1"/>
    <col min="2416" max="2416" width="12.42578125" style="5" customWidth="1"/>
    <col min="2417" max="2417" width="13" style="5" customWidth="1"/>
    <col min="2418" max="2418" width="12.5703125" style="5" customWidth="1"/>
    <col min="2419" max="2432" width="11.7109375" style="5" customWidth="1"/>
    <col min="2433" max="2433" width="12.28515625" style="5" customWidth="1"/>
    <col min="2434" max="2434" width="11.7109375" style="5" customWidth="1"/>
    <col min="2435" max="2435" width="12.85546875" style="5" customWidth="1"/>
    <col min="2436" max="2436" width="11.7109375" style="5" customWidth="1"/>
    <col min="2437" max="2437" width="12.7109375" style="5" customWidth="1"/>
    <col min="2438" max="2438" width="11.7109375" style="5" customWidth="1"/>
    <col min="2439" max="2439" width="13" style="5" customWidth="1"/>
    <col min="2440" max="2451" width="11.7109375" style="5" customWidth="1"/>
    <col min="2452" max="2452" width="12.5703125" style="5" customWidth="1"/>
    <col min="2453" max="2453" width="11.7109375" style="5" customWidth="1"/>
    <col min="2454" max="2454" width="13" style="5" customWidth="1"/>
    <col min="2455" max="2460" width="11.7109375" style="5" customWidth="1"/>
    <col min="2461" max="2461" width="13.7109375" style="5" customWidth="1"/>
    <col min="2462" max="2462" width="13.140625" style="5" customWidth="1"/>
    <col min="2463" max="2466" width="13" style="5" customWidth="1"/>
    <col min="2467" max="2473" width="11.7109375" style="5" customWidth="1"/>
    <col min="2474" max="2474" width="10.85546875" style="5" customWidth="1"/>
    <col min="2475" max="2475" width="11.7109375" style="5" customWidth="1"/>
    <col min="2476" max="2478" width="22.7109375" style="5" customWidth="1"/>
    <col min="2479" max="2481" width="20.7109375" style="5" customWidth="1"/>
    <col min="2482" max="2669" width="8.85546875" style="5"/>
    <col min="2670" max="2670" width="6.140625" style="5" customWidth="1"/>
    <col min="2671" max="2671" width="20.28515625" style="5" customWidth="1"/>
    <col min="2672" max="2672" width="12.42578125" style="5" customWidth="1"/>
    <col min="2673" max="2673" width="13" style="5" customWidth="1"/>
    <col min="2674" max="2674" width="12.5703125" style="5" customWidth="1"/>
    <col min="2675" max="2688" width="11.7109375" style="5" customWidth="1"/>
    <col min="2689" max="2689" width="12.28515625" style="5" customWidth="1"/>
    <col min="2690" max="2690" width="11.7109375" style="5" customWidth="1"/>
    <col min="2691" max="2691" width="12.85546875" style="5" customWidth="1"/>
    <col min="2692" max="2692" width="11.7109375" style="5" customWidth="1"/>
    <col min="2693" max="2693" width="12.7109375" style="5" customWidth="1"/>
    <col min="2694" max="2694" width="11.7109375" style="5" customWidth="1"/>
    <col min="2695" max="2695" width="13" style="5" customWidth="1"/>
    <col min="2696" max="2707" width="11.7109375" style="5" customWidth="1"/>
    <col min="2708" max="2708" width="12.5703125" style="5" customWidth="1"/>
    <col min="2709" max="2709" width="11.7109375" style="5" customWidth="1"/>
    <col min="2710" max="2710" width="13" style="5" customWidth="1"/>
    <col min="2711" max="2716" width="11.7109375" style="5" customWidth="1"/>
    <col min="2717" max="2717" width="13.7109375" style="5" customWidth="1"/>
    <col min="2718" max="2718" width="13.140625" style="5" customWidth="1"/>
    <col min="2719" max="2722" width="13" style="5" customWidth="1"/>
    <col min="2723" max="2729" width="11.7109375" style="5" customWidth="1"/>
    <col min="2730" max="2730" width="10.85546875" style="5" customWidth="1"/>
    <col min="2731" max="2731" width="11.7109375" style="5" customWidth="1"/>
    <col min="2732" max="2734" width="22.7109375" style="5" customWidth="1"/>
    <col min="2735" max="2737" width="20.7109375" style="5" customWidth="1"/>
    <col min="2738" max="2925" width="8.85546875" style="5"/>
    <col min="2926" max="2926" width="6.140625" style="5" customWidth="1"/>
    <col min="2927" max="2927" width="20.28515625" style="5" customWidth="1"/>
    <col min="2928" max="2928" width="12.42578125" style="5" customWidth="1"/>
    <col min="2929" max="2929" width="13" style="5" customWidth="1"/>
    <col min="2930" max="2930" width="12.5703125" style="5" customWidth="1"/>
    <col min="2931" max="2944" width="11.7109375" style="5" customWidth="1"/>
    <col min="2945" max="2945" width="12.28515625" style="5" customWidth="1"/>
    <col min="2946" max="2946" width="11.7109375" style="5" customWidth="1"/>
    <col min="2947" max="2947" width="12.85546875" style="5" customWidth="1"/>
    <col min="2948" max="2948" width="11.7109375" style="5" customWidth="1"/>
    <col min="2949" max="2949" width="12.7109375" style="5" customWidth="1"/>
    <col min="2950" max="2950" width="11.7109375" style="5" customWidth="1"/>
    <col min="2951" max="2951" width="13" style="5" customWidth="1"/>
    <col min="2952" max="2963" width="11.7109375" style="5" customWidth="1"/>
    <col min="2964" max="2964" width="12.5703125" style="5" customWidth="1"/>
    <col min="2965" max="2965" width="11.7109375" style="5" customWidth="1"/>
    <col min="2966" max="2966" width="13" style="5" customWidth="1"/>
    <col min="2967" max="2972" width="11.7109375" style="5" customWidth="1"/>
    <col min="2973" max="2973" width="13.7109375" style="5" customWidth="1"/>
    <col min="2974" max="2974" width="13.140625" style="5" customWidth="1"/>
    <col min="2975" max="2978" width="13" style="5" customWidth="1"/>
    <col min="2979" max="2985" width="11.7109375" style="5" customWidth="1"/>
    <col min="2986" max="2986" width="10.85546875" style="5" customWidth="1"/>
    <col min="2987" max="2987" width="11.7109375" style="5" customWidth="1"/>
    <col min="2988" max="2990" width="22.7109375" style="5" customWidth="1"/>
    <col min="2991" max="2993" width="20.7109375" style="5" customWidth="1"/>
    <col min="2994" max="3181" width="8.85546875" style="5"/>
    <col min="3182" max="3182" width="6.140625" style="5" customWidth="1"/>
    <col min="3183" max="3183" width="20.28515625" style="5" customWidth="1"/>
    <col min="3184" max="3184" width="12.42578125" style="5" customWidth="1"/>
    <col min="3185" max="3185" width="13" style="5" customWidth="1"/>
    <col min="3186" max="3186" width="12.5703125" style="5" customWidth="1"/>
    <col min="3187" max="3200" width="11.7109375" style="5" customWidth="1"/>
    <col min="3201" max="3201" width="12.28515625" style="5" customWidth="1"/>
    <col min="3202" max="3202" width="11.7109375" style="5" customWidth="1"/>
    <col min="3203" max="3203" width="12.85546875" style="5" customWidth="1"/>
    <col min="3204" max="3204" width="11.7109375" style="5" customWidth="1"/>
    <col min="3205" max="3205" width="12.7109375" style="5" customWidth="1"/>
    <col min="3206" max="3206" width="11.7109375" style="5" customWidth="1"/>
    <col min="3207" max="3207" width="13" style="5" customWidth="1"/>
    <col min="3208" max="3219" width="11.7109375" style="5" customWidth="1"/>
    <col min="3220" max="3220" width="12.5703125" style="5" customWidth="1"/>
    <col min="3221" max="3221" width="11.7109375" style="5" customWidth="1"/>
    <col min="3222" max="3222" width="13" style="5" customWidth="1"/>
    <col min="3223" max="3228" width="11.7109375" style="5" customWidth="1"/>
    <col min="3229" max="3229" width="13.7109375" style="5" customWidth="1"/>
    <col min="3230" max="3230" width="13.140625" style="5" customWidth="1"/>
    <col min="3231" max="3234" width="13" style="5" customWidth="1"/>
    <col min="3235" max="3241" width="11.7109375" style="5" customWidth="1"/>
    <col min="3242" max="3242" width="10.85546875" style="5" customWidth="1"/>
    <col min="3243" max="3243" width="11.7109375" style="5" customWidth="1"/>
    <col min="3244" max="3246" width="22.7109375" style="5" customWidth="1"/>
    <col min="3247" max="3249" width="20.7109375" style="5" customWidth="1"/>
    <col min="3250" max="3437" width="8.85546875" style="5"/>
    <col min="3438" max="3438" width="6.140625" style="5" customWidth="1"/>
    <col min="3439" max="3439" width="20.28515625" style="5" customWidth="1"/>
    <col min="3440" max="3440" width="12.42578125" style="5" customWidth="1"/>
    <col min="3441" max="3441" width="13" style="5" customWidth="1"/>
    <col min="3442" max="3442" width="12.5703125" style="5" customWidth="1"/>
    <col min="3443" max="3456" width="11.7109375" style="5" customWidth="1"/>
    <col min="3457" max="3457" width="12.28515625" style="5" customWidth="1"/>
    <col min="3458" max="3458" width="11.7109375" style="5" customWidth="1"/>
    <col min="3459" max="3459" width="12.85546875" style="5" customWidth="1"/>
    <col min="3460" max="3460" width="11.7109375" style="5" customWidth="1"/>
    <col min="3461" max="3461" width="12.7109375" style="5" customWidth="1"/>
    <col min="3462" max="3462" width="11.7109375" style="5" customWidth="1"/>
    <col min="3463" max="3463" width="13" style="5" customWidth="1"/>
    <col min="3464" max="3475" width="11.7109375" style="5" customWidth="1"/>
    <col min="3476" max="3476" width="12.5703125" style="5" customWidth="1"/>
    <col min="3477" max="3477" width="11.7109375" style="5" customWidth="1"/>
    <col min="3478" max="3478" width="13" style="5" customWidth="1"/>
    <col min="3479" max="3484" width="11.7109375" style="5" customWidth="1"/>
    <col min="3485" max="3485" width="13.7109375" style="5" customWidth="1"/>
    <col min="3486" max="3486" width="13.140625" style="5" customWidth="1"/>
    <col min="3487" max="3490" width="13" style="5" customWidth="1"/>
    <col min="3491" max="3497" width="11.7109375" style="5" customWidth="1"/>
    <col min="3498" max="3498" width="10.85546875" style="5" customWidth="1"/>
    <col min="3499" max="3499" width="11.7109375" style="5" customWidth="1"/>
    <col min="3500" max="3502" width="22.7109375" style="5" customWidth="1"/>
    <col min="3503" max="3505" width="20.7109375" style="5" customWidth="1"/>
    <col min="3506" max="3693" width="8.85546875" style="5"/>
    <col min="3694" max="3694" width="6.140625" style="5" customWidth="1"/>
    <col min="3695" max="3695" width="20.28515625" style="5" customWidth="1"/>
    <col min="3696" max="3696" width="12.42578125" style="5" customWidth="1"/>
    <col min="3697" max="3697" width="13" style="5" customWidth="1"/>
    <col min="3698" max="3698" width="12.5703125" style="5" customWidth="1"/>
    <col min="3699" max="3712" width="11.7109375" style="5" customWidth="1"/>
    <col min="3713" max="3713" width="12.28515625" style="5" customWidth="1"/>
    <col min="3714" max="3714" width="11.7109375" style="5" customWidth="1"/>
    <col min="3715" max="3715" width="12.85546875" style="5" customWidth="1"/>
    <col min="3716" max="3716" width="11.7109375" style="5" customWidth="1"/>
    <col min="3717" max="3717" width="12.7109375" style="5" customWidth="1"/>
    <col min="3718" max="3718" width="11.7109375" style="5" customWidth="1"/>
    <col min="3719" max="3719" width="13" style="5" customWidth="1"/>
    <col min="3720" max="3731" width="11.7109375" style="5" customWidth="1"/>
    <col min="3732" max="3732" width="12.5703125" style="5" customWidth="1"/>
    <col min="3733" max="3733" width="11.7109375" style="5" customWidth="1"/>
    <col min="3734" max="3734" width="13" style="5" customWidth="1"/>
    <col min="3735" max="3740" width="11.7109375" style="5" customWidth="1"/>
    <col min="3741" max="3741" width="13.7109375" style="5" customWidth="1"/>
    <col min="3742" max="3742" width="13.140625" style="5" customWidth="1"/>
    <col min="3743" max="3746" width="13" style="5" customWidth="1"/>
    <col min="3747" max="3753" width="11.7109375" style="5" customWidth="1"/>
    <col min="3754" max="3754" width="10.85546875" style="5" customWidth="1"/>
    <col min="3755" max="3755" width="11.7109375" style="5" customWidth="1"/>
    <col min="3756" max="3758" width="22.7109375" style="5" customWidth="1"/>
    <col min="3759" max="3761" width="20.7109375" style="5" customWidth="1"/>
    <col min="3762" max="3949" width="8.85546875" style="5"/>
    <col min="3950" max="3950" width="6.140625" style="5" customWidth="1"/>
    <col min="3951" max="3951" width="20.28515625" style="5" customWidth="1"/>
    <col min="3952" max="3952" width="12.42578125" style="5" customWidth="1"/>
    <col min="3953" max="3953" width="13" style="5" customWidth="1"/>
    <col min="3954" max="3954" width="12.5703125" style="5" customWidth="1"/>
    <col min="3955" max="3968" width="11.7109375" style="5" customWidth="1"/>
    <col min="3969" max="3969" width="12.28515625" style="5" customWidth="1"/>
    <col min="3970" max="3970" width="11.7109375" style="5" customWidth="1"/>
    <col min="3971" max="3971" width="12.85546875" style="5" customWidth="1"/>
    <col min="3972" max="3972" width="11.7109375" style="5" customWidth="1"/>
    <col min="3973" max="3973" width="12.7109375" style="5" customWidth="1"/>
    <col min="3974" max="3974" width="11.7109375" style="5" customWidth="1"/>
    <col min="3975" max="3975" width="13" style="5" customWidth="1"/>
    <col min="3976" max="3987" width="11.7109375" style="5" customWidth="1"/>
    <col min="3988" max="3988" width="12.5703125" style="5" customWidth="1"/>
    <col min="3989" max="3989" width="11.7109375" style="5" customWidth="1"/>
    <col min="3990" max="3990" width="13" style="5" customWidth="1"/>
    <col min="3991" max="3996" width="11.7109375" style="5" customWidth="1"/>
    <col min="3997" max="3997" width="13.7109375" style="5" customWidth="1"/>
    <col min="3998" max="3998" width="13.140625" style="5" customWidth="1"/>
    <col min="3999" max="4002" width="13" style="5" customWidth="1"/>
    <col min="4003" max="4009" width="11.7109375" style="5" customWidth="1"/>
    <col min="4010" max="4010" width="10.85546875" style="5" customWidth="1"/>
    <col min="4011" max="4011" width="11.7109375" style="5" customWidth="1"/>
    <col min="4012" max="4014" width="22.7109375" style="5" customWidth="1"/>
    <col min="4015" max="4017" width="20.7109375" style="5" customWidth="1"/>
    <col min="4018" max="4205" width="8.85546875" style="5"/>
    <col min="4206" max="4206" width="6.140625" style="5" customWidth="1"/>
    <col min="4207" max="4207" width="20.28515625" style="5" customWidth="1"/>
    <col min="4208" max="4208" width="12.42578125" style="5" customWidth="1"/>
    <col min="4209" max="4209" width="13" style="5" customWidth="1"/>
    <col min="4210" max="4210" width="12.5703125" style="5" customWidth="1"/>
    <col min="4211" max="4224" width="11.7109375" style="5" customWidth="1"/>
    <col min="4225" max="4225" width="12.28515625" style="5" customWidth="1"/>
    <col min="4226" max="4226" width="11.7109375" style="5" customWidth="1"/>
    <col min="4227" max="4227" width="12.85546875" style="5" customWidth="1"/>
    <col min="4228" max="4228" width="11.7109375" style="5" customWidth="1"/>
    <col min="4229" max="4229" width="12.7109375" style="5" customWidth="1"/>
    <col min="4230" max="4230" width="11.7109375" style="5" customWidth="1"/>
    <col min="4231" max="4231" width="13" style="5" customWidth="1"/>
    <col min="4232" max="4243" width="11.7109375" style="5" customWidth="1"/>
    <col min="4244" max="4244" width="12.5703125" style="5" customWidth="1"/>
    <col min="4245" max="4245" width="11.7109375" style="5" customWidth="1"/>
    <col min="4246" max="4246" width="13" style="5" customWidth="1"/>
    <col min="4247" max="4252" width="11.7109375" style="5" customWidth="1"/>
    <col min="4253" max="4253" width="13.7109375" style="5" customWidth="1"/>
    <col min="4254" max="4254" width="13.140625" style="5" customWidth="1"/>
    <col min="4255" max="4258" width="13" style="5" customWidth="1"/>
    <col min="4259" max="4265" width="11.7109375" style="5" customWidth="1"/>
    <col min="4266" max="4266" width="10.85546875" style="5" customWidth="1"/>
    <col min="4267" max="4267" width="11.7109375" style="5" customWidth="1"/>
    <col min="4268" max="4270" width="22.7109375" style="5" customWidth="1"/>
    <col min="4271" max="4273" width="20.7109375" style="5" customWidth="1"/>
    <col min="4274" max="4461" width="8.85546875" style="5"/>
    <col min="4462" max="4462" width="6.140625" style="5" customWidth="1"/>
    <col min="4463" max="4463" width="20.28515625" style="5" customWidth="1"/>
    <col min="4464" max="4464" width="12.42578125" style="5" customWidth="1"/>
    <col min="4465" max="4465" width="13" style="5" customWidth="1"/>
    <col min="4466" max="4466" width="12.5703125" style="5" customWidth="1"/>
    <col min="4467" max="4480" width="11.7109375" style="5" customWidth="1"/>
    <col min="4481" max="4481" width="12.28515625" style="5" customWidth="1"/>
    <col min="4482" max="4482" width="11.7109375" style="5" customWidth="1"/>
    <col min="4483" max="4483" width="12.85546875" style="5" customWidth="1"/>
    <col min="4484" max="4484" width="11.7109375" style="5" customWidth="1"/>
    <col min="4485" max="4485" width="12.7109375" style="5" customWidth="1"/>
    <col min="4486" max="4486" width="11.7109375" style="5" customWidth="1"/>
    <col min="4487" max="4487" width="13" style="5" customWidth="1"/>
    <col min="4488" max="4499" width="11.7109375" style="5" customWidth="1"/>
    <col min="4500" max="4500" width="12.5703125" style="5" customWidth="1"/>
    <col min="4501" max="4501" width="11.7109375" style="5" customWidth="1"/>
    <col min="4502" max="4502" width="13" style="5" customWidth="1"/>
    <col min="4503" max="4508" width="11.7109375" style="5" customWidth="1"/>
    <col min="4509" max="4509" width="13.7109375" style="5" customWidth="1"/>
    <col min="4510" max="4510" width="13.140625" style="5" customWidth="1"/>
    <col min="4511" max="4514" width="13" style="5" customWidth="1"/>
    <col min="4515" max="4521" width="11.7109375" style="5" customWidth="1"/>
    <col min="4522" max="4522" width="10.85546875" style="5" customWidth="1"/>
    <col min="4523" max="4523" width="11.7109375" style="5" customWidth="1"/>
    <col min="4524" max="4526" width="22.7109375" style="5" customWidth="1"/>
    <col min="4527" max="4529" width="20.7109375" style="5" customWidth="1"/>
    <col min="4530" max="4717" width="8.85546875" style="5"/>
    <col min="4718" max="4718" width="6.140625" style="5" customWidth="1"/>
    <col min="4719" max="4719" width="20.28515625" style="5" customWidth="1"/>
    <col min="4720" max="4720" width="12.42578125" style="5" customWidth="1"/>
    <col min="4721" max="4721" width="13" style="5" customWidth="1"/>
    <col min="4722" max="4722" width="12.5703125" style="5" customWidth="1"/>
    <col min="4723" max="4736" width="11.7109375" style="5" customWidth="1"/>
    <col min="4737" max="4737" width="12.28515625" style="5" customWidth="1"/>
    <col min="4738" max="4738" width="11.7109375" style="5" customWidth="1"/>
    <col min="4739" max="4739" width="12.85546875" style="5" customWidth="1"/>
    <col min="4740" max="4740" width="11.7109375" style="5" customWidth="1"/>
    <col min="4741" max="4741" width="12.7109375" style="5" customWidth="1"/>
    <col min="4742" max="4742" width="11.7109375" style="5" customWidth="1"/>
    <col min="4743" max="4743" width="13" style="5" customWidth="1"/>
    <col min="4744" max="4755" width="11.7109375" style="5" customWidth="1"/>
    <col min="4756" max="4756" width="12.5703125" style="5" customWidth="1"/>
    <col min="4757" max="4757" width="11.7109375" style="5" customWidth="1"/>
    <col min="4758" max="4758" width="13" style="5" customWidth="1"/>
    <col min="4759" max="4764" width="11.7109375" style="5" customWidth="1"/>
    <col min="4765" max="4765" width="13.7109375" style="5" customWidth="1"/>
    <col min="4766" max="4766" width="13.140625" style="5" customWidth="1"/>
    <col min="4767" max="4770" width="13" style="5" customWidth="1"/>
    <col min="4771" max="4777" width="11.7109375" style="5" customWidth="1"/>
    <col min="4778" max="4778" width="10.85546875" style="5" customWidth="1"/>
    <col min="4779" max="4779" width="11.7109375" style="5" customWidth="1"/>
    <col min="4780" max="4782" width="22.7109375" style="5" customWidth="1"/>
    <col min="4783" max="4785" width="20.7109375" style="5" customWidth="1"/>
    <col min="4786" max="4973" width="8.85546875" style="5"/>
    <col min="4974" max="4974" width="6.140625" style="5" customWidth="1"/>
    <col min="4975" max="4975" width="20.28515625" style="5" customWidth="1"/>
    <col min="4976" max="4976" width="12.42578125" style="5" customWidth="1"/>
    <col min="4977" max="4977" width="13" style="5" customWidth="1"/>
    <col min="4978" max="4978" width="12.5703125" style="5" customWidth="1"/>
    <col min="4979" max="4992" width="11.7109375" style="5" customWidth="1"/>
    <col min="4993" max="4993" width="12.28515625" style="5" customWidth="1"/>
    <col min="4994" max="4994" width="11.7109375" style="5" customWidth="1"/>
    <col min="4995" max="4995" width="12.85546875" style="5" customWidth="1"/>
    <col min="4996" max="4996" width="11.7109375" style="5" customWidth="1"/>
    <col min="4997" max="4997" width="12.7109375" style="5" customWidth="1"/>
    <col min="4998" max="4998" width="11.7109375" style="5" customWidth="1"/>
    <col min="4999" max="4999" width="13" style="5" customWidth="1"/>
    <col min="5000" max="5011" width="11.7109375" style="5" customWidth="1"/>
    <col min="5012" max="5012" width="12.5703125" style="5" customWidth="1"/>
    <col min="5013" max="5013" width="11.7109375" style="5" customWidth="1"/>
    <col min="5014" max="5014" width="13" style="5" customWidth="1"/>
    <col min="5015" max="5020" width="11.7109375" style="5" customWidth="1"/>
    <col min="5021" max="5021" width="13.7109375" style="5" customWidth="1"/>
    <col min="5022" max="5022" width="13.140625" style="5" customWidth="1"/>
    <col min="5023" max="5026" width="13" style="5" customWidth="1"/>
    <col min="5027" max="5033" width="11.7109375" style="5" customWidth="1"/>
    <col min="5034" max="5034" width="10.85546875" style="5" customWidth="1"/>
    <col min="5035" max="5035" width="11.7109375" style="5" customWidth="1"/>
    <col min="5036" max="5038" width="22.7109375" style="5" customWidth="1"/>
    <col min="5039" max="5041" width="20.7109375" style="5" customWidth="1"/>
    <col min="5042" max="5229" width="8.85546875" style="5"/>
    <col min="5230" max="5230" width="6.140625" style="5" customWidth="1"/>
    <col min="5231" max="5231" width="20.28515625" style="5" customWidth="1"/>
    <col min="5232" max="5232" width="12.42578125" style="5" customWidth="1"/>
    <col min="5233" max="5233" width="13" style="5" customWidth="1"/>
    <col min="5234" max="5234" width="12.5703125" style="5" customWidth="1"/>
    <col min="5235" max="5248" width="11.7109375" style="5" customWidth="1"/>
    <col min="5249" max="5249" width="12.28515625" style="5" customWidth="1"/>
    <col min="5250" max="5250" width="11.7109375" style="5" customWidth="1"/>
    <col min="5251" max="5251" width="12.85546875" style="5" customWidth="1"/>
    <col min="5252" max="5252" width="11.7109375" style="5" customWidth="1"/>
    <col min="5253" max="5253" width="12.7109375" style="5" customWidth="1"/>
    <col min="5254" max="5254" width="11.7109375" style="5" customWidth="1"/>
    <col min="5255" max="5255" width="13" style="5" customWidth="1"/>
    <col min="5256" max="5267" width="11.7109375" style="5" customWidth="1"/>
    <col min="5268" max="5268" width="12.5703125" style="5" customWidth="1"/>
    <col min="5269" max="5269" width="11.7109375" style="5" customWidth="1"/>
    <col min="5270" max="5270" width="13" style="5" customWidth="1"/>
    <col min="5271" max="5276" width="11.7109375" style="5" customWidth="1"/>
    <col min="5277" max="5277" width="13.7109375" style="5" customWidth="1"/>
    <col min="5278" max="5278" width="13.140625" style="5" customWidth="1"/>
    <col min="5279" max="5282" width="13" style="5" customWidth="1"/>
    <col min="5283" max="5289" width="11.7109375" style="5" customWidth="1"/>
    <col min="5290" max="5290" width="10.85546875" style="5" customWidth="1"/>
    <col min="5291" max="5291" width="11.7109375" style="5" customWidth="1"/>
    <col min="5292" max="5294" width="22.7109375" style="5" customWidth="1"/>
    <col min="5295" max="5297" width="20.7109375" style="5" customWidth="1"/>
    <col min="5298" max="5485" width="8.85546875" style="5"/>
    <col min="5486" max="5486" width="6.140625" style="5" customWidth="1"/>
    <col min="5487" max="5487" width="20.28515625" style="5" customWidth="1"/>
    <col min="5488" max="5488" width="12.42578125" style="5" customWidth="1"/>
    <col min="5489" max="5489" width="13" style="5" customWidth="1"/>
    <col min="5490" max="5490" width="12.5703125" style="5" customWidth="1"/>
    <col min="5491" max="5504" width="11.7109375" style="5" customWidth="1"/>
    <col min="5505" max="5505" width="12.28515625" style="5" customWidth="1"/>
    <col min="5506" max="5506" width="11.7109375" style="5" customWidth="1"/>
    <col min="5507" max="5507" width="12.85546875" style="5" customWidth="1"/>
    <col min="5508" max="5508" width="11.7109375" style="5" customWidth="1"/>
    <col min="5509" max="5509" width="12.7109375" style="5" customWidth="1"/>
    <col min="5510" max="5510" width="11.7109375" style="5" customWidth="1"/>
    <col min="5511" max="5511" width="13" style="5" customWidth="1"/>
    <col min="5512" max="5523" width="11.7109375" style="5" customWidth="1"/>
    <col min="5524" max="5524" width="12.5703125" style="5" customWidth="1"/>
    <col min="5525" max="5525" width="11.7109375" style="5" customWidth="1"/>
    <col min="5526" max="5526" width="13" style="5" customWidth="1"/>
    <col min="5527" max="5532" width="11.7109375" style="5" customWidth="1"/>
    <col min="5533" max="5533" width="13.7109375" style="5" customWidth="1"/>
    <col min="5534" max="5534" width="13.140625" style="5" customWidth="1"/>
    <col min="5535" max="5538" width="13" style="5" customWidth="1"/>
    <col min="5539" max="5545" width="11.7109375" style="5" customWidth="1"/>
    <col min="5546" max="5546" width="10.85546875" style="5" customWidth="1"/>
    <col min="5547" max="5547" width="11.7109375" style="5" customWidth="1"/>
    <col min="5548" max="5550" width="22.7109375" style="5" customWidth="1"/>
    <col min="5551" max="5553" width="20.7109375" style="5" customWidth="1"/>
    <col min="5554" max="5741" width="8.85546875" style="5"/>
    <col min="5742" max="5742" width="6.140625" style="5" customWidth="1"/>
    <col min="5743" max="5743" width="20.28515625" style="5" customWidth="1"/>
    <col min="5744" max="5744" width="12.42578125" style="5" customWidth="1"/>
    <col min="5745" max="5745" width="13" style="5" customWidth="1"/>
    <col min="5746" max="5746" width="12.5703125" style="5" customWidth="1"/>
    <col min="5747" max="5760" width="11.7109375" style="5" customWidth="1"/>
    <col min="5761" max="5761" width="12.28515625" style="5" customWidth="1"/>
    <col min="5762" max="5762" width="11.7109375" style="5" customWidth="1"/>
    <col min="5763" max="5763" width="12.85546875" style="5" customWidth="1"/>
    <col min="5764" max="5764" width="11.7109375" style="5" customWidth="1"/>
    <col min="5765" max="5765" width="12.7109375" style="5" customWidth="1"/>
    <col min="5766" max="5766" width="11.7109375" style="5" customWidth="1"/>
    <col min="5767" max="5767" width="13" style="5" customWidth="1"/>
    <col min="5768" max="5779" width="11.7109375" style="5" customWidth="1"/>
    <col min="5780" max="5780" width="12.5703125" style="5" customWidth="1"/>
    <col min="5781" max="5781" width="11.7109375" style="5" customWidth="1"/>
    <col min="5782" max="5782" width="13" style="5" customWidth="1"/>
    <col min="5783" max="5788" width="11.7109375" style="5" customWidth="1"/>
    <col min="5789" max="5789" width="13.7109375" style="5" customWidth="1"/>
    <col min="5790" max="5790" width="13.140625" style="5" customWidth="1"/>
    <col min="5791" max="5794" width="13" style="5" customWidth="1"/>
    <col min="5795" max="5801" width="11.7109375" style="5" customWidth="1"/>
    <col min="5802" max="5802" width="10.85546875" style="5" customWidth="1"/>
    <col min="5803" max="5803" width="11.7109375" style="5" customWidth="1"/>
    <col min="5804" max="5806" width="22.7109375" style="5" customWidth="1"/>
    <col min="5807" max="5809" width="20.7109375" style="5" customWidth="1"/>
    <col min="5810" max="5997" width="8.85546875" style="5"/>
    <col min="5998" max="5998" width="6.140625" style="5" customWidth="1"/>
    <col min="5999" max="5999" width="20.28515625" style="5" customWidth="1"/>
    <col min="6000" max="6000" width="12.42578125" style="5" customWidth="1"/>
    <col min="6001" max="6001" width="13" style="5" customWidth="1"/>
    <col min="6002" max="6002" width="12.5703125" style="5" customWidth="1"/>
    <col min="6003" max="6016" width="11.7109375" style="5" customWidth="1"/>
    <col min="6017" max="6017" width="12.28515625" style="5" customWidth="1"/>
    <col min="6018" max="6018" width="11.7109375" style="5" customWidth="1"/>
    <col min="6019" max="6019" width="12.85546875" style="5" customWidth="1"/>
    <col min="6020" max="6020" width="11.7109375" style="5" customWidth="1"/>
    <col min="6021" max="6021" width="12.7109375" style="5" customWidth="1"/>
    <col min="6022" max="6022" width="11.7109375" style="5" customWidth="1"/>
    <col min="6023" max="6023" width="13" style="5" customWidth="1"/>
    <col min="6024" max="6035" width="11.7109375" style="5" customWidth="1"/>
    <col min="6036" max="6036" width="12.5703125" style="5" customWidth="1"/>
    <col min="6037" max="6037" width="11.7109375" style="5" customWidth="1"/>
    <col min="6038" max="6038" width="13" style="5" customWidth="1"/>
    <col min="6039" max="6044" width="11.7109375" style="5" customWidth="1"/>
    <col min="6045" max="6045" width="13.7109375" style="5" customWidth="1"/>
    <col min="6046" max="6046" width="13.140625" style="5" customWidth="1"/>
    <col min="6047" max="6050" width="13" style="5" customWidth="1"/>
    <col min="6051" max="6057" width="11.7109375" style="5" customWidth="1"/>
    <col min="6058" max="6058" width="10.85546875" style="5" customWidth="1"/>
    <col min="6059" max="6059" width="11.7109375" style="5" customWidth="1"/>
    <col min="6060" max="6062" width="22.7109375" style="5" customWidth="1"/>
    <col min="6063" max="6065" width="20.7109375" style="5" customWidth="1"/>
    <col min="6066" max="6253" width="8.85546875" style="5"/>
    <col min="6254" max="6254" width="6.140625" style="5" customWidth="1"/>
    <col min="6255" max="6255" width="20.28515625" style="5" customWidth="1"/>
    <col min="6256" max="6256" width="12.42578125" style="5" customWidth="1"/>
    <col min="6257" max="6257" width="13" style="5" customWidth="1"/>
    <col min="6258" max="6258" width="12.5703125" style="5" customWidth="1"/>
    <col min="6259" max="6272" width="11.7109375" style="5" customWidth="1"/>
    <col min="6273" max="6273" width="12.28515625" style="5" customWidth="1"/>
    <col min="6274" max="6274" width="11.7109375" style="5" customWidth="1"/>
    <col min="6275" max="6275" width="12.85546875" style="5" customWidth="1"/>
    <col min="6276" max="6276" width="11.7109375" style="5" customWidth="1"/>
    <col min="6277" max="6277" width="12.7109375" style="5" customWidth="1"/>
    <col min="6278" max="6278" width="11.7109375" style="5" customWidth="1"/>
    <col min="6279" max="6279" width="13" style="5" customWidth="1"/>
    <col min="6280" max="6291" width="11.7109375" style="5" customWidth="1"/>
    <col min="6292" max="6292" width="12.5703125" style="5" customWidth="1"/>
    <col min="6293" max="6293" width="11.7109375" style="5" customWidth="1"/>
    <col min="6294" max="6294" width="13" style="5" customWidth="1"/>
    <col min="6295" max="6300" width="11.7109375" style="5" customWidth="1"/>
    <col min="6301" max="6301" width="13.7109375" style="5" customWidth="1"/>
    <col min="6302" max="6302" width="13.140625" style="5" customWidth="1"/>
    <col min="6303" max="6306" width="13" style="5" customWidth="1"/>
    <col min="6307" max="6313" width="11.7109375" style="5" customWidth="1"/>
    <col min="6314" max="6314" width="10.85546875" style="5" customWidth="1"/>
    <col min="6315" max="6315" width="11.7109375" style="5" customWidth="1"/>
    <col min="6316" max="6318" width="22.7109375" style="5" customWidth="1"/>
    <col min="6319" max="6321" width="20.7109375" style="5" customWidth="1"/>
    <col min="6322" max="6509" width="8.85546875" style="5"/>
    <col min="6510" max="6510" width="6.140625" style="5" customWidth="1"/>
    <col min="6511" max="6511" width="20.28515625" style="5" customWidth="1"/>
    <col min="6512" max="6512" width="12.42578125" style="5" customWidth="1"/>
    <col min="6513" max="6513" width="13" style="5" customWidth="1"/>
    <col min="6514" max="6514" width="12.5703125" style="5" customWidth="1"/>
    <col min="6515" max="6528" width="11.7109375" style="5" customWidth="1"/>
    <col min="6529" max="6529" width="12.28515625" style="5" customWidth="1"/>
    <col min="6530" max="6530" width="11.7109375" style="5" customWidth="1"/>
    <col min="6531" max="6531" width="12.85546875" style="5" customWidth="1"/>
    <col min="6532" max="6532" width="11.7109375" style="5" customWidth="1"/>
    <col min="6533" max="6533" width="12.7109375" style="5" customWidth="1"/>
    <col min="6534" max="6534" width="11.7109375" style="5" customWidth="1"/>
    <col min="6535" max="6535" width="13" style="5" customWidth="1"/>
    <col min="6536" max="6547" width="11.7109375" style="5" customWidth="1"/>
    <col min="6548" max="6548" width="12.5703125" style="5" customWidth="1"/>
    <col min="6549" max="6549" width="11.7109375" style="5" customWidth="1"/>
    <col min="6550" max="6550" width="13" style="5" customWidth="1"/>
    <col min="6551" max="6556" width="11.7109375" style="5" customWidth="1"/>
    <col min="6557" max="6557" width="13.7109375" style="5" customWidth="1"/>
    <col min="6558" max="6558" width="13.140625" style="5" customWidth="1"/>
    <col min="6559" max="6562" width="13" style="5" customWidth="1"/>
    <col min="6563" max="6569" width="11.7109375" style="5" customWidth="1"/>
    <col min="6570" max="6570" width="10.85546875" style="5" customWidth="1"/>
    <col min="6571" max="6571" width="11.7109375" style="5" customWidth="1"/>
    <col min="6572" max="6574" width="22.7109375" style="5" customWidth="1"/>
    <col min="6575" max="6577" width="20.7109375" style="5" customWidth="1"/>
    <col min="6578" max="6765" width="8.85546875" style="5"/>
    <col min="6766" max="6766" width="6.140625" style="5" customWidth="1"/>
    <col min="6767" max="6767" width="20.28515625" style="5" customWidth="1"/>
    <col min="6768" max="6768" width="12.42578125" style="5" customWidth="1"/>
    <col min="6769" max="6769" width="13" style="5" customWidth="1"/>
    <col min="6770" max="6770" width="12.5703125" style="5" customWidth="1"/>
    <col min="6771" max="6784" width="11.7109375" style="5" customWidth="1"/>
    <col min="6785" max="6785" width="12.28515625" style="5" customWidth="1"/>
    <col min="6786" max="6786" width="11.7109375" style="5" customWidth="1"/>
    <col min="6787" max="6787" width="12.85546875" style="5" customWidth="1"/>
    <col min="6788" max="6788" width="11.7109375" style="5" customWidth="1"/>
    <col min="6789" max="6789" width="12.7109375" style="5" customWidth="1"/>
    <col min="6790" max="6790" width="11.7109375" style="5" customWidth="1"/>
    <col min="6791" max="6791" width="13" style="5" customWidth="1"/>
    <col min="6792" max="6803" width="11.7109375" style="5" customWidth="1"/>
    <col min="6804" max="6804" width="12.5703125" style="5" customWidth="1"/>
    <col min="6805" max="6805" width="11.7109375" style="5" customWidth="1"/>
    <col min="6806" max="6806" width="13" style="5" customWidth="1"/>
    <col min="6807" max="6812" width="11.7109375" style="5" customWidth="1"/>
    <col min="6813" max="6813" width="13.7109375" style="5" customWidth="1"/>
    <col min="6814" max="6814" width="13.140625" style="5" customWidth="1"/>
    <col min="6815" max="6818" width="13" style="5" customWidth="1"/>
    <col min="6819" max="6825" width="11.7109375" style="5" customWidth="1"/>
    <col min="6826" max="6826" width="10.85546875" style="5" customWidth="1"/>
    <col min="6827" max="6827" width="11.7109375" style="5" customWidth="1"/>
    <col min="6828" max="6830" width="22.7109375" style="5" customWidth="1"/>
    <col min="6831" max="6833" width="20.7109375" style="5" customWidth="1"/>
    <col min="6834" max="7021" width="8.85546875" style="5"/>
    <col min="7022" max="7022" width="6.140625" style="5" customWidth="1"/>
    <col min="7023" max="7023" width="20.28515625" style="5" customWidth="1"/>
    <col min="7024" max="7024" width="12.42578125" style="5" customWidth="1"/>
    <col min="7025" max="7025" width="13" style="5" customWidth="1"/>
    <col min="7026" max="7026" width="12.5703125" style="5" customWidth="1"/>
    <col min="7027" max="7040" width="11.7109375" style="5" customWidth="1"/>
    <col min="7041" max="7041" width="12.28515625" style="5" customWidth="1"/>
    <col min="7042" max="7042" width="11.7109375" style="5" customWidth="1"/>
    <col min="7043" max="7043" width="12.85546875" style="5" customWidth="1"/>
    <col min="7044" max="7044" width="11.7109375" style="5" customWidth="1"/>
    <col min="7045" max="7045" width="12.7109375" style="5" customWidth="1"/>
    <col min="7046" max="7046" width="11.7109375" style="5" customWidth="1"/>
    <col min="7047" max="7047" width="13" style="5" customWidth="1"/>
    <col min="7048" max="7059" width="11.7109375" style="5" customWidth="1"/>
    <col min="7060" max="7060" width="12.5703125" style="5" customWidth="1"/>
    <col min="7061" max="7061" width="11.7109375" style="5" customWidth="1"/>
    <col min="7062" max="7062" width="13" style="5" customWidth="1"/>
    <col min="7063" max="7068" width="11.7109375" style="5" customWidth="1"/>
    <col min="7069" max="7069" width="13.7109375" style="5" customWidth="1"/>
    <col min="7070" max="7070" width="13.140625" style="5" customWidth="1"/>
    <col min="7071" max="7074" width="13" style="5" customWidth="1"/>
    <col min="7075" max="7081" width="11.7109375" style="5" customWidth="1"/>
    <col min="7082" max="7082" width="10.85546875" style="5" customWidth="1"/>
    <col min="7083" max="7083" width="11.7109375" style="5" customWidth="1"/>
    <col min="7084" max="7086" width="22.7109375" style="5" customWidth="1"/>
    <col min="7087" max="7089" width="20.7109375" style="5" customWidth="1"/>
    <col min="7090" max="7277" width="8.85546875" style="5"/>
    <col min="7278" max="7278" width="6.140625" style="5" customWidth="1"/>
    <col min="7279" max="7279" width="20.28515625" style="5" customWidth="1"/>
    <col min="7280" max="7280" width="12.42578125" style="5" customWidth="1"/>
    <col min="7281" max="7281" width="13" style="5" customWidth="1"/>
    <col min="7282" max="7282" width="12.5703125" style="5" customWidth="1"/>
    <col min="7283" max="7296" width="11.7109375" style="5" customWidth="1"/>
    <col min="7297" max="7297" width="12.28515625" style="5" customWidth="1"/>
    <col min="7298" max="7298" width="11.7109375" style="5" customWidth="1"/>
    <col min="7299" max="7299" width="12.85546875" style="5" customWidth="1"/>
    <col min="7300" max="7300" width="11.7109375" style="5" customWidth="1"/>
    <col min="7301" max="7301" width="12.7109375" style="5" customWidth="1"/>
    <col min="7302" max="7302" width="11.7109375" style="5" customWidth="1"/>
    <col min="7303" max="7303" width="13" style="5" customWidth="1"/>
    <col min="7304" max="7315" width="11.7109375" style="5" customWidth="1"/>
    <col min="7316" max="7316" width="12.5703125" style="5" customWidth="1"/>
    <col min="7317" max="7317" width="11.7109375" style="5" customWidth="1"/>
    <col min="7318" max="7318" width="13" style="5" customWidth="1"/>
    <col min="7319" max="7324" width="11.7109375" style="5" customWidth="1"/>
    <col min="7325" max="7325" width="13.7109375" style="5" customWidth="1"/>
    <col min="7326" max="7326" width="13.140625" style="5" customWidth="1"/>
    <col min="7327" max="7330" width="13" style="5" customWidth="1"/>
    <col min="7331" max="7337" width="11.7109375" style="5" customWidth="1"/>
    <col min="7338" max="7338" width="10.85546875" style="5" customWidth="1"/>
    <col min="7339" max="7339" width="11.7109375" style="5" customWidth="1"/>
    <col min="7340" max="7342" width="22.7109375" style="5" customWidth="1"/>
    <col min="7343" max="7345" width="20.7109375" style="5" customWidth="1"/>
    <col min="7346" max="7533" width="8.85546875" style="5"/>
    <col min="7534" max="7534" width="6.140625" style="5" customWidth="1"/>
    <col min="7535" max="7535" width="20.28515625" style="5" customWidth="1"/>
    <col min="7536" max="7536" width="12.42578125" style="5" customWidth="1"/>
    <col min="7537" max="7537" width="13" style="5" customWidth="1"/>
    <col min="7538" max="7538" width="12.5703125" style="5" customWidth="1"/>
    <col min="7539" max="7552" width="11.7109375" style="5" customWidth="1"/>
    <col min="7553" max="7553" width="12.28515625" style="5" customWidth="1"/>
    <col min="7554" max="7554" width="11.7109375" style="5" customWidth="1"/>
    <col min="7555" max="7555" width="12.85546875" style="5" customWidth="1"/>
    <col min="7556" max="7556" width="11.7109375" style="5" customWidth="1"/>
    <col min="7557" max="7557" width="12.7109375" style="5" customWidth="1"/>
    <col min="7558" max="7558" width="11.7109375" style="5" customWidth="1"/>
    <col min="7559" max="7559" width="13" style="5" customWidth="1"/>
    <col min="7560" max="7571" width="11.7109375" style="5" customWidth="1"/>
    <col min="7572" max="7572" width="12.5703125" style="5" customWidth="1"/>
    <col min="7573" max="7573" width="11.7109375" style="5" customWidth="1"/>
    <col min="7574" max="7574" width="13" style="5" customWidth="1"/>
    <col min="7575" max="7580" width="11.7109375" style="5" customWidth="1"/>
    <col min="7581" max="7581" width="13.7109375" style="5" customWidth="1"/>
    <col min="7582" max="7582" width="13.140625" style="5" customWidth="1"/>
    <col min="7583" max="7586" width="13" style="5" customWidth="1"/>
    <col min="7587" max="7593" width="11.7109375" style="5" customWidth="1"/>
    <col min="7594" max="7594" width="10.85546875" style="5" customWidth="1"/>
    <col min="7595" max="7595" width="11.7109375" style="5" customWidth="1"/>
    <col min="7596" max="7598" width="22.7109375" style="5" customWidth="1"/>
    <col min="7599" max="7601" width="20.7109375" style="5" customWidth="1"/>
    <col min="7602" max="7789" width="8.85546875" style="5"/>
    <col min="7790" max="7790" width="6.140625" style="5" customWidth="1"/>
    <col min="7791" max="7791" width="20.28515625" style="5" customWidth="1"/>
    <col min="7792" max="7792" width="12.42578125" style="5" customWidth="1"/>
    <col min="7793" max="7793" width="13" style="5" customWidth="1"/>
    <col min="7794" max="7794" width="12.5703125" style="5" customWidth="1"/>
    <col min="7795" max="7808" width="11.7109375" style="5" customWidth="1"/>
    <col min="7809" max="7809" width="12.28515625" style="5" customWidth="1"/>
    <col min="7810" max="7810" width="11.7109375" style="5" customWidth="1"/>
    <col min="7811" max="7811" width="12.85546875" style="5" customWidth="1"/>
    <col min="7812" max="7812" width="11.7109375" style="5" customWidth="1"/>
    <col min="7813" max="7813" width="12.7109375" style="5" customWidth="1"/>
    <col min="7814" max="7814" width="11.7109375" style="5" customWidth="1"/>
    <col min="7815" max="7815" width="13" style="5" customWidth="1"/>
    <col min="7816" max="7827" width="11.7109375" style="5" customWidth="1"/>
    <col min="7828" max="7828" width="12.5703125" style="5" customWidth="1"/>
    <col min="7829" max="7829" width="11.7109375" style="5" customWidth="1"/>
    <col min="7830" max="7830" width="13" style="5" customWidth="1"/>
    <col min="7831" max="7836" width="11.7109375" style="5" customWidth="1"/>
    <col min="7837" max="7837" width="13.7109375" style="5" customWidth="1"/>
    <col min="7838" max="7838" width="13.140625" style="5" customWidth="1"/>
    <col min="7839" max="7842" width="13" style="5" customWidth="1"/>
    <col min="7843" max="7849" width="11.7109375" style="5" customWidth="1"/>
    <col min="7850" max="7850" width="10.85546875" style="5" customWidth="1"/>
    <col min="7851" max="7851" width="11.7109375" style="5" customWidth="1"/>
    <col min="7852" max="7854" width="22.7109375" style="5" customWidth="1"/>
    <col min="7855" max="7857" width="20.7109375" style="5" customWidth="1"/>
    <col min="7858" max="8045" width="8.85546875" style="5"/>
    <col min="8046" max="8046" width="6.140625" style="5" customWidth="1"/>
    <col min="8047" max="8047" width="20.28515625" style="5" customWidth="1"/>
    <col min="8048" max="8048" width="12.42578125" style="5" customWidth="1"/>
    <col min="8049" max="8049" width="13" style="5" customWidth="1"/>
    <col min="8050" max="8050" width="12.5703125" style="5" customWidth="1"/>
    <col min="8051" max="8064" width="11.7109375" style="5" customWidth="1"/>
    <col min="8065" max="8065" width="12.28515625" style="5" customWidth="1"/>
    <col min="8066" max="8066" width="11.7109375" style="5" customWidth="1"/>
    <col min="8067" max="8067" width="12.85546875" style="5" customWidth="1"/>
    <col min="8068" max="8068" width="11.7109375" style="5" customWidth="1"/>
    <col min="8069" max="8069" width="12.7109375" style="5" customWidth="1"/>
    <col min="8070" max="8070" width="11.7109375" style="5" customWidth="1"/>
    <col min="8071" max="8071" width="13" style="5" customWidth="1"/>
    <col min="8072" max="8083" width="11.7109375" style="5" customWidth="1"/>
    <col min="8084" max="8084" width="12.5703125" style="5" customWidth="1"/>
    <col min="8085" max="8085" width="11.7109375" style="5" customWidth="1"/>
    <col min="8086" max="8086" width="13" style="5" customWidth="1"/>
    <col min="8087" max="8092" width="11.7109375" style="5" customWidth="1"/>
    <col min="8093" max="8093" width="13.7109375" style="5" customWidth="1"/>
    <col min="8094" max="8094" width="13.140625" style="5" customWidth="1"/>
    <col min="8095" max="8098" width="13" style="5" customWidth="1"/>
    <col min="8099" max="8105" width="11.7109375" style="5" customWidth="1"/>
    <col min="8106" max="8106" width="10.85546875" style="5" customWidth="1"/>
    <col min="8107" max="8107" width="11.7109375" style="5" customWidth="1"/>
    <col min="8108" max="8110" width="22.7109375" style="5" customWidth="1"/>
    <col min="8111" max="8113" width="20.7109375" style="5" customWidth="1"/>
    <col min="8114" max="8301" width="8.85546875" style="5"/>
    <col min="8302" max="8302" width="6.140625" style="5" customWidth="1"/>
    <col min="8303" max="8303" width="20.28515625" style="5" customWidth="1"/>
    <col min="8304" max="8304" width="12.42578125" style="5" customWidth="1"/>
    <col min="8305" max="8305" width="13" style="5" customWidth="1"/>
    <col min="8306" max="8306" width="12.5703125" style="5" customWidth="1"/>
    <col min="8307" max="8320" width="11.7109375" style="5" customWidth="1"/>
    <col min="8321" max="8321" width="12.28515625" style="5" customWidth="1"/>
    <col min="8322" max="8322" width="11.7109375" style="5" customWidth="1"/>
    <col min="8323" max="8323" width="12.85546875" style="5" customWidth="1"/>
    <col min="8324" max="8324" width="11.7109375" style="5" customWidth="1"/>
    <col min="8325" max="8325" width="12.7109375" style="5" customWidth="1"/>
    <col min="8326" max="8326" width="11.7109375" style="5" customWidth="1"/>
    <col min="8327" max="8327" width="13" style="5" customWidth="1"/>
    <col min="8328" max="8339" width="11.7109375" style="5" customWidth="1"/>
    <col min="8340" max="8340" width="12.5703125" style="5" customWidth="1"/>
    <col min="8341" max="8341" width="11.7109375" style="5" customWidth="1"/>
    <col min="8342" max="8342" width="13" style="5" customWidth="1"/>
    <col min="8343" max="8348" width="11.7109375" style="5" customWidth="1"/>
    <col min="8349" max="8349" width="13.7109375" style="5" customWidth="1"/>
    <col min="8350" max="8350" width="13.140625" style="5" customWidth="1"/>
    <col min="8351" max="8354" width="13" style="5" customWidth="1"/>
    <col min="8355" max="8361" width="11.7109375" style="5" customWidth="1"/>
    <col min="8362" max="8362" width="10.85546875" style="5" customWidth="1"/>
    <col min="8363" max="8363" width="11.7109375" style="5" customWidth="1"/>
    <col min="8364" max="8366" width="22.7109375" style="5" customWidth="1"/>
    <col min="8367" max="8369" width="20.7109375" style="5" customWidth="1"/>
    <col min="8370" max="8557" width="8.85546875" style="5"/>
    <col min="8558" max="8558" width="6.140625" style="5" customWidth="1"/>
    <col min="8559" max="8559" width="20.28515625" style="5" customWidth="1"/>
    <col min="8560" max="8560" width="12.42578125" style="5" customWidth="1"/>
    <col min="8561" max="8561" width="13" style="5" customWidth="1"/>
    <col min="8562" max="8562" width="12.5703125" style="5" customWidth="1"/>
    <col min="8563" max="8576" width="11.7109375" style="5" customWidth="1"/>
    <col min="8577" max="8577" width="12.28515625" style="5" customWidth="1"/>
    <col min="8578" max="8578" width="11.7109375" style="5" customWidth="1"/>
    <col min="8579" max="8579" width="12.85546875" style="5" customWidth="1"/>
    <col min="8580" max="8580" width="11.7109375" style="5" customWidth="1"/>
    <col min="8581" max="8581" width="12.7109375" style="5" customWidth="1"/>
    <col min="8582" max="8582" width="11.7109375" style="5" customWidth="1"/>
    <col min="8583" max="8583" width="13" style="5" customWidth="1"/>
    <col min="8584" max="8595" width="11.7109375" style="5" customWidth="1"/>
    <col min="8596" max="8596" width="12.5703125" style="5" customWidth="1"/>
    <col min="8597" max="8597" width="11.7109375" style="5" customWidth="1"/>
    <col min="8598" max="8598" width="13" style="5" customWidth="1"/>
    <col min="8599" max="8604" width="11.7109375" style="5" customWidth="1"/>
    <col min="8605" max="8605" width="13.7109375" style="5" customWidth="1"/>
    <col min="8606" max="8606" width="13.140625" style="5" customWidth="1"/>
    <col min="8607" max="8610" width="13" style="5" customWidth="1"/>
    <col min="8611" max="8617" width="11.7109375" style="5" customWidth="1"/>
    <col min="8618" max="8618" width="10.85546875" style="5" customWidth="1"/>
    <col min="8619" max="8619" width="11.7109375" style="5" customWidth="1"/>
    <col min="8620" max="8622" width="22.7109375" style="5" customWidth="1"/>
    <col min="8623" max="8625" width="20.7109375" style="5" customWidth="1"/>
    <col min="8626" max="8813" width="8.85546875" style="5"/>
    <col min="8814" max="8814" width="6.140625" style="5" customWidth="1"/>
    <col min="8815" max="8815" width="20.28515625" style="5" customWidth="1"/>
    <col min="8816" max="8816" width="12.42578125" style="5" customWidth="1"/>
    <col min="8817" max="8817" width="13" style="5" customWidth="1"/>
    <col min="8818" max="8818" width="12.5703125" style="5" customWidth="1"/>
    <col min="8819" max="8832" width="11.7109375" style="5" customWidth="1"/>
    <col min="8833" max="8833" width="12.28515625" style="5" customWidth="1"/>
    <col min="8834" max="8834" width="11.7109375" style="5" customWidth="1"/>
    <col min="8835" max="8835" width="12.85546875" style="5" customWidth="1"/>
    <col min="8836" max="8836" width="11.7109375" style="5" customWidth="1"/>
    <col min="8837" max="8837" width="12.7109375" style="5" customWidth="1"/>
    <col min="8838" max="8838" width="11.7109375" style="5" customWidth="1"/>
    <col min="8839" max="8839" width="13" style="5" customWidth="1"/>
    <col min="8840" max="8851" width="11.7109375" style="5" customWidth="1"/>
    <col min="8852" max="8852" width="12.5703125" style="5" customWidth="1"/>
    <col min="8853" max="8853" width="11.7109375" style="5" customWidth="1"/>
    <col min="8854" max="8854" width="13" style="5" customWidth="1"/>
    <col min="8855" max="8860" width="11.7109375" style="5" customWidth="1"/>
    <col min="8861" max="8861" width="13.7109375" style="5" customWidth="1"/>
    <col min="8862" max="8862" width="13.140625" style="5" customWidth="1"/>
    <col min="8863" max="8866" width="13" style="5" customWidth="1"/>
    <col min="8867" max="8873" width="11.7109375" style="5" customWidth="1"/>
    <col min="8874" max="8874" width="10.85546875" style="5" customWidth="1"/>
    <col min="8875" max="8875" width="11.7109375" style="5" customWidth="1"/>
    <col min="8876" max="8878" width="22.7109375" style="5" customWidth="1"/>
    <col min="8879" max="8881" width="20.7109375" style="5" customWidth="1"/>
    <col min="8882" max="9069" width="8.85546875" style="5"/>
    <col min="9070" max="9070" width="6.140625" style="5" customWidth="1"/>
    <col min="9071" max="9071" width="20.28515625" style="5" customWidth="1"/>
    <col min="9072" max="9072" width="12.42578125" style="5" customWidth="1"/>
    <col min="9073" max="9073" width="13" style="5" customWidth="1"/>
    <col min="9074" max="9074" width="12.5703125" style="5" customWidth="1"/>
    <col min="9075" max="9088" width="11.7109375" style="5" customWidth="1"/>
    <col min="9089" max="9089" width="12.28515625" style="5" customWidth="1"/>
    <col min="9090" max="9090" width="11.7109375" style="5" customWidth="1"/>
    <col min="9091" max="9091" width="12.85546875" style="5" customWidth="1"/>
    <col min="9092" max="9092" width="11.7109375" style="5" customWidth="1"/>
    <col min="9093" max="9093" width="12.7109375" style="5" customWidth="1"/>
    <col min="9094" max="9094" width="11.7109375" style="5" customWidth="1"/>
    <col min="9095" max="9095" width="13" style="5" customWidth="1"/>
    <col min="9096" max="9107" width="11.7109375" style="5" customWidth="1"/>
    <col min="9108" max="9108" width="12.5703125" style="5" customWidth="1"/>
    <col min="9109" max="9109" width="11.7109375" style="5" customWidth="1"/>
    <col min="9110" max="9110" width="13" style="5" customWidth="1"/>
    <col min="9111" max="9116" width="11.7109375" style="5" customWidth="1"/>
    <col min="9117" max="9117" width="13.7109375" style="5" customWidth="1"/>
    <col min="9118" max="9118" width="13.140625" style="5" customWidth="1"/>
    <col min="9119" max="9122" width="13" style="5" customWidth="1"/>
    <col min="9123" max="9129" width="11.7109375" style="5" customWidth="1"/>
    <col min="9130" max="9130" width="10.85546875" style="5" customWidth="1"/>
    <col min="9131" max="9131" width="11.7109375" style="5" customWidth="1"/>
    <col min="9132" max="9134" width="22.7109375" style="5" customWidth="1"/>
    <col min="9135" max="9137" width="20.7109375" style="5" customWidth="1"/>
    <col min="9138" max="9325" width="8.85546875" style="5"/>
    <col min="9326" max="9326" width="6.140625" style="5" customWidth="1"/>
    <col min="9327" max="9327" width="20.28515625" style="5" customWidth="1"/>
    <col min="9328" max="9328" width="12.42578125" style="5" customWidth="1"/>
    <col min="9329" max="9329" width="13" style="5" customWidth="1"/>
    <col min="9330" max="9330" width="12.5703125" style="5" customWidth="1"/>
    <col min="9331" max="9344" width="11.7109375" style="5" customWidth="1"/>
    <col min="9345" max="9345" width="12.28515625" style="5" customWidth="1"/>
    <col min="9346" max="9346" width="11.7109375" style="5" customWidth="1"/>
    <col min="9347" max="9347" width="12.85546875" style="5" customWidth="1"/>
    <col min="9348" max="9348" width="11.7109375" style="5" customWidth="1"/>
    <col min="9349" max="9349" width="12.7109375" style="5" customWidth="1"/>
    <col min="9350" max="9350" width="11.7109375" style="5" customWidth="1"/>
    <col min="9351" max="9351" width="13" style="5" customWidth="1"/>
    <col min="9352" max="9363" width="11.7109375" style="5" customWidth="1"/>
    <col min="9364" max="9364" width="12.5703125" style="5" customWidth="1"/>
    <col min="9365" max="9365" width="11.7109375" style="5" customWidth="1"/>
    <col min="9366" max="9366" width="13" style="5" customWidth="1"/>
    <col min="9367" max="9372" width="11.7109375" style="5" customWidth="1"/>
    <col min="9373" max="9373" width="13.7109375" style="5" customWidth="1"/>
    <col min="9374" max="9374" width="13.140625" style="5" customWidth="1"/>
    <col min="9375" max="9378" width="13" style="5" customWidth="1"/>
    <col min="9379" max="9385" width="11.7109375" style="5" customWidth="1"/>
    <col min="9386" max="9386" width="10.85546875" style="5" customWidth="1"/>
    <col min="9387" max="9387" width="11.7109375" style="5" customWidth="1"/>
    <col min="9388" max="9390" width="22.7109375" style="5" customWidth="1"/>
    <col min="9391" max="9393" width="20.7109375" style="5" customWidth="1"/>
    <col min="9394" max="9581" width="8.85546875" style="5"/>
    <col min="9582" max="9582" width="6.140625" style="5" customWidth="1"/>
    <col min="9583" max="9583" width="20.28515625" style="5" customWidth="1"/>
    <col min="9584" max="9584" width="12.42578125" style="5" customWidth="1"/>
    <col min="9585" max="9585" width="13" style="5" customWidth="1"/>
    <col min="9586" max="9586" width="12.5703125" style="5" customWidth="1"/>
    <col min="9587" max="9600" width="11.7109375" style="5" customWidth="1"/>
    <col min="9601" max="9601" width="12.28515625" style="5" customWidth="1"/>
    <col min="9602" max="9602" width="11.7109375" style="5" customWidth="1"/>
    <col min="9603" max="9603" width="12.85546875" style="5" customWidth="1"/>
    <col min="9604" max="9604" width="11.7109375" style="5" customWidth="1"/>
    <col min="9605" max="9605" width="12.7109375" style="5" customWidth="1"/>
    <col min="9606" max="9606" width="11.7109375" style="5" customWidth="1"/>
    <col min="9607" max="9607" width="13" style="5" customWidth="1"/>
    <col min="9608" max="9619" width="11.7109375" style="5" customWidth="1"/>
    <col min="9620" max="9620" width="12.5703125" style="5" customWidth="1"/>
    <col min="9621" max="9621" width="11.7109375" style="5" customWidth="1"/>
    <col min="9622" max="9622" width="13" style="5" customWidth="1"/>
    <col min="9623" max="9628" width="11.7109375" style="5" customWidth="1"/>
    <col min="9629" max="9629" width="13.7109375" style="5" customWidth="1"/>
    <col min="9630" max="9630" width="13.140625" style="5" customWidth="1"/>
    <col min="9631" max="9634" width="13" style="5" customWidth="1"/>
    <col min="9635" max="9641" width="11.7109375" style="5" customWidth="1"/>
    <col min="9642" max="9642" width="10.85546875" style="5" customWidth="1"/>
    <col min="9643" max="9643" width="11.7109375" style="5" customWidth="1"/>
    <col min="9644" max="9646" width="22.7109375" style="5" customWidth="1"/>
    <col min="9647" max="9649" width="20.7109375" style="5" customWidth="1"/>
    <col min="9650" max="9837" width="8.85546875" style="5"/>
    <col min="9838" max="9838" width="6.140625" style="5" customWidth="1"/>
    <col min="9839" max="9839" width="20.28515625" style="5" customWidth="1"/>
    <col min="9840" max="9840" width="12.42578125" style="5" customWidth="1"/>
    <col min="9841" max="9841" width="13" style="5" customWidth="1"/>
    <col min="9842" max="9842" width="12.5703125" style="5" customWidth="1"/>
    <col min="9843" max="9856" width="11.7109375" style="5" customWidth="1"/>
    <col min="9857" max="9857" width="12.28515625" style="5" customWidth="1"/>
    <col min="9858" max="9858" width="11.7109375" style="5" customWidth="1"/>
    <col min="9859" max="9859" width="12.85546875" style="5" customWidth="1"/>
    <col min="9860" max="9860" width="11.7109375" style="5" customWidth="1"/>
    <col min="9861" max="9861" width="12.7109375" style="5" customWidth="1"/>
    <col min="9862" max="9862" width="11.7109375" style="5" customWidth="1"/>
    <col min="9863" max="9863" width="13" style="5" customWidth="1"/>
    <col min="9864" max="9875" width="11.7109375" style="5" customWidth="1"/>
    <col min="9876" max="9876" width="12.5703125" style="5" customWidth="1"/>
    <col min="9877" max="9877" width="11.7109375" style="5" customWidth="1"/>
    <col min="9878" max="9878" width="13" style="5" customWidth="1"/>
    <col min="9879" max="9884" width="11.7109375" style="5" customWidth="1"/>
    <col min="9885" max="9885" width="13.7109375" style="5" customWidth="1"/>
    <col min="9886" max="9886" width="13.140625" style="5" customWidth="1"/>
    <col min="9887" max="9890" width="13" style="5" customWidth="1"/>
    <col min="9891" max="9897" width="11.7109375" style="5" customWidth="1"/>
    <col min="9898" max="9898" width="10.85546875" style="5" customWidth="1"/>
    <col min="9899" max="9899" width="11.7109375" style="5" customWidth="1"/>
    <col min="9900" max="9902" width="22.7109375" style="5" customWidth="1"/>
    <col min="9903" max="9905" width="20.7109375" style="5" customWidth="1"/>
    <col min="9906" max="10093" width="8.85546875" style="5"/>
    <col min="10094" max="10094" width="6.140625" style="5" customWidth="1"/>
    <col min="10095" max="10095" width="20.28515625" style="5" customWidth="1"/>
    <col min="10096" max="10096" width="12.42578125" style="5" customWidth="1"/>
    <col min="10097" max="10097" width="13" style="5" customWidth="1"/>
    <col min="10098" max="10098" width="12.5703125" style="5" customWidth="1"/>
    <col min="10099" max="10112" width="11.7109375" style="5" customWidth="1"/>
    <col min="10113" max="10113" width="12.28515625" style="5" customWidth="1"/>
    <col min="10114" max="10114" width="11.7109375" style="5" customWidth="1"/>
    <col min="10115" max="10115" width="12.85546875" style="5" customWidth="1"/>
    <col min="10116" max="10116" width="11.7109375" style="5" customWidth="1"/>
    <col min="10117" max="10117" width="12.7109375" style="5" customWidth="1"/>
    <col min="10118" max="10118" width="11.7109375" style="5" customWidth="1"/>
    <col min="10119" max="10119" width="13" style="5" customWidth="1"/>
    <col min="10120" max="10131" width="11.7109375" style="5" customWidth="1"/>
    <col min="10132" max="10132" width="12.5703125" style="5" customWidth="1"/>
    <col min="10133" max="10133" width="11.7109375" style="5" customWidth="1"/>
    <col min="10134" max="10134" width="13" style="5" customWidth="1"/>
    <col min="10135" max="10140" width="11.7109375" style="5" customWidth="1"/>
    <col min="10141" max="10141" width="13.7109375" style="5" customWidth="1"/>
    <col min="10142" max="10142" width="13.140625" style="5" customWidth="1"/>
    <col min="10143" max="10146" width="13" style="5" customWidth="1"/>
    <col min="10147" max="10153" width="11.7109375" style="5" customWidth="1"/>
    <col min="10154" max="10154" width="10.85546875" style="5" customWidth="1"/>
    <col min="10155" max="10155" width="11.7109375" style="5" customWidth="1"/>
    <col min="10156" max="10158" width="22.7109375" style="5" customWidth="1"/>
    <col min="10159" max="10161" width="20.7109375" style="5" customWidth="1"/>
    <col min="10162" max="10349" width="8.85546875" style="5"/>
    <col min="10350" max="10350" width="6.140625" style="5" customWidth="1"/>
    <col min="10351" max="10351" width="20.28515625" style="5" customWidth="1"/>
    <col min="10352" max="10352" width="12.42578125" style="5" customWidth="1"/>
    <col min="10353" max="10353" width="13" style="5" customWidth="1"/>
    <col min="10354" max="10354" width="12.5703125" style="5" customWidth="1"/>
    <col min="10355" max="10368" width="11.7109375" style="5" customWidth="1"/>
    <col min="10369" max="10369" width="12.28515625" style="5" customWidth="1"/>
    <col min="10370" max="10370" width="11.7109375" style="5" customWidth="1"/>
    <col min="10371" max="10371" width="12.85546875" style="5" customWidth="1"/>
    <col min="10372" max="10372" width="11.7109375" style="5" customWidth="1"/>
    <col min="10373" max="10373" width="12.7109375" style="5" customWidth="1"/>
    <col min="10374" max="10374" width="11.7109375" style="5" customWidth="1"/>
    <col min="10375" max="10375" width="13" style="5" customWidth="1"/>
    <col min="10376" max="10387" width="11.7109375" style="5" customWidth="1"/>
    <col min="10388" max="10388" width="12.5703125" style="5" customWidth="1"/>
    <col min="10389" max="10389" width="11.7109375" style="5" customWidth="1"/>
    <col min="10390" max="10390" width="13" style="5" customWidth="1"/>
    <col min="10391" max="10396" width="11.7109375" style="5" customWidth="1"/>
    <col min="10397" max="10397" width="13.7109375" style="5" customWidth="1"/>
    <col min="10398" max="10398" width="13.140625" style="5" customWidth="1"/>
    <col min="10399" max="10402" width="13" style="5" customWidth="1"/>
    <col min="10403" max="10409" width="11.7109375" style="5" customWidth="1"/>
    <col min="10410" max="10410" width="10.85546875" style="5" customWidth="1"/>
    <col min="10411" max="10411" width="11.7109375" style="5" customWidth="1"/>
    <col min="10412" max="10414" width="22.7109375" style="5" customWidth="1"/>
    <col min="10415" max="10417" width="20.7109375" style="5" customWidth="1"/>
    <col min="10418" max="10605" width="8.85546875" style="5"/>
    <col min="10606" max="10606" width="6.140625" style="5" customWidth="1"/>
    <col min="10607" max="10607" width="20.28515625" style="5" customWidth="1"/>
    <col min="10608" max="10608" width="12.42578125" style="5" customWidth="1"/>
    <col min="10609" max="10609" width="13" style="5" customWidth="1"/>
    <col min="10610" max="10610" width="12.5703125" style="5" customWidth="1"/>
    <col min="10611" max="10624" width="11.7109375" style="5" customWidth="1"/>
    <col min="10625" max="10625" width="12.28515625" style="5" customWidth="1"/>
    <col min="10626" max="10626" width="11.7109375" style="5" customWidth="1"/>
    <col min="10627" max="10627" width="12.85546875" style="5" customWidth="1"/>
    <col min="10628" max="10628" width="11.7109375" style="5" customWidth="1"/>
    <col min="10629" max="10629" width="12.7109375" style="5" customWidth="1"/>
    <col min="10630" max="10630" width="11.7109375" style="5" customWidth="1"/>
    <col min="10631" max="10631" width="13" style="5" customWidth="1"/>
    <col min="10632" max="10643" width="11.7109375" style="5" customWidth="1"/>
    <col min="10644" max="10644" width="12.5703125" style="5" customWidth="1"/>
    <col min="10645" max="10645" width="11.7109375" style="5" customWidth="1"/>
    <col min="10646" max="10646" width="13" style="5" customWidth="1"/>
    <col min="10647" max="10652" width="11.7109375" style="5" customWidth="1"/>
    <col min="10653" max="10653" width="13.7109375" style="5" customWidth="1"/>
    <col min="10654" max="10654" width="13.140625" style="5" customWidth="1"/>
    <col min="10655" max="10658" width="13" style="5" customWidth="1"/>
    <col min="10659" max="10665" width="11.7109375" style="5" customWidth="1"/>
    <col min="10666" max="10666" width="10.85546875" style="5" customWidth="1"/>
    <col min="10667" max="10667" width="11.7109375" style="5" customWidth="1"/>
    <col min="10668" max="10670" width="22.7109375" style="5" customWidth="1"/>
    <col min="10671" max="10673" width="20.7109375" style="5" customWidth="1"/>
    <col min="10674" max="10861" width="8.85546875" style="5"/>
    <col min="10862" max="10862" width="6.140625" style="5" customWidth="1"/>
    <col min="10863" max="10863" width="20.28515625" style="5" customWidth="1"/>
    <col min="10864" max="10864" width="12.42578125" style="5" customWidth="1"/>
    <col min="10865" max="10865" width="13" style="5" customWidth="1"/>
    <col min="10866" max="10866" width="12.5703125" style="5" customWidth="1"/>
    <col min="10867" max="10880" width="11.7109375" style="5" customWidth="1"/>
    <col min="10881" max="10881" width="12.28515625" style="5" customWidth="1"/>
    <col min="10882" max="10882" width="11.7109375" style="5" customWidth="1"/>
    <col min="10883" max="10883" width="12.85546875" style="5" customWidth="1"/>
    <col min="10884" max="10884" width="11.7109375" style="5" customWidth="1"/>
    <col min="10885" max="10885" width="12.7109375" style="5" customWidth="1"/>
    <col min="10886" max="10886" width="11.7109375" style="5" customWidth="1"/>
    <col min="10887" max="10887" width="13" style="5" customWidth="1"/>
    <col min="10888" max="10899" width="11.7109375" style="5" customWidth="1"/>
    <col min="10900" max="10900" width="12.5703125" style="5" customWidth="1"/>
    <col min="10901" max="10901" width="11.7109375" style="5" customWidth="1"/>
    <col min="10902" max="10902" width="13" style="5" customWidth="1"/>
    <col min="10903" max="10908" width="11.7109375" style="5" customWidth="1"/>
    <col min="10909" max="10909" width="13.7109375" style="5" customWidth="1"/>
    <col min="10910" max="10910" width="13.140625" style="5" customWidth="1"/>
    <col min="10911" max="10914" width="13" style="5" customWidth="1"/>
    <col min="10915" max="10921" width="11.7109375" style="5" customWidth="1"/>
    <col min="10922" max="10922" width="10.85546875" style="5" customWidth="1"/>
    <col min="10923" max="10923" width="11.7109375" style="5" customWidth="1"/>
    <col min="10924" max="10926" width="22.7109375" style="5" customWidth="1"/>
    <col min="10927" max="10929" width="20.7109375" style="5" customWidth="1"/>
    <col min="10930" max="11117" width="8.85546875" style="5"/>
    <col min="11118" max="11118" width="6.140625" style="5" customWidth="1"/>
    <col min="11119" max="11119" width="20.28515625" style="5" customWidth="1"/>
    <col min="11120" max="11120" width="12.42578125" style="5" customWidth="1"/>
    <col min="11121" max="11121" width="13" style="5" customWidth="1"/>
    <col min="11122" max="11122" width="12.5703125" style="5" customWidth="1"/>
    <col min="11123" max="11136" width="11.7109375" style="5" customWidth="1"/>
    <col min="11137" max="11137" width="12.28515625" style="5" customWidth="1"/>
    <col min="11138" max="11138" width="11.7109375" style="5" customWidth="1"/>
    <col min="11139" max="11139" width="12.85546875" style="5" customWidth="1"/>
    <col min="11140" max="11140" width="11.7109375" style="5" customWidth="1"/>
    <col min="11141" max="11141" width="12.7109375" style="5" customWidth="1"/>
    <col min="11142" max="11142" width="11.7109375" style="5" customWidth="1"/>
    <col min="11143" max="11143" width="13" style="5" customWidth="1"/>
    <col min="11144" max="11155" width="11.7109375" style="5" customWidth="1"/>
    <col min="11156" max="11156" width="12.5703125" style="5" customWidth="1"/>
    <col min="11157" max="11157" width="11.7109375" style="5" customWidth="1"/>
    <col min="11158" max="11158" width="13" style="5" customWidth="1"/>
    <col min="11159" max="11164" width="11.7109375" style="5" customWidth="1"/>
    <col min="11165" max="11165" width="13.7109375" style="5" customWidth="1"/>
    <col min="11166" max="11166" width="13.140625" style="5" customWidth="1"/>
    <col min="11167" max="11170" width="13" style="5" customWidth="1"/>
    <col min="11171" max="11177" width="11.7109375" style="5" customWidth="1"/>
    <col min="11178" max="11178" width="10.85546875" style="5" customWidth="1"/>
    <col min="11179" max="11179" width="11.7109375" style="5" customWidth="1"/>
    <col min="11180" max="11182" width="22.7109375" style="5" customWidth="1"/>
    <col min="11183" max="11185" width="20.7109375" style="5" customWidth="1"/>
    <col min="11186" max="11373" width="8.85546875" style="5"/>
    <col min="11374" max="11374" width="6.140625" style="5" customWidth="1"/>
    <col min="11375" max="11375" width="20.28515625" style="5" customWidth="1"/>
    <col min="11376" max="11376" width="12.42578125" style="5" customWidth="1"/>
    <col min="11377" max="11377" width="13" style="5" customWidth="1"/>
    <col min="11378" max="11378" width="12.5703125" style="5" customWidth="1"/>
    <col min="11379" max="11392" width="11.7109375" style="5" customWidth="1"/>
    <col min="11393" max="11393" width="12.28515625" style="5" customWidth="1"/>
    <col min="11394" max="11394" width="11.7109375" style="5" customWidth="1"/>
    <col min="11395" max="11395" width="12.85546875" style="5" customWidth="1"/>
    <col min="11396" max="11396" width="11.7109375" style="5" customWidth="1"/>
    <col min="11397" max="11397" width="12.7109375" style="5" customWidth="1"/>
    <col min="11398" max="11398" width="11.7109375" style="5" customWidth="1"/>
    <col min="11399" max="11399" width="13" style="5" customWidth="1"/>
    <col min="11400" max="11411" width="11.7109375" style="5" customWidth="1"/>
    <col min="11412" max="11412" width="12.5703125" style="5" customWidth="1"/>
    <col min="11413" max="11413" width="11.7109375" style="5" customWidth="1"/>
    <col min="11414" max="11414" width="13" style="5" customWidth="1"/>
    <col min="11415" max="11420" width="11.7109375" style="5" customWidth="1"/>
    <col min="11421" max="11421" width="13.7109375" style="5" customWidth="1"/>
    <col min="11422" max="11422" width="13.140625" style="5" customWidth="1"/>
    <col min="11423" max="11426" width="13" style="5" customWidth="1"/>
    <col min="11427" max="11433" width="11.7109375" style="5" customWidth="1"/>
    <col min="11434" max="11434" width="10.85546875" style="5" customWidth="1"/>
    <col min="11435" max="11435" width="11.7109375" style="5" customWidth="1"/>
    <col min="11436" max="11438" width="22.7109375" style="5" customWidth="1"/>
    <col min="11439" max="11441" width="20.7109375" style="5" customWidth="1"/>
    <col min="11442" max="11629" width="8.85546875" style="5"/>
    <col min="11630" max="11630" width="6.140625" style="5" customWidth="1"/>
    <col min="11631" max="11631" width="20.28515625" style="5" customWidth="1"/>
    <col min="11632" max="11632" width="12.42578125" style="5" customWidth="1"/>
    <col min="11633" max="11633" width="13" style="5" customWidth="1"/>
    <col min="11634" max="11634" width="12.5703125" style="5" customWidth="1"/>
    <col min="11635" max="11648" width="11.7109375" style="5" customWidth="1"/>
    <col min="11649" max="11649" width="12.28515625" style="5" customWidth="1"/>
    <col min="11650" max="11650" width="11.7109375" style="5" customWidth="1"/>
    <col min="11651" max="11651" width="12.85546875" style="5" customWidth="1"/>
    <col min="11652" max="11652" width="11.7109375" style="5" customWidth="1"/>
    <col min="11653" max="11653" width="12.7109375" style="5" customWidth="1"/>
    <col min="11654" max="11654" width="11.7109375" style="5" customWidth="1"/>
    <col min="11655" max="11655" width="13" style="5" customWidth="1"/>
    <col min="11656" max="11667" width="11.7109375" style="5" customWidth="1"/>
    <col min="11668" max="11668" width="12.5703125" style="5" customWidth="1"/>
    <col min="11669" max="11669" width="11.7109375" style="5" customWidth="1"/>
    <col min="11670" max="11670" width="13" style="5" customWidth="1"/>
    <col min="11671" max="11676" width="11.7109375" style="5" customWidth="1"/>
    <col min="11677" max="11677" width="13.7109375" style="5" customWidth="1"/>
    <col min="11678" max="11678" width="13.140625" style="5" customWidth="1"/>
    <col min="11679" max="11682" width="13" style="5" customWidth="1"/>
    <col min="11683" max="11689" width="11.7109375" style="5" customWidth="1"/>
    <col min="11690" max="11690" width="10.85546875" style="5" customWidth="1"/>
    <col min="11691" max="11691" width="11.7109375" style="5" customWidth="1"/>
    <col min="11692" max="11694" width="22.7109375" style="5" customWidth="1"/>
    <col min="11695" max="11697" width="20.7109375" style="5" customWidth="1"/>
    <col min="11698" max="11885" width="8.85546875" style="5"/>
    <col min="11886" max="11886" width="6.140625" style="5" customWidth="1"/>
    <col min="11887" max="11887" width="20.28515625" style="5" customWidth="1"/>
    <col min="11888" max="11888" width="12.42578125" style="5" customWidth="1"/>
    <col min="11889" max="11889" width="13" style="5" customWidth="1"/>
    <col min="11890" max="11890" width="12.5703125" style="5" customWidth="1"/>
    <col min="11891" max="11904" width="11.7109375" style="5" customWidth="1"/>
    <col min="11905" max="11905" width="12.28515625" style="5" customWidth="1"/>
    <col min="11906" max="11906" width="11.7109375" style="5" customWidth="1"/>
    <col min="11907" max="11907" width="12.85546875" style="5" customWidth="1"/>
    <col min="11908" max="11908" width="11.7109375" style="5" customWidth="1"/>
    <col min="11909" max="11909" width="12.7109375" style="5" customWidth="1"/>
    <col min="11910" max="11910" width="11.7109375" style="5" customWidth="1"/>
    <col min="11911" max="11911" width="13" style="5" customWidth="1"/>
    <col min="11912" max="11923" width="11.7109375" style="5" customWidth="1"/>
    <col min="11924" max="11924" width="12.5703125" style="5" customWidth="1"/>
    <col min="11925" max="11925" width="11.7109375" style="5" customWidth="1"/>
    <col min="11926" max="11926" width="13" style="5" customWidth="1"/>
    <col min="11927" max="11932" width="11.7109375" style="5" customWidth="1"/>
    <col min="11933" max="11933" width="13.7109375" style="5" customWidth="1"/>
    <col min="11934" max="11934" width="13.140625" style="5" customWidth="1"/>
    <col min="11935" max="11938" width="13" style="5" customWidth="1"/>
    <col min="11939" max="11945" width="11.7109375" style="5" customWidth="1"/>
    <col min="11946" max="11946" width="10.85546875" style="5" customWidth="1"/>
    <col min="11947" max="11947" width="11.7109375" style="5" customWidth="1"/>
    <col min="11948" max="11950" width="22.7109375" style="5" customWidth="1"/>
    <col min="11951" max="11953" width="20.7109375" style="5" customWidth="1"/>
    <col min="11954" max="12141" width="8.85546875" style="5"/>
    <col min="12142" max="12142" width="6.140625" style="5" customWidth="1"/>
    <col min="12143" max="12143" width="20.28515625" style="5" customWidth="1"/>
    <col min="12144" max="12144" width="12.42578125" style="5" customWidth="1"/>
    <col min="12145" max="12145" width="13" style="5" customWidth="1"/>
    <col min="12146" max="12146" width="12.5703125" style="5" customWidth="1"/>
    <col min="12147" max="12160" width="11.7109375" style="5" customWidth="1"/>
    <col min="12161" max="12161" width="12.28515625" style="5" customWidth="1"/>
    <col min="12162" max="12162" width="11.7109375" style="5" customWidth="1"/>
    <col min="12163" max="12163" width="12.85546875" style="5" customWidth="1"/>
    <col min="12164" max="12164" width="11.7109375" style="5" customWidth="1"/>
    <col min="12165" max="12165" width="12.7109375" style="5" customWidth="1"/>
    <col min="12166" max="12166" width="11.7109375" style="5" customWidth="1"/>
    <col min="12167" max="12167" width="13" style="5" customWidth="1"/>
    <col min="12168" max="12179" width="11.7109375" style="5" customWidth="1"/>
    <col min="12180" max="12180" width="12.5703125" style="5" customWidth="1"/>
    <col min="12181" max="12181" width="11.7109375" style="5" customWidth="1"/>
    <col min="12182" max="12182" width="13" style="5" customWidth="1"/>
    <col min="12183" max="12188" width="11.7109375" style="5" customWidth="1"/>
    <col min="12189" max="12189" width="13.7109375" style="5" customWidth="1"/>
    <col min="12190" max="12190" width="13.140625" style="5" customWidth="1"/>
    <col min="12191" max="12194" width="13" style="5" customWidth="1"/>
    <col min="12195" max="12201" width="11.7109375" style="5" customWidth="1"/>
    <col min="12202" max="12202" width="10.85546875" style="5" customWidth="1"/>
    <col min="12203" max="12203" width="11.7109375" style="5" customWidth="1"/>
    <col min="12204" max="12206" width="22.7109375" style="5" customWidth="1"/>
    <col min="12207" max="12209" width="20.7109375" style="5" customWidth="1"/>
    <col min="12210" max="12397" width="8.85546875" style="5"/>
    <col min="12398" max="12398" width="6.140625" style="5" customWidth="1"/>
    <col min="12399" max="12399" width="20.28515625" style="5" customWidth="1"/>
    <col min="12400" max="12400" width="12.42578125" style="5" customWidth="1"/>
    <col min="12401" max="12401" width="13" style="5" customWidth="1"/>
    <col min="12402" max="12402" width="12.5703125" style="5" customWidth="1"/>
    <col min="12403" max="12416" width="11.7109375" style="5" customWidth="1"/>
    <col min="12417" max="12417" width="12.28515625" style="5" customWidth="1"/>
    <col min="12418" max="12418" width="11.7109375" style="5" customWidth="1"/>
    <col min="12419" max="12419" width="12.85546875" style="5" customWidth="1"/>
    <col min="12420" max="12420" width="11.7109375" style="5" customWidth="1"/>
    <col min="12421" max="12421" width="12.7109375" style="5" customWidth="1"/>
    <col min="12422" max="12422" width="11.7109375" style="5" customWidth="1"/>
    <col min="12423" max="12423" width="13" style="5" customWidth="1"/>
    <col min="12424" max="12435" width="11.7109375" style="5" customWidth="1"/>
    <col min="12436" max="12436" width="12.5703125" style="5" customWidth="1"/>
    <col min="12437" max="12437" width="11.7109375" style="5" customWidth="1"/>
    <col min="12438" max="12438" width="13" style="5" customWidth="1"/>
    <col min="12439" max="12444" width="11.7109375" style="5" customWidth="1"/>
    <col min="12445" max="12445" width="13.7109375" style="5" customWidth="1"/>
    <col min="12446" max="12446" width="13.140625" style="5" customWidth="1"/>
    <col min="12447" max="12450" width="13" style="5" customWidth="1"/>
    <col min="12451" max="12457" width="11.7109375" style="5" customWidth="1"/>
    <col min="12458" max="12458" width="10.85546875" style="5" customWidth="1"/>
    <col min="12459" max="12459" width="11.7109375" style="5" customWidth="1"/>
    <col min="12460" max="12462" width="22.7109375" style="5" customWidth="1"/>
    <col min="12463" max="12465" width="20.7109375" style="5" customWidth="1"/>
    <col min="12466" max="12653" width="8.85546875" style="5"/>
    <col min="12654" max="12654" width="6.140625" style="5" customWidth="1"/>
    <col min="12655" max="12655" width="20.28515625" style="5" customWidth="1"/>
    <col min="12656" max="12656" width="12.42578125" style="5" customWidth="1"/>
    <col min="12657" max="12657" width="13" style="5" customWidth="1"/>
    <col min="12658" max="12658" width="12.5703125" style="5" customWidth="1"/>
    <col min="12659" max="12672" width="11.7109375" style="5" customWidth="1"/>
    <col min="12673" max="12673" width="12.28515625" style="5" customWidth="1"/>
    <col min="12674" max="12674" width="11.7109375" style="5" customWidth="1"/>
    <col min="12675" max="12675" width="12.85546875" style="5" customWidth="1"/>
    <col min="12676" max="12676" width="11.7109375" style="5" customWidth="1"/>
    <col min="12677" max="12677" width="12.7109375" style="5" customWidth="1"/>
    <col min="12678" max="12678" width="11.7109375" style="5" customWidth="1"/>
    <col min="12679" max="12679" width="13" style="5" customWidth="1"/>
    <col min="12680" max="12691" width="11.7109375" style="5" customWidth="1"/>
    <col min="12692" max="12692" width="12.5703125" style="5" customWidth="1"/>
    <col min="12693" max="12693" width="11.7109375" style="5" customWidth="1"/>
    <col min="12694" max="12694" width="13" style="5" customWidth="1"/>
    <col min="12695" max="12700" width="11.7109375" style="5" customWidth="1"/>
    <col min="12701" max="12701" width="13.7109375" style="5" customWidth="1"/>
    <col min="12702" max="12702" width="13.140625" style="5" customWidth="1"/>
    <col min="12703" max="12706" width="13" style="5" customWidth="1"/>
    <col min="12707" max="12713" width="11.7109375" style="5" customWidth="1"/>
    <col min="12714" max="12714" width="10.85546875" style="5" customWidth="1"/>
    <col min="12715" max="12715" width="11.7109375" style="5" customWidth="1"/>
    <col min="12716" max="12718" width="22.7109375" style="5" customWidth="1"/>
    <col min="12719" max="12721" width="20.7109375" style="5" customWidth="1"/>
    <col min="12722" max="12909" width="8.85546875" style="5"/>
    <col min="12910" max="12910" width="6.140625" style="5" customWidth="1"/>
    <col min="12911" max="12911" width="20.28515625" style="5" customWidth="1"/>
    <col min="12912" max="12912" width="12.42578125" style="5" customWidth="1"/>
    <col min="12913" max="12913" width="13" style="5" customWidth="1"/>
    <col min="12914" max="12914" width="12.5703125" style="5" customWidth="1"/>
    <col min="12915" max="12928" width="11.7109375" style="5" customWidth="1"/>
    <col min="12929" max="12929" width="12.28515625" style="5" customWidth="1"/>
    <col min="12930" max="12930" width="11.7109375" style="5" customWidth="1"/>
    <col min="12931" max="12931" width="12.85546875" style="5" customWidth="1"/>
    <col min="12932" max="12932" width="11.7109375" style="5" customWidth="1"/>
    <col min="12933" max="12933" width="12.7109375" style="5" customWidth="1"/>
    <col min="12934" max="12934" width="11.7109375" style="5" customWidth="1"/>
    <col min="12935" max="12935" width="13" style="5" customWidth="1"/>
    <col min="12936" max="12947" width="11.7109375" style="5" customWidth="1"/>
    <col min="12948" max="12948" width="12.5703125" style="5" customWidth="1"/>
    <col min="12949" max="12949" width="11.7109375" style="5" customWidth="1"/>
    <col min="12950" max="12950" width="13" style="5" customWidth="1"/>
    <col min="12951" max="12956" width="11.7109375" style="5" customWidth="1"/>
    <col min="12957" max="12957" width="13.7109375" style="5" customWidth="1"/>
    <col min="12958" max="12958" width="13.140625" style="5" customWidth="1"/>
    <col min="12959" max="12962" width="13" style="5" customWidth="1"/>
    <col min="12963" max="12969" width="11.7109375" style="5" customWidth="1"/>
    <col min="12970" max="12970" width="10.85546875" style="5" customWidth="1"/>
    <col min="12971" max="12971" width="11.7109375" style="5" customWidth="1"/>
    <col min="12972" max="12974" width="22.7109375" style="5" customWidth="1"/>
    <col min="12975" max="12977" width="20.7109375" style="5" customWidth="1"/>
    <col min="12978" max="13165" width="8.85546875" style="5"/>
    <col min="13166" max="13166" width="6.140625" style="5" customWidth="1"/>
    <col min="13167" max="13167" width="20.28515625" style="5" customWidth="1"/>
    <col min="13168" max="13168" width="12.42578125" style="5" customWidth="1"/>
    <col min="13169" max="13169" width="13" style="5" customWidth="1"/>
    <col min="13170" max="13170" width="12.5703125" style="5" customWidth="1"/>
    <col min="13171" max="13184" width="11.7109375" style="5" customWidth="1"/>
    <col min="13185" max="13185" width="12.28515625" style="5" customWidth="1"/>
    <col min="13186" max="13186" width="11.7109375" style="5" customWidth="1"/>
    <col min="13187" max="13187" width="12.85546875" style="5" customWidth="1"/>
    <col min="13188" max="13188" width="11.7109375" style="5" customWidth="1"/>
    <col min="13189" max="13189" width="12.7109375" style="5" customWidth="1"/>
    <col min="13190" max="13190" width="11.7109375" style="5" customWidth="1"/>
    <col min="13191" max="13191" width="13" style="5" customWidth="1"/>
    <col min="13192" max="13203" width="11.7109375" style="5" customWidth="1"/>
    <col min="13204" max="13204" width="12.5703125" style="5" customWidth="1"/>
    <col min="13205" max="13205" width="11.7109375" style="5" customWidth="1"/>
    <col min="13206" max="13206" width="13" style="5" customWidth="1"/>
    <col min="13207" max="13212" width="11.7109375" style="5" customWidth="1"/>
    <col min="13213" max="13213" width="13.7109375" style="5" customWidth="1"/>
    <col min="13214" max="13214" width="13.140625" style="5" customWidth="1"/>
    <col min="13215" max="13218" width="13" style="5" customWidth="1"/>
    <col min="13219" max="13225" width="11.7109375" style="5" customWidth="1"/>
    <col min="13226" max="13226" width="10.85546875" style="5" customWidth="1"/>
    <col min="13227" max="13227" width="11.7109375" style="5" customWidth="1"/>
    <col min="13228" max="13230" width="22.7109375" style="5" customWidth="1"/>
    <col min="13231" max="13233" width="20.7109375" style="5" customWidth="1"/>
    <col min="13234" max="13421" width="8.85546875" style="5"/>
    <col min="13422" max="13422" width="6.140625" style="5" customWidth="1"/>
    <col min="13423" max="13423" width="20.28515625" style="5" customWidth="1"/>
    <col min="13424" max="13424" width="12.42578125" style="5" customWidth="1"/>
    <col min="13425" max="13425" width="13" style="5" customWidth="1"/>
    <col min="13426" max="13426" width="12.5703125" style="5" customWidth="1"/>
    <col min="13427" max="13440" width="11.7109375" style="5" customWidth="1"/>
    <col min="13441" max="13441" width="12.28515625" style="5" customWidth="1"/>
    <col min="13442" max="13442" width="11.7109375" style="5" customWidth="1"/>
    <col min="13443" max="13443" width="12.85546875" style="5" customWidth="1"/>
    <col min="13444" max="13444" width="11.7109375" style="5" customWidth="1"/>
    <col min="13445" max="13445" width="12.7109375" style="5" customWidth="1"/>
    <col min="13446" max="13446" width="11.7109375" style="5" customWidth="1"/>
    <col min="13447" max="13447" width="13" style="5" customWidth="1"/>
    <col min="13448" max="13459" width="11.7109375" style="5" customWidth="1"/>
    <col min="13460" max="13460" width="12.5703125" style="5" customWidth="1"/>
    <col min="13461" max="13461" width="11.7109375" style="5" customWidth="1"/>
    <col min="13462" max="13462" width="13" style="5" customWidth="1"/>
    <col min="13463" max="13468" width="11.7109375" style="5" customWidth="1"/>
    <col min="13469" max="13469" width="13.7109375" style="5" customWidth="1"/>
    <col min="13470" max="13470" width="13.140625" style="5" customWidth="1"/>
    <col min="13471" max="13474" width="13" style="5" customWidth="1"/>
    <col min="13475" max="13481" width="11.7109375" style="5" customWidth="1"/>
    <col min="13482" max="13482" width="10.85546875" style="5" customWidth="1"/>
    <col min="13483" max="13483" width="11.7109375" style="5" customWidth="1"/>
    <col min="13484" max="13486" width="22.7109375" style="5" customWidth="1"/>
    <col min="13487" max="13489" width="20.7109375" style="5" customWidth="1"/>
    <col min="13490" max="13677" width="8.85546875" style="5"/>
    <col min="13678" max="13678" width="6.140625" style="5" customWidth="1"/>
    <col min="13679" max="13679" width="20.28515625" style="5" customWidth="1"/>
    <col min="13680" max="13680" width="12.42578125" style="5" customWidth="1"/>
    <col min="13681" max="13681" width="13" style="5" customWidth="1"/>
    <col min="13682" max="13682" width="12.5703125" style="5" customWidth="1"/>
    <col min="13683" max="13696" width="11.7109375" style="5" customWidth="1"/>
    <col min="13697" max="13697" width="12.28515625" style="5" customWidth="1"/>
    <col min="13698" max="13698" width="11.7109375" style="5" customWidth="1"/>
    <col min="13699" max="13699" width="12.85546875" style="5" customWidth="1"/>
    <col min="13700" max="13700" width="11.7109375" style="5" customWidth="1"/>
    <col min="13701" max="13701" width="12.7109375" style="5" customWidth="1"/>
    <col min="13702" max="13702" width="11.7109375" style="5" customWidth="1"/>
    <col min="13703" max="13703" width="13" style="5" customWidth="1"/>
    <col min="13704" max="13715" width="11.7109375" style="5" customWidth="1"/>
    <col min="13716" max="13716" width="12.5703125" style="5" customWidth="1"/>
    <col min="13717" max="13717" width="11.7109375" style="5" customWidth="1"/>
    <col min="13718" max="13718" width="13" style="5" customWidth="1"/>
    <col min="13719" max="13724" width="11.7109375" style="5" customWidth="1"/>
    <col min="13725" max="13725" width="13.7109375" style="5" customWidth="1"/>
    <col min="13726" max="13726" width="13.140625" style="5" customWidth="1"/>
    <col min="13727" max="13730" width="13" style="5" customWidth="1"/>
    <col min="13731" max="13737" width="11.7109375" style="5" customWidth="1"/>
    <col min="13738" max="13738" width="10.85546875" style="5" customWidth="1"/>
    <col min="13739" max="13739" width="11.7109375" style="5" customWidth="1"/>
    <col min="13740" max="13742" width="22.7109375" style="5" customWidth="1"/>
    <col min="13743" max="13745" width="20.7109375" style="5" customWidth="1"/>
    <col min="13746" max="13933" width="8.85546875" style="5"/>
    <col min="13934" max="13934" width="6.140625" style="5" customWidth="1"/>
    <col min="13935" max="13935" width="20.28515625" style="5" customWidth="1"/>
    <col min="13936" max="13936" width="12.42578125" style="5" customWidth="1"/>
    <col min="13937" max="13937" width="13" style="5" customWidth="1"/>
    <col min="13938" max="13938" width="12.5703125" style="5" customWidth="1"/>
    <col min="13939" max="13952" width="11.7109375" style="5" customWidth="1"/>
    <col min="13953" max="13953" width="12.28515625" style="5" customWidth="1"/>
    <col min="13954" max="13954" width="11.7109375" style="5" customWidth="1"/>
    <col min="13955" max="13955" width="12.85546875" style="5" customWidth="1"/>
    <col min="13956" max="13956" width="11.7109375" style="5" customWidth="1"/>
    <col min="13957" max="13957" width="12.7109375" style="5" customWidth="1"/>
    <col min="13958" max="13958" width="11.7109375" style="5" customWidth="1"/>
    <col min="13959" max="13959" width="13" style="5" customWidth="1"/>
    <col min="13960" max="13971" width="11.7109375" style="5" customWidth="1"/>
    <col min="13972" max="13972" width="12.5703125" style="5" customWidth="1"/>
    <col min="13973" max="13973" width="11.7109375" style="5" customWidth="1"/>
    <col min="13974" max="13974" width="13" style="5" customWidth="1"/>
    <col min="13975" max="13980" width="11.7109375" style="5" customWidth="1"/>
    <col min="13981" max="13981" width="13.7109375" style="5" customWidth="1"/>
    <col min="13982" max="13982" width="13.140625" style="5" customWidth="1"/>
    <col min="13983" max="13986" width="13" style="5" customWidth="1"/>
    <col min="13987" max="13993" width="11.7109375" style="5" customWidth="1"/>
    <col min="13994" max="13994" width="10.85546875" style="5" customWidth="1"/>
    <col min="13995" max="13995" width="11.7109375" style="5" customWidth="1"/>
    <col min="13996" max="13998" width="22.7109375" style="5" customWidth="1"/>
    <col min="13999" max="14001" width="20.7109375" style="5" customWidth="1"/>
    <col min="14002" max="14189" width="8.85546875" style="5"/>
    <col min="14190" max="14190" width="6.140625" style="5" customWidth="1"/>
    <col min="14191" max="14191" width="20.28515625" style="5" customWidth="1"/>
    <col min="14192" max="14192" width="12.42578125" style="5" customWidth="1"/>
    <col min="14193" max="14193" width="13" style="5" customWidth="1"/>
    <col min="14194" max="14194" width="12.5703125" style="5" customWidth="1"/>
    <col min="14195" max="14208" width="11.7109375" style="5" customWidth="1"/>
    <col min="14209" max="14209" width="12.28515625" style="5" customWidth="1"/>
    <col min="14210" max="14210" width="11.7109375" style="5" customWidth="1"/>
    <col min="14211" max="14211" width="12.85546875" style="5" customWidth="1"/>
    <col min="14212" max="14212" width="11.7109375" style="5" customWidth="1"/>
    <col min="14213" max="14213" width="12.7109375" style="5" customWidth="1"/>
    <col min="14214" max="14214" width="11.7109375" style="5" customWidth="1"/>
    <col min="14215" max="14215" width="13" style="5" customWidth="1"/>
    <col min="14216" max="14227" width="11.7109375" style="5" customWidth="1"/>
    <col min="14228" max="14228" width="12.5703125" style="5" customWidth="1"/>
    <col min="14229" max="14229" width="11.7109375" style="5" customWidth="1"/>
    <col min="14230" max="14230" width="13" style="5" customWidth="1"/>
    <col min="14231" max="14236" width="11.7109375" style="5" customWidth="1"/>
    <col min="14237" max="14237" width="13.7109375" style="5" customWidth="1"/>
    <col min="14238" max="14238" width="13.140625" style="5" customWidth="1"/>
    <col min="14239" max="14242" width="13" style="5" customWidth="1"/>
    <col min="14243" max="14249" width="11.7109375" style="5" customWidth="1"/>
    <col min="14250" max="14250" width="10.85546875" style="5" customWidth="1"/>
    <col min="14251" max="14251" width="11.7109375" style="5" customWidth="1"/>
    <col min="14252" max="14254" width="22.7109375" style="5" customWidth="1"/>
    <col min="14255" max="14257" width="20.7109375" style="5" customWidth="1"/>
    <col min="14258" max="14445" width="8.85546875" style="5"/>
    <col min="14446" max="14446" width="6.140625" style="5" customWidth="1"/>
    <col min="14447" max="14447" width="20.28515625" style="5" customWidth="1"/>
    <col min="14448" max="14448" width="12.42578125" style="5" customWidth="1"/>
    <col min="14449" max="14449" width="13" style="5" customWidth="1"/>
    <col min="14450" max="14450" width="12.5703125" style="5" customWidth="1"/>
    <col min="14451" max="14464" width="11.7109375" style="5" customWidth="1"/>
    <col min="14465" max="14465" width="12.28515625" style="5" customWidth="1"/>
    <col min="14466" max="14466" width="11.7109375" style="5" customWidth="1"/>
    <col min="14467" max="14467" width="12.85546875" style="5" customWidth="1"/>
    <col min="14468" max="14468" width="11.7109375" style="5" customWidth="1"/>
    <col min="14469" max="14469" width="12.7109375" style="5" customWidth="1"/>
    <col min="14470" max="14470" width="11.7109375" style="5" customWidth="1"/>
    <col min="14471" max="14471" width="13" style="5" customWidth="1"/>
    <col min="14472" max="14483" width="11.7109375" style="5" customWidth="1"/>
    <col min="14484" max="14484" width="12.5703125" style="5" customWidth="1"/>
    <col min="14485" max="14485" width="11.7109375" style="5" customWidth="1"/>
    <col min="14486" max="14486" width="13" style="5" customWidth="1"/>
    <col min="14487" max="14492" width="11.7109375" style="5" customWidth="1"/>
    <col min="14493" max="14493" width="13.7109375" style="5" customWidth="1"/>
    <col min="14494" max="14494" width="13.140625" style="5" customWidth="1"/>
    <col min="14495" max="14498" width="13" style="5" customWidth="1"/>
    <col min="14499" max="14505" width="11.7109375" style="5" customWidth="1"/>
    <col min="14506" max="14506" width="10.85546875" style="5" customWidth="1"/>
    <col min="14507" max="14507" width="11.7109375" style="5" customWidth="1"/>
    <col min="14508" max="14510" width="22.7109375" style="5" customWidth="1"/>
    <col min="14511" max="14513" width="20.7109375" style="5" customWidth="1"/>
    <col min="14514" max="14701" width="8.85546875" style="5"/>
    <col min="14702" max="14702" width="6.140625" style="5" customWidth="1"/>
    <col min="14703" max="14703" width="20.28515625" style="5" customWidth="1"/>
    <col min="14704" max="14704" width="12.42578125" style="5" customWidth="1"/>
    <col min="14705" max="14705" width="13" style="5" customWidth="1"/>
    <col min="14706" max="14706" width="12.5703125" style="5" customWidth="1"/>
    <col min="14707" max="14720" width="11.7109375" style="5" customWidth="1"/>
    <col min="14721" max="14721" width="12.28515625" style="5" customWidth="1"/>
    <col min="14722" max="14722" width="11.7109375" style="5" customWidth="1"/>
    <col min="14723" max="14723" width="12.85546875" style="5" customWidth="1"/>
    <col min="14724" max="14724" width="11.7109375" style="5" customWidth="1"/>
    <col min="14725" max="14725" width="12.7109375" style="5" customWidth="1"/>
    <col min="14726" max="14726" width="11.7109375" style="5" customWidth="1"/>
    <col min="14727" max="14727" width="13" style="5" customWidth="1"/>
    <col min="14728" max="14739" width="11.7109375" style="5" customWidth="1"/>
    <col min="14740" max="14740" width="12.5703125" style="5" customWidth="1"/>
    <col min="14741" max="14741" width="11.7109375" style="5" customWidth="1"/>
    <col min="14742" max="14742" width="13" style="5" customWidth="1"/>
    <col min="14743" max="14748" width="11.7109375" style="5" customWidth="1"/>
    <col min="14749" max="14749" width="13.7109375" style="5" customWidth="1"/>
    <col min="14750" max="14750" width="13.140625" style="5" customWidth="1"/>
    <col min="14751" max="14754" width="13" style="5" customWidth="1"/>
    <col min="14755" max="14761" width="11.7109375" style="5" customWidth="1"/>
    <col min="14762" max="14762" width="10.85546875" style="5" customWidth="1"/>
    <col min="14763" max="14763" width="11.7109375" style="5" customWidth="1"/>
    <col min="14764" max="14766" width="22.7109375" style="5" customWidth="1"/>
    <col min="14767" max="14769" width="20.7109375" style="5" customWidth="1"/>
    <col min="14770" max="14957" width="8.85546875" style="5"/>
    <col min="14958" max="14958" width="6.140625" style="5" customWidth="1"/>
    <col min="14959" max="14959" width="20.28515625" style="5" customWidth="1"/>
    <col min="14960" max="14960" width="12.42578125" style="5" customWidth="1"/>
    <col min="14961" max="14961" width="13" style="5" customWidth="1"/>
    <col min="14962" max="14962" width="12.5703125" style="5" customWidth="1"/>
    <col min="14963" max="14976" width="11.7109375" style="5" customWidth="1"/>
    <col min="14977" max="14977" width="12.28515625" style="5" customWidth="1"/>
    <col min="14978" max="14978" width="11.7109375" style="5" customWidth="1"/>
    <col min="14979" max="14979" width="12.85546875" style="5" customWidth="1"/>
    <col min="14980" max="14980" width="11.7109375" style="5" customWidth="1"/>
    <col min="14981" max="14981" width="12.7109375" style="5" customWidth="1"/>
    <col min="14982" max="14982" width="11.7109375" style="5" customWidth="1"/>
    <col min="14983" max="14983" width="13" style="5" customWidth="1"/>
    <col min="14984" max="14995" width="11.7109375" style="5" customWidth="1"/>
    <col min="14996" max="14996" width="12.5703125" style="5" customWidth="1"/>
    <col min="14997" max="14997" width="11.7109375" style="5" customWidth="1"/>
    <col min="14998" max="14998" width="13" style="5" customWidth="1"/>
    <col min="14999" max="15004" width="11.7109375" style="5" customWidth="1"/>
    <col min="15005" max="15005" width="13.7109375" style="5" customWidth="1"/>
    <col min="15006" max="15006" width="13.140625" style="5" customWidth="1"/>
    <col min="15007" max="15010" width="13" style="5" customWidth="1"/>
    <col min="15011" max="15017" width="11.7109375" style="5" customWidth="1"/>
    <col min="15018" max="15018" width="10.85546875" style="5" customWidth="1"/>
    <col min="15019" max="15019" width="11.7109375" style="5" customWidth="1"/>
    <col min="15020" max="15022" width="22.7109375" style="5" customWidth="1"/>
    <col min="15023" max="15025" width="20.7109375" style="5" customWidth="1"/>
    <col min="15026" max="15213" width="8.85546875" style="5"/>
    <col min="15214" max="15214" width="6.140625" style="5" customWidth="1"/>
    <col min="15215" max="15215" width="20.28515625" style="5" customWidth="1"/>
    <col min="15216" max="15216" width="12.42578125" style="5" customWidth="1"/>
    <col min="15217" max="15217" width="13" style="5" customWidth="1"/>
    <col min="15218" max="15218" width="12.5703125" style="5" customWidth="1"/>
    <col min="15219" max="15232" width="11.7109375" style="5" customWidth="1"/>
    <col min="15233" max="15233" width="12.28515625" style="5" customWidth="1"/>
    <col min="15234" max="15234" width="11.7109375" style="5" customWidth="1"/>
    <col min="15235" max="15235" width="12.85546875" style="5" customWidth="1"/>
    <col min="15236" max="15236" width="11.7109375" style="5" customWidth="1"/>
    <col min="15237" max="15237" width="12.7109375" style="5" customWidth="1"/>
    <col min="15238" max="15238" width="11.7109375" style="5" customWidth="1"/>
    <col min="15239" max="15239" width="13" style="5" customWidth="1"/>
    <col min="15240" max="15251" width="11.7109375" style="5" customWidth="1"/>
    <col min="15252" max="15252" width="12.5703125" style="5" customWidth="1"/>
    <col min="15253" max="15253" width="11.7109375" style="5" customWidth="1"/>
    <col min="15254" max="15254" width="13" style="5" customWidth="1"/>
    <col min="15255" max="15260" width="11.7109375" style="5" customWidth="1"/>
    <col min="15261" max="15261" width="13.7109375" style="5" customWidth="1"/>
    <col min="15262" max="15262" width="13.140625" style="5" customWidth="1"/>
    <col min="15263" max="15266" width="13" style="5" customWidth="1"/>
    <col min="15267" max="15273" width="11.7109375" style="5" customWidth="1"/>
    <col min="15274" max="15274" width="10.85546875" style="5" customWidth="1"/>
    <col min="15275" max="15275" width="11.7109375" style="5" customWidth="1"/>
    <col min="15276" max="15278" width="22.7109375" style="5" customWidth="1"/>
    <col min="15279" max="15281" width="20.7109375" style="5" customWidth="1"/>
    <col min="15282" max="15469" width="8.85546875" style="5"/>
    <col min="15470" max="15470" width="6.140625" style="5" customWidth="1"/>
    <col min="15471" max="15471" width="20.28515625" style="5" customWidth="1"/>
    <col min="15472" max="15472" width="12.42578125" style="5" customWidth="1"/>
    <col min="15473" max="15473" width="13" style="5" customWidth="1"/>
    <col min="15474" max="15474" width="12.5703125" style="5" customWidth="1"/>
    <col min="15475" max="15488" width="11.7109375" style="5" customWidth="1"/>
    <col min="15489" max="15489" width="12.28515625" style="5" customWidth="1"/>
    <col min="15490" max="15490" width="11.7109375" style="5" customWidth="1"/>
    <col min="15491" max="15491" width="12.85546875" style="5" customWidth="1"/>
    <col min="15492" max="15492" width="11.7109375" style="5" customWidth="1"/>
    <col min="15493" max="15493" width="12.7109375" style="5" customWidth="1"/>
    <col min="15494" max="15494" width="11.7109375" style="5" customWidth="1"/>
    <col min="15495" max="15495" width="13" style="5" customWidth="1"/>
    <col min="15496" max="15507" width="11.7109375" style="5" customWidth="1"/>
    <col min="15508" max="15508" width="12.5703125" style="5" customWidth="1"/>
    <col min="15509" max="15509" width="11.7109375" style="5" customWidth="1"/>
    <col min="15510" max="15510" width="13" style="5" customWidth="1"/>
    <col min="15511" max="15516" width="11.7109375" style="5" customWidth="1"/>
    <col min="15517" max="15517" width="13.7109375" style="5" customWidth="1"/>
    <col min="15518" max="15518" width="13.140625" style="5" customWidth="1"/>
    <col min="15519" max="15522" width="13" style="5" customWidth="1"/>
    <col min="15523" max="15529" width="11.7109375" style="5" customWidth="1"/>
    <col min="15530" max="15530" width="10.85546875" style="5" customWidth="1"/>
    <col min="15531" max="15531" width="11.7109375" style="5" customWidth="1"/>
    <col min="15532" max="15534" width="22.7109375" style="5" customWidth="1"/>
    <col min="15535" max="15537" width="20.7109375" style="5" customWidth="1"/>
    <col min="15538" max="15725" width="8.85546875" style="5"/>
    <col min="15726" max="15726" width="6.140625" style="5" customWidth="1"/>
    <col min="15727" max="15727" width="20.28515625" style="5" customWidth="1"/>
    <col min="15728" max="15728" width="12.42578125" style="5" customWidth="1"/>
    <col min="15729" max="15729" width="13" style="5" customWidth="1"/>
    <col min="15730" max="15730" width="12.5703125" style="5" customWidth="1"/>
    <col min="15731" max="15744" width="11.7109375" style="5" customWidth="1"/>
    <col min="15745" max="15745" width="12.28515625" style="5" customWidth="1"/>
    <col min="15746" max="15746" width="11.7109375" style="5" customWidth="1"/>
    <col min="15747" max="15747" width="12.85546875" style="5" customWidth="1"/>
    <col min="15748" max="15748" width="11.7109375" style="5" customWidth="1"/>
    <col min="15749" max="15749" width="12.7109375" style="5" customWidth="1"/>
    <col min="15750" max="15750" width="11.7109375" style="5" customWidth="1"/>
    <col min="15751" max="15751" width="13" style="5" customWidth="1"/>
    <col min="15752" max="15763" width="11.7109375" style="5" customWidth="1"/>
    <col min="15764" max="15764" width="12.5703125" style="5" customWidth="1"/>
    <col min="15765" max="15765" width="11.7109375" style="5" customWidth="1"/>
    <col min="15766" max="15766" width="13" style="5" customWidth="1"/>
    <col min="15767" max="15772" width="11.7109375" style="5" customWidth="1"/>
    <col min="15773" max="15773" width="13.7109375" style="5" customWidth="1"/>
    <col min="15774" max="15774" width="13.140625" style="5" customWidth="1"/>
    <col min="15775" max="15778" width="13" style="5" customWidth="1"/>
    <col min="15779" max="15785" width="11.7109375" style="5" customWidth="1"/>
    <col min="15786" max="15786" width="10.85546875" style="5" customWidth="1"/>
    <col min="15787" max="15787" width="11.7109375" style="5" customWidth="1"/>
    <col min="15788" max="15790" width="22.7109375" style="5" customWidth="1"/>
    <col min="15791" max="15793" width="20.7109375" style="5" customWidth="1"/>
    <col min="15794" max="15981" width="8.85546875" style="5"/>
    <col min="15982" max="15982" width="6.140625" style="5" customWidth="1"/>
    <col min="15983" max="15983" width="20.28515625" style="5" customWidth="1"/>
    <col min="15984" max="15984" width="12.42578125" style="5" customWidth="1"/>
    <col min="15985" max="15985" width="13" style="5" customWidth="1"/>
    <col min="15986" max="15986" width="12.5703125" style="5" customWidth="1"/>
    <col min="15987" max="16000" width="11.7109375" style="5" customWidth="1"/>
    <col min="16001" max="16001" width="12.28515625" style="5" customWidth="1"/>
    <col min="16002" max="16002" width="11.7109375" style="5" customWidth="1"/>
    <col min="16003" max="16003" width="12.85546875" style="5" customWidth="1"/>
    <col min="16004" max="16004" width="11.7109375" style="5" customWidth="1"/>
    <col min="16005" max="16005" width="12.7109375" style="5" customWidth="1"/>
    <col min="16006" max="16006" width="11.7109375" style="5" customWidth="1"/>
    <col min="16007" max="16007" width="13" style="5" customWidth="1"/>
    <col min="16008" max="16019" width="11.7109375" style="5" customWidth="1"/>
    <col min="16020" max="16020" width="12.5703125" style="5" customWidth="1"/>
    <col min="16021" max="16021" width="11.7109375" style="5" customWidth="1"/>
    <col min="16022" max="16022" width="13" style="5" customWidth="1"/>
    <col min="16023" max="16028" width="11.7109375" style="5" customWidth="1"/>
    <col min="16029" max="16029" width="13.7109375" style="5" customWidth="1"/>
    <col min="16030" max="16030" width="13.140625" style="5" customWidth="1"/>
    <col min="16031" max="16034" width="13" style="5" customWidth="1"/>
    <col min="16035" max="16041" width="11.7109375" style="5" customWidth="1"/>
    <col min="16042" max="16042" width="10.85546875" style="5" customWidth="1"/>
    <col min="16043" max="16043" width="11.7109375" style="5" customWidth="1"/>
    <col min="16044" max="16046" width="22.7109375" style="5" customWidth="1"/>
    <col min="16047" max="16049" width="20.7109375" style="5" customWidth="1"/>
    <col min="16050" max="16384" width="8.85546875" style="5"/>
  </cols>
  <sheetData>
    <row r="1" spans="1:62" s="43" customFormat="1" ht="24.75" customHeight="1">
      <c r="A1" s="41"/>
      <c r="B1" s="42"/>
      <c r="C1" s="27" t="s">
        <v>134</v>
      </c>
      <c r="D1" s="27"/>
      <c r="E1" s="27"/>
      <c r="F1" s="27"/>
      <c r="G1" s="27"/>
      <c r="H1" s="27"/>
      <c r="I1" s="27" t="str">
        <f>C1</f>
        <v>Table D2: GROSS ENROLMENT RATIO (GER)</v>
      </c>
      <c r="J1" s="27"/>
      <c r="K1" s="27"/>
      <c r="L1" s="27"/>
      <c r="M1" s="27"/>
      <c r="N1" s="27"/>
      <c r="O1" s="27" t="str">
        <f>I1</f>
        <v>Table D2: GROSS ENROLMENT RATIO (GER)</v>
      </c>
      <c r="P1" s="27"/>
      <c r="Q1" s="27"/>
      <c r="R1" s="27"/>
      <c r="S1" s="27"/>
      <c r="T1" s="27"/>
      <c r="U1" s="27" t="str">
        <f>O1</f>
        <v>Table D2: GROSS ENROLMENT RATIO (GER)</v>
      </c>
      <c r="V1" s="27"/>
      <c r="W1" s="27"/>
      <c r="X1" s="27"/>
      <c r="Y1" s="27"/>
      <c r="Z1" s="27"/>
    </row>
    <row r="2" spans="1:62" s="146" customFormat="1" ht="15.75" customHeight="1">
      <c r="C2" s="148" t="s">
        <v>79</v>
      </c>
      <c r="I2" s="148" t="str">
        <f>C2</f>
        <v>Scheduled Caste</v>
      </c>
      <c r="O2" s="148" t="str">
        <f>I2</f>
        <v>Scheduled Caste</v>
      </c>
      <c r="U2" s="148" t="str">
        <f>O2</f>
        <v>Scheduled Caste</v>
      </c>
      <c r="AA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</row>
    <row r="3" spans="1:62" s="45" customFormat="1" ht="32.25" customHeight="1">
      <c r="A3" s="190" t="s">
        <v>67</v>
      </c>
      <c r="B3" s="190" t="s">
        <v>65</v>
      </c>
      <c r="C3" s="190" t="s">
        <v>89</v>
      </c>
      <c r="D3" s="192"/>
      <c r="E3" s="192"/>
      <c r="F3" s="190" t="s">
        <v>90</v>
      </c>
      <c r="G3" s="192"/>
      <c r="H3" s="192"/>
      <c r="I3" s="190" t="s">
        <v>91</v>
      </c>
      <c r="J3" s="192"/>
      <c r="K3" s="192"/>
      <c r="L3" s="199" t="s">
        <v>92</v>
      </c>
      <c r="M3" s="200"/>
      <c r="N3" s="201"/>
      <c r="O3" s="199" t="s">
        <v>93</v>
      </c>
      <c r="P3" s="200"/>
      <c r="Q3" s="201"/>
      <c r="R3" s="199" t="s">
        <v>94</v>
      </c>
      <c r="S3" s="200"/>
      <c r="T3" s="201"/>
      <c r="U3" s="199" t="s">
        <v>95</v>
      </c>
      <c r="V3" s="202"/>
      <c r="W3" s="203"/>
      <c r="X3" s="199" t="s">
        <v>96</v>
      </c>
      <c r="Y3" s="200"/>
      <c r="Z3" s="201"/>
    </row>
    <row r="4" spans="1:62" s="45" customFormat="1" ht="20.25" customHeight="1">
      <c r="A4" s="190"/>
      <c r="B4" s="190"/>
      <c r="C4" s="57" t="s">
        <v>13</v>
      </c>
      <c r="D4" s="57" t="s">
        <v>14</v>
      </c>
      <c r="E4" s="57" t="s">
        <v>15</v>
      </c>
      <c r="F4" s="57" t="s">
        <v>13</v>
      </c>
      <c r="G4" s="57" t="s">
        <v>14</v>
      </c>
      <c r="H4" s="57" t="s">
        <v>15</v>
      </c>
      <c r="I4" s="57" t="s">
        <v>13</v>
      </c>
      <c r="J4" s="57" t="s">
        <v>14</v>
      </c>
      <c r="K4" s="57" t="s">
        <v>15</v>
      </c>
      <c r="L4" s="57" t="s">
        <v>13</v>
      </c>
      <c r="M4" s="57" t="s">
        <v>14</v>
      </c>
      <c r="N4" s="57" t="s">
        <v>15</v>
      </c>
      <c r="O4" s="57" t="s">
        <v>13</v>
      </c>
      <c r="P4" s="57" t="s">
        <v>14</v>
      </c>
      <c r="Q4" s="57" t="s">
        <v>15</v>
      </c>
      <c r="R4" s="57" t="s">
        <v>13</v>
      </c>
      <c r="S4" s="57" t="s">
        <v>14</v>
      </c>
      <c r="T4" s="57" t="s">
        <v>15</v>
      </c>
      <c r="U4" s="57" t="s">
        <v>13</v>
      </c>
      <c r="V4" s="57" t="s">
        <v>14</v>
      </c>
      <c r="W4" s="57" t="s">
        <v>15</v>
      </c>
      <c r="X4" s="57" t="s">
        <v>13</v>
      </c>
      <c r="Y4" s="57" t="s">
        <v>14</v>
      </c>
      <c r="Z4" s="57" t="s">
        <v>15</v>
      </c>
    </row>
    <row r="5" spans="1:62" s="46" customFormat="1" ht="13.5" customHeight="1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12</v>
      </c>
      <c r="M5" s="26">
        <v>13</v>
      </c>
      <c r="N5" s="26">
        <v>14</v>
      </c>
      <c r="O5" s="26">
        <v>15</v>
      </c>
      <c r="P5" s="26">
        <v>16</v>
      </c>
      <c r="Q5" s="26">
        <v>17</v>
      </c>
      <c r="R5" s="26">
        <v>18</v>
      </c>
      <c r="S5" s="26">
        <v>19</v>
      </c>
      <c r="T5" s="26">
        <v>20</v>
      </c>
      <c r="U5" s="26">
        <v>21</v>
      </c>
      <c r="V5" s="26">
        <v>22</v>
      </c>
      <c r="W5" s="26">
        <v>23</v>
      </c>
      <c r="X5" s="26">
        <v>24</v>
      </c>
      <c r="Y5" s="26">
        <v>25</v>
      </c>
      <c r="Z5" s="26">
        <v>26</v>
      </c>
    </row>
    <row r="6" spans="1:62" s="47" customFormat="1" ht="18.75" customHeight="1">
      <c r="A6" s="29">
        <v>1</v>
      </c>
      <c r="B6" s="30" t="s">
        <v>16</v>
      </c>
      <c r="C6" s="58">
        <f>EnrlSC!U6/'SC-Population'!C6%</f>
        <v>104.56265785540178</v>
      </c>
      <c r="D6" s="58">
        <f>EnrlSC!V6/'SC-Population'!D6%</f>
        <v>104.47512836324086</v>
      </c>
      <c r="E6" s="58">
        <f>EnrlSC!W6/'SC-Population'!E6%</f>
        <v>104.51930315706592</v>
      </c>
      <c r="F6" s="58">
        <f>EnrlSC!AG6/'SC-Population'!F6%</f>
        <v>78.755479700267713</v>
      </c>
      <c r="G6" s="58">
        <f>EnrlSC!AH6/'SC-Population'!G6%</f>
        <v>78.781581485053039</v>
      </c>
      <c r="H6" s="58">
        <f>EnrlSC!AI6/'SC-Population'!H6%</f>
        <v>78.768330534174467</v>
      </c>
      <c r="I6" s="58">
        <f>EnrlSC!AJ6/('SC-Population'!C6+'SC-Population'!F6)%</f>
        <v>94.392633582651996</v>
      </c>
      <c r="J6" s="58">
        <f>EnrlSC!AK6/('SC-Population'!D6+'SC-Population'!G6)%</f>
        <v>94.422929277876392</v>
      </c>
      <c r="K6" s="58">
        <f>EnrlSC!AL6/('SC-Population'!E6+'SC-Population'!H6)%</f>
        <v>94.407604055197822</v>
      </c>
      <c r="L6" s="58">
        <f>EnrlSC!AS6/'SC-Population'!I6%</f>
        <v>73.1467791167493</v>
      </c>
      <c r="M6" s="58">
        <f>EnrlSC!AT6/'SC-Population'!J6%</f>
        <v>75.166203564681595</v>
      </c>
      <c r="N6" s="58">
        <f>EnrlSC!AU6/'SC-Population'!K6%</f>
        <v>74.118975379987049</v>
      </c>
      <c r="O6" s="58">
        <f>EnrlSC!AV6/('SC-Population'!C6+'SC-Population'!F6+'SC-Population'!I6)%</f>
        <v>89.993884900233283</v>
      </c>
      <c r="P6" s="58">
        <f>EnrlSC!AW6/('SC-Population'!D6+'SC-Population'!G6+'SC-Population'!J6)%</f>
        <v>90.594605214933708</v>
      </c>
      <c r="Q6" s="58">
        <f>EnrlSC!AX6/('SC-Population'!E6+'SC-Population'!H6+'SC-Population'!K6)%</f>
        <v>90.289176533343635</v>
      </c>
      <c r="R6" s="58">
        <f>EnrlSC!BE6/'SC-Population'!L6%</f>
        <v>58.729476830659486</v>
      </c>
      <c r="S6" s="58">
        <f>EnrlSC!BF6/'SC-Population'!M6%</f>
        <v>51.416772833106357</v>
      </c>
      <c r="T6" s="58">
        <f>EnrlSC!BG6/'SC-Population'!N6%</f>
        <v>55.257614282978473</v>
      </c>
      <c r="U6" s="58">
        <f>(EnrlSC!AS6+EnrlSC!BE6)/('SC-Population'!L6+'SC-Population'!I6)%</f>
        <v>66.020210960600579</v>
      </c>
      <c r="V6" s="58">
        <f>(EnrlSC!AT6+EnrlSC!BF6)/('SC-Population'!M6+'SC-Population'!J6)%</f>
        <v>63.584913744415495</v>
      </c>
      <c r="W6" s="58">
        <f>(EnrlSC!AU6+EnrlSC!BG6)/('SC-Population'!N6+'SC-Population'!K6)%</f>
        <v>64.855759067963049</v>
      </c>
      <c r="X6" s="58">
        <f>EnrlSC!BH6/('SC-Population'!C6+'SC-Population'!F6+'SC-Population'!I6+'SC-Population'!L6)%</f>
        <v>84.731614276070374</v>
      </c>
      <c r="Y6" s="58">
        <f>EnrlSC!BI6/('SC-Population'!D6+'SC-Population'!G6+'SC-Population'!J6+'SC-Population'!M6)%</f>
        <v>84.36101233519814</v>
      </c>
      <c r="Z6" s="58">
        <f>EnrlSC!BJ6/('SC-Population'!E6+'SC-Population'!H6+'SC-Population'!K6+'SC-Population'!N6)%</f>
        <v>84.550459627483534</v>
      </c>
    </row>
    <row r="7" spans="1:62" s="47" customFormat="1" ht="18.75" customHeight="1">
      <c r="A7" s="29">
        <v>2</v>
      </c>
      <c r="B7" s="30" t="s">
        <v>17</v>
      </c>
      <c r="C7" s="58">
        <f>EnrlSC!U7/'SC-Population'!C7%</f>
        <v>0</v>
      </c>
      <c r="D7" s="58">
        <f>EnrlSC!V7/'SC-Population'!D7%</f>
        <v>0</v>
      </c>
      <c r="E7" s="58">
        <f>EnrlSC!W7/'SC-Population'!E7%</f>
        <v>0</v>
      </c>
      <c r="F7" s="58">
        <f>EnrlSC!AG7/'SC-Population'!F7%</f>
        <v>0</v>
      </c>
      <c r="G7" s="58">
        <f>EnrlSC!AH7/'SC-Population'!G7%</f>
        <v>0</v>
      </c>
      <c r="H7" s="58">
        <f>EnrlSC!AI7/'SC-Population'!H7%</f>
        <v>0</v>
      </c>
      <c r="I7" s="58">
        <f>EnrlSC!AJ7/('SC-Population'!C7+'SC-Population'!F7)%</f>
        <v>0</v>
      </c>
      <c r="J7" s="58">
        <f>EnrlSC!AK7/('SC-Population'!D7+'SC-Population'!G7)%</f>
        <v>0</v>
      </c>
      <c r="K7" s="58">
        <f>EnrlSC!AL7/('SC-Population'!E7+'SC-Population'!H7)%</f>
        <v>0</v>
      </c>
      <c r="L7" s="58">
        <f>EnrlSC!AS7/'SC-Population'!I7%</f>
        <v>0</v>
      </c>
      <c r="M7" s="58">
        <f>EnrlSC!AT7/'SC-Population'!J7%</f>
        <v>0</v>
      </c>
      <c r="N7" s="58">
        <f>EnrlSC!AU7/'SC-Population'!K7%</f>
        <v>0</v>
      </c>
      <c r="O7" s="58">
        <f>EnrlSC!AV7/('SC-Population'!C7+'SC-Population'!F7+'SC-Population'!I7)%</f>
        <v>0</v>
      </c>
      <c r="P7" s="58">
        <f>EnrlSC!AW7/('SC-Population'!D7+'SC-Population'!G7+'SC-Population'!J7)%</f>
        <v>0</v>
      </c>
      <c r="Q7" s="58">
        <f>EnrlSC!AX7/('SC-Population'!E7+'SC-Population'!H7+'SC-Population'!K7)%</f>
        <v>0</v>
      </c>
      <c r="R7" s="58">
        <f>EnrlSC!BE7/'SC-Population'!L7%</f>
        <v>0</v>
      </c>
      <c r="S7" s="58">
        <f>EnrlSC!BF7/'SC-Population'!M7%</f>
        <v>0</v>
      </c>
      <c r="T7" s="58">
        <f>EnrlSC!BG7/'SC-Population'!N7%</f>
        <v>0</v>
      </c>
      <c r="U7" s="58">
        <f>(EnrlSC!AS7+EnrlSC!BE7)/('SC-Population'!L7+'SC-Population'!I7)%</f>
        <v>0</v>
      </c>
      <c r="V7" s="58">
        <f>(EnrlSC!AT7+EnrlSC!BF7)/('SC-Population'!M7+'SC-Population'!J7)%</f>
        <v>0</v>
      </c>
      <c r="W7" s="58">
        <f>(EnrlSC!AU7+EnrlSC!BG7)/('SC-Population'!N7+'SC-Population'!K7)%</f>
        <v>0</v>
      </c>
      <c r="X7" s="58">
        <f>EnrlSC!BH7/('SC-Population'!C7+'SC-Population'!F7+'SC-Population'!I7+'SC-Population'!L7)%</f>
        <v>0</v>
      </c>
      <c r="Y7" s="58">
        <f>EnrlSC!BI7/('SC-Population'!D7+'SC-Population'!G7+'SC-Population'!J7+'SC-Population'!M7)%</f>
        <v>0</v>
      </c>
      <c r="Z7" s="58">
        <f>EnrlSC!BJ7/('SC-Population'!E7+'SC-Population'!H7+'SC-Population'!K7+'SC-Population'!N7)%</f>
        <v>0</v>
      </c>
    </row>
    <row r="8" spans="1:62" s="47" customFormat="1" ht="18.75" customHeight="1">
      <c r="A8" s="29">
        <v>3</v>
      </c>
      <c r="B8" s="30" t="s">
        <v>48</v>
      </c>
      <c r="C8" s="58">
        <f>EnrlSC!U8/'SC-Population'!C8%</f>
        <v>132.77536852378717</v>
      </c>
      <c r="D8" s="58">
        <f>EnrlSC!V8/'SC-Population'!D8%</f>
        <v>132.24236069502695</v>
      </c>
      <c r="E8" s="58">
        <f>EnrlSC!W8/'SC-Population'!E8%</f>
        <v>132.51108274341419</v>
      </c>
      <c r="F8" s="58">
        <f>EnrlSC!AG8/'SC-Population'!F8%</f>
        <v>101.14451961739559</v>
      </c>
      <c r="G8" s="58">
        <f>EnrlSC!AH8/'SC-Population'!G8%</f>
        <v>99.048992153492108</v>
      </c>
      <c r="H8" s="58">
        <f>EnrlSC!AI8/'SC-Population'!H8%</f>
        <v>100.10206685378924</v>
      </c>
      <c r="I8" s="58">
        <f>EnrlSC!AJ8/('SC-Population'!C8+'SC-Population'!F8)%</f>
        <v>120.0746095945514</v>
      </c>
      <c r="J8" s="58">
        <f>EnrlSC!AK8/('SC-Population'!D8+'SC-Population'!G8)%</f>
        <v>118.8622520257055</v>
      </c>
      <c r="K8" s="58">
        <f>EnrlSC!AL8/('SC-Population'!E8+'SC-Population'!H8)%</f>
        <v>119.47268247749896</v>
      </c>
      <c r="L8" s="58">
        <f>EnrlSC!AS8/'SC-Population'!I8%</f>
        <v>79.746119524916736</v>
      </c>
      <c r="M8" s="58">
        <f>EnrlSC!AT8/'SC-Population'!J8%</f>
        <v>64.986512032965862</v>
      </c>
      <c r="N8" s="58">
        <f>EnrlSC!AU8/'SC-Population'!K8%</f>
        <v>72.417684405914486</v>
      </c>
      <c r="O8" s="58">
        <f>EnrlSC!AV8/('SC-Population'!C8+'SC-Population'!F8+'SC-Population'!I8)%</f>
        <v>111.67539929411868</v>
      </c>
      <c r="P8" s="58">
        <f>EnrlSC!AW8/('SC-Population'!D8+'SC-Population'!G8+'SC-Population'!J8)%</f>
        <v>107.64061248777811</v>
      </c>
      <c r="Q8" s="58">
        <f>EnrlSC!AX8/('SC-Population'!E8+'SC-Population'!H8+'SC-Population'!K8)%</f>
        <v>109.67213330814549</v>
      </c>
      <c r="R8" s="58">
        <f>EnrlSC!BE8/'SC-Population'!L8%</f>
        <v>21.064978664024107</v>
      </c>
      <c r="S8" s="58">
        <f>EnrlSC!BF8/'SC-Population'!M8%</f>
        <v>14.970046691921416</v>
      </c>
      <c r="T8" s="58">
        <f>EnrlSC!BG8/'SC-Population'!N8%</f>
        <v>18.147410148548776</v>
      </c>
      <c r="U8" s="58">
        <f>(EnrlSC!AS8+EnrlSC!BE8)/('SC-Population'!L8+'SC-Population'!I8)%</f>
        <v>49.889901837713253</v>
      </c>
      <c r="V8" s="58">
        <f>(EnrlSC!AT8+EnrlSC!BF8)/('SC-Population'!M8+'SC-Population'!J8)%</f>
        <v>40.431214385346493</v>
      </c>
      <c r="W8" s="58">
        <f>(EnrlSC!AU8+EnrlSC!BG8)/('SC-Population'!N8+'SC-Population'!K8)%</f>
        <v>45.27782610758743</v>
      </c>
      <c r="X8" s="58">
        <f>EnrlSC!BH8/('SC-Population'!C8+'SC-Population'!F8+'SC-Population'!I8+'SC-Population'!L8)%</f>
        <v>95.597206671834186</v>
      </c>
      <c r="Y8" s="58">
        <f>EnrlSC!BI8/('SC-Population'!D8+'SC-Population'!G8+'SC-Population'!J8+'SC-Population'!M8)%</f>
        <v>92.139128256328448</v>
      </c>
      <c r="Z8" s="58">
        <f>EnrlSC!BJ8/('SC-Population'!E8+'SC-Population'!H8+'SC-Population'!K8+'SC-Population'!N8)%</f>
        <v>93.890895605684079</v>
      </c>
    </row>
    <row r="9" spans="1:62" s="47" customFormat="1" ht="18.75" customHeight="1">
      <c r="A9" s="29">
        <v>4</v>
      </c>
      <c r="B9" s="30" t="s">
        <v>18</v>
      </c>
      <c r="C9" s="58">
        <f>EnrlSC!U9/'SC-Population'!C9%</f>
        <v>129.54482633274895</v>
      </c>
      <c r="D9" s="58">
        <f>EnrlSC!V9/'SC-Population'!D9%</f>
        <v>102.1560455737671</v>
      </c>
      <c r="E9" s="58">
        <f>EnrlSC!W9/'SC-Population'!E9%</f>
        <v>116.47247025944866</v>
      </c>
      <c r="F9" s="58">
        <f>EnrlSC!AG9/'SC-Population'!F9%</f>
        <v>55.30921939986974</v>
      </c>
      <c r="G9" s="58">
        <f>EnrlSC!AH9/'SC-Population'!G9%</f>
        <v>41.376733519823652</v>
      </c>
      <c r="H9" s="58">
        <f>EnrlSC!AI9/'SC-Population'!H9%</f>
        <v>48.848376616233104</v>
      </c>
      <c r="I9" s="58">
        <f>EnrlSC!AJ9/('SC-Population'!C9+'SC-Population'!F9)%</f>
        <v>103.08762057828838</v>
      </c>
      <c r="J9" s="58">
        <f>EnrlSC!AK9/('SC-Population'!D9+'SC-Population'!G9)%</f>
        <v>81.247598483431659</v>
      </c>
      <c r="K9" s="58">
        <f>EnrlSC!AL9/('SC-Population'!E9+'SC-Population'!H9)%</f>
        <v>92.767465371976087</v>
      </c>
      <c r="L9" s="58">
        <f>EnrlSC!AS9/'SC-Population'!I9%</f>
        <v>28.971544046427425</v>
      </c>
      <c r="M9" s="58">
        <f>EnrlSC!AT9/'SC-Population'!J9%</f>
        <v>22.024209362129447</v>
      </c>
      <c r="N9" s="58">
        <f>EnrlSC!AU9/'SC-Population'!K9%</f>
        <v>25.894004403333309</v>
      </c>
      <c r="O9" s="58">
        <f>EnrlSC!AV9/('SC-Population'!C9+'SC-Population'!F9+'SC-Population'!I9)%</f>
        <v>89.434265538239487</v>
      </c>
      <c r="P9" s="58">
        <f>EnrlSC!AW9/('SC-Population'!D9+'SC-Population'!G9+'SC-Population'!J9)%</f>
        <v>71.358105401863938</v>
      </c>
      <c r="Q9" s="58">
        <f>EnrlSC!AX9/('SC-Population'!E9+'SC-Population'!H9+'SC-Population'!K9)%</f>
        <v>80.986770327473508</v>
      </c>
      <c r="R9" s="58">
        <f>EnrlSC!BE9/'SC-Population'!L9%</f>
        <v>13.340183716619187</v>
      </c>
      <c r="S9" s="58">
        <f>EnrlSC!BF9/'SC-Population'!M9%</f>
        <v>8.4296340632357776</v>
      </c>
      <c r="T9" s="58">
        <f>EnrlSC!BG9/'SC-Population'!N9%</f>
        <v>11.125834705879484</v>
      </c>
      <c r="U9" s="58">
        <f>(EnrlSC!AS9+EnrlSC!BE9)/('SC-Population'!L9+'SC-Population'!I9)%</f>
        <v>21.519418017130263</v>
      </c>
      <c r="V9" s="58">
        <f>(EnrlSC!AT9+EnrlSC!BF9)/('SC-Population'!M9+'SC-Population'!J9)%</f>
        <v>15.43388014437909</v>
      </c>
      <c r="W9" s="58">
        <f>(EnrlSC!AU9+EnrlSC!BG9)/('SC-Population'!N9+'SC-Population'!K9)%</f>
        <v>18.800382992747817</v>
      </c>
      <c r="X9" s="58">
        <f>EnrlSC!BH9/('SC-Population'!C9+'SC-Population'!F9+'SC-Population'!I9+'SC-Population'!L9)%</f>
        <v>78.498172956694859</v>
      </c>
      <c r="Y9" s="58">
        <f>EnrlSC!BI9/('SC-Population'!D9+'SC-Population'!G9+'SC-Population'!J9+'SC-Population'!M9)%</f>
        <v>62.813422569068756</v>
      </c>
      <c r="Z9" s="58">
        <f>EnrlSC!BJ9/('SC-Population'!E9+'SC-Population'!H9+'SC-Population'!K9+'SC-Population'!N9)%</f>
        <v>71.204249870452998</v>
      </c>
    </row>
    <row r="10" spans="1:62" s="47" customFormat="1" ht="18.75" customHeight="1">
      <c r="A10" s="29">
        <v>5</v>
      </c>
      <c r="B10" s="34" t="s">
        <v>19</v>
      </c>
      <c r="C10" s="58">
        <f>EnrlSC!U10/'SC-Population'!C10%</f>
        <v>142.895774241623</v>
      </c>
      <c r="D10" s="58">
        <f>EnrlSC!V10/'SC-Population'!D10%</f>
        <v>138.53275636510011</v>
      </c>
      <c r="E10" s="58">
        <f>EnrlSC!W10/'SC-Population'!E10%</f>
        <v>140.7639827904118</v>
      </c>
      <c r="F10" s="58">
        <f>EnrlSC!AG10/'SC-Population'!F10%</f>
        <v>102.45950393560283</v>
      </c>
      <c r="G10" s="58">
        <f>EnrlSC!AH10/'SC-Population'!G10%</f>
        <v>91.695652625349126</v>
      </c>
      <c r="H10" s="58">
        <f>EnrlSC!AI10/'SC-Population'!H10%</f>
        <v>97.202119836701584</v>
      </c>
      <c r="I10" s="58">
        <f>EnrlSC!AJ10/('SC-Population'!C10+'SC-Population'!F10)%</f>
        <v>127.63485756616606</v>
      </c>
      <c r="J10" s="58">
        <f>EnrlSC!AK10/('SC-Population'!D10+'SC-Population'!G10)%</f>
        <v>120.86383630431291</v>
      </c>
      <c r="K10" s="58">
        <f>EnrlSC!AL10/('SC-Population'!E10+'SC-Population'!H10)%</f>
        <v>124.32695159639101</v>
      </c>
      <c r="L10" s="58">
        <f>EnrlSC!AS10/'SC-Population'!I10%</f>
        <v>61.916080222460423</v>
      </c>
      <c r="M10" s="58">
        <f>EnrlSC!AT10/'SC-Population'!J10%</f>
        <v>52.290153690255025</v>
      </c>
      <c r="N10" s="58">
        <f>EnrlSC!AU10/'SC-Population'!K10%</f>
        <v>57.30411632856184</v>
      </c>
      <c r="O10" s="58">
        <f>EnrlSC!AV10/('SC-Population'!C10+'SC-Population'!F10+'SC-Population'!I10)%</f>
        <v>114.87940709114646</v>
      </c>
      <c r="P10" s="58">
        <f>EnrlSC!AW10/('SC-Population'!D10+'SC-Population'!G10+'SC-Population'!J10)%</f>
        <v>107.95420221103738</v>
      </c>
      <c r="Q10" s="58">
        <f>EnrlSC!AX10/('SC-Population'!E10+'SC-Population'!H10+'SC-Population'!K10)%</f>
        <v>111.50865257534441</v>
      </c>
      <c r="R10" s="58">
        <f>EnrlSC!BE10/'SC-Population'!L10%</f>
        <v>40.606401424621588</v>
      </c>
      <c r="S10" s="58">
        <f>EnrlSC!BF10/'SC-Population'!M10%</f>
        <v>34.585816394505159</v>
      </c>
      <c r="T10" s="58">
        <f>EnrlSC!BG10/'SC-Population'!N10%</f>
        <v>37.809468049514891</v>
      </c>
      <c r="U10" s="58">
        <f>(EnrlSC!AS10+EnrlSC!BE10)/('SC-Population'!L10+'SC-Population'!I10)%</f>
        <v>51.290619060971423</v>
      </c>
      <c r="V10" s="58">
        <f>(EnrlSC!AT10+EnrlSC!BF10)/('SC-Population'!M10+'SC-Population'!J10)%</f>
        <v>43.720861328244141</v>
      </c>
      <c r="W10" s="58">
        <f>(EnrlSC!AU10+EnrlSC!BG10)/('SC-Population'!N10+'SC-Population'!K10)%</f>
        <v>47.71799079546436</v>
      </c>
      <c r="X10" s="58">
        <f>EnrlSC!BH10/('SC-Population'!C10+'SC-Population'!F10+'SC-Population'!I10+'SC-Population'!L10)%</f>
        <v>102.86248641544722</v>
      </c>
      <c r="Y10" s="58">
        <f>EnrlSC!BI10/('SC-Population'!D10+'SC-Population'!G10+'SC-Population'!J10+'SC-Population'!M10)%</f>
        <v>96.942084441273749</v>
      </c>
      <c r="Z10" s="58">
        <f>EnrlSC!BJ10/('SC-Population'!E10+'SC-Population'!H10+'SC-Population'!K10+'SC-Population'!N10)%</f>
        <v>100.00130595017016</v>
      </c>
    </row>
    <row r="11" spans="1:62" s="47" customFormat="1" ht="18.75" customHeight="1">
      <c r="A11" s="29">
        <v>6</v>
      </c>
      <c r="B11" s="30" t="s">
        <v>20</v>
      </c>
      <c r="C11" s="58">
        <f>EnrlSC!U11/'SC-Population'!C11%</f>
        <v>78.734756097560975</v>
      </c>
      <c r="D11" s="58">
        <f>EnrlSC!V11/'SC-Population'!D11%</f>
        <v>81.99233716475095</v>
      </c>
      <c r="E11" s="58">
        <f>EnrlSC!W11/'SC-Population'!E11%</f>
        <v>80.359189912113095</v>
      </c>
      <c r="F11" s="58">
        <f>EnrlSC!AG11/'SC-Population'!F11%</f>
        <v>69.493521790341575</v>
      </c>
      <c r="G11" s="58">
        <f>EnrlSC!AH11/'SC-Population'!G11%</f>
        <v>71.392405063291136</v>
      </c>
      <c r="H11" s="58">
        <f>EnrlSC!AI11/'SC-Population'!H11%</f>
        <v>70.408785845027452</v>
      </c>
      <c r="I11" s="58">
        <f>EnrlSC!AJ11/('SC-Population'!C11+'SC-Population'!F11)%</f>
        <v>75.104118463674226</v>
      </c>
      <c r="J11" s="58">
        <f>EnrlSC!AK11/('SC-Population'!D11+'SC-Population'!G11)%</f>
        <v>77.995226730310264</v>
      </c>
      <c r="K11" s="58">
        <f>EnrlSC!AL11/('SC-Population'!E11+'SC-Population'!H11)%</f>
        <v>76.527255639097746</v>
      </c>
      <c r="L11" s="58">
        <f>EnrlSC!AS11/'SC-Population'!I11%</f>
        <v>48.381294964028783</v>
      </c>
      <c r="M11" s="58">
        <f>EnrlSC!AT11/'SC-Population'!J11%</f>
        <v>59.099437148217632</v>
      </c>
      <c r="N11" s="58">
        <f>EnrlSC!AU11/'SC-Population'!K11%</f>
        <v>53.627180899908168</v>
      </c>
      <c r="O11" s="58">
        <f>EnrlSC!AV11/('SC-Population'!C11+'SC-Population'!F11+'SC-Population'!I11)%</f>
        <v>69.635627530364374</v>
      </c>
      <c r="P11" s="58">
        <f>EnrlSC!AW11/('SC-Population'!D11+'SC-Population'!G11+'SC-Population'!J11)%</f>
        <v>74.162861491628618</v>
      </c>
      <c r="Q11" s="58">
        <f>EnrlSC!AX11/('SC-Population'!E11+'SC-Population'!H11+'SC-Population'!K11)%</f>
        <v>71.861552853133773</v>
      </c>
      <c r="R11" s="58">
        <f>EnrlSC!BE11/'SC-Population'!L11%</f>
        <v>46.003898635477583</v>
      </c>
      <c r="S11" s="58">
        <f>EnrlSC!BF11/'SC-Population'!M11%</f>
        <v>58.675799086757991</v>
      </c>
      <c r="T11" s="58">
        <f>EnrlSC!BG11/'SC-Population'!N11%</f>
        <v>51.840168243953734</v>
      </c>
      <c r="U11" s="58">
        <f>(EnrlSC!AS11+EnrlSC!BE11)/('SC-Population'!L11+'SC-Population'!I11)%</f>
        <v>47.240411599625823</v>
      </c>
      <c r="V11" s="58">
        <f>(EnrlSC!AT11+EnrlSC!BF11)/('SC-Population'!M11+'SC-Population'!J11)%</f>
        <v>58.90834191555097</v>
      </c>
      <c r="W11" s="58">
        <f>(EnrlSC!AU11+EnrlSC!BG11)/('SC-Population'!N11+'SC-Population'!K11)%</f>
        <v>52.794117647058826</v>
      </c>
      <c r="X11" s="58">
        <f>EnrlSC!BH11/('SC-Population'!C11+'SC-Population'!F11+'SC-Population'!I11+'SC-Population'!L11)%</f>
        <v>65.882352941176478</v>
      </c>
      <c r="Y11" s="58">
        <f>EnrlSC!BI11/('SC-Population'!D11+'SC-Population'!G11+'SC-Population'!J11+'SC-Population'!M11)%</f>
        <v>71.950424005218522</v>
      </c>
      <c r="Z11" s="58">
        <f>EnrlSC!BJ11/('SC-Population'!E11+'SC-Population'!H11+'SC-Population'!K11+'SC-Population'!N11)%</f>
        <v>68.837357052096564</v>
      </c>
    </row>
    <row r="12" spans="1:62" s="47" customFormat="1" ht="18.75" customHeight="1">
      <c r="A12" s="29">
        <v>7</v>
      </c>
      <c r="B12" s="30" t="s">
        <v>21</v>
      </c>
      <c r="C12" s="58">
        <f>EnrlSC!U12/'SC-Population'!C12%</f>
        <v>109.93844618199967</v>
      </c>
      <c r="D12" s="58">
        <f>EnrlSC!V12/'SC-Population'!D12%</f>
        <v>122.50875031348475</v>
      </c>
      <c r="E12" s="58">
        <f>EnrlSC!W12/'SC-Population'!E12%</f>
        <v>115.79326929181045</v>
      </c>
      <c r="F12" s="58">
        <f>EnrlSC!AG12/'SC-Population'!F12%</f>
        <v>86.863970643077707</v>
      </c>
      <c r="G12" s="58">
        <f>EnrlSC!AH12/'SC-Population'!G12%</f>
        <v>80.538096998621995</v>
      </c>
      <c r="H12" s="58">
        <f>EnrlSC!AI12/'SC-Population'!H12%</f>
        <v>83.889270840741872</v>
      </c>
      <c r="I12" s="58">
        <f>EnrlSC!AJ12/('SC-Population'!C12+'SC-Population'!F12)%</f>
        <v>100.9571531009496</v>
      </c>
      <c r="J12" s="58">
        <f>EnrlSC!AK12/('SC-Population'!D12+'SC-Population'!G12)%</f>
        <v>105.99271245957796</v>
      </c>
      <c r="K12" s="58">
        <f>EnrlSC!AL12/('SC-Population'!E12+'SC-Population'!H12)%</f>
        <v>103.31136679481769</v>
      </c>
      <c r="L12" s="58">
        <f>EnrlSC!AS12/'SC-Population'!I12%</f>
        <v>82.527578780820107</v>
      </c>
      <c r="M12" s="58">
        <f>EnrlSC!AT12/'SC-Population'!J12%</f>
        <v>64.58320486415154</v>
      </c>
      <c r="N12" s="58">
        <f>EnrlSC!AU12/'SC-Population'!K12%</f>
        <v>74.073041052906817</v>
      </c>
      <c r="O12" s="58">
        <f>EnrlSC!AV12/('SC-Population'!C12+'SC-Population'!F12+'SC-Population'!I12)%</f>
        <v>97.105432967981798</v>
      </c>
      <c r="P12" s="58">
        <f>EnrlSC!AW12/('SC-Population'!D12+'SC-Population'!G12+'SC-Population'!J12)%</f>
        <v>97.237932086452489</v>
      </c>
      <c r="Q12" s="58">
        <f>EnrlSC!AX12/('SC-Population'!E12+'SC-Population'!H12+'SC-Population'!K12)%</f>
        <v>97.167479865394853</v>
      </c>
      <c r="R12" s="58">
        <f>EnrlSC!BE12/'SC-Population'!L12%</f>
        <v>41.209500519526863</v>
      </c>
      <c r="S12" s="58">
        <f>EnrlSC!BF12/'SC-Population'!M12%</f>
        <v>38.263619376167888</v>
      </c>
      <c r="T12" s="58">
        <f>EnrlSC!BG12/'SC-Population'!N12%</f>
        <v>39.833746356908307</v>
      </c>
      <c r="U12" s="58">
        <f>(EnrlSC!AS12+EnrlSC!BE12)/('SC-Population'!L12+'SC-Population'!I12)%</f>
        <v>61.3953438437713</v>
      </c>
      <c r="V12" s="58">
        <f>(EnrlSC!AT12+EnrlSC!BF12)/('SC-Population'!M12+'SC-Population'!J12)%</f>
        <v>51.231413345324391</v>
      </c>
      <c r="W12" s="58">
        <f>(EnrlSC!AU12+EnrlSC!BG12)/('SC-Population'!N12+'SC-Population'!K12)%</f>
        <v>56.628037553654188</v>
      </c>
      <c r="X12" s="58">
        <f>EnrlSC!BH12/('SC-Population'!C12+'SC-Population'!F12+'SC-Population'!I12+'SC-Population'!L12)%</f>
        <v>87.071125765426288</v>
      </c>
      <c r="Y12" s="58">
        <f>EnrlSC!BI12/('SC-Population'!D12+'SC-Population'!G12+'SC-Population'!J12+'SC-Population'!M12)%</f>
        <v>86.695317568913126</v>
      </c>
      <c r="Z12" s="58">
        <f>EnrlSC!BJ12/('SC-Population'!E12+'SC-Population'!H12+'SC-Population'!K12+'SC-Population'!N12)%</f>
        <v>86.895227366346916</v>
      </c>
    </row>
    <row r="13" spans="1:62" s="47" customFormat="1" ht="18.75" customHeight="1">
      <c r="A13" s="29">
        <v>8</v>
      </c>
      <c r="B13" s="30" t="s">
        <v>22</v>
      </c>
      <c r="C13" s="58">
        <f>EnrlSC!U13/'SC-Population'!C13%</f>
        <v>138.32742502744389</v>
      </c>
      <c r="D13" s="58">
        <f>EnrlSC!V13/'SC-Population'!D13%</f>
        <v>147.23357447720119</v>
      </c>
      <c r="E13" s="58">
        <f>EnrlSC!W13/'SC-Population'!E13%</f>
        <v>142.41579514722847</v>
      </c>
      <c r="F13" s="58">
        <f>EnrlSC!AG13/'SC-Population'!F13%</f>
        <v>120.42305143587669</v>
      </c>
      <c r="G13" s="58">
        <f>EnrlSC!AH13/'SC-Population'!G13%</f>
        <v>122.85093977647452</v>
      </c>
      <c r="H13" s="58">
        <f>EnrlSC!AI13/'SC-Population'!H13%</f>
        <v>121.54488728493284</v>
      </c>
      <c r="I13" s="58">
        <f>EnrlSC!AJ13/('SC-Population'!C13+'SC-Population'!F13)%</f>
        <v>131.64024084404932</v>
      </c>
      <c r="J13" s="58">
        <f>EnrlSC!AK13/('SC-Population'!D13+'SC-Population'!G13)%</f>
        <v>138.05751754225943</v>
      </c>
      <c r="K13" s="58">
        <f>EnrlSC!AL13/('SC-Population'!E13+'SC-Population'!H13)%</f>
        <v>134.59333809431473</v>
      </c>
      <c r="L13" s="58">
        <f>EnrlSC!AS13/'SC-Population'!I13%</f>
        <v>89.533585480478791</v>
      </c>
      <c r="M13" s="58">
        <f>EnrlSC!AT13/'SC-Population'!J13%</f>
        <v>98.657300101085397</v>
      </c>
      <c r="N13" s="58">
        <f>EnrlSC!AU13/'SC-Population'!K13%</f>
        <v>93.719259127404214</v>
      </c>
      <c r="O13" s="58">
        <f>EnrlSC!AV13/('SC-Population'!C13+'SC-Population'!F13+'SC-Population'!I13)%</f>
        <v>123.13643371286938</v>
      </c>
      <c r="P13" s="58">
        <f>EnrlSC!AW13/('SC-Population'!D13+'SC-Population'!G13+'SC-Population'!J13)%</f>
        <v>130.13630578478467</v>
      </c>
      <c r="Q13" s="58">
        <f>EnrlSC!AX13/('SC-Population'!E13+'SC-Population'!H13+'SC-Population'!K13)%</f>
        <v>126.35563922125445</v>
      </c>
      <c r="R13" s="58">
        <f>EnrlSC!BE13/'SC-Population'!L13%</f>
        <v>48.548416652850371</v>
      </c>
      <c r="S13" s="58">
        <f>EnrlSC!BF13/'SC-Population'!M13%</f>
        <v>45.714076721318328</v>
      </c>
      <c r="T13" s="58">
        <f>EnrlSC!BG13/'SC-Population'!N13%</f>
        <v>47.258625936774834</v>
      </c>
      <c r="U13" s="58">
        <f>(EnrlSC!AS13+EnrlSC!BE13)/('SC-Population'!L13+'SC-Population'!I13)%</f>
        <v>69.124880507517162</v>
      </c>
      <c r="V13" s="58">
        <f>(EnrlSC!AT13+EnrlSC!BF13)/('SC-Population'!M13+'SC-Population'!J13)%</f>
        <v>72.491917741718922</v>
      </c>
      <c r="W13" s="58">
        <f>(EnrlSC!AU13+EnrlSC!BG13)/('SC-Population'!N13+'SC-Population'!K13)%</f>
        <v>70.663372457961088</v>
      </c>
      <c r="X13" s="58">
        <f>EnrlSC!BH13/('SC-Population'!C13+'SC-Population'!F13+'SC-Population'!I13+'SC-Population'!L13)%</f>
        <v>110.68893157283883</v>
      </c>
      <c r="Y13" s="58">
        <f>EnrlSC!BI13/('SC-Population'!D13+'SC-Population'!G13+'SC-Population'!J13+'SC-Population'!M13)%</f>
        <v>116.27487616606358</v>
      </c>
      <c r="Z13" s="58">
        <f>EnrlSC!BJ13/('SC-Population'!E13+'SC-Population'!H13+'SC-Population'!K13+'SC-Population'!N13)%</f>
        <v>113.25340399420892</v>
      </c>
    </row>
    <row r="14" spans="1:62" s="47" customFormat="1" ht="18.75" customHeight="1">
      <c r="A14" s="29">
        <v>9</v>
      </c>
      <c r="B14" s="30" t="s">
        <v>23</v>
      </c>
      <c r="C14" s="58">
        <f>EnrlSC!U14/'SC-Population'!C14%</f>
        <v>114.38779716916311</v>
      </c>
      <c r="D14" s="58">
        <f>EnrlSC!V14/'SC-Population'!D14%</f>
        <v>114.93694288544074</v>
      </c>
      <c r="E14" s="58">
        <f>EnrlSC!W14/'SC-Population'!E14%</f>
        <v>114.65475181675782</v>
      </c>
      <c r="F14" s="58">
        <f>EnrlSC!AG14/'SC-Population'!F14%</f>
        <v>119.74218576364335</v>
      </c>
      <c r="G14" s="58">
        <f>EnrlSC!AH14/'SC-Population'!G14%</f>
        <v>117.49452625252222</v>
      </c>
      <c r="H14" s="58">
        <f>EnrlSC!AI14/'SC-Population'!H14%</f>
        <v>118.65235899624268</v>
      </c>
      <c r="I14" s="58">
        <f>EnrlSC!AJ14/('SC-Population'!C14+'SC-Population'!F14)%</f>
        <v>116.43353404353867</v>
      </c>
      <c r="J14" s="58">
        <f>EnrlSC!AK14/('SC-Population'!D14+'SC-Population'!G14)%</f>
        <v>115.91107913433788</v>
      </c>
      <c r="K14" s="58">
        <f>EnrlSC!AL14/('SC-Population'!E14+'SC-Population'!H14)%</f>
        <v>116.17980472581009</v>
      </c>
      <c r="L14" s="58">
        <f>EnrlSC!AS14/'SC-Population'!I14%</f>
        <v>82.480680524770861</v>
      </c>
      <c r="M14" s="58">
        <f>EnrlSC!AT14/'SC-Population'!J14%</f>
        <v>85.108032167425634</v>
      </c>
      <c r="N14" s="58">
        <f>EnrlSC!AU14/'SC-Population'!K14%</f>
        <v>83.744891140499462</v>
      </c>
      <c r="O14" s="58">
        <f>EnrlSC!AV14/('SC-Population'!C14+'SC-Population'!F14+'SC-Population'!I14)%</f>
        <v>109.47608116568259</v>
      </c>
      <c r="P14" s="58">
        <f>EnrlSC!AW14/('SC-Population'!D14+'SC-Population'!G14+'SC-Population'!J14)%</f>
        <v>109.68853164920338</v>
      </c>
      <c r="Q14" s="58">
        <f>EnrlSC!AX14/('SC-Population'!E14+'SC-Population'!H14+'SC-Population'!K14)%</f>
        <v>109.57906388361796</v>
      </c>
      <c r="R14" s="58">
        <f>EnrlSC!BE14/'SC-Population'!L14%</f>
        <v>57.233670764039523</v>
      </c>
      <c r="S14" s="58">
        <f>EnrlSC!BF14/'SC-Population'!M14%</f>
        <v>58.341775875028596</v>
      </c>
      <c r="T14" s="58">
        <f>EnrlSC!BG14/'SC-Population'!N14%</f>
        <v>57.765201987741222</v>
      </c>
      <c r="U14" s="58">
        <f>(EnrlSC!AS14+EnrlSC!BE14)/('SC-Population'!L14+'SC-Population'!I14)%</f>
        <v>69.893958965424019</v>
      </c>
      <c r="V14" s="58">
        <f>(EnrlSC!AT14+EnrlSC!BF14)/('SC-Population'!M14+'SC-Population'!J14)%</f>
        <v>71.804034956629096</v>
      </c>
      <c r="W14" s="58">
        <f>(EnrlSC!AU14+EnrlSC!BG14)/('SC-Population'!N14+'SC-Population'!K14)%</f>
        <v>70.811612299047908</v>
      </c>
      <c r="X14" s="58">
        <f>EnrlSC!BH14/('SC-Population'!C14+'SC-Population'!F14+'SC-Population'!I14+'SC-Population'!L14)%</f>
        <v>100.63431199583924</v>
      </c>
      <c r="Y14" s="58">
        <f>EnrlSC!BI14/('SC-Population'!D14+'SC-Population'!G14+'SC-Population'!J14+'SC-Population'!M14)%</f>
        <v>101.14372420094304</v>
      </c>
      <c r="Z14" s="58">
        <f>EnrlSC!BJ14/('SC-Population'!E14+'SC-Population'!H14+'SC-Population'!K14+'SC-Population'!N14)%</f>
        <v>100.88081033498162</v>
      </c>
    </row>
    <row r="15" spans="1:62" s="47" customFormat="1" ht="18.75" customHeight="1">
      <c r="A15" s="29">
        <v>10</v>
      </c>
      <c r="B15" s="30" t="s">
        <v>24</v>
      </c>
      <c r="C15" s="58">
        <f>EnrlSC!U15/'SC-Population'!C15%</f>
        <v>118.27131653595862</v>
      </c>
      <c r="D15" s="58">
        <f>EnrlSC!V15/'SC-Population'!D15%</f>
        <v>117.11967656459147</v>
      </c>
      <c r="E15" s="58">
        <f>EnrlSC!W15/'SC-Population'!E15%</f>
        <v>117.73466737951577</v>
      </c>
      <c r="F15" s="58">
        <f>EnrlSC!AG15/'SC-Population'!F15%</f>
        <v>96.397699486861583</v>
      </c>
      <c r="G15" s="58">
        <f>EnrlSC!AH15/'SC-Population'!G15%</f>
        <v>93.813674647835526</v>
      </c>
      <c r="H15" s="58">
        <f>EnrlSC!AI15/'SC-Population'!H15%</f>
        <v>95.148152100451753</v>
      </c>
      <c r="I15" s="58">
        <f>EnrlSC!AJ15/('SC-Population'!C15+'SC-Population'!F15)%</f>
        <v>109.32411111737196</v>
      </c>
      <c r="J15" s="58">
        <f>EnrlSC!AK15/('SC-Population'!D15+'SC-Population'!G15)%</f>
        <v>107.18697096996677</v>
      </c>
      <c r="K15" s="58">
        <f>EnrlSC!AL15/('SC-Population'!E15+'SC-Population'!H15)%</f>
        <v>108.31255935422602</v>
      </c>
      <c r="L15" s="58">
        <f>EnrlSC!AS15/'SC-Population'!I15%</f>
        <v>65.987254437246534</v>
      </c>
      <c r="M15" s="58">
        <f>EnrlSC!AT15/'SC-Population'!J15%</f>
        <v>57.528271405492731</v>
      </c>
      <c r="N15" s="58">
        <f>EnrlSC!AU15/'SC-Population'!K15%</f>
        <v>61.804723486966481</v>
      </c>
      <c r="O15" s="58">
        <f>EnrlSC!AV15/('SC-Population'!C15+'SC-Population'!F15+'SC-Population'!I15)%</f>
        <v>100.1789385940539</v>
      </c>
      <c r="P15" s="58">
        <f>EnrlSC!AW15/('SC-Population'!D15+'SC-Population'!G15+'SC-Population'!J15)%</f>
        <v>95.991064274093688</v>
      </c>
      <c r="Q15" s="58">
        <f>EnrlSC!AX15/('SC-Population'!E15+'SC-Population'!H15+'SC-Population'!K15)%</f>
        <v>98.17745051960938</v>
      </c>
      <c r="R15" s="58">
        <f>EnrlSC!BE15/'SC-Population'!L15%</f>
        <v>32.253313696612665</v>
      </c>
      <c r="S15" s="58">
        <f>EnrlSC!BF15/'SC-Population'!M15%</f>
        <v>28.716500718284042</v>
      </c>
      <c r="T15" s="58">
        <f>EnrlSC!BG15/'SC-Population'!N15%</f>
        <v>30.549922462125732</v>
      </c>
      <c r="U15" s="58">
        <f>(EnrlSC!AS15+EnrlSC!BE15)/('SC-Population'!L15+'SC-Population'!I15)%</f>
        <v>47.984772196979002</v>
      </c>
      <c r="V15" s="58">
        <f>(EnrlSC!AT15+EnrlSC!BF15)/('SC-Population'!M15+'SC-Population'!J15)%</f>
        <v>42.521350981758133</v>
      </c>
      <c r="W15" s="58">
        <f>(EnrlSC!AU15+EnrlSC!BG15)/('SC-Population'!N15+'SC-Population'!K15)%</f>
        <v>45.320364405073484</v>
      </c>
      <c r="X15" s="58">
        <f>EnrlSC!BH15/('SC-Population'!C15+'SC-Population'!F15+'SC-Population'!I15+'SC-Population'!L15)%</f>
        <v>86.966330358181963</v>
      </c>
      <c r="Y15" s="58">
        <f>EnrlSC!BI15/('SC-Population'!D15+'SC-Population'!G15+'SC-Population'!J15+'SC-Population'!M15)%</f>
        <v>82.748432517820049</v>
      </c>
      <c r="Z15" s="58">
        <f>EnrlSC!BJ15/('SC-Population'!E15+'SC-Population'!H15+'SC-Population'!K15+'SC-Population'!N15)%</f>
        <v>84.947446045851692</v>
      </c>
    </row>
    <row r="16" spans="1:62" s="47" customFormat="1" ht="18.75" customHeight="1">
      <c r="A16" s="29">
        <v>11</v>
      </c>
      <c r="B16" s="30" t="s">
        <v>52</v>
      </c>
      <c r="C16" s="58">
        <f>EnrlSC!U16/'SC-Population'!C16%</f>
        <v>171.65776089615659</v>
      </c>
      <c r="D16" s="58">
        <f>EnrlSC!V16/'SC-Population'!D16%</f>
        <v>168.74534238179021</v>
      </c>
      <c r="E16" s="58">
        <f>EnrlSC!W16/'SC-Population'!E16%</f>
        <v>170.22123913052937</v>
      </c>
      <c r="F16" s="58">
        <f>EnrlSC!AG16/'SC-Population'!F16%</f>
        <v>87.271811933633941</v>
      </c>
      <c r="G16" s="58">
        <f>EnrlSC!AH16/'SC-Population'!G16%</f>
        <v>81.534593979256258</v>
      </c>
      <c r="H16" s="58">
        <f>EnrlSC!AI16/'SC-Population'!H16%</f>
        <v>84.51816326066006</v>
      </c>
      <c r="I16" s="58">
        <f>EnrlSC!AJ16/('SC-Population'!C16+'SC-Population'!F16)%</f>
        <v>140.40340167489521</v>
      </c>
      <c r="J16" s="58">
        <f>EnrlSC!AK16/('SC-Population'!D16+'SC-Population'!G16)%</f>
        <v>137.51808081522893</v>
      </c>
      <c r="K16" s="58">
        <f>EnrlSC!AL16/('SC-Population'!E16+'SC-Population'!H16)%</f>
        <v>138.99420456556362</v>
      </c>
      <c r="L16" s="58">
        <f>EnrlSC!AS16/'SC-Population'!I16%</f>
        <v>35.525439531166754</v>
      </c>
      <c r="M16" s="58">
        <f>EnrlSC!AT16/'SC-Population'!J16%</f>
        <v>32.908130060135889</v>
      </c>
      <c r="N16" s="58">
        <f>EnrlSC!AU16/'SC-Population'!K16%</f>
        <v>34.32082050298942</v>
      </c>
      <c r="O16" s="58">
        <f>EnrlSC!AV16/('SC-Population'!C16+'SC-Population'!F16+'SC-Population'!I16)%</f>
        <v>119.86856431286388</v>
      </c>
      <c r="P16" s="58">
        <f>EnrlSC!AW16/('SC-Population'!D16+'SC-Population'!G16+'SC-Population'!J16)%</f>
        <v>118.83232078046784</v>
      </c>
      <c r="Q16" s="58">
        <f>EnrlSC!AX16/('SC-Population'!E16+'SC-Population'!H16+'SC-Population'!K16)%</f>
        <v>119.36793035664139</v>
      </c>
      <c r="R16" s="58">
        <f>EnrlSC!BE16/'SC-Population'!L16%</f>
        <v>7.8141922117059845</v>
      </c>
      <c r="S16" s="58">
        <f>EnrlSC!BF16/'SC-Population'!M16%</f>
        <v>6.5722727019343337</v>
      </c>
      <c r="T16" s="58">
        <f>EnrlSC!BG16/'SC-Population'!N16%</f>
        <v>7.2455074535429853</v>
      </c>
      <c r="U16" s="58">
        <f>(EnrlSC!AS16+EnrlSC!BE16)/('SC-Population'!L16+'SC-Population'!I16)%</f>
        <v>22.077306277278854</v>
      </c>
      <c r="V16" s="58">
        <f>(EnrlSC!AT16+EnrlSC!BF16)/('SC-Population'!M16+'SC-Population'!J16)%</f>
        <v>20.189524976107471</v>
      </c>
      <c r="W16" s="58">
        <f>(EnrlSC!AU16+EnrlSC!BG16)/('SC-Population'!N16+'SC-Population'!K16)%</f>
        <v>21.210594946017935</v>
      </c>
      <c r="X16" s="58">
        <f>EnrlSC!BH16/('SC-Population'!C16+'SC-Population'!F16+'SC-Population'!I16+'SC-Population'!L16)%</f>
        <v>102.40599379559968</v>
      </c>
      <c r="Y16" s="58">
        <f>EnrlSC!BI16/('SC-Population'!D16+'SC-Population'!G16+'SC-Population'!J16+'SC-Population'!M16)%</f>
        <v>102.781270361876</v>
      </c>
      <c r="Z16" s="58">
        <f>EnrlSC!BJ16/('SC-Population'!E16+'SC-Population'!H16+'SC-Population'!K16+'SC-Population'!N16)%</f>
        <v>102.58588247430163</v>
      </c>
    </row>
    <row r="17" spans="1:26" s="47" customFormat="1" ht="18.75" customHeight="1">
      <c r="A17" s="29">
        <v>12</v>
      </c>
      <c r="B17" s="30" t="s">
        <v>25</v>
      </c>
      <c r="C17" s="58">
        <f>EnrlSC!U17/'SC-Population'!C17%</f>
        <v>110.81822632014715</v>
      </c>
      <c r="D17" s="58">
        <f>EnrlSC!V17/'SC-Population'!D17%</f>
        <v>107.83729042421515</v>
      </c>
      <c r="E17" s="58">
        <f>EnrlSC!W17/'SC-Population'!E17%</f>
        <v>109.35295569706473</v>
      </c>
      <c r="F17" s="58">
        <f>EnrlSC!AG17/'SC-Population'!F17%</f>
        <v>93.404499540863185</v>
      </c>
      <c r="G17" s="58">
        <f>EnrlSC!AH17/'SC-Population'!G17%</f>
        <v>88.677642280634487</v>
      </c>
      <c r="H17" s="58">
        <f>EnrlSC!AI17/'SC-Population'!H17%</f>
        <v>91.102173192636812</v>
      </c>
      <c r="I17" s="58">
        <f>EnrlSC!AJ17/('SC-Population'!C17+'SC-Population'!F17)%</f>
        <v>104.19194257496666</v>
      </c>
      <c r="J17" s="58">
        <f>EnrlSC!AK17/('SC-Population'!D17+'SC-Population'!G17)%</f>
        <v>100.62733202590425</v>
      </c>
      <c r="K17" s="58">
        <f>EnrlSC!AL17/('SC-Population'!E17+'SC-Population'!H17)%</f>
        <v>102.44580371944497</v>
      </c>
      <c r="L17" s="58">
        <f>EnrlSC!AS17/'SC-Population'!I17%</f>
        <v>70.636489003255662</v>
      </c>
      <c r="M17" s="58">
        <f>EnrlSC!AT17/'SC-Population'!J17%</f>
        <v>69.630561580088852</v>
      </c>
      <c r="N17" s="58">
        <f>EnrlSC!AU17/'SC-Population'!K17%</f>
        <v>70.159932764894094</v>
      </c>
      <c r="O17" s="58">
        <f>EnrlSC!AV17/('SC-Population'!C17+'SC-Population'!F17+'SC-Population'!I17)%</f>
        <v>97.197483059051308</v>
      </c>
      <c r="P17" s="58">
        <f>EnrlSC!AW17/('SC-Population'!D17+'SC-Population'!G17+'SC-Population'!J17)%</f>
        <v>94.489964176011796</v>
      </c>
      <c r="Q17" s="58">
        <f>EnrlSC!AX17/('SC-Population'!E17+'SC-Population'!H17+'SC-Population'!K17)%</f>
        <v>95.880062056454335</v>
      </c>
      <c r="R17" s="58">
        <f>EnrlSC!BE17/'SC-Population'!L17%</f>
        <v>41.769577146626816</v>
      </c>
      <c r="S17" s="58">
        <f>EnrlSC!BF17/'SC-Population'!M17%</f>
        <v>43.427246256718341</v>
      </c>
      <c r="T17" s="58">
        <f>EnrlSC!BG17/'SC-Population'!N17%</f>
        <v>42.540073982737361</v>
      </c>
      <c r="U17" s="58">
        <f>(EnrlSC!AS17+EnrlSC!BE17)/('SC-Population'!L17+'SC-Population'!I17)%</f>
        <v>56.586558342049571</v>
      </c>
      <c r="V17" s="58">
        <f>(EnrlSC!AT17+EnrlSC!BF17)/('SC-Population'!M17+'SC-Population'!J17)%</f>
        <v>57.111908990438273</v>
      </c>
      <c r="W17" s="58">
        <f>(EnrlSC!AU17+EnrlSC!BG17)/('SC-Population'!N17+'SC-Population'!K17)%</f>
        <v>56.833175883910734</v>
      </c>
      <c r="X17" s="58">
        <f>EnrlSC!BH17/('SC-Population'!C17+'SC-Population'!F17+'SC-Population'!I17+'SC-Population'!L17)%</f>
        <v>88.049978844191799</v>
      </c>
      <c r="Y17" s="58">
        <f>EnrlSC!BI17/('SC-Population'!D17+'SC-Population'!G17+'SC-Population'!J17+'SC-Population'!M17)%</f>
        <v>86.659353983573823</v>
      </c>
      <c r="Z17" s="58">
        <f>EnrlSC!BJ17/('SC-Population'!E17+'SC-Population'!H17+'SC-Population'!K17+'SC-Population'!N17)%</f>
        <v>87.378156089808073</v>
      </c>
    </row>
    <row r="18" spans="1:26" s="47" customFormat="1" ht="18.75" customHeight="1">
      <c r="A18" s="29">
        <v>13</v>
      </c>
      <c r="B18" s="30" t="s">
        <v>26</v>
      </c>
      <c r="C18" s="58">
        <f>EnrlSC!U18/'SC-Population'!C18%</f>
        <v>103.47872376381518</v>
      </c>
      <c r="D18" s="58">
        <f>EnrlSC!V18/'SC-Population'!D18%</f>
        <v>99.953468733574027</v>
      </c>
      <c r="E18" s="58">
        <f>EnrlSC!W18/'SC-Population'!E18%</f>
        <v>101.7333691696637</v>
      </c>
      <c r="F18" s="58">
        <f>EnrlSC!AG18/'SC-Population'!F18%</f>
        <v>117.99908449566482</v>
      </c>
      <c r="G18" s="58">
        <f>EnrlSC!AH18/'SC-Population'!G18%</f>
        <v>109.62476702115997</v>
      </c>
      <c r="H18" s="58">
        <f>EnrlSC!AI18/'SC-Population'!H18%</f>
        <v>113.84912118660182</v>
      </c>
      <c r="I18" s="58">
        <f>EnrlSC!AJ18/('SC-Population'!C18+'SC-Population'!F18)%</f>
        <v>109.07778885289476</v>
      </c>
      <c r="J18" s="58">
        <f>EnrlSC!AK18/('SC-Population'!D18+'SC-Population'!G18)%</f>
        <v>103.68693094345012</v>
      </c>
      <c r="K18" s="58">
        <f>EnrlSC!AL18/('SC-Population'!E18+'SC-Population'!H18)%</f>
        <v>106.40782092164667</v>
      </c>
      <c r="L18" s="58">
        <f>EnrlSC!AS18/'SC-Population'!I18%</f>
        <v>95.532295615030876</v>
      </c>
      <c r="M18" s="58">
        <f>EnrlSC!AT18/'SC-Population'!J18%</f>
        <v>93.448910708806366</v>
      </c>
      <c r="N18" s="58">
        <f>EnrlSC!AU18/'SC-Population'!K18%</f>
        <v>94.488892303850463</v>
      </c>
      <c r="O18" s="58">
        <f>EnrlSC!AV18/('SC-Population'!C18+'SC-Population'!F18+'SC-Population'!I18)%</f>
        <v>106.19958544054099</v>
      </c>
      <c r="P18" s="58">
        <f>EnrlSC!AW18/('SC-Population'!D18+'SC-Population'!G18+'SC-Population'!J18)%</f>
        <v>101.4732774098846</v>
      </c>
      <c r="Q18" s="58">
        <f>EnrlSC!AX18/('SC-Population'!E18+'SC-Population'!H18+'SC-Population'!K18)%</f>
        <v>103.85313735177864</v>
      </c>
      <c r="R18" s="58">
        <f>EnrlSC!BE18/'SC-Population'!L18%</f>
        <v>57.736903727763725</v>
      </c>
      <c r="S18" s="58">
        <f>EnrlSC!BF18/'SC-Population'!M18%</f>
        <v>67.562730766332606</v>
      </c>
      <c r="T18" s="58">
        <f>EnrlSC!BG18/'SC-Population'!N18%</f>
        <v>62.655840359116539</v>
      </c>
      <c r="U18" s="58">
        <f>(EnrlSC!AS18+EnrlSC!BE18)/('SC-Population'!L18+'SC-Population'!I18)%</f>
        <v>76.457918362289973</v>
      </c>
      <c r="V18" s="58">
        <f>(EnrlSC!AT18+EnrlSC!BF18)/('SC-Population'!M18+'SC-Population'!J18)%</f>
        <v>80.390200326909195</v>
      </c>
      <c r="W18" s="58">
        <f>(EnrlSC!AU18+EnrlSC!BG18)/('SC-Population'!N18+'SC-Population'!K18)%</f>
        <v>78.426875401489369</v>
      </c>
      <c r="X18" s="58">
        <f>EnrlSC!BH18/('SC-Population'!C18+'SC-Population'!F18+'SC-Population'!I18+'SC-Population'!L18)%</f>
        <v>97.574869518166622</v>
      </c>
      <c r="Y18" s="58">
        <f>EnrlSC!BI18/('SC-Population'!D18+'SC-Population'!G18+'SC-Population'!J18+'SC-Population'!M18)%</f>
        <v>95.3556026059739</v>
      </c>
      <c r="Z18" s="58">
        <f>EnrlSC!BJ18/('SC-Population'!E18+'SC-Population'!H18+'SC-Population'!K18+'SC-Population'!N18)%</f>
        <v>96.471431130216743</v>
      </c>
    </row>
    <row r="19" spans="1:26" s="47" customFormat="1" ht="18.75" customHeight="1">
      <c r="A19" s="29">
        <v>14</v>
      </c>
      <c r="B19" s="30" t="s">
        <v>27</v>
      </c>
      <c r="C19" s="58">
        <f>EnrlSC!U19/'SC-Population'!C19%</f>
        <v>139.09480098445385</v>
      </c>
      <c r="D19" s="58">
        <f>EnrlSC!V19/'SC-Population'!D19%</f>
        <v>152.184574638871</v>
      </c>
      <c r="E19" s="58">
        <f>EnrlSC!W19/'SC-Population'!E19%</f>
        <v>145.30469893153725</v>
      </c>
      <c r="F19" s="58">
        <f>EnrlSC!AG19/'SC-Population'!F19%</f>
        <v>103.51467141724017</v>
      </c>
      <c r="G19" s="58">
        <f>EnrlSC!AH19/'SC-Population'!G19%</f>
        <v>112.17690290970043</v>
      </c>
      <c r="H19" s="58">
        <f>EnrlSC!AI19/'SC-Population'!H19%</f>
        <v>107.60792448129634</v>
      </c>
      <c r="I19" s="58">
        <f>EnrlSC!AJ19/('SC-Population'!C19+'SC-Population'!F19)%</f>
        <v>125.96303243898741</v>
      </c>
      <c r="J19" s="58">
        <f>EnrlSC!AK19/('SC-Population'!D19+'SC-Population'!G19)%</f>
        <v>137.48844865730771</v>
      </c>
      <c r="K19" s="58">
        <f>EnrlSC!AL19/('SC-Population'!E19+'SC-Population'!H19)%</f>
        <v>131.42285750184732</v>
      </c>
      <c r="L19" s="58">
        <f>EnrlSC!AS19/'SC-Population'!I19%</f>
        <v>105.92822299102393</v>
      </c>
      <c r="M19" s="58">
        <f>EnrlSC!AT19/'SC-Population'!J19%</f>
        <v>71.592144187057571</v>
      </c>
      <c r="N19" s="58">
        <f>EnrlSC!AU19/'SC-Population'!K19%</f>
        <v>90.315857327030514</v>
      </c>
      <c r="O19" s="58">
        <f>EnrlSC!AV19/('SC-Population'!C19+'SC-Population'!F19+'SC-Population'!I19)%</f>
        <v>122.07963608201598</v>
      </c>
      <c r="P19" s="58">
        <f>EnrlSC!AW19/('SC-Population'!D19+'SC-Population'!G19+'SC-Population'!J19)%</f>
        <v>125.48505664015424</v>
      </c>
      <c r="Q19" s="58">
        <f>EnrlSC!AX19/('SC-Population'!E19+'SC-Population'!H19+'SC-Population'!K19)%</f>
        <v>123.68064925257768</v>
      </c>
      <c r="R19" s="58">
        <f>EnrlSC!BE19/'SC-Population'!L19%</f>
        <v>51.553802394477543</v>
      </c>
      <c r="S19" s="58">
        <f>EnrlSC!BF19/'SC-Population'!M19%</f>
        <v>37.48265413780021</v>
      </c>
      <c r="T19" s="58">
        <f>EnrlSC!BG19/'SC-Population'!N19%</f>
        <v>45.36976338889054</v>
      </c>
      <c r="U19" s="58">
        <f>(EnrlSC!AS19+EnrlSC!BE19)/('SC-Population'!L19+'SC-Population'!I19)%</f>
        <v>79.197850892656817</v>
      </c>
      <c r="V19" s="58">
        <f>(EnrlSC!AT19+EnrlSC!BF19)/('SC-Population'!M19+'SC-Population'!J19)%</f>
        <v>55.348086618831104</v>
      </c>
      <c r="W19" s="58">
        <f>(EnrlSC!AU19+EnrlSC!BG19)/('SC-Population'!N19+'SC-Population'!K19)%</f>
        <v>68.529362593514008</v>
      </c>
      <c r="X19" s="58">
        <f>EnrlSC!BH19/('SC-Population'!C19+'SC-Population'!F19+'SC-Population'!I19+'SC-Population'!L19)%</f>
        <v>110.94767878644423</v>
      </c>
      <c r="Y19" s="58">
        <f>EnrlSC!BI19/('SC-Population'!D19+'SC-Population'!G19+'SC-Population'!J19+'SC-Population'!M19)%</f>
        <v>112.98074260280963</v>
      </c>
      <c r="Z19" s="58">
        <f>EnrlSC!BJ19/('SC-Population'!E19+'SC-Population'!H19+'SC-Population'!K19+'SC-Population'!N19)%</f>
        <v>111.8941169878092</v>
      </c>
    </row>
    <row r="20" spans="1:26" s="47" customFormat="1" ht="18.75" customHeight="1">
      <c r="A20" s="29">
        <v>15</v>
      </c>
      <c r="B20" s="30" t="s">
        <v>28</v>
      </c>
      <c r="C20" s="58">
        <f>EnrlSC!U20/'SC-Population'!C20%</f>
        <v>138.01308534466148</v>
      </c>
      <c r="D20" s="58">
        <f>EnrlSC!V20/'SC-Population'!D20%</f>
        <v>135.33763366639346</v>
      </c>
      <c r="E20" s="58">
        <f>EnrlSC!W20/'SC-Population'!E20%</f>
        <v>136.71496749204593</v>
      </c>
      <c r="F20" s="58">
        <f>EnrlSC!AG20/'SC-Population'!F20%</f>
        <v>119.05824655769567</v>
      </c>
      <c r="G20" s="58">
        <f>EnrlSC!AH20/'SC-Population'!G20%</f>
        <v>115.42899960259557</v>
      </c>
      <c r="H20" s="58">
        <f>EnrlSC!AI20/'SC-Population'!H20%</f>
        <v>117.30822960809927</v>
      </c>
      <c r="I20" s="58">
        <f>EnrlSC!AJ20/('SC-Population'!C20+'SC-Population'!F20)%</f>
        <v>130.71726278177871</v>
      </c>
      <c r="J20" s="58">
        <f>EnrlSC!AK20/('SC-Population'!D20+'SC-Population'!G20)%</f>
        <v>127.73118399213701</v>
      </c>
      <c r="K20" s="58">
        <f>EnrlSC!AL20/('SC-Population'!E20+'SC-Population'!H20)%</f>
        <v>129.27186277122459</v>
      </c>
      <c r="L20" s="58">
        <f>EnrlSC!AS20/'SC-Population'!I20%</f>
        <v>103.0594910332477</v>
      </c>
      <c r="M20" s="58">
        <f>EnrlSC!AT20/'SC-Population'!J20%</f>
        <v>95.238228922483771</v>
      </c>
      <c r="N20" s="58">
        <f>EnrlSC!AU20/'SC-Population'!K20%</f>
        <v>99.3671543149473</v>
      </c>
      <c r="O20" s="58">
        <f>EnrlSC!AV20/('SC-Population'!C20+'SC-Population'!F20+'SC-Population'!I20)%</f>
        <v>125.01227729335092</v>
      </c>
      <c r="P20" s="58">
        <f>EnrlSC!AW20/('SC-Population'!D20+'SC-Population'!G20+'SC-Population'!J20)%</f>
        <v>121.28018697648581</v>
      </c>
      <c r="Q20" s="58">
        <f>EnrlSC!AX20/('SC-Population'!E20+'SC-Population'!H20+'SC-Population'!K20)%</f>
        <v>123.2148114079553</v>
      </c>
      <c r="R20" s="58">
        <f>EnrlSC!BE20/'SC-Population'!L20%</f>
        <v>82.119557539039448</v>
      </c>
      <c r="S20" s="58">
        <f>EnrlSC!BF20/'SC-Population'!M20%</f>
        <v>72.630114677342746</v>
      </c>
      <c r="T20" s="58">
        <f>EnrlSC!BG20/'SC-Population'!N20%</f>
        <v>77.739321478750341</v>
      </c>
      <c r="U20" s="58">
        <f>(EnrlSC!AS20+EnrlSC!BE20)/('SC-Population'!L20+'SC-Population'!I20)%</f>
        <v>92.553289078657684</v>
      </c>
      <c r="V20" s="58">
        <f>(EnrlSC!AT20+EnrlSC!BF20)/('SC-Population'!M20+'SC-Population'!J20)%</f>
        <v>84.13345363904952</v>
      </c>
      <c r="W20" s="58">
        <f>(EnrlSC!AU20+EnrlSC!BG20)/('SC-Population'!N20+'SC-Population'!K20)%</f>
        <v>88.622290591526635</v>
      </c>
      <c r="X20" s="58">
        <f>EnrlSC!BH20/('SC-Population'!C20+'SC-Population'!F20+'SC-Population'!I20+'SC-Population'!L20)%</f>
        <v>117.63549839669491</v>
      </c>
      <c r="Y20" s="58">
        <f>EnrlSC!BI20/('SC-Population'!D20+'SC-Population'!G20+'SC-Population'!J20+'SC-Population'!M20)%</f>
        <v>113.45569944894712</v>
      </c>
      <c r="Z20" s="58">
        <f>EnrlSC!BJ20/('SC-Population'!E20+'SC-Population'!H20+'SC-Population'!K20+'SC-Population'!N20)%</f>
        <v>115.63635997575048</v>
      </c>
    </row>
    <row r="21" spans="1:26" s="47" customFormat="1" ht="18.75" customHeight="1">
      <c r="A21" s="29">
        <v>16</v>
      </c>
      <c r="B21" s="30" t="s">
        <v>29</v>
      </c>
      <c r="C21" s="58">
        <f>EnrlSC!U21/'SC-Population'!C21%</f>
        <v>189.54703832752614</v>
      </c>
      <c r="D21" s="58">
        <f>EnrlSC!V21/'SC-Population'!D21%</f>
        <v>170.84141139976737</v>
      </c>
      <c r="E21" s="58">
        <f>EnrlSC!W21/'SC-Population'!E21%</f>
        <v>180.20147229755909</v>
      </c>
      <c r="F21" s="58">
        <f>EnrlSC!AG21/'SC-Population'!F21%</f>
        <v>149.06284454244764</v>
      </c>
      <c r="G21" s="58">
        <f>EnrlSC!AH21/'SC-Population'!G21%</f>
        <v>134.61538461538461</v>
      </c>
      <c r="H21" s="58">
        <f>EnrlSC!AI21/'SC-Population'!H21%</f>
        <v>141.87915742793791</v>
      </c>
      <c r="I21" s="58">
        <f>EnrlSC!AJ21/('SC-Population'!C21+'SC-Population'!F21)%</f>
        <v>172.84512167386856</v>
      </c>
      <c r="J21" s="58">
        <f>EnrlSC!AK21/('SC-Population'!D21+'SC-Population'!G21)%</f>
        <v>155.97987651497829</v>
      </c>
      <c r="K21" s="58">
        <f>EnrlSC!AL21/('SC-Population'!E21+'SC-Population'!H21)%</f>
        <v>164.43557582668186</v>
      </c>
      <c r="L21" s="58">
        <f>EnrlSC!AS21/'SC-Population'!I21%</f>
        <v>140.27331189710611</v>
      </c>
      <c r="M21" s="58">
        <f>EnrlSC!AT21/'SC-Population'!J21%</f>
        <v>132.05128205128204</v>
      </c>
      <c r="N21" s="58">
        <f>EnrlSC!AU21/'SC-Population'!K21%</f>
        <v>136.1556982343499</v>
      </c>
      <c r="O21" s="58">
        <f>EnrlSC!AV21/('SC-Population'!C21+'SC-Population'!F21+'SC-Population'!I21)%</f>
        <v>165.66211664598475</v>
      </c>
      <c r="P21" s="58">
        <f>EnrlSC!AW21/('SC-Population'!D21+'SC-Population'!G21+'SC-Population'!J21)%</f>
        <v>150.66714107809997</v>
      </c>
      <c r="Q21" s="58">
        <f>EnrlSC!AX21/('SC-Population'!E21+'SC-Population'!H21+'SC-Population'!K21)%</f>
        <v>158.17794352690464</v>
      </c>
      <c r="R21" s="58">
        <f>EnrlSC!BE21/'SC-Population'!L21%</f>
        <v>40.145985401459853</v>
      </c>
      <c r="S21" s="58">
        <f>EnrlSC!BF21/'SC-Population'!M21%</f>
        <v>40.99485420240137</v>
      </c>
      <c r="T21" s="58">
        <f>EnrlSC!BG21/'SC-Population'!N21%</f>
        <v>40.5585660691955</v>
      </c>
      <c r="U21" s="58">
        <f>(EnrlSC!AS21+EnrlSC!BE21)/('SC-Population'!L21+'SC-Population'!I21)%</f>
        <v>90.431974162293102</v>
      </c>
      <c r="V21" s="58">
        <f>(EnrlSC!AT21+EnrlSC!BF21)/('SC-Population'!M21+'SC-Population'!J21)%</f>
        <v>88.069594034797021</v>
      </c>
      <c r="W21" s="58">
        <f>(EnrlSC!AU21+EnrlSC!BG21)/('SC-Population'!N21+'SC-Population'!K21)%</f>
        <v>89.26599877325701</v>
      </c>
      <c r="X21" s="58">
        <f>EnrlSC!BH21/('SC-Population'!C21+'SC-Population'!F21+'SC-Population'!I21+'SC-Population'!L21)%</f>
        <v>143.14809426825721</v>
      </c>
      <c r="Y21" s="58">
        <f>EnrlSC!BI21/('SC-Population'!D21+'SC-Population'!G21+'SC-Population'!J21+'SC-Population'!M21)%</f>
        <v>131.82554884337705</v>
      </c>
      <c r="Z21" s="58">
        <f>EnrlSC!BJ21/('SC-Population'!E21+'SC-Population'!H21+'SC-Population'!K21+'SC-Population'!N21)%</f>
        <v>137.522875338555</v>
      </c>
    </row>
    <row r="22" spans="1:26" s="47" customFormat="1" ht="18.75" customHeight="1">
      <c r="A22" s="29">
        <v>17</v>
      </c>
      <c r="B22" s="30" t="s">
        <v>30</v>
      </c>
      <c r="C22" s="58">
        <f>EnrlSC!U22/'SC-Population'!C22%</f>
        <v>403.25443786982248</v>
      </c>
      <c r="D22" s="58">
        <f>EnrlSC!V22/'SC-Population'!D22%</f>
        <v>365.70972886762365</v>
      </c>
      <c r="E22" s="58">
        <f>EnrlSC!W22/'SC-Population'!E22%</f>
        <v>385.18802762854955</v>
      </c>
      <c r="F22" s="58">
        <f>EnrlSC!AG22/'SC-Population'!F22%</f>
        <v>255.95238095238093</v>
      </c>
      <c r="G22" s="58">
        <f>EnrlSC!AH22/'SC-Population'!G22%</f>
        <v>225.72706935123043</v>
      </c>
      <c r="H22" s="58">
        <f>EnrlSC!AI22/'SC-Population'!H22%</f>
        <v>240.3690888119954</v>
      </c>
      <c r="I22" s="58">
        <f>EnrlSC!AJ22/('SC-Population'!C22+'SC-Population'!F22)%</f>
        <v>346.80656934306569</v>
      </c>
      <c r="J22" s="58">
        <f>EnrlSC!AK22/('SC-Population'!D22+'SC-Population'!G22)%</f>
        <v>307.44878957169459</v>
      </c>
      <c r="K22" s="58">
        <f>EnrlSC!AL22/('SC-Population'!E22+'SC-Population'!H22)%</f>
        <v>327.32718894009219</v>
      </c>
      <c r="L22" s="58">
        <f>EnrlSC!AS22/'SC-Population'!I22%</f>
        <v>157.99373040752351</v>
      </c>
      <c r="M22" s="58">
        <f>EnrlSC!AT22/'SC-Population'!J22%</f>
        <v>137.90849673202615</v>
      </c>
      <c r="N22" s="58">
        <f>EnrlSC!AU22/'SC-Population'!K22%</f>
        <v>148.16</v>
      </c>
      <c r="O22" s="58">
        <f>EnrlSC!AV22/('SC-Population'!C22+'SC-Population'!F22+'SC-Population'!I22)%</f>
        <v>304.24028268551234</v>
      </c>
      <c r="P22" s="58">
        <f>EnrlSC!AW22/('SC-Population'!D22+'SC-Population'!G22+'SC-Population'!J22)%</f>
        <v>269.85507246376812</v>
      </c>
      <c r="Q22" s="58">
        <f>EnrlSC!AX22/('SC-Population'!E22+'SC-Population'!H22+'SC-Population'!K22)%</f>
        <v>287.26296958855102</v>
      </c>
      <c r="R22" s="58">
        <f>EnrlSC!BE22/'SC-Population'!L22%</f>
        <v>32.288401253918494</v>
      </c>
      <c r="S22" s="58">
        <f>EnrlSC!BF22/'SC-Population'!M22%</f>
        <v>36.144578313253007</v>
      </c>
      <c r="T22" s="58">
        <f>EnrlSC!BG22/'SC-Population'!N22%</f>
        <v>33.978873239436624</v>
      </c>
      <c r="U22" s="58">
        <f>(EnrlSC!AS22+EnrlSC!BE22)/('SC-Population'!L22+'SC-Population'!I22)%</f>
        <v>95.141065830721004</v>
      </c>
      <c r="V22" s="58">
        <f>(EnrlSC!AT22+EnrlSC!BF22)/('SC-Population'!M22+'SC-Population'!J22)%</f>
        <v>92.252252252252262</v>
      </c>
      <c r="W22" s="58">
        <f>(EnrlSC!AU22+EnrlSC!BG22)/('SC-Population'!N22+'SC-Population'!K22)%</f>
        <v>93.797150041911152</v>
      </c>
      <c r="X22" s="58">
        <f>EnrlSC!BH22/('SC-Population'!C22+'SC-Population'!F22+'SC-Population'!I22+'SC-Population'!L22)%</f>
        <v>254.20991926182236</v>
      </c>
      <c r="Y22" s="58">
        <f>EnrlSC!BI22/('SC-Population'!D22+'SC-Population'!G22+'SC-Population'!J22+'SC-Population'!M22)%</f>
        <v>234.13136893799879</v>
      </c>
      <c r="Z22" s="58">
        <f>EnrlSC!BJ22/('SC-Population'!E22+'SC-Population'!H22+'SC-Population'!K22+'SC-Population'!N22)%</f>
        <v>244.48409158489443</v>
      </c>
    </row>
    <row r="23" spans="1:26" s="47" customFormat="1" ht="18.75" customHeight="1">
      <c r="A23" s="29">
        <v>18</v>
      </c>
      <c r="B23" s="30" t="s">
        <v>31</v>
      </c>
      <c r="C23" s="58">
        <f>EnrlSC!U23/'SC-Population'!C23%</f>
        <v>125</v>
      </c>
      <c r="D23" s="58">
        <f>EnrlSC!V23/'SC-Population'!D23%</f>
        <v>83.333333333333343</v>
      </c>
      <c r="E23" s="58">
        <f>EnrlSC!W23/'SC-Population'!E23%</f>
        <v>93.75</v>
      </c>
      <c r="F23" s="58">
        <f>EnrlSC!AG23/'SC-Population'!F23%</f>
        <v>133.33333333333334</v>
      </c>
      <c r="G23" s="58">
        <f>EnrlSC!AH23/'SC-Population'!G23%</f>
        <v>125</v>
      </c>
      <c r="H23" s="58">
        <f>EnrlSC!AI23/'SC-Population'!H23%</f>
        <v>128.57142857142856</v>
      </c>
      <c r="I23" s="58">
        <f>EnrlSC!AJ23/('SC-Population'!C23+'SC-Population'!F23)%</f>
        <v>128.57142857142856</v>
      </c>
      <c r="J23" s="58">
        <f>EnrlSC!AK23/('SC-Population'!D23+'SC-Population'!G23)%</f>
        <v>93.75</v>
      </c>
      <c r="K23" s="58">
        <f>EnrlSC!AL23/('SC-Population'!E23+'SC-Population'!H23)%</f>
        <v>104.34782608695652</v>
      </c>
      <c r="L23" s="58">
        <f>EnrlSC!AS23/'SC-Population'!I23%</f>
        <v>100</v>
      </c>
      <c r="M23" s="58">
        <f>EnrlSC!AT23/'SC-Population'!J23%</f>
        <v>66.666666666666671</v>
      </c>
      <c r="N23" s="58">
        <f>EnrlSC!AU23/'SC-Population'!K23%</f>
        <v>80</v>
      </c>
      <c r="O23" s="58">
        <f>EnrlSC!AV23/('SC-Population'!C23+'SC-Population'!F23+'SC-Population'!I23)%</f>
        <v>122.22222222222223</v>
      </c>
      <c r="P23" s="58">
        <f>EnrlSC!AW23/('SC-Population'!D23+'SC-Population'!G23+'SC-Population'!J23)%</f>
        <v>89.473684210526315</v>
      </c>
      <c r="Q23" s="58">
        <f>EnrlSC!AX23/('SC-Population'!E23+'SC-Population'!H23+'SC-Population'!K23)%</f>
        <v>99.999999999999986</v>
      </c>
      <c r="R23" s="58">
        <f>EnrlSC!BE23/'SC-Population'!L23%</f>
        <v>80</v>
      </c>
      <c r="S23" s="58">
        <f>EnrlSC!BF23/'SC-Population'!M23%</f>
        <v>50</v>
      </c>
      <c r="T23" s="58">
        <f>EnrlSC!BG23/'SC-Population'!N23%</f>
        <v>71.428571428571416</v>
      </c>
      <c r="U23" s="58">
        <f>(EnrlSC!AS23+EnrlSC!BE23)/('SC-Population'!L23+'SC-Population'!I23)%</f>
        <v>85.714285714285708</v>
      </c>
      <c r="V23" s="58">
        <f>(EnrlSC!AT23+EnrlSC!BF23)/('SC-Population'!M23+'SC-Population'!J23)%</f>
        <v>60</v>
      </c>
      <c r="W23" s="58">
        <f>(EnrlSC!AU23+EnrlSC!BG23)/('SC-Population'!N23+'SC-Population'!K23)%</f>
        <v>75</v>
      </c>
      <c r="X23" s="58">
        <f>EnrlSC!BH23/('SC-Population'!C23+'SC-Population'!F23+'SC-Population'!I23+'SC-Population'!L23)%</f>
        <v>107.14285714285714</v>
      </c>
      <c r="Y23" s="58">
        <f>EnrlSC!BI23/('SC-Population'!D23+'SC-Population'!G23+'SC-Population'!J23+'SC-Population'!M23)%</f>
        <v>85.714285714285722</v>
      </c>
      <c r="Z23" s="58">
        <f>EnrlSC!BJ23/('SC-Population'!E23+'SC-Population'!H23+'SC-Population'!K23+'SC-Population'!N23)%</f>
        <v>94.285714285714292</v>
      </c>
    </row>
    <row r="24" spans="1:26" s="47" customFormat="1" ht="18.75" customHeight="1">
      <c r="A24" s="29">
        <v>19</v>
      </c>
      <c r="B24" s="30" t="s">
        <v>54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s="47" customFormat="1" ht="18.75" customHeight="1">
      <c r="A25" s="29">
        <v>20</v>
      </c>
      <c r="B25" s="2" t="s">
        <v>55</v>
      </c>
      <c r="C25" s="58">
        <f>EnrlSC!U25/'SC-Population'!C25%</f>
        <v>130.11743679882974</v>
      </c>
      <c r="D25" s="58">
        <f>EnrlSC!V25/'SC-Population'!D25%</f>
        <v>129.79077806798105</v>
      </c>
      <c r="E25" s="58">
        <f>EnrlSC!W25/'SC-Population'!E25%</f>
        <v>129.95717077758098</v>
      </c>
      <c r="F25" s="58">
        <f>EnrlSC!AG25/'SC-Population'!F25%</f>
        <v>97.512444934446336</v>
      </c>
      <c r="G25" s="58">
        <f>EnrlSC!AH25/'SC-Population'!G25%</f>
        <v>93.569048941064494</v>
      </c>
      <c r="H25" s="58">
        <f>EnrlSC!AI25/'SC-Population'!H25%</f>
        <v>95.578197381059482</v>
      </c>
      <c r="I25" s="58">
        <f>EnrlSC!AJ25/('SC-Population'!C25+'SC-Population'!F25)%</f>
        <v>117.66481528402349</v>
      </c>
      <c r="J25" s="58">
        <f>EnrlSC!AK25/('SC-Population'!D25+'SC-Population'!G25)%</f>
        <v>115.96091636806909</v>
      </c>
      <c r="K25" s="58">
        <f>EnrlSC!AL25/('SC-Population'!E25+'SC-Population'!H25)%</f>
        <v>116.82892222319208</v>
      </c>
      <c r="L25" s="58">
        <f>EnrlSC!AS25/'SC-Population'!I25%</f>
        <v>58.869007064223474</v>
      </c>
      <c r="M25" s="58">
        <f>EnrlSC!AT25/'SC-Population'!J25%</f>
        <v>52.411110703408795</v>
      </c>
      <c r="N25" s="58">
        <f>EnrlSC!AU25/'SC-Population'!K25%</f>
        <v>55.677185346391006</v>
      </c>
      <c r="O25" s="58">
        <f>EnrlSC!AV25/('SC-Population'!C25+'SC-Population'!F25+'SC-Population'!I25)%</f>
        <v>105.74942517375595</v>
      </c>
      <c r="P25" s="58">
        <f>EnrlSC!AW25/('SC-Population'!D25+'SC-Population'!G25+'SC-Population'!J25)%</f>
        <v>102.93047513572726</v>
      </c>
      <c r="Q25" s="58">
        <f>EnrlSC!AX25/('SC-Population'!E25+'SC-Population'!H25+'SC-Population'!K25)%</f>
        <v>104.36440283246661</v>
      </c>
      <c r="R25" s="58">
        <f>EnrlSC!BE25/'SC-Population'!L25%</f>
        <v>20.387251885455871</v>
      </c>
      <c r="S25" s="58">
        <f>EnrlSC!BF25/'SC-Population'!M25%</f>
        <v>14.306119380544279</v>
      </c>
      <c r="T25" s="58">
        <f>EnrlSC!BG25/'SC-Population'!N25%</f>
        <v>17.42174840710625</v>
      </c>
      <c r="U25" s="58">
        <f>(EnrlSC!AS25+EnrlSC!BE25)/('SC-Population'!L25+'SC-Population'!I25)%</f>
        <v>39.606144941240522</v>
      </c>
      <c r="V25" s="58">
        <f>(EnrlSC!AT25+EnrlSC!BF25)/('SC-Population'!M25+'SC-Population'!J25)%</f>
        <v>33.588205804259431</v>
      </c>
      <c r="W25" s="58">
        <f>(EnrlSC!AU25+EnrlSC!BG25)/('SC-Population'!N25+'SC-Population'!K25)%</f>
        <v>36.651509460794863</v>
      </c>
      <c r="X25" s="58">
        <f>EnrlSC!BH25/('SC-Population'!C25+'SC-Population'!F25+'SC-Population'!I25+'SC-Population'!L25)%</f>
        <v>91.337878780557347</v>
      </c>
      <c r="Y25" s="58">
        <f>EnrlSC!BI25/('SC-Population'!D25+'SC-Population'!G25+'SC-Population'!J25+'SC-Population'!M25)%</f>
        <v>88.149896939271898</v>
      </c>
      <c r="Z25" s="58">
        <f>EnrlSC!BJ25/('SC-Population'!E25+'SC-Population'!H25+'SC-Population'!K25+'SC-Population'!N25)%</f>
        <v>89.77350471521666</v>
      </c>
    </row>
    <row r="26" spans="1:26" s="47" customFormat="1" ht="18.75" customHeight="1">
      <c r="A26" s="29">
        <v>21</v>
      </c>
      <c r="B26" s="30" t="s">
        <v>74</v>
      </c>
      <c r="C26" s="58">
        <f>EnrlSC!U26/'SC-Population'!C26%</f>
        <v>112.22569489833511</v>
      </c>
      <c r="D26" s="58">
        <f>EnrlSC!V26/'SC-Population'!D26%</f>
        <v>117.53371116977829</v>
      </c>
      <c r="E26" s="58">
        <f>EnrlSC!W26/'SC-Population'!E26%</f>
        <v>114.66847305934667</v>
      </c>
      <c r="F26" s="58">
        <f>EnrlSC!AG26/'SC-Population'!F26%</f>
        <v>93.717595101552206</v>
      </c>
      <c r="G26" s="58">
        <f>EnrlSC!AH26/'SC-Population'!G26%</f>
        <v>96.092728482552914</v>
      </c>
      <c r="H26" s="58">
        <f>EnrlSC!AI26/'SC-Population'!H26%</f>
        <v>94.822023978241731</v>
      </c>
      <c r="I26" s="58">
        <f>EnrlSC!AJ26/('SC-Population'!C26+'SC-Population'!F26)%</f>
        <v>105.37494367573993</v>
      </c>
      <c r="J26" s="58">
        <f>EnrlSC!AK26/('SC-Population'!D26+'SC-Population'!G26)%</f>
        <v>109.5007810102926</v>
      </c>
      <c r="K26" s="58">
        <f>EnrlSC!AL26/('SC-Population'!E26+'SC-Population'!H26)%</f>
        <v>107.28103458135038</v>
      </c>
      <c r="L26" s="58">
        <f>EnrlSC!AS26/'SC-Population'!I26%</f>
        <v>52.65299526137472</v>
      </c>
      <c r="M26" s="58">
        <f>EnrlSC!AT26/'SC-Population'!J26%</f>
        <v>57.685199957455865</v>
      </c>
      <c r="N26" s="58">
        <f>EnrlSC!AU26/'SC-Population'!K26%</f>
        <v>54.991674106935982</v>
      </c>
      <c r="O26" s="58">
        <f>EnrlSC!AV26/('SC-Population'!C26+'SC-Population'!F26+'SC-Population'!I26)%</f>
        <v>94.516941174233068</v>
      </c>
      <c r="P26" s="58">
        <f>EnrlSC!AW26/('SC-Population'!D26+'SC-Population'!G26+'SC-Population'!J26)%</f>
        <v>98.735304841667968</v>
      </c>
      <c r="Q26" s="58">
        <f>EnrlSC!AX26/('SC-Population'!E26+'SC-Population'!H26+'SC-Population'!K26)%</f>
        <v>96.468180145555635</v>
      </c>
      <c r="R26" s="58">
        <f>EnrlSC!BE26/'SC-Population'!L26%</f>
        <v>26.985330156957062</v>
      </c>
      <c r="S26" s="58">
        <f>EnrlSC!BF26/'SC-Population'!M26%</f>
        <v>27.555352842932741</v>
      </c>
      <c r="T26" s="58">
        <f>EnrlSC!BG26/'SC-Population'!N26%</f>
        <v>27.24718149073643</v>
      </c>
      <c r="U26" s="58">
        <f>(EnrlSC!AS26+EnrlSC!BE26)/('SC-Population'!L26+'SC-Population'!I26)%</f>
        <v>39.738012554520978</v>
      </c>
      <c r="V26" s="58">
        <f>(EnrlSC!AT26+EnrlSC!BF26)/('SC-Population'!M26+'SC-Population'!J26)%</f>
        <v>42.687824893747013</v>
      </c>
      <c r="W26" s="58">
        <f>(EnrlSC!AU26+EnrlSC!BG26)/('SC-Population'!N26+'SC-Population'!K26)%</f>
        <v>41.100981118104407</v>
      </c>
      <c r="X26" s="58">
        <f>EnrlSC!BH26/('SC-Population'!C26+'SC-Population'!F26+'SC-Population'!I26+'SC-Population'!L26)%</f>
        <v>82.862639491859156</v>
      </c>
      <c r="Y26" s="58">
        <f>EnrlSC!BI26/('SC-Population'!D26+'SC-Population'!G26+'SC-Population'!J26+'SC-Population'!M26)%</f>
        <v>86.581258153073335</v>
      </c>
      <c r="Z26" s="58">
        <f>EnrlSC!BJ26/('SC-Population'!E26+'SC-Population'!H26+'SC-Population'!K26+'SC-Population'!N26)%</f>
        <v>84.580681245148455</v>
      </c>
    </row>
    <row r="27" spans="1:26" s="47" customFormat="1" ht="18.75" customHeight="1">
      <c r="A27" s="29">
        <v>22</v>
      </c>
      <c r="B27" s="30" t="s">
        <v>32</v>
      </c>
      <c r="C27" s="58">
        <f>EnrlSC!U27/'SC-Population'!C27%</f>
        <v>129.11026032863722</v>
      </c>
      <c r="D27" s="58">
        <f>EnrlSC!V27/'SC-Population'!D27%</f>
        <v>122.90689034733961</v>
      </c>
      <c r="E27" s="58">
        <f>EnrlSC!W27/'SC-Population'!E27%</f>
        <v>126.18546653452998</v>
      </c>
      <c r="F27" s="58">
        <f>EnrlSC!AG27/'SC-Population'!F27%</f>
        <v>95.368503339579476</v>
      </c>
      <c r="G27" s="58">
        <f>EnrlSC!AH27/'SC-Population'!G27%</f>
        <v>74.282643711959366</v>
      </c>
      <c r="H27" s="58">
        <f>EnrlSC!AI27/'SC-Population'!H27%</f>
        <v>85.477303021869361</v>
      </c>
      <c r="I27" s="58">
        <f>EnrlSC!AJ27/('SC-Population'!C27+'SC-Population'!F27)%</f>
        <v>116.62783843714037</v>
      </c>
      <c r="J27" s="58">
        <f>EnrlSC!AK27/('SC-Population'!D27+'SC-Population'!G27)%</f>
        <v>105.0275758863131</v>
      </c>
      <c r="K27" s="58">
        <f>EnrlSC!AL27/('SC-Population'!E27+'SC-Population'!H27)%</f>
        <v>111.16873280748845</v>
      </c>
      <c r="L27" s="58">
        <f>EnrlSC!AS27/'SC-Population'!I27%</f>
        <v>60.630611513669393</v>
      </c>
      <c r="M27" s="58">
        <f>EnrlSC!AT27/'SC-Population'!J27%</f>
        <v>39.527580557072639</v>
      </c>
      <c r="N27" s="58">
        <f>EnrlSC!AU27/'SC-Population'!K27%</f>
        <v>50.991856889895097</v>
      </c>
      <c r="O27" s="58">
        <f>EnrlSC!AV27/('SC-Population'!C27+'SC-Population'!F27+'SC-Population'!I27)%</f>
        <v>105.62604995496044</v>
      </c>
      <c r="P27" s="58">
        <f>EnrlSC!AW27/('SC-Population'!D27+'SC-Population'!G27+'SC-Population'!J27)%</f>
        <v>92.725177338033333</v>
      </c>
      <c r="Q27" s="58">
        <f>EnrlSC!AX27/('SC-Population'!E27+'SC-Population'!H27+'SC-Population'!K27)%</f>
        <v>99.589267649127294</v>
      </c>
      <c r="R27" s="58">
        <f>EnrlSC!BE27/'SC-Population'!L27%</f>
        <v>37.043810790589411</v>
      </c>
      <c r="S27" s="58">
        <f>EnrlSC!BF27/'SC-Population'!M27%</f>
        <v>22.311336473597464</v>
      </c>
      <c r="T27" s="58">
        <f>EnrlSC!BG27/'SC-Population'!N27%</f>
        <v>30.484090558198943</v>
      </c>
      <c r="U27" s="58">
        <f>(EnrlSC!AS27+EnrlSC!BE27)/('SC-Population'!L27+'SC-Population'!I27)%</f>
        <v>49.062988580727271</v>
      </c>
      <c r="V27" s="58">
        <f>(EnrlSC!AT27+EnrlSC!BF27)/('SC-Population'!M27+'SC-Population'!J27)%</f>
        <v>31.283827201490446</v>
      </c>
      <c r="W27" s="58">
        <f>(EnrlSC!AU27+EnrlSC!BG27)/('SC-Population'!N27+'SC-Population'!K27)%</f>
        <v>41.041533707952624</v>
      </c>
      <c r="X27" s="58">
        <f>EnrlSC!BH27/('SC-Population'!C27+'SC-Population'!F27+'SC-Population'!I27+'SC-Population'!L27)%</f>
        <v>94.72010115959938</v>
      </c>
      <c r="Y27" s="58">
        <f>EnrlSC!BI27/('SC-Population'!D27+'SC-Population'!G27+'SC-Population'!J27+'SC-Population'!M27)%</f>
        <v>82.362297613445818</v>
      </c>
      <c r="Z27" s="58">
        <f>EnrlSC!BJ27/('SC-Population'!E27+'SC-Population'!H27+'SC-Population'!K27+'SC-Population'!N27)%</f>
        <v>88.980467541582072</v>
      </c>
    </row>
    <row r="28" spans="1:26" s="47" customFormat="1" ht="18.75" customHeight="1">
      <c r="A28" s="29">
        <v>23</v>
      </c>
      <c r="B28" s="30" t="s">
        <v>33</v>
      </c>
      <c r="C28" s="58">
        <f>EnrlSC!U28/'SC-Population'!C28%</f>
        <v>221.64441321152495</v>
      </c>
      <c r="D28" s="58">
        <f>EnrlSC!V28/'SC-Population'!D28%</f>
        <v>199.93206521739128</v>
      </c>
      <c r="E28" s="58">
        <f>EnrlSC!W28/'SC-Population'!E28%</f>
        <v>210.60449050086356</v>
      </c>
      <c r="F28" s="58">
        <f>EnrlSC!AG28/'SC-Population'!F28%</f>
        <v>86.203319502074677</v>
      </c>
      <c r="G28" s="58">
        <f>EnrlSC!AH28/'SC-Population'!G28%</f>
        <v>102.66798418972333</v>
      </c>
      <c r="H28" s="58">
        <f>EnrlSC!AI28/'SC-Population'!H28%</f>
        <v>94.63562753036436</v>
      </c>
      <c r="I28" s="58">
        <f>EnrlSC!AJ28/('SC-Population'!C28+'SC-Population'!F28)%</f>
        <v>166.94595726853791</v>
      </c>
      <c r="J28" s="58">
        <f>EnrlSC!AK28/('SC-Population'!D28+'SC-Population'!G28)%</f>
        <v>160.30595813204508</v>
      </c>
      <c r="K28" s="58">
        <f>EnrlSC!AL28/('SC-Population'!E28+'SC-Population'!H28)%</f>
        <v>163.55984397454321</v>
      </c>
      <c r="L28" s="58">
        <f>EnrlSC!AS28/'SC-Population'!I28%</f>
        <v>50.771604938271601</v>
      </c>
      <c r="M28" s="58">
        <f>EnrlSC!AT28/'SC-Population'!J28%</f>
        <v>49.393939393939398</v>
      </c>
      <c r="N28" s="58">
        <f>EnrlSC!AU28/'SC-Population'!K28%</f>
        <v>50.076452599388382</v>
      </c>
      <c r="O28" s="58">
        <f>EnrlSC!AV28/('SC-Population'!C28+'SC-Population'!F28+'SC-Population'!I28)%</f>
        <v>142.14168039538714</v>
      </c>
      <c r="P28" s="58">
        <f>EnrlSC!AW28/('SC-Population'!D28+'SC-Population'!G28+'SC-Population'!J28)%</f>
        <v>137.02290076335876</v>
      </c>
      <c r="Q28" s="58">
        <f>EnrlSC!AX28/('SC-Population'!E28+'SC-Population'!H28+'SC-Population'!K28)%</f>
        <v>139.53714193235152</v>
      </c>
      <c r="R28" s="58">
        <f>EnrlSC!BE28/'SC-Population'!L28%</f>
        <v>26.735598227474153</v>
      </c>
      <c r="S28" s="58">
        <f>EnrlSC!BF28/'SC-Population'!M28%</f>
        <v>23.822714681440445</v>
      </c>
      <c r="T28" s="58">
        <f>EnrlSC!BG28/'SC-Population'!N28%</f>
        <v>25.232308791994281</v>
      </c>
      <c r="U28" s="58">
        <f>(EnrlSC!AS28+EnrlSC!BE28)/('SC-Population'!L28+'SC-Population'!I28)%</f>
        <v>38.490566037735846</v>
      </c>
      <c r="V28" s="58">
        <f>(EnrlSC!AT28+EnrlSC!BF28)/('SC-Population'!M28+'SC-Population'!J28)%</f>
        <v>36.034732272069462</v>
      </c>
      <c r="W28" s="58">
        <f>(EnrlSC!AU28+EnrlSC!BG28)/('SC-Population'!N28+'SC-Population'!K28)%</f>
        <v>37.23679349833764</v>
      </c>
      <c r="X28" s="58">
        <f>EnrlSC!BH28/('SC-Population'!C28+'SC-Population'!F28+'SC-Population'!I28+'SC-Population'!L28)%</f>
        <v>121.09375000000001</v>
      </c>
      <c r="Y28" s="58">
        <f>EnrlSC!BI28/('SC-Population'!D28+'SC-Population'!G28+'SC-Population'!J28+'SC-Population'!M28)%</f>
        <v>115.88204862907399</v>
      </c>
      <c r="Z28" s="58">
        <f>EnrlSC!BJ28/('SC-Population'!E28+'SC-Population'!H28+'SC-Population'!K28+'SC-Population'!N28)%</f>
        <v>118.43494325679599</v>
      </c>
    </row>
    <row r="29" spans="1:26" s="47" customFormat="1" ht="18.75" customHeight="1">
      <c r="A29" s="29">
        <v>24</v>
      </c>
      <c r="B29" s="30" t="s">
        <v>34</v>
      </c>
      <c r="C29" s="58">
        <f>EnrlSC!U29/'SC-Population'!C29%</f>
        <v>129.51542219354621</v>
      </c>
      <c r="D29" s="58">
        <f>EnrlSC!V29/'SC-Population'!D29%</f>
        <v>131.55538484899915</v>
      </c>
      <c r="E29" s="58">
        <f>EnrlSC!W29/'SC-Population'!E29%</f>
        <v>130.50282324660387</v>
      </c>
      <c r="F29" s="58">
        <f>EnrlSC!AG29/'SC-Population'!F29%</f>
        <v>131.54444945220646</v>
      </c>
      <c r="G29" s="58">
        <f>EnrlSC!AH29/'SC-Population'!G29%</f>
        <v>128.56040650055419</v>
      </c>
      <c r="H29" s="58">
        <f>EnrlSC!AI29/'SC-Population'!H29%</f>
        <v>130.07794317180179</v>
      </c>
      <c r="I29" s="58">
        <f>EnrlSC!AJ29/('SC-Population'!C29+'SC-Population'!F29)%</f>
        <v>130.2781894415817</v>
      </c>
      <c r="J29" s="58">
        <f>EnrlSC!AK29/('SC-Population'!D29+'SC-Population'!G29)%</f>
        <v>130.40854572713641</v>
      </c>
      <c r="K29" s="58">
        <f>EnrlSC!AL29/('SC-Population'!E29+'SC-Population'!H29)%</f>
        <v>130.34165259192591</v>
      </c>
      <c r="L29" s="58">
        <f>EnrlSC!AS29/'SC-Population'!I29%</f>
        <v>101.48592901196749</v>
      </c>
      <c r="M29" s="58">
        <f>EnrlSC!AT29/'SC-Population'!J29%</f>
        <v>105.47046229616403</v>
      </c>
      <c r="N29" s="58">
        <f>EnrlSC!AU29/'SC-Population'!K29%</f>
        <v>103.4430515491342</v>
      </c>
      <c r="O29" s="58">
        <f>EnrlSC!AV29/('SC-Population'!C29+'SC-Population'!F29+'SC-Population'!I29)%</f>
        <v>124.4086273092657</v>
      </c>
      <c r="P29" s="58">
        <f>EnrlSC!AW29/('SC-Population'!D29+'SC-Population'!G29+'SC-Population'!J29)%</f>
        <v>125.25409676928484</v>
      </c>
      <c r="Q29" s="58">
        <f>EnrlSC!AX29/('SC-Population'!E29+'SC-Population'!H29+'SC-Population'!K29)%</f>
        <v>124.8209912904537</v>
      </c>
      <c r="R29" s="58">
        <f>EnrlSC!BE29/'SC-Population'!L29%</f>
        <v>54.190944466729249</v>
      </c>
      <c r="S29" s="58">
        <f>EnrlSC!BF29/'SC-Population'!M29%</f>
        <v>65.054938330958649</v>
      </c>
      <c r="T29" s="58">
        <f>EnrlSC!BG29/'SC-Population'!N29%</f>
        <v>59.472696713491324</v>
      </c>
      <c r="U29" s="58">
        <f>(EnrlSC!AS29+EnrlSC!BE29)/('SC-Population'!L29+'SC-Population'!I29)%</f>
        <v>77.984748761427639</v>
      </c>
      <c r="V29" s="58">
        <f>(EnrlSC!AT29+EnrlSC!BF29)/('SC-Population'!M29+'SC-Population'!J29)%</f>
        <v>85.590268819978334</v>
      </c>
      <c r="W29" s="58">
        <f>(EnrlSC!AU29+EnrlSC!BG29)/('SC-Population'!N29+'SC-Population'!K29)%</f>
        <v>81.701588475645437</v>
      </c>
      <c r="X29" s="58">
        <f>EnrlSC!BH29/('SC-Population'!C29+'SC-Population'!F29+'SC-Population'!I29+'SC-Population'!L29)%</f>
        <v>112.63983265825523</v>
      </c>
      <c r="Y29" s="58">
        <f>EnrlSC!BI29/('SC-Population'!D29+'SC-Population'!G29+'SC-Population'!J29+'SC-Population'!M29)%</f>
        <v>115.21689704021968</v>
      </c>
      <c r="Z29" s="58">
        <f>EnrlSC!BJ29/('SC-Population'!E29+'SC-Population'!H29+'SC-Population'!K29+'SC-Population'!N29)%</f>
        <v>113.89608036773639</v>
      </c>
    </row>
    <row r="30" spans="1:26" s="47" customFormat="1" ht="18.75" customHeight="1">
      <c r="A30" s="29">
        <v>25</v>
      </c>
      <c r="B30" s="30" t="s">
        <v>35</v>
      </c>
      <c r="C30" s="58">
        <f>EnrlSC!U30/'SC-Population'!C30%</f>
        <v>157.86277394289164</v>
      </c>
      <c r="D30" s="58">
        <f>EnrlSC!V30/'SC-Population'!D30%</f>
        <v>149.42451919506945</v>
      </c>
      <c r="E30" s="58">
        <f>EnrlSC!W30/'SC-Population'!E30%</f>
        <v>153.61025353166806</v>
      </c>
      <c r="F30" s="58">
        <f>EnrlSC!AG30/'SC-Population'!F30%</f>
        <v>119.43971133607297</v>
      </c>
      <c r="G30" s="58">
        <f>EnrlSC!AH30/'SC-Population'!G30%</f>
        <v>122.89974975741791</v>
      </c>
      <c r="H30" s="58">
        <f>EnrlSC!AI30/'SC-Population'!H30%</f>
        <v>121.15340837232831</v>
      </c>
      <c r="I30" s="58">
        <f>EnrlSC!AJ30/('SC-Population'!C30+'SC-Population'!F30)%</f>
        <v>141.36231572151081</v>
      </c>
      <c r="J30" s="58">
        <f>EnrlSC!AK30/('SC-Population'!D30+'SC-Population'!G30)%</f>
        <v>138.25862624959692</v>
      </c>
      <c r="K30" s="58">
        <f>EnrlSC!AL30/('SC-Population'!E30+'SC-Population'!H30)%</f>
        <v>139.80963648096366</v>
      </c>
      <c r="L30" s="58">
        <f>EnrlSC!AS30/'SC-Population'!I30%</f>
        <v>84.286764705882348</v>
      </c>
      <c r="M30" s="58">
        <f>EnrlSC!AT30/'SC-Population'!J30%</f>
        <v>83.87388065317181</v>
      </c>
      <c r="N30" s="58">
        <f>EnrlSC!AU30/'SC-Population'!K30%</f>
        <v>84.082710402023139</v>
      </c>
      <c r="O30" s="58">
        <f>EnrlSC!AV30/('SC-Population'!C30+'SC-Population'!F30+'SC-Population'!I30)%</f>
        <v>128.43919087655041</v>
      </c>
      <c r="P30" s="58">
        <f>EnrlSC!AW30/('SC-Population'!D30+'SC-Population'!G30+'SC-Population'!J30)%</f>
        <v>126.17383452611867</v>
      </c>
      <c r="Q30" s="58">
        <f>EnrlSC!AX30/('SC-Population'!E30+'SC-Population'!H30+'SC-Population'!K30)%</f>
        <v>127.30897896870751</v>
      </c>
      <c r="R30" s="58">
        <f>EnrlSC!BE30/'SC-Population'!L30%</f>
        <v>32.860833740660567</v>
      </c>
      <c r="S30" s="58">
        <f>EnrlSC!BF30/'SC-Population'!M30%</f>
        <v>24.656306037059174</v>
      </c>
      <c r="T30" s="58">
        <f>EnrlSC!BG30/'SC-Population'!N30%</f>
        <v>28.897310954701315</v>
      </c>
      <c r="U30" s="58">
        <f>(EnrlSC!AS30+EnrlSC!BE30)/('SC-Population'!L30+'SC-Population'!I30)%</f>
        <v>57.909816983632396</v>
      </c>
      <c r="V30" s="58">
        <f>(EnrlSC!AT30+EnrlSC!BF30)/('SC-Population'!M30+'SC-Population'!J30)%</f>
        <v>54.159637086192028</v>
      </c>
      <c r="W30" s="58">
        <f>(EnrlSC!AU30+EnrlSC!BG30)/('SC-Population'!N30+'SC-Population'!K30)%</f>
        <v>56.077590944059779</v>
      </c>
      <c r="X30" s="58">
        <f>EnrlSC!BH30/('SC-Population'!C30+'SC-Population'!F30+'SC-Population'!I30+'SC-Population'!L30)%</f>
        <v>110.03817922727394</v>
      </c>
      <c r="Y30" s="58">
        <f>EnrlSC!BI30/('SC-Population'!D30+'SC-Population'!G30+'SC-Population'!J30+'SC-Population'!M30)%</f>
        <v>107.60917090233372</v>
      </c>
      <c r="Z30" s="58">
        <f>EnrlSC!BJ30/('SC-Population'!E30+'SC-Population'!H30+'SC-Population'!K30+'SC-Population'!N30)%</f>
        <v>108.83353436242156</v>
      </c>
    </row>
    <row r="31" spans="1:26" s="47" customFormat="1" ht="18.75" customHeight="1">
      <c r="A31" s="29">
        <v>26</v>
      </c>
      <c r="B31" s="30" t="s">
        <v>36</v>
      </c>
      <c r="C31" s="58">
        <f>EnrlSC!U31/'SC-Population'!C31%</f>
        <v>117.63933586960756</v>
      </c>
      <c r="D31" s="58">
        <f>EnrlSC!V31/'SC-Population'!D31%</f>
        <v>128.72225391481749</v>
      </c>
      <c r="E31" s="58">
        <f>EnrlSC!W31/'SC-Population'!E31%</f>
        <v>122.87723182448626</v>
      </c>
      <c r="F31" s="58">
        <f>EnrlSC!AG31/'SC-Population'!F31%</f>
        <v>73.012097113495429</v>
      </c>
      <c r="G31" s="58">
        <f>EnrlSC!AH31/'SC-Population'!G31%</f>
        <v>71.902419420857171</v>
      </c>
      <c r="H31" s="58">
        <f>EnrlSC!AI31/'SC-Population'!H31%</f>
        <v>72.487268979674013</v>
      </c>
      <c r="I31" s="58">
        <f>EnrlSC!AJ31/('SC-Population'!C31+'SC-Population'!F31)%</f>
        <v>101.70205276158454</v>
      </c>
      <c r="J31" s="58">
        <f>EnrlSC!AK31/('SC-Population'!D31+'SC-Population'!G31)%</f>
        <v>108.41265711801952</v>
      </c>
      <c r="K31" s="58">
        <f>EnrlSC!AL31/('SC-Population'!E31+'SC-Population'!H31)%</f>
        <v>104.87437899362101</v>
      </c>
      <c r="L31" s="58">
        <f>EnrlSC!AS31/'SC-Population'!I31%</f>
        <v>75.964932871350783</v>
      </c>
      <c r="M31" s="58">
        <f>EnrlSC!AT31/'SC-Population'!J31%</f>
        <v>61.975510921679636</v>
      </c>
      <c r="N31" s="58">
        <f>EnrlSC!AU31/'SC-Population'!K31%</f>
        <v>69.59537360177977</v>
      </c>
      <c r="O31" s="58">
        <f>EnrlSC!AV31/('SC-Population'!C31+'SC-Population'!F31+'SC-Population'!I31)%</f>
        <v>96.826885082118437</v>
      </c>
      <c r="P31" s="58">
        <f>EnrlSC!AW31/('SC-Population'!D31+'SC-Population'!G31+'SC-Population'!J31)%</f>
        <v>100.10510371128369</v>
      </c>
      <c r="Q31" s="58">
        <f>EnrlSC!AX31/('SC-Population'!E31+'SC-Population'!H31+'SC-Population'!K31)%</f>
        <v>98.366072693079872</v>
      </c>
      <c r="R31" s="58">
        <f>EnrlSC!BE31/'SC-Population'!L31%</f>
        <v>28.065400071110389</v>
      </c>
      <c r="S31" s="58">
        <f>EnrlSC!BF31/'SC-Population'!M31%</f>
        <v>26.108348864054495</v>
      </c>
      <c r="T31" s="58">
        <f>EnrlSC!BG31/'SC-Population'!N31%</f>
        <v>27.190400509337454</v>
      </c>
      <c r="U31" s="58">
        <f>(EnrlSC!AS31+EnrlSC!BE31)/('SC-Population'!L31+'SC-Population'!I31)%</f>
        <v>52.627929298057026</v>
      </c>
      <c r="V31" s="58">
        <f>(EnrlSC!AT31+EnrlSC!BF31)/('SC-Population'!M31+'SC-Population'!J31)%</f>
        <v>44.797782002051065</v>
      </c>
      <c r="W31" s="58">
        <f>(EnrlSC!AU31+EnrlSC!BG31)/('SC-Population'!N31+'SC-Population'!K31)%</f>
        <v>49.093850946836461</v>
      </c>
      <c r="X31" s="58">
        <f>EnrlSC!BH31/('SC-Population'!C31+'SC-Population'!F31+'SC-Population'!I31+'SC-Population'!L31)%</f>
        <v>86.339295763779418</v>
      </c>
      <c r="Y31" s="58">
        <f>EnrlSC!BI31/('SC-Population'!D31+'SC-Population'!G31+'SC-Population'!J31+'SC-Population'!M31)%</f>
        <v>89.656047557522356</v>
      </c>
      <c r="Z31" s="58">
        <f>EnrlSC!BJ31/('SC-Population'!E31+'SC-Population'!H31+'SC-Population'!K31+'SC-Population'!N31)%</f>
        <v>87.885626613978673</v>
      </c>
    </row>
    <row r="32" spans="1:26" s="47" customFormat="1" ht="18.75" customHeight="1">
      <c r="A32" s="29">
        <v>27</v>
      </c>
      <c r="B32" s="30" t="s">
        <v>37</v>
      </c>
      <c r="C32" s="58">
        <f>EnrlSC!U32/'SC-Population'!C32%</f>
        <v>143.74322834268182</v>
      </c>
      <c r="D32" s="58">
        <f>EnrlSC!V32/'SC-Population'!D32%</f>
        <v>153.16704065125504</v>
      </c>
      <c r="E32" s="58">
        <f>EnrlSC!W32/'SC-Population'!E32%</f>
        <v>148.25545949727652</v>
      </c>
      <c r="F32" s="58">
        <f>EnrlSC!AG32/'SC-Population'!F32%</f>
        <v>122.0539292263805</v>
      </c>
      <c r="G32" s="58">
        <f>EnrlSC!AH32/'SC-Population'!G32%</f>
        <v>127.9073194091428</v>
      </c>
      <c r="H32" s="58">
        <f>EnrlSC!AI32/'SC-Population'!H32%</f>
        <v>124.86173201632712</v>
      </c>
      <c r="I32" s="58">
        <f>EnrlSC!AJ32/('SC-Population'!C32+'SC-Population'!F32)%</f>
        <v>135.91585114010309</v>
      </c>
      <c r="J32" s="58">
        <f>EnrlSC!AK32/('SC-Population'!D32+'SC-Population'!G32)%</f>
        <v>144.03067104570678</v>
      </c>
      <c r="K32" s="58">
        <f>EnrlSC!AL32/('SC-Population'!E32+'SC-Population'!H32)%</f>
        <v>139.80389152750115</v>
      </c>
      <c r="L32" s="58">
        <f>EnrlSC!AS32/'SC-Population'!I32%</f>
        <v>97.373478539397823</v>
      </c>
      <c r="M32" s="58">
        <f>EnrlSC!AT32/'SC-Population'!J32%</f>
        <v>76.201226309921964</v>
      </c>
      <c r="N32" s="58">
        <f>EnrlSC!AU32/'SC-Population'!K32%</f>
        <v>87.231826980842399</v>
      </c>
      <c r="O32" s="58">
        <f>EnrlSC!AV32/('SC-Population'!C32+'SC-Population'!F32+'SC-Population'!I32)%</f>
        <v>128.4775384250193</v>
      </c>
      <c r="P32" s="58">
        <f>EnrlSC!AW32/('SC-Population'!D32+'SC-Population'!G32+'SC-Population'!J32)%</f>
        <v>130.94537849012576</v>
      </c>
      <c r="Q32" s="58">
        <f>EnrlSC!AX32/('SC-Population'!E32+'SC-Population'!H32+'SC-Population'!K32)%</f>
        <v>129.65989268445983</v>
      </c>
      <c r="R32" s="58">
        <f>EnrlSC!BE32/'SC-Population'!L32%</f>
        <v>47.07462764431228</v>
      </c>
      <c r="S32" s="58">
        <f>EnrlSC!BF32/'SC-Population'!M32%</f>
        <v>40.064915904396578</v>
      </c>
      <c r="T32" s="58">
        <f>EnrlSC!BG32/'SC-Population'!N32%</f>
        <v>43.785564954933754</v>
      </c>
      <c r="U32" s="58">
        <f>(EnrlSC!AS32+EnrlSC!BE32)/('SC-Population'!L32+'SC-Population'!I32)%</f>
        <v>72.44771334763837</v>
      </c>
      <c r="V32" s="58">
        <f>(EnrlSC!AT32+EnrlSC!BF32)/('SC-Population'!M32+'SC-Population'!J32)%</f>
        <v>58.648416224738419</v>
      </c>
      <c r="W32" s="58">
        <f>(EnrlSC!AU32+EnrlSC!BG32)/('SC-Population'!N32+'SC-Population'!K32)%</f>
        <v>65.904086126743337</v>
      </c>
      <c r="X32" s="58">
        <f>EnrlSC!BH32/('SC-Population'!C32+'SC-Population'!F32+'SC-Population'!I32+'SC-Population'!L32)%</f>
        <v>115.50411766417653</v>
      </c>
      <c r="Y32" s="58">
        <f>EnrlSC!BI32/('SC-Population'!D32+'SC-Population'!G32+'SC-Population'!J32+'SC-Population'!M32)%</f>
        <v>116.93795223736691</v>
      </c>
      <c r="Z32" s="58">
        <f>EnrlSC!BJ32/('SC-Population'!E32+'SC-Population'!H32+'SC-Population'!K32+'SC-Population'!N32)%</f>
        <v>116.18885037399986</v>
      </c>
    </row>
    <row r="33" spans="1:26" s="47" customFormat="1" ht="18.75" customHeight="1">
      <c r="A33" s="29">
        <v>28</v>
      </c>
      <c r="B33" s="30" t="s">
        <v>38</v>
      </c>
      <c r="C33" s="58">
        <f>EnrlSC!U33/'SC-Population'!C33%</f>
        <v>138.16794122507849</v>
      </c>
      <c r="D33" s="58">
        <f>EnrlSC!V33/'SC-Population'!D33%</f>
        <v>134.23625476100796</v>
      </c>
      <c r="E33" s="58">
        <f>EnrlSC!W33/'SC-Population'!E33%</f>
        <v>136.20745153908385</v>
      </c>
      <c r="F33" s="58">
        <f>EnrlSC!AG33/'SC-Population'!F33%</f>
        <v>93.42475117324841</v>
      </c>
      <c r="G33" s="58">
        <f>EnrlSC!AH33/'SC-Population'!G33%</f>
        <v>95.039980723013798</v>
      </c>
      <c r="H33" s="58">
        <f>EnrlSC!AI33/'SC-Population'!H33%</f>
        <v>94.21873563236305</v>
      </c>
      <c r="I33" s="58">
        <f>EnrlSC!AJ33/('SC-Population'!C33+'SC-Population'!F33)%</f>
        <v>120.48415146891261</v>
      </c>
      <c r="J33" s="58">
        <f>EnrlSC!AK33/('SC-Population'!D33+'SC-Population'!G33)%</f>
        <v>119.00920452823867</v>
      </c>
      <c r="K33" s="58">
        <f>EnrlSC!AL33/('SC-Population'!E33+'SC-Population'!H33)%</f>
        <v>119.75277689302521</v>
      </c>
      <c r="L33" s="58">
        <f>EnrlSC!AS33/'SC-Population'!I33%</f>
        <v>58.151713637018879</v>
      </c>
      <c r="M33" s="58">
        <f>EnrlSC!AT33/'SC-Population'!J33%</f>
        <v>58.29738938500909</v>
      </c>
      <c r="N33" s="58">
        <f>EnrlSC!AU33/'SC-Population'!K33%</f>
        <v>58.222094937401479</v>
      </c>
      <c r="O33" s="58">
        <f>EnrlSC!AV33/('SC-Population'!C33+'SC-Population'!F33+'SC-Population'!I33)%</f>
        <v>107.27362559462291</v>
      </c>
      <c r="P33" s="58">
        <f>EnrlSC!AW33/('SC-Population'!D33+'SC-Population'!G33+'SC-Population'!J33)%</f>
        <v>106.65108860074045</v>
      </c>
      <c r="Q33" s="58">
        <f>EnrlSC!AX33/('SC-Population'!E33+'SC-Population'!H33+'SC-Population'!K33)%</f>
        <v>106.96657787355703</v>
      </c>
      <c r="R33" s="58">
        <f>EnrlSC!BE33/'SC-Population'!L33%</f>
        <v>29.87763010828191</v>
      </c>
      <c r="S33" s="58">
        <f>EnrlSC!BF33/'SC-Population'!M33%</f>
        <v>22.920520339875178</v>
      </c>
      <c r="T33" s="58">
        <f>EnrlSC!BG33/'SC-Population'!N33%</f>
        <v>26.608276334836674</v>
      </c>
      <c r="U33" s="58">
        <f>(EnrlSC!AS33+EnrlSC!BE33)/('SC-Population'!L33+'SC-Population'!I33)%</f>
        <v>43.918827468101128</v>
      </c>
      <c r="V33" s="58">
        <f>(EnrlSC!AT33+EnrlSC!BF33)/('SC-Population'!M33+'SC-Population'!J33)%</f>
        <v>40.957261219114265</v>
      </c>
      <c r="W33" s="58">
        <f>(EnrlSC!AU33+EnrlSC!BG33)/('SC-Population'!N33+'SC-Population'!K33)%</f>
        <v>42.507428430910466</v>
      </c>
      <c r="X33" s="58">
        <f>EnrlSC!BH33/('SC-Population'!C33+'SC-Population'!F33+'SC-Population'!I33+'SC-Population'!L33)%</f>
        <v>93.586954642406383</v>
      </c>
      <c r="Y33" s="58">
        <f>EnrlSC!BI33/('SC-Population'!D33+'SC-Population'!G33+'SC-Population'!J33+'SC-Population'!M33)%</f>
        <v>92.947384743372325</v>
      </c>
      <c r="Z33" s="58">
        <f>EnrlSC!BJ33/('SC-Population'!E33+'SC-Population'!H33+'SC-Population'!K33+'SC-Population'!N33)%</f>
        <v>93.274044079189537</v>
      </c>
    </row>
    <row r="34" spans="1:26" s="47" customFormat="1" ht="18.75" customHeight="1">
      <c r="A34" s="29">
        <v>29</v>
      </c>
      <c r="B34" s="30" t="s">
        <v>39</v>
      </c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 s="47" customFormat="1" ht="18.75" customHeight="1">
      <c r="A35" s="29">
        <v>30</v>
      </c>
      <c r="B35" s="30" t="s">
        <v>40</v>
      </c>
      <c r="C35" s="58">
        <f>EnrlSC!U35/'SC-Population'!C35%</f>
        <v>29.372423983202424</v>
      </c>
      <c r="D35" s="58">
        <f>EnrlSC!V35/'SC-Population'!D35%</f>
        <v>28.001046116293264</v>
      </c>
      <c r="E35" s="58">
        <f>EnrlSC!W35/'SC-Population'!E35%</f>
        <v>28.72585285655569</v>
      </c>
      <c r="F35" s="58">
        <f>EnrlSC!AG35/'SC-Population'!F35%</f>
        <v>40.955581531268265</v>
      </c>
      <c r="G35" s="58">
        <f>EnrlSC!AH35/'SC-Population'!G35%</f>
        <v>42.801493264080506</v>
      </c>
      <c r="H35" s="58">
        <f>EnrlSC!AI35/'SC-Population'!H35%</f>
        <v>41.830065359477118</v>
      </c>
      <c r="I35" s="58">
        <f>EnrlSC!AJ35/('SC-Population'!C35+'SC-Population'!F35)%</f>
        <v>33.395929553875042</v>
      </c>
      <c r="J35" s="58">
        <f>EnrlSC!AK35/('SC-Population'!D35+'SC-Population'!G35)%</f>
        <v>33.172640653357533</v>
      </c>
      <c r="K35" s="58">
        <f>EnrlSC!AL35/('SC-Population'!E35+'SC-Population'!H35)%</f>
        <v>33.290478103656085</v>
      </c>
      <c r="L35" s="58">
        <f>EnrlSC!AS35/'SC-Population'!I35%</f>
        <v>25.92274678111588</v>
      </c>
      <c r="M35" s="58">
        <f>EnrlSC!AT35/'SC-Population'!J35%</f>
        <v>26.771844660194173</v>
      </c>
      <c r="N35" s="58">
        <f>EnrlSC!AU35/'SC-Population'!K35%</f>
        <v>26.321184510250571</v>
      </c>
      <c r="O35" s="58">
        <f>EnrlSC!AV35/('SC-Population'!C35+'SC-Population'!F35+'SC-Population'!I35)%</f>
        <v>31.966506587858639</v>
      </c>
      <c r="P35" s="58">
        <f>EnrlSC!AW35/('SC-Population'!D35+'SC-Population'!G35+'SC-Population'!J35)%</f>
        <v>31.960279514527397</v>
      </c>
      <c r="Q35" s="58">
        <f>EnrlSC!AX35/('SC-Population'!E35+'SC-Population'!H35+'SC-Population'!K35)%</f>
        <v>31.963569337525751</v>
      </c>
      <c r="R35" s="58">
        <f>EnrlSC!BE35/'SC-Population'!L35%</f>
        <v>33.396992122224873</v>
      </c>
      <c r="S35" s="58">
        <f>EnrlSC!BF35/'SC-Population'!M35%</f>
        <v>36.389767174475423</v>
      </c>
      <c r="T35" s="58">
        <f>EnrlSC!BG35/'SC-Population'!N35%</f>
        <v>34.754825247782989</v>
      </c>
      <c r="U35" s="58">
        <f>(EnrlSC!AS35+EnrlSC!BE35)/('SC-Population'!L35+'SC-Population'!I35)%</f>
        <v>29.460956040230535</v>
      </c>
      <c r="V35" s="58">
        <f>(EnrlSC!AT35+EnrlSC!BF35)/('SC-Population'!M35+'SC-Population'!J35)%</f>
        <v>31.175154625608634</v>
      </c>
      <c r="W35" s="58">
        <f>(EnrlSC!AU35+EnrlSC!BG35)/('SC-Population'!N35+'SC-Population'!K35)%</f>
        <v>30.252918287937746</v>
      </c>
      <c r="X35" s="58">
        <f>EnrlSC!BH35/('SC-Population'!C35+'SC-Population'!F35+'SC-Population'!I35+'SC-Population'!L35)%</f>
        <v>32.176379938358089</v>
      </c>
      <c r="Y35" s="58">
        <f>EnrlSC!BI35/('SC-Population'!D35+'SC-Population'!G35+'SC-Population'!J35+'SC-Population'!M35)%</f>
        <v>32.571043557528434</v>
      </c>
      <c r="Z35" s="58">
        <f>EnrlSC!BJ35/('SC-Population'!E35+'SC-Population'!H35+'SC-Population'!K35+'SC-Population'!N35)%</f>
        <v>32.361526876522319</v>
      </c>
    </row>
    <row r="36" spans="1:26" s="47" customFormat="1" ht="18.75" customHeight="1">
      <c r="A36" s="29">
        <v>31</v>
      </c>
      <c r="B36" s="30" t="s">
        <v>41</v>
      </c>
      <c r="C36" s="58">
        <f>EnrlSC!U36/'SC-Population'!C36%</f>
        <v>131.70731707317071</v>
      </c>
      <c r="D36" s="58">
        <f>EnrlSC!V36/'SC-Population'!D36%</f>
        <v>109.05797101449276</v>
      </c>
      <c r="E36" s="58">
        <f>EnrlSC!W36/'SC-Population'!E36%</f>
        <v>120.60390763765542</v>
      </c>
      <c r="F36" s="58">
        <f>EnrlSC!AG36/'SC-Population'!F36%</f>
        <v>127.01149425287356</v>
      </c>
      <c r="G36" s="58">
        <f>EnrlSC!AH36/'SC-Population'!G36%</f>
        <v>177.96610169491527</v>
      </c>
      <c r="H36" s="58">
        <f>EnrlSC!AI36/'SC-Population'!H36%</f>
        <v>147.60273972602741</v>
      </c>
      <c r="I36" s="58">
        <f>EnrlSC!AJ36/('SC-Population'!C36+'SC-Population'!F36)%</f>
        <v>129.93492407809109</v>
      </c>
      <c r="J36" s="58">
        <f>EnrlSC!AK36/('SC-Population'!D36+'SC-Population'!G36)%</f>
        <v>129.69543147208122</v>
      </c>
      <c r="K36" s="58">
        <f>EnrlSC!AL36/('SC-Population'!E36+'SC-Population'!H36)%</f>
        <v>129.82456140350877</v>
      </c>
      <c r="L36" s="58">
        <f>EnrlSC!AS36/'SC-Population'!I36%</f>
        <v>75.187969924812023</v>
      </c>
      <c r="M36" s="58">
        <f>EnrlSC!AT36/'SC-Population'!J36%</f>
        <v>122.35294117647059</v>
      </c>
      <c r="N36" s="58">
        <f>EnrlSC!AU36/'SC-Population'!K36%</f>
        <v>93.577981651376135</v>
      </c>
      <c r="O36" s="58">
        <f>EnrlSC!AV36/('SC-Population'!C36+'SC-Population'!F36+'SC-Population'!I36)%</f>
        <v>117.67676767676767</v>
      </c>
      <c r="P36" s="58">
        <f>EnrlSC!AW36/('SC-Population'!D36+'SC-Population'!G36+'SC-Population'!J36)%</f>
        <v>128.39248434237996</v>
      </c>
      <c r="Q36" s="58">
        <f>EnrlSC!AX36/('SC-Population'!E36+'SC-Population'!H36+'SC-Population'!K36)%</f>
        <v>122.46039142590867</v>
      </c>
      <c r="R36" s="58">
        <f>EnrlSC!BE36/'SC-Population'!L36%</f>
        <v>52.845528455284551</v>
      </c>
      <c r="S36" s="58">
        <f>EnrlSC!BF36/'SC-Population'!M36%</f>
        <v>51.612903225806448</v>
      </c>
      <c r="T36" s="58">
        <f>EnrlSC!BG36/'SC-Population'!N36%</f>
        <v>52.31481481481481</v>
      </c>
      <c r="U36" s="58">
        <f>(EnrlSC!AS36+EnrlSC!BE36)/('SC-Population'!L36+'SC-Population'!I36)%</f>
        <v>64.453125</v>
      </c>
      <c r="V36" s="58">
        <f>(EnrlSC!AT36+EnrlSC!BF36)/('SC-Population'!M36+'SC-Population'!J36)%</f>
        <v>85.393258426966284</v>
      </c>
      <c r="W36" s="58">
        <f>(EnrlSC!AU36+EnrlSC!BG36)/('SC-Population'!N36+'SC-Population'!K36)%</f>
        <v>73.041474654377879</v>
      </c>
      <c r="X36" s="58">
        <f>EnrlSC!BH36/('SC-Population'!C36+'SC-Population'!F36+'SC-Population'!I36+'SC-Population'!L36)%</f>
        <v>106.55509065550906</v>
      </c>
      <c r="Y36" s="58">
        <f>EnrlSC!BI36/('SC-Population'!D36+'SC-Population'!G36+'SC-Population'!J36+'SC-Population'!M36)%</f>
        <v>115.90909090909092</v>
      </c>
      <c r="Z36" s="58">
        <f>EnrlSC!BJ36/('SC-Population'!E36+'SC-Population'!H36+'SC-Population'!K36+'SC-Population'!N36)%</f>
        <v>110.70597362296353</v>
      </c>
    </row>
    <row r="37" spans="1:26" s="47" customFormat="1" ht="18.75" customHeight="1">
      <c r="A37" s="29">
        <v>32</v>
      </c>
      <c r="B37" s="30" t="s">
        <v>42</v>
      </c>
      <c r="C37" s="58">
        <f>EnrlSC!U37/'SC-Population'!C37%</f>
        <v>100.97323600973235</v>
      </c>
      <c r="D37" s="58">
        <f>EnrlSC!V37/'SC-Population'!D37%</f>
        <v>106.17283950617283</v>
      </c>
      <c r="E37" s="58">
        <f>EnrlSC!W37/'SC-Population'!E37%</f>
        <v>103.26530612244899</v>
      </c>
      <c r="F37" s="58">
        <f>EnrlSC!AG37/'SC-Population'!F37%</f>
        <v>90.277777777777786</v>
      </c>
      <c r="G37" s="58">
        <f>EnrlSC!AH37/'SC-Population'!G37%</f>
        <v>90.987124463519308</v>
      </c>
      <c r="H37" s="58">
        <f>EnrlSC!AI37/'SC-Population'!H37%</f>
        <v>90.595009596928989</v>
      </c>
      <c r="I37" s="58">
        <f>EnrlSC!AJ37/('SC-Population'!C37+'SC-Population'!F37)%</f>
        <v>96.566523605150209</v>
      </c>
      <c r="J37" s="58">
        <f>EnrlSC!AK37/('SC-Population'!D37+'SC-Population'!G37)%</f>
        <v>99.820466786355468</v>
      </c>
      <c r="K37" s="58">
        <f>EnrlSC!AL37/('SC-Population'!E37+'SC-Population'!H37)%</f>
        <v>98.009554140127378</v>
      </c>
      <c r="L37" s="58">
        <f>EnrlSC!AS37/'SC-Population'!I37%</f>
        <v>114.375</v>
      </c>
      <c r="M37" s="58">
        <f>EnrlSC!AT37/'SC-Population'!J37%</f>
        <v>97.452229299363054</v>
      </c>
      <c r="N37" s="58">
        <f>EnrlSC!AU37/'SC-Population'!K37%</f>
        <v>105.99369085173502</v>
      </c>
      <c r="O37" s="58">
        <f>EnrlSC!AV37/('SC-Population'!C37+'SC-Population'!F37+'SC-Population'!I37)%</f>
        <v>99.883585564610016</v>
      </c>
      <c r="P37" s="58">
        <f>EnrlSC!AW37/('SC-Population'!D37+'SC-Population'!G37+'SC-Population'!J37)%</f>
        <v>99.299719887955192</v>
      </c>
      <c r="Q37" s="58">
        <f>EnrlSC!AX37/('SC-Population'!E37+'SC-Population'!H37+'SC-Population'!K37)%</f>
        <v>99.618563254926883</v>
      </c>
      <c r="R37" s="58">
        <f>EnrlSC!BE37/'SC-Population'!L37%</f>
        <v>56.462585034013607</v>
      </c>
      <c r="S37" s="58">
        <f>EnrlSC!BF37/'SC-Population'!M37%</f>
        <v>56.834532374100725</v>
      </c>
      <c r="T37" s="58">
        <f>EnrlSC!BG37/'SC-Population'!N37%</f>
        <v>56.643356643356647</v>
      </c>
      <c r="U37" s="58">
        <f>(EnrlSC!AS37+EnrlSC!BE37)/('SC-Population'!L37+'SC-Population'!I37)%</f>
        <v>86.644951140065146</v>
      </c>
      <c r="V37" s="58">
        <f>(EnrlSC!AT37+EnrlSC!BF37)/('SC-Population'!M37+'SC-Population'!J37)%</f>
        <v>78.378378378378386</v>
      </c>
      <c r="W37" s="58">
        <f>(EnrlSC!AU37+EnrlSC!BG37)/('SC-Population'!N37+'SC-Population'!K37)%</f>
        <v>82.587064676616919</v>
      </c>
      <c r="X37" s="58">
        <f>EnrlSC!BH37/('SC-Population'!C37+'SC-Population'!F37+'SC-Population'!I37+'SC-Population'!L37)%</f>
        <v>93.538767395626238</v>
      </c>
      <c r="Y37" s="58">
        <f>EnrlSC!BI37/('SC-Population'!D37+'SC-Population'!G37+'SC-Population'!J37+'SC-Population'!M37)%</f>
        <v>92.379835873388046</v>
      </c>
      <c r="Z37" s="58">
        <f>EnrlSC!BJ37/('SC-Population'!E37+'SC-Population'!H37+'SC-Population'!K37+'SC-Population'!N37)%</f>
        <v>93.006993006993014</v>
      </c>
    </row>
    <row r="38" spans="1:26" s="47" customFormat="1" ht="18.75" customHeight="1">
      <c r="A38" s="29">
        <v>33</v>
      </c>
      <c r="B38" s="30" t="s">
        <v>43</v>
      </c>
      <c r="C38" s="58">
        <f>EnrlSC!U38/'SC-Population'!C38%</f>
        <v>66.635196767856272</v>
      </c>
      <c r="D38" s="58">
        <f>EnrlSC!V38/'SC-Population'!D38%</f>
        <v>61.39970540469087</v>
      </c>
      <c r="E38" s="58">
        <f>EnrlSC!W38/'SC-Population'!E38%</f>
        <v>64.127941889320567</v>
      </c>
      <c r="F38" s="58">
        <f>EnrlSC!AG38/'SC-Population'!F38%</f>
        <v>55.026650482875084</v>
      </c>
      <c r="G38" s="58">
        <f>EnrlSC!AH38/'SC-Population'!G38%</f>
        <v>60.733204209740279</v>
      </c>
      <c r="H38" s="58">
        <f>EnrlSC!AI38/'SC-Population'!H38%</f>
        <v>57.73700339704407</v>
      </c>
      <c r="I38" s="58">
        <f>EnrlSC!AJ38/('SC-Population'!C38+'SC-Population'!F38)%</f>
        <v>62.02941398169164</v>
      </c>
      <c r="J38" s="58">
        <f>EnrlSC!AK38/('SC-Population'!D38+'SC-Population'!G38)%</f>
        <v>61.137781935063806</v>
      </c>
      <c r="K38" s="58">
        <f>EnrlSC!AL38/('SC-Population'!E38+'SC-Population'!H38)%</f>
        <v>61.603803111915582</v>
      </c>
      <c r="L38" s="58">
        <f>EnrlSC!AS38/'SC-Population'!I38%</f>
        <v>42.854774285929608</v>
      </c>
      <c r="M38" s="58">
        <f>EnrlSC!AT38/'SC-Population'!J38%</f>
        <v>49.297969359971134</v>
      </c>
      <c r="N38" s="58">
        <f>EnrlSC!AU38/'SC-Population'!K38%</f>
        <v>45.940256537141337</v>
      </c>
      <c r="O38" s="58">
        <f>EnrlSC!AV38/('SC-Population'!C38+'SC-Population'!F38+'SC-Population'!I38)%</f>
        <v>57.860412986698044</v>
      </c>
      <c r="P38" s="58">
        <f>EnrlSC!AW38/('SC-Population'!D38+'SC-Population'!G38+'SC-Population'!J38)%</f>
        <v>58.551120380424067</v>
      </c>
      <c r="Q38" s="58">
        <f>EnrlSC!AX38/('SC-Population'!E38+'SC-Population'!H38+'SC-Population'!K38)%</f>
        <v>58.190345771995894</v>
      </c>
      <c r="R38" s="58">
        <f>EnrlSC!BE38/'SC-Population'!L38%</f>
        <v>30.094733533875093</v>
      </c>
      <c r="S38" s="58">
        <f>EnrlSC!BF38/'SC-Population'!M38%</f>
        <v>34.172090808064773</v>
      </c>
      <c r="T38" s="58">
        <f>EnrlSC!BG38/'SC-Population'!N38%</f>
        <v>32.073276891432798</v>
      </c>
      <c r="U38" s="58">
        <f>(EnrlSC!AS38+EnrlSC!BE38)/('SC-Population'!L38+'SC-Population'!I38)%</f>
        <v>36.45204409600192</v>
      </c>
      <c r="V38" s="58">
        <f>(EnrlSC!AT38+EnrlSC!BF38)/('SC-Population'!M38+'SC-Population'!J38)%</f>
        <v>41.611539578560134</v>
      </c>
      <c r="W38" s="58">
        <f>(EnrlSC!AU38+EnrlSC!BG38)/('SC-Population'!N38+'SC-Population'!K38)%</f>
        <v>38.939405724953332</v>
      </c>
      <c r="X38" s="58">
        <f>EnrlSC!BH38/('SC-Population'!C38+'SC-Population'!F38+'SC-Population'!I38+'SC-Population'!L38)%</f>
        <v>52.872605266129341</v>
      </c>
      <c r="Y38" s="58">
        <f>EnrlSC!BI38/('SC-Population'!D38+'SC-Population'!G38+'SC-Population'!J38+'SC-Population'!M38)%</f>
        <v>54.061576333077035</v>
      </c>
      <c r="Z38" s="58">
        <f>EnrlSC!BJ38/('SC-Population'!E38+'SC-Population'!H38+'SC-Population'!K38+'SC-Population'!N38)%</f>
        <v>53.442183501888628</v>
      </c>
    </row>
    <row r="39" spans="1:26" s="47" customFormat="1" ht="18.75" customHeight="1">
      <c r="A39" s="29">
        <v>34</v>
      </c>
      <c r="B39" s="30" t="s">
        <v>44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s="47" customFormat="1" ht="18.75" customHeight="1">
      <c r="A40" s="29">
        <v>35</v>
      </c>
      <c r="B40" s="30" t="s">
        <v>45</v>
      </c>
      <c r="C40" s="58">
        <f>EnrlSC!U40/'SC-Population'!C40%</f>
        <v>109.9648178807947</v>
      </c>
      <c r="D40" s="58">
        <f>EnrlSC!V40/'SC-Population'!D40%</f>
        <v>112.19959047311131</v>
      </c>
      <c r="E40" s="58">
        <f>EnrlSC!W40/'SC-Population'!E40%</f>
        <v>111.05949427229055</v>
      </c>
      <c r="F40" s="58">
        <f>EnrlSC!AG40/'SC-Population'!F40%</f>
        <v>107.31669021824463</v>
      </c>
      <c r="G40" s="58">
        <f>EnrlSC!AH40/'SC-Population'!G40%</f>
        <v>108.19805194805194</v>
      </c>
      <c r="H40" s="58">
        <f>EnrlSC!AI40/'SC-Population'!H40%</f>
        <v>107.75001995370739</v>
      </c>
      <c r="I40" s="58">
        <f>EnrlSC!AJ40/('SC-Population'!C40+'SC-Population'!F40)%</f>
        <v>108.91286721137652</v>
      </c>
      <c r="J40" s="58">
        <f>EnrlSC!AK40/('SC-Population'!D40+'SC-Population'!G40)%</f>
        <v>110.60301833020274</v>
      </c>
      <c r="K40" s="58">
        <f>EnrlSC!AL40/('SC-Population'!E40+'SC-Population'!H40)%</f>
        <v>109.74199288256227</v>
      </c>
      <c r="L40" s="58">
        <f>EnrlSC!AS40/'SC-Population'!I40%</f>
        <v>87.448208627833296</v>
      </c>
      <c r="M40" s="58">
        <f>EnrlSC!AT40/'SC-Population'!J40%</f>
        <v>93.69108049311096</v>
      </c>
      <c r="N40" s="58">
        <f>EnrlSC!AU40/'SC-Population'!K40%</f>
        <v>90.582524271844648</v>
      </c>
      <c r="O40" s="58">
        <f>EnrlSC!AV40/('SC-Population'!C40+'SC-Population'!F40+'SC-Population'!I40)%</f>
        <v>104.53913388955104</v>
      </c>
      <c r="P40" s="58">
        <f>EnrlSC!AW40/('SC-Population'!D40+'SC-Population'!G40+'SC-Population'!J40)%</f>
        <v>107.02901512055578</v>
      </c>
      <c r="Q40" s="58">
        <f>EnrlSC!AX40/('SC-Population'!E40+'SC-Population'!H40+'SC-Population'!K40)%</f>
        <v>105.76651893634165</v>
      </c>
      <c r="R40" s="58">
        <f>EnrlSC!BE40/'SC-Population'!L40%</f>
        <v>47.308847308847312</v>
      </c>
      <c r="S40" s="58">
        <f>EnrlSC!BF40/'SC-Population'!M40%</f>
        <v>58.887247661250619</v>
      </c>
      <c r="T40" s="58">
        <f>EnrlSC!BG40/'SC-Population'!N40%</f>
        <v>52.913836253128352</v>
      </c>
      <c r="U40" s="58">
        <f>(EnrlSC!AS40+EnrlSC!BE40)/('SC-Population'!L40+'SC-Population'!I40)%</f>
        <v>66.840607210626189</v>
      </c>
      <c r="V40" s="58">
        <f>(EnrlSC!AT40+EnrlSC!BF40)/('SC-Population'!M40+'SC-Population'!J40)%</f>
        <v>76.448347359434081</v>
      </c>
      <c r="W40" s="58">
        <f>(EnrlSC!AU40+EnrlSC!BG40)/('SC-Population'!N40+'SC-Population'!K40)%</f>
        <v>71.577175154831338</v>
      </c>
      <c r="X40" s="58">
        <f>EnrlSC!BH40/('SC-Population'!C40+'SC-Population'!F40+'SC-Population'!I40+'SC-Population'!L40)%</f>
        <v>94.412425914571841</v>
      </c>
      <c r="Y40" s="58">
        <f>EnrlSC!BI40/('SC-Population'!D40+'SC-Population'!G40+'SC-Population'!J40+'SC-Population'!M40)%</f>
        <v>98.756239952618671</v>
      </c>
      <c r="Z40" s="58">
        <f>EnrlSC!BJ40/('SC-Population'!E40+'SC-Population'!H40+'SC-Population'!K40+'SC-Population'!N40)%</f>
        <v>96.546992911045052</v>
      </c>
    </row>
    <row r="41" spans="1:26" s="93" customFormat="1" ht="18.75" customHeight="1">
      <c r="A41" s="193" t="s">
        <v>46</v>
      </c>
      <c r="B41" s="193"/>
      <c r="C41" s="98">
        <f>EnrlSC!U41/'SC-Population'!C41%</f>
        <v>125.14415262886745</v>
      </c>
      <c r="D41" s="98">
        <f>EnrlSC!V41/'SC-Population'!D41%</f>
        <v>125.54883730075294</v>
      </c>
      <c r="E41" s="98">
        <f>EnrlSC!W41/'SC-Population'!E41%</f>
        <v>125.3385580074775</v>
      </c>
      <c r="F41" s="98">
        <f>EnrlSC!AG41/'SC-Population'!F41%</f>
        <v>89.582742259725649</v>
      </c>
      <c r="G41" s="98">
        <f>EnrlSC!AH41/'SC-Population'!G41%</f>
        <v>86.798325725048713</v>
      </c>
      <c r="H41" s="98">
        <f>EnrlSC!AI41/'SC-Population'!H41%</f>
        <v>88.250055328872705</v>
      </c>
      <c r="I41" s="98">
        <f>EnrlSC!AJ41/('SC-Population'!C41+'SC-Population'!F41)%</f>
        <v>111.87007412337233</v>
      </c>
      <c r="J41" s="98">
        <f>EnrlSC!AK41/('SC-Population'!D41+'SC-Population'!G41)%</f>
        <v>111.14836771085164</v>
      </c>
      <c r="K41" s="98">
        <f>EnrlSC!AL41/('SC-Population'!E41+'SC-Population'!H41)%</f>
        <v>111.52384969753946</v>
      </c>
      <c r="L41" s="98">
        <f>EnrlSC!AS41/'SC-Population'!I41%</f>
        <v>71.217227192795548</v>
      </c>
      <c r="M41" s="98">
        <f>EnrlSC!AT41/'SC-Population'!J41%</f>
        <v>63.892499664650309</v>
      </c>
      <c r="N41" s="98">
        <f>EnrlSC!AU41/'SC-Population'!K41%</f>
        <v>67.789085199954869</v>
      </c>
      <c r="O41" s="98">
        <f>EnrlSC!AV41/('SC-Population'!C41+'SC-Population'!F41+'SC-Population'!I41)%</f>
        <v>103.78556762094173</v>
      </c>
      <c r="P41" s="98">
        <f>EnrlSC!AW41/('SC-Population'!D41+'SC-Population'!G41+'SC-Population'!J41)%</f>
        <v>102.0992880735501</v>
      </c>
      <c r="Q41" s="98">
        <f>EnrlSC!AX41/('SC-Population'!E41+'SC-Population'!H41+'SC-Population'!K41)%</f>
        <v>102.98046466194002</v>
      </c>
      <c r="R41" s="98">
        <f>EnrlSC!BE41/'SC-Population'!L41%</f>
        <v>37.535450234188943</v>
      </c>
      <c r="S41" s="98">
        <f>EnrlSC!BF41/'SC-Population'!M41%</f>
        <v>33.838604349096919</v>
      </c>
      <c r="T41" s="98">
        <f>EnrlSC!BG41/'SC-Population'!N41%</f>
        <v>35.830930017985864</v>
      </c>
      <c r="U41" s="98">
        <f>(EnrlSC!AS41+EnrlSC!BE41)/('SC-Population'!L41+'SC-Population'!I41)%</f>
        <v>54.591627173694462</v>
      </c>
      <c r="V41" s="98">
        <f>(EnrlSC!AT41+EnrlSC!BF41)/('SC-Population'!M41+'SC-Population'!J41)%</f>
        <v>49.267468010094021</v>
      </c>
      <c r="W41" s="98">
        <f>(EnrlSC!AU41+EnrlSC!BG41)/('SC-Population'!N41+'SC-Population'!K41)%</f>
        <v>52.11793965361764</v>
      </c>
      <c r="X41" s="98">
        <f>EnrlSC!BH41/('SC-Population'!C41+'SC-Population'!F41+'SC-Population'!I41+'SC-Population'!L41)%</f>
        <v>93.028440252714006</v>
      </c>
      <c r="Y41" s="98">
        <f>EnrlSC!BI41/('SC-Population'!D41+'SC-Population'!G41+'SC-Population'!J41+'SC-Population'!M41)%</f>
        <v>91.612485699973291</v>
      </c>
      <c r="Z41" s="98">
        <f>EnrlSC!BJ41/('SC-Population'!E41+'SC-Population'!H41+'SC-Population'!K41+'SC-Population'!N41)%</f>
        <v>92.356069385568503</v>
      </c>
    </row>
    <row r="42" spans="1:26" s="47" customFormat="1">
      <c r="A42" s="48"/>
      <c r="B42" s="48"/>
      <c r="C42" s="36"/>
      <c r="D42" s="37"/>
      <c r="E42" s="49"/>
      <c r="F42" s="37"/>
      <c r="G42" s="37"/>
      <c r="H42" s="37"/>
      <c r="I42" s="37"/>
      <c r="J42" s="37"/>
      <c r="K42" s="38"/>
      <c r="L42" s="37"/>
      <c r="M42" s="37"/>
      <c r="N42" s="38"/>
      <c r="O42" s="37"/>
      <c r="P42" s="37"/>
      <c r="Q42" s="38"/>
      <c r="R42" s="37"/>
      <c r="S42" s="37"/>
      <c r="T42" s="38"/>
      <c r="U42" s="37"/>
      <c r="V42" s="37"/>
      <c r="W42" s="38"/>
      <c r="X42" s="37"/>
      <c r="Y42" s="37"/>
      <c r="Z42" s="38"/>
    </row>
    <row r="47" spans="1:26" s="54" customFormat="1"/>
  </sheetData>
  <mergeCells count="11">
    <mergeCell ref="O3:Q3"/>
    <mergeCell ref="R3:T3"/>
    <mergeCell ref="U3:W3"/>
    <mergeCell ref="X3:Z3"/>
    <mergeCell ref="A41:B41"/>
    <mergeCell ref="A3:A4"/>
    <mergeCell ref="B3:B4"/>
    <mergeCell ref="C3:E3"/>
    <mergeCell ref="F3:H3"/>
    <mergeCell ref="I3:K3"/>
    <mergeCell ref="L3:N3"/>
  </mergeCells>
  <printOptions horizontalCentered="1"/>
  <pageMargins left="0.18" right="0.16" top="0.35" bottom="0.41" header="0.22" footer="0.17"/>
  <pageSetup paperSize="9" scale="92" firstPageNumber="52" orientation="portrait" useFirstPageNumber="1" r:id="rId1"/>
  <headerFooter alignWithMargins="0">
    <oddFooter>&amp;LStatistics of School Education 2009-10&amp;C&amp;P</oddFooter>
  </headerFooter>
  <colBreaks count="3" manualBreakCount="3">
    <brk id="8" max="40" man="1"/>
    <brk id="14" max="40" man="1"/>
    <brk id="20" max="40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BJ47"/>
  <sheetViews>
    <sheetView view="pageBreakPreview" zoomScaleSheetLayoutView="100" workbookViewId="0">
      <pane xSplit="2" ySplit="5" topLeftCell="D6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8.85546875" defaultRowHeight="15.75"/>
  <cols>
    <col min="1" max="1" width="6.140625" style="5" customWidth="1"/>
    <col min="2" max="2" width="19.5703125" style="5" customWidth="1"/>
    <col min="3" max="26" width="11.5703125" style="5" customWidth="1"/>
    <col min="27" max="109" width="8.85546875" style="5"/>
    <col min="110" max="110" width="6.140625" style="5" customWidth="1"/>
    <col min="111" max="111" width="20.28515625" style="5" customWidth="1"/>
    <col min="112" max="112" width="12.42578125" style="5" customWidth="1"/>
    <col min="113" max="113" width="13" style="5" customWidth="1"/>
    <col min="114" max="114" width="12.5703125" style="5" customWidth="1"/>
    <col min="115" max="128" width="11.7109375" style="5" customWidth="1"/>
    <col min="129" max="129" width="12.28515625" style="5" customWidth="1"/>
    <col min="130" max="130" width="11.7109375" style="5" customWidth="1"/>
    <col min="131" max="131" width="12.85546875" style="5" customWidth="1"/>
    <col min="132" max="132" width="11.7109375" style="5" customWidth="1"/>
    <col min="133" max="133" width="12.7109375" style="5" customWidth="1"/>
    <col min="134" max="134" width="11.7109375" style="5" customWidth="1"/>
    <col min="135" max="135" width="13" style="5" customWidth="1"/>
    <col min="136" max="147" width="11.7109375" style="5" customWidth="1"/>
    <col min="148" max="148" width="12.5703125" style="5" customWidth="1"/>
    <col min="149" max="149" width="11.7109375" style="5" customWidth="1"/>
    <col min="150" max="150" width="13" style="5" customWidth="1"/>
    <col min="151" max="156" width="11.7109375" style="5" customWidth="1"/>
    <col min="157" max="157" width="13.7109375" style="5" customWidth="1"/>
    <col min="158" max="158" width="13.140625" style="5" customWidth="1"/>
    <col min="159" max="162" width="13" style="5" customWidth="1"/>
    <col min="163" max="169" width="11.7109375" style="5" customWidth="1"/>
    <col min="170" max="170" width="10.85546875" style="5" customWidth="1"/>
    <col min="171" max="171" width="11.7109375" style="5" customWidth="1"/>
    <col min="172" max="174" width="22.7109375" style="5" customWidth="1"/>
    <col min="175" max="177" width="20.7109375" style="5" customWidth="1"/>
    <col min="178" max="365" width="8.85546875" style="5"/>
    <col min="366" max="366" width="6.140625" style="5" customWidth="1"/>
    <col min="367" max="367" width="20.28515625" style="5" customWidth="1"/>
    <col min="368" max="368" width="12.42578125" style="5" customWidth="1"/>
    <col min="369" max="369" width="13" style="5" customWidth="1"/>
    <col min="370" max="370" width="12.5703125" style="5" customWidth="1"/>
    <col min="371" max="384" width="11.7109375" style="5" customWidth="1"/>
    <col min="385" max="385" width="12.28515625" style="5" customWidth="1"/>
    <col min="386" max="386" width="11.7109375" style="5" customWidth="1"/>
    <col min="387" max="387" width="12.85546875" style="5" customWidth="1"/>
    <col min="388" max="388" width="11.7109375" style="5" customWidth="1"/>
    <col min="389" max="389" width="12.7109375" style="5" customWidth="1"/>
    <col min="390" max="390" width="11.7109375" style="5" customWidth="1"/>
    <col min="391" max="391" width="13" style="5" customWidth="1"/>
    <col min="392" max="403" width="11.7109375" style="5" customWidth="1"/>
    <col min="404" max="404" width="12.5703125" style="5" customWidth="1"/>
    <col min="405" max="405" width="11.7109375" style="5" customWidth="1"/>
    <col min="406" max="406" width="13" style="5" customWidth="1"/>
    <col min="407" max="412" width="11.7109375" style="5" customWidth="1"/>
    <col min="413" max="413" width="13.7109375" style="5" customWidth="1"/>
    <col min="414" max="414" width="13.140625" style="5" customWidth="1"/>
    <col min="415" max="418" width="13" style="5" customWidth="1"/>
    <col min="419" max="425" width="11.7109375" style="5" customWidth="1"/>
    <col min="426" max="426" width="10.85546875" style="5" customWidth="1"/>
    <col min="427" max="427" width="11.7109375" style="5" customWidth="1"/>
    <col min="428" max="430" width="22.7109375" style="5" customWidth="1"/>
    <col min="431" max="433" width="20.7109375" style="5" customWidth="1"/>
    <col min="434" max="621" width="8.85546875" style="5"/>
    <col min="622" max="622" width="6.140625" style="5" customWidth="1"/>
    <col min="623" max="623" width="20.28515625" style="5" customWidth="1"/>
    <col min="624" max="624" width="12.42578125" style="5" customWidth="1"/>
    <col min="625" max="625" width="13" style="5" customWidth="1"/>
    <col min="626" max="626" width="12.5703125" style="5" customWidth="1"/>
    <col min="627" max="640" width="11.7109375" style="5" customWidth="1"/>
    <col min="641" max="641" width="12.28515625" style="5" customWidth="1"/>
    <col min="642" max="642" width="11.7109375" style="5" customWidth="1"/>
    <col min="643" max="643" width="12.85546875" style="5" customWidth="1"/>
    <col min="644" max="644" width="11.7109375" style="5" customWidth="1"/>
    <col min="645" max="645" width="12.7109375" style="5" customWidth="1"/>
    <col min="646" max="646" width="11.7109375" style="5" customWidth="1"/>
    <col min="647" max="647" width="13" style="5" customWidth="1"/>
    <col min="648" max="659" width="11.7109375" style="5" customWidth="1"/>
    <col min="660" max="660" width="12.5703125" style="5" customWidth="1"/>
    <col min="661" max="661" width="11.7109375" style="5" customWidth="1"/>
    <col min="662" max="662" width="13" style="5" customWidth="1"/>
    <col min="663" max="668" width="11.7109375" style="5" customWidth="1"/>
    <col min="669" max="669" width="13.7109375" style="5" customWidth="1"/>
    <col min="670" max="670" width="13.140625" style="5" customWidth="1"/>
    <col min="671" max="674" width="13" style="5" customWidth="1"/>
    <col min="675" max="681" width="11.7109375" style="5" customWidth="1"/>
    <col min="682" max="682" width="10.85546875" style="5" customWidth="1"/>
    <col min="683" max="683" width="11.7109375" style="5" customWidth="1"/>
    <col min="684" max="686" width="22.7109375" style="5" customWidth="1"/>
    <col min="687" max="689" width="20.7109375" style="5" customWidth="1"/>
    <col min="690" max="877" width="8.85546875" style="5"/>
    <col min="878" max="878" width="6.140625" style="5" customWidth="1"/>
    <col min="879" max="879" width="20.28515625" style="5" customWidth="1"/>
    <col min="880" max="880" width="12.42578125" style="5" customWidth="1"/>
    <col min="881" max="881" width="13" style="5" customWidth="1"/>
    <col min="882" max="882" width="12.5703125" style="5" customWidth="1"/>
    <col min="883" max="896" width="11.7109375" style="5" customWidth="1"/>
    <col min="897" max="897" width="12.28515625" style="5" customWidth="1"/>
    <col min="898" max="898" width="11.7109375" style="5" customWidth="1"/>
    <col min="899" max="899" width="12.85546875" style="5" customWidth="1"/>
    <col min="900" max="900" width="11.7109375" style="5" customWidth="1"/>
    <col min="901" max="901" width="12.7109375" style="5" customWidth="1"/>
    <col min="902" max="902" width="11.7109375" style="5" customWidth="1"/>
    <col min="903" max="903" width="13" style="5" customWidth="1"/>
    <col min="904" max="915" width="11.7109375" style="5" customWidth="1"/>
    <col min="916" max="916" width="12.5703125" style="5" customWidth="1"/>
    <col min="917" max="917" width="11.7109375" style="5" customWidth="1"/>
    <col min="918" max="918" width="13" style="5" customWidth="1"/>
    <col min="919" max="924" width="11.7109375" style="5" customWidth="1"/>
    <col min="925" max="925" width="13.7109375" style="5" customWidth="1"/>
    <col min="926" max="926" width="13.140625" style="5" customWidth="1"/>
    <col min="927" max="930" width="13" style="5" customWidth="1"/>
    <col min="931" max="937" width="11.7109375" style="5" customWidth="1"/>
    <col min="938" max="938" width="10.85546875" style="5" customWidth="1"/>
    <col min="939" max="939" width="11.7109375" style="5" customWidth="1"/>
    <col min="940" max="942" width="22.7109375" style="5" customWidth="1"/>
    <col min="943" max="945" width="20.7109375" style="5" customWidth="1"/>
    <col min="946" max="1133" width="8.85546875" style="5"/>
    <col min="1134" max="1134" width="6.140625" style="5" customWidth="1"/>
    <col min="1135" max="1135" width="20.28515625" style="5" customWidth="1"/>
    <col min="1136" max="1136" width="12.42578125" style="5" customWidth="1"/>
    <col min="1137" max="1137" width="13" style="5" customWidth="1"/>
    <col min="1138" max="1138" width="12.5703125" style="5" customWidth="1"/>
    <col min="1139" max="1152" width="11.7109375" style="5" customWidth="1"/>
    <col min="1153" max="1153" width="12.28515625" style="5" customWidth="1"/>
    <col min="1154" max="1154" width="11.7109375" style="5" customWidth="1"/>
    <col min="1155" max="1155" width="12.85546875" style="5" customWidth="1"/>
    <col min="1156" max="1156" width="11.7109375" style="5" customWidth="1"/>
    <col min="1157" max="1157" width="12.7109375" style="5" customWidth="1"/>
    <col min="1158" max="1158" width="11.7109375" style="5" customWidth="1"/>
    <col min="1159" max="1159" width="13" style="5" customWidth="1"/>
    <col min="1160" max="1171" width="11.7109375" style="5" customWidth="1"/>
    <col min="1172" max="1172" width="12.5703125" style="5" customWidth="1"/>
    <col min="1173" max="1173" width="11.7109375" style="5" customWidth="1"/>
    <col min="1174" max="1174" width="13" style="5" customWidth="1"/>
    <col min="1175" max="1180" width="11.7109375" style="5" customWidth="1"/>
    <col min="1181" max="1181" width="13.7109375" style="5" customWidth="1"/>
    <col min="1182" max="1182" width="13.140625" style="5" customWidth="1"/>
    <col min="1183" max="1186" width="13" style="5" customWidth="1"/>
    <col min="1187" max="1193" width="11.7109375" style="5" customWidth="1"/>
    <col min="1194" max="1194" width="10.85546875" style="5" customWidth="1"/>
    <col min="1195" max="1195" width="11.7109375" style="5" customWidth="1"/>
    <col min="1196" max="1198" width="22.7109375" style="5" customWidth="1"/>
    <col min="1199" max="1201" width="20.7109375" style="5" customWidth="1"/>
    <col min="1202" max="1389" width="8.85546875" style="5"/>
    <col min="1390" max="1390" width="6.140625" style="5" customWidth="1"/>
    <col min="1391" max="1391" width="20.28515625" style="5" customWidth="1"/>
    <col min="1392" max="1392" width="12.42578125" style="5" customWidth="1"/>
    <col min="1393" max="1393" width="13" style="5" customWidth="1"/>
    <col min="1394" max="1394" width="12.5703125" style="5" customWidth="1"/>
    <col min="1395" max="1408" width="11.7109375" style="5" customWidth="1"/>
    <col min="1409" max="1409" width="12.28515625" style="5" customWidth="1"/>
    <col min="1410" max="1410" width="11.7109375" style="5" customWidth="1"/>
    <col min="1411" max="1411" width="12.85546875" style="5" customWidth="1"/>
    <col min="1412" max="1412" width="11.7109375" style="5" customWidth="1"/>
    <col min="1413" max="1413" width="12.7109375" style="5" customWidth="1"/>
    <col min="1414" max="1414" width="11.7109375" style="5" customWidth="1"/>
    <col min="1415" max="1415" width="13" style="5" customWidth="1"/>
    <col min="1416" max="1427" width="11.7109375" style="5" customWidth="1"/>
    <col min="1428" max="1428" width="12.5703125" style="5" customWidth="1"/>
    <col min="1429" max="1429" width="11.7109375" style="5" customWidth="1"/>
    <col min="1430" max="1430" width="13" style="5" customWidth="1"/>
    <col min="1431" max="1436" width="11.7109375" style="5" customWidth="1"/>
    <col min="1437" max="1437" width="13.7109375" style="5" customWidth="1"/>
    <col min="1438" max="1438" width="13.140625" style="5" customWidth="1"/>
    <col min="1439" max="1442" width="13" style="5" customWidth="1"/>
    <col min="1443" max="1449" width="11.7109375" style="5" customWidth="1"/>
    <col min="1450" max="1450" width="10.85546875" style="5" customWidth="1"/>
    <col min="1451" max="1451" width="11.7109375" style="5" customWidth="1"/>
    <col min="1452" max="1454" width="22.7109375" style="5" customWidth="1"/>
    <col min="1455" max="1457" width="20.7109375" style="5" customWidth="1"/>
    <col min="1458" max="1645" width="8.85546875" style="5"/>
    <col min="1646" max="1646" width="6.140625" style="5" customWidth="1"/>
    <col min="1647" max="1647" width="20.28515625" style="5" customWidth="1"/>
    <col min="1648" max="1648" width="12.42578125" style="5" customWidth="1"/>
    <col min="1649" max="1649" width="13" style="5" customWidth="1"/>
    <col min="1650" max="1650" width="12.5703125" style="5" customWidth="1"/>
    <col min="1651" max="1664" width="11.7109375" style="5" customWidth="1"/>
    <col min="1665" max="1665" width="12.28515625" style="5" customWidth="1"/>
    <col min="1666" max="1666" width="11.7109375" style="5" customWidth="1"/>
    <col min="1667" max="1667" width="12.85546875" style="5" customWidth="1"/>
    <col min="1668" max="1668" width="11.7109375" style="5" customWidth="1"/>
    <col min="1669" max="1669" width="12.7109375" style="5" customWidth="1"/>
    <col min="1670" max="1670" width="11.7109375" style="5" customWidth="1"/>
    <col min="1671" max="1671" width="13" style="5" customWidth="1"/>
    <col min="1672" max="1683" width="11.7109375" style="5" customWidth="1"/>
    <col min="1684" max="1684" width="12.5703125" style="5" customWidth="1"/>
    <col min="1685" max="1685" width="11.7109375" style="5" customWidth="1"/>
    <col min="1686" max="1686" width="13" style="5" customWidth="1"/>
    <col min="1687" max="1692" width="11.7109375" style="5" customWidth="1"/>
    <col min="1693" max="1693" width="13.7109375" style="5" customWidth="1"/>
    <col min="1694" max="1694" width="13.140625" style="5" customWidth="1"/>
    <col min="1695" max="1698" width="13" style="5" customWidth="1"/>
    <col min="1699" max="1705" width="11.7109375" style="5" customWidth="1"/>
    <col min="1706" max="1706" width="10.85546875" style="5" customWidth="1"/>
    <col min="1707" max="1707" width="11.7109375" style="5" customWidth="1"/>
    <col min="1708" max="1710" width="22.7109375" style="5" customWidth="1"/>
    <col min="1711" max="1713" width="20.7109375" style="5" customWidth="1"/>
    <col min="1714" max="1901" width="8.85546875" style="5"/>
    <col min="1902" max="1902" width="6.140625" style="5" customWidth="1"/>
    <col min="1903" max="1903" width="20.28515625" style="5" customWidth="1"/>
    <col min="1904" max="1904" width="12.42578125" style="5" customWidth="1"/>
    <col min="1905" max="1905" width="13" style="5" customWidth="1"/>
    <col min="1906" max="1906" width="12.5703125" style="5" customWidth="1"/>
    <col min="1907" max="1920" width="11.7109375" style="5" customWidth="1"/>
    <col min="1921" max="1921" width="12.28515625" style="5" customWidth="1"/>
    <col min="1922" max="1922" width="11.7109375" style="5" customWidth="1"/>
    <col min="1923" max="1923" width="12.85546875" style="5" customWidth="1"/>
    <col min="1924" max="1924" width="11.7109375" style="5" customWidth="1"/>
    <col min="1925" max="1925" width="12.7109375" style="5" customWidth="1"/>
    <col min="1926" max="1926" width="11.7109375" style="5" customWidth="1"/>
    <col min="1927" max="1927" width="13" style="5" customWidth="1"/>
    <col min="1928" max="1939" width="11.7109375" style="5" customWidth="1"/>
    <col min="1940" max="1940" width="12.5703125" style="5" customWidth="1"/>
    <col min="1941" max="1941" width="11.7109375" style="5" customWidth="1"/>
    <col min="1942" max="1942" width="13" style="5" customWidth="1"/>
    <col min="1943" max="1948" width="11.7109375" style="5" customWidth="1"/>
    <col min="1949" max="1949" width="13.7109375" style="5" customWidth="1"/>
    <col min="1950" max="1950" width="13.140625" style="5" customWidth="1"/>
    <col min="1951" max="1954" width="13" style="5" customWidth="1"/>
    <col min="1955" max="1961" width="11.7109375" style="5" customWidth="1"/>
    <col min="1962" max="1962" width="10.85546875" style="5" customWidth="1"/>
    <col min="1963" max="1963" width="11.7109375" style="5" customWidth="1"/>
    <col min="1964" max="1966" width="22.7109375" style="5" customWidth="1"/>
    <col min="1967" max="1969" width="20.7109375" style="5" customWidth="1"/>
    <col min="1970" max="2157" width="8.85546875" style="5"/>
    <col min="2158" max="2158" width="6.140625" style="5" customWidth="1"/>
    <col min="2159" max="2159" width="20.28515625" style="5" customWidth="1"/>
    <col min="2160" max="2160" width="12.42578125" style="5" customWidth="1"/>
    <col min="2161" max="2161" width="13" style="5" customWidth="1"/>
    <col min="2162" max="2162" width="12.5703125" style="5" customWidth="1"/>
    <col min="2163" max="2176" width="11.7109375" style="5" customWidth="1"/>
    <col min="2177" max="2177" width="12.28515625" style="5" customWidth="1"/>
    <col min="2178" max="2178" width="11.7109375" style="5" customWidth="1"/>
    <col min="2179" max="2179" width="12.85546875" style="5" customWidth="1"/>
    <col min="2180" max="2180" width="11.7109375" style="5" customWidth="1"/>
    <col min="2181" max="2181" width="12.7109375" style="5" customWidth="1"/>
    <col min="2182" max="2182" width="11.7109375" style="5" customWidth="1"/>
    <col min="2183" max="2183" width="13" style="5" customWidth="1"/>
    <col min="2184" max="2195" width="11.7109375" style="5" customWidth="1"/>
    <col min="2196" max="2196" width="12.5703125" style="5" customWidth="1"/>
    <col min="2197" max="2197" width="11.7109375" style="5" customWidth="1"/>
    <col min="2198" max="2198" width="13" style="5" customWidth="1"/>
    <col min="2199" max="2204" width="11.7109375" style="5" customWidth="1"/>
    <col min="2205" max="2205" width="13.7109375" style="5" customWidth="1"/>
    <col min="2206" max="2206" width="13.140625" style="5" customWidth="1"/>
    <col min="2207" max="2210" width="13" style="5" customWidth="1"/>
    <col min="2211" max="2217" width="11.7109375" style="5" customWidth="1"/>
    <col min="2218" max="2218" width="10.85546875" style="5" customWidth="1"/>
    <col min="2219" max="2219" width="11.7109375" style="5" customWidth="1"/>
    <col min="2220" max="2222" width="22.7109375" style="5" customWidth="1"/>
    <col min="2223" max="2225" width="20.7109375" style="5" customWidth="1"/>
    <col min="2226" max="2413" width="8.85546875" style="5"/>
    <col min="2414" max="2414" width="6.140625" style="5" customWidth="1"/>
    <col min="2415" max="2415" width="20.28515625" style="5" customWidth="1"/>
    <col min="2416" max="2416" width="12.42578125" style="5" customWidth="1"/>
    <col min="2417" max="2417" width="13" style="5" customWidth="1"/>
    <col min="2418" max="2418" width="12.5703125" style="5" customWidth="1"/>
    <col min="2419" max="2432" width="11.7109375" style="5" customWidth="1"/>
    <col min="2433" max="2433" width="12.28515625" style="5" customWidth="1"/>
    <col min="2434" max="2434" width="11.7109375" style="5" customWidth="1"/>
    <col min="2435" max="2435" width="12.85546875" style="5" customWidth="1"/>
    <col min="2436" max="2436" width="11.7109375" style="5" customWidth="1"/>
    <col min="2437" max="2437" width="12.7109375" style="5" customWidth="1"/>
    <col min="2438" max="2438" width="11.7109375" style="5" customWidth="1"/>
    <col min="2439" max="2439" width="13" style="5" customWidth="1"/>
    <col min="2440" max="2451" width="11.7109375" style="5" customWidth="1"/>
    <col min="2452" max="2452" width="12.5703125" style="5" customWidth="1"/>
    <col min="2453" max="2453" width="11.7109375" style="5" customWidth="1"/>
    <col min="2454" max="2454" width="13" style="5" customWidth="1"/>
    <col min="2455" max="2460" width="11.7109375" style="5" customWidth="1"/>
    <col min="2461" max="2461" width="13.7109375" style="5" customWidth="1"/>
    <col min="2462" max="2462" width="13.140625" style="5" customWidth="1"/>
    <col min="2463" max="2466" width="13" style="5" customWidth="1"/>
    <col min="2467" max="2473" width="11.7109375" style="5" customWidth="1"/>
    <col min="2474" max="2474" width="10.85546875" style="5" customWidth="1"/>
    <col min="2475" max="2475" width="11.7109375" style="5" customWidth="1"/>
    <col min="2476" max="2478" width="22.7109375" style="5" customWidth="1"/>
    <col min="2479" max="2481" width="20.7109375" style="5" customWidth="1"/>
    <col min="2482" max="2669" width="8.85546875" style="5"/>
    <col min="2670" max="2670" width="6.140625" style="5" customWidth="1"/>
    <col min="2671" max="2671" width="20.28515625" style="5" customWidth="1"/>
    <col min="2672" max="2672" width="12.42578125" style="5" customWidth="1"/>
    <col min="2673" max="2673" width="13" style="5" customWidth="1"/>
    <col min="2674" max="2674" width="12.5703125" style="5" customWidth="1"/>
    <col min="2675" max="2688" width="11.7109375" style="5" customWidth="1"/>
    <col min="2689" max="2689" width="12.28515625" style="5" customWidth="1"/>
    <col min="2690" max="2690" width="11.7109375" style="5" customWidth="1"/>
    <col min="2691" max="2691" width="12.85546875" style="5" customWidth="1"/>
    <col min="2692" max="2692" width="11.7109375" style="5" customWidth="1"/>
    <col min="2693" max="2693" width="12.7109375" style="5" customWidth="1"/>
    <col min="2694" max="2694" width="11.7109375" style="5" customWidth="1"/>
    <col min="2695" max="2695" width="13" style="5" customWidth="1"/>
    <col min="2696" max="2707" width="11.7109375" style="5" customWidth="1"/>
    <col min="2708" max="2708" width="12.5703125" style="5" customWidth="1"/>
    <col min="2709" max="2709" width="11.7109375" style="5" customWidth="1"/>
    <col min="2710" max="2710" width="13" style="5" customWidth="1"/>
    <col min="2711" max="2716" width="11.7109375" style="5" customWidth="1"/>
    <col min="2717" max="2717" width="13.7109375" style="5" customWidth="1"/>
    <col min="2718" max="2718" width="13.140625" style="5" customWidth="1"/>
    <col min="2719" max="2722" width="13" style="5" customWidth="1"/>
    <col min="2723" max="2729" width="11.7109375" style="5" customWidth="1"/>
    <col min="2730" max="2730" width="10.85546875" style="5" customWidth="1"/>
    <col min="2731" max="2731" width="11.7109375" style="5" customWidth="1"/>
    <col min="2732" max="2734" width="22.7109375" style="5" customWidth="1"/>
    <col min="2735" max="2737" width="20.7109375" style="5" customWidth="1"/>
    <col min="2738" max="2925" width="8.85546875" style="5"/>
    <col min="2926" max="2926" width="6.140625" style="5" customWidth="1"/>
    <col min="2927" max="2927" width="20.28515625" style="5" customWidth="1"/>
    <col min="2928" max="2928" width="12.42578125" style="5" customWidth="1"/>
    <col min="2929" max="2929" width="13" style="5" customWidth="1"/>
    <col min="2930" max="2930" width="12.5703125" style="5" customWidth="1"/>
    <col min="2931" max="2944" width="11.7109375" style="5" customWidth="1"/>
    <col min="2945" max="2945" width="12.28515625" style="5" customWidth="1"/>
    <col min="2946" max="2946" width="11.7109375" style="5" customWidth="1"/>
    <col min="2947" max="2947" width="12.85546875" style="5" customWidth="1"/>
    <col min="2948" max="2948" width="11.7109375" style="5" customWidth="1"/>
    <col min="2949" max="2949" width="12.7109375" style="5" customWidth="1"/>
    <col min="2950" max="2950" width="11.7109375" style="5" customWidth="1"/>
    <col min="2951" max="2951" width="13" style="5" customWidth="1"/>
    <col min="2952" max="2963" width="11.7109375" style="5" customWidth="1"/>
    <col min="2964" max="2964" width="12.5703125" style="5" customWidth="1"/>
    <col min="2965" max="2965" width="11.7109375" style="5" customWidth="1"/>
    <col min="2966" max="2966" width="13" style="5" customWidth="1"/>
    <col min="2967" max="2972" width="11.7109375" style="5" customWidth="1"/>
    <col min="2973" max="2973" width="13.7109375" style="5" customWidth="1"/>
    <col min="2974" max="2974" width="13.140625" style="5" customWidth="1"/>
    <col min="2975" max="2978" width="13" style="5" customWidth="1"/>
    <col min="2979" max="2985" width="11.7109375" style="5" customWidth="1"/>
    <col min="2986" max="2986" width="10.85546875" style="5" customWidth="1"/>
    <col min="2987" max="2987" width="11.7109375" style="5" customWidth="1"/>
    <col min="2988" max="2990" width="22.7109375" style="5" customWidth="1"/>
    <col min="2991" max="2993" width="20.7109375" style="5" customWidth="1"/>
    <col min="2994" max="3181" width="8.85546875" style="5"/>
    <col min="3182" max="3182" width="6.140625" style="5" customWidth="1"/>
    <col min="3183" max="3183" width="20.28515625" style="5" customWidth="1"/>
    <col min="3184" max="3184" width="12.42578125" style="5" customWidth="1"/>
    <col min="3185" max="3185" width="13" style="5" customWidth="1"/>
    <col min="3186" max="3186" width="12.5703125" style="5" customWidth="1"/>
    <col min="3187" max="3200" width="11.7109375" style="5" customWidth="1"/>
    <col min="3201" max="3201" width="12.28515625" style="5" customWidth="1"/>
    <col min="3202" max="3202" width="11.7109375" style="5" customWidth="1"/>
    <col min="3203" max="3203" width="12.85546875" style="5" customWidth="1"/>
    <col min="3204" max="3204" width="11.7109375" style="5" customWidth="1"/>
    <col min="3205" max="3205" width="12.7109375" style="5" customWidth="1"/>
    <col min="3206" max="3206" width="11.7109375" style="5" customWidth="1"/>
    <col min="3207" max="3207" width="13" style="5" customWidth="1"/>
    <col min="3208" max="3219" width="11.7109375" style="5" customWidth="1"/>
    <col min="3220" max="3220" width="12.5703125" style="5" customWidth="1"/>
    <col min="3221" max="3221" width="11.7109375" style="5" customWidth="1"/>
    <col min="3222" max="3222" width="13" style="5" customWidth="1"/>
    <col min="3223" max="3228" width="11.7109375" style="5" customWidth="1"/>
    <col min="3229" max="3229" width="13.7109375" style="5" customWidth="1"/>
    <col min="3230" max="3230" width="13.140625" style="5" customWidth="1"/>
    <col min="3231" max="3234" width="13" style="5" customWidth="1"/>
    <col min="3235" max="3241" width="11.7109375" style="5" customWidth="1"/>
    <col min="3242" max="3242" width="10.85546875" style="5" customWidth="1"/>
    <col min="3243" max="3243" width="11.7109375" style="5" customWidth="1"/>
    <col min="3244" max="3246" width="22.7109375" style="5" customWidth="1"/>
    <col min="3247" max="3249" width="20.7109375" style="5" customWidth="1"/>
    <col min="3250" max="3437" width="8.85546875" style="5"/>
    <col min="3438" max="3438" width="6.140625" style="5" customWidth="1"/>
    <col min="3439" max="3439" width="20.28515625" style="5" customWidth="1"/>
    <col min="3440" max="3440" width="12.42578125" style="5" customWidth="1"/>
    <col min="3441" max="3441" width="13" style="5" customWidth="1"/>
    <col min="3442" max="3442" width="12.5703125" style="5" customWidth="1"/>
    <col min="3443" max="3456" width="11.7109375" style="5" customWidth="1"/>
    <col min="3457" max="3457" width="12.28515625" style="5" customWidth="1"/>
    <col min="3458" max="3458" width="11.7109375" style="5" customWidth="1"/>
    <col min="3459" max="3459" width="12.85546875" style="5" customWidth="1"/>
    <col min="3460" max="3460" width="11.7109375" style="5" customWidth="1"/>
    <col min="3461" max="3461" width="12.7109375" style="5" customWidth="1"/>
    <col min="3462" max="3462" width="11.7109375" style="5" customWidth="1"/>
    <col min="3463" max="3463" width="13" style="5" customWidth="1"/>
    <col min="3464" max="3475" width="11.7109375" style="5" customWidth="1"/>
    <col min="3476" max="3476" width="12.5703125" style="5" customWidth="1"/>
    <col min="3477" max="3477" width="11.7109375" style="5" customWidth="1"/>
    <col min="3478" max="3478" width="13" style="5" customWidth="1"/>
    <col min="3479" max="3484" width="11.7109375" style="5" customWidth="1"/>
    <col min="3485" max="3485" width="13.7109375" style="5" customWidth="1"/>
    <col min="3486" max="3486" width="13.140625" style="5" customWidth="1"/>
    <col min="3487" max="3490" width="13" style="5" customWidth="1"/>
    <col min="3491" max="3497" width="11.7109375" style="5" customWidth="1"/>
    <col min="3498" max="3498" width="10.85546875" style="5" customWidth="1"/>
    <col min="3499" max="3499" width="11.7109375" style="5" customWidth="1"/>
    <col min="3500" max="3502" width="22.7109375" style="5" customWidth="1"/>
    <col min="3503" max="3505" width="20.7109375" style="5" customWidth="1"/>
    <col min="3506" max="3693" width="8.85546875" style="5"/>
    <col min="3694" max="3694" width="6.140625" style="5" customWidth="1"/>
    <col min="3695" max="3695" width="20.28515625" style="5" customWidth="1"/>
    <col min="3696" max="3696" width="12.42578125" style="5" customWidth="1"/>
    <col min="3697" max="3697" width="13" style="5" customWidth="1"/>
    <col min="3698" max="3698" width="12.5703125" style="5" customWidth="1"/>
    <col min="3699" max="3712" width="11.7109375" style="5" customWidth="1"/>
    <col min="3713" max="3713" width="12.28515625" style="5" customWidth="1"/>
    <col min="3714" max="3714" width="11.7109375" style="5" customWidth="1"/>
    <col min="3715" max="3715" width="12.85546875" style="5" customWidth="1"/>
    <col min="3716" max="3716" width="11.7109375" style="5" customWidth="1"/>
    <col min="3717" max="3717" width="12.7109375" style="5" customWidth="1"/>
    <col min="3718" max="3718" width="11.7109375" style="5" customWidth="1"/>
    <col min="3719" max="3719" width="13" style="5" customWidth="1"/>
    <col min="3720" max="3731" width="11.7109375" style="5" customWidth="1"/>
    <col min="3732" max="3732" width="12.5703125" style="5" customWidth="1"/>
    <col min="3733" max="3733" width="11.7109375" style="5" customWidth="1"/>
    <col min="3734" max="3734" width="13" style="5" customWidth="1"/>
    <col min="3735" max="3740" width="11.7109375" style="5" customWidth="1"/>
    <col min="3741" max="3741" width="13.7109375" style="5" customWidth="1"/>
    <col min="3742" max="3742" width="13.140625" style="5" customWidth="1"/>
    <col min="3743" max="3746" width="13" style="5" customWidth="1"/>
    <col min="3747" max="3753" width="11.7109375" style="5" customWidth="1"/>
    <col min="3754" max="3754" width="10.85546875" style="5" customWidth="1"/>
    <col min="3755" max="3755" width="11.7109375" style="5" customWidth="1"/>
    <col min="3756" max="3758" width="22.7109375" style="5" customWidth="1"/>
    <col min="3759" max="3761" width="20.7109375" style="5" customWidth="1"/>
    <col min="3762" max="3949" width="8.85546875" style="5"/>
    <col min="3950" max="3950" width="6.140625" style="5" customWidth="1"/>
    <col min="3951" max="3951" width="20.28515625" style="5" customWidth="1"/>
    <col min="3952" max="3952" width="12.42578125" style="5" customWidth="1"/>
    <col min="3953" max="3953" width="13" style="5" customWidth="1"/>
    <col min="3954" max="3954" width="12.5703125" style="5" customWidth="1"/>
    <col min="3955" max="3968" width="11.7109375" style="5" customWidth="1"/>
    <col min="3969" max="3969" width="12.28515625" style="5" customWidth="1"/>
    <col min="3970" max="3970" width="11.7109375" style="5" customWidth="1"/>
    <col min="3971" max="3971" width="12.85546875" style="5" customWidth="1"/>
    <col min="3972" max="3972" width="11.7109375" style="5" customWidth="1"/>
    <col min="3973" max="3973" width="12.7109375" style="5" customWidth="1"/>
    <col min="3974" max="3974" width="11.7109375" style="5" customWidth="1"/>
    <col min="3975" max="3975" width="13" style="5" customWidth="1"/>
    <col min="3976" max="3987" width="11.7109375" style="5" customWidth="1"/>
    <col min="3988" max="3988" width="12.5703125" style="5" customWidth="1"/>
    <col min="3989" max="3989" width="11.7109375" style="5" customWidth="1"/>
    <col min="3990" max="3990" width="13" style="5" customWidth="1"/>
    <col min="3991" max="3996" width="11.7109375" style="5" customWidth="1"/>
    <col min="3997" max="3997" width="13.7109375" style="5" customWidth="1"/>
    <col min="3998" max="3998" width="13.140625" style="5" customWidth="1"/>
    <col min="3999" max="4002" width="13" style="5" customWidth="1"/>
    <col min="4003" max="4009" width="11.7109375" style="5" customWidth="1"/>
    <col min="4010" max="4010" width="10.85546875" style="5" customWidth="1"/>
    <col min="4011" max="4011" width="11.7109375" style="5" customWidth="1"/>
    <col min="4012" max="4014" width="22.7109375" style="5" customWidth="1"/>
    <col min="4015" max="4017" width="20.7109375" style="5" customWidth="1"/>
    <col min="4018" max="4205" width="8.85546875" style="5"/>
    <col min="4206" max="4206" width="6.140625" style="5" customWidth="1"/>
    <col min="4207" max="4207" width="20.28515625" style="5" customWidth="1"/>
    <col min="4208" max="4208" width="12.42578125" style="5" customWidth="1"/>
    <col min="4209" max="4209" width="13" style="5" customWidth="1"/>
    <col min="4210" max="4210" width="12.5703125" style="5" customWidth="1"/>
    <col min="4211" max="4224" width="11.7109375" style="5" customWidth="1"/>
    <col min="4225" max="4225" width="12.28515625" style="5" customWidth="1"/>
    <col min="4226" max="4226" width="11.7109375" style="5" customWidth="1"/>
    <col min="4227" max="4227" width="12.85546875" style="5" customWidth="1"/>
    <col min="4228" max="4228" width="11.7109375" style="5" customWidth="1"/>
    <col min="4229" max="4229" width="12.7109375" style="5" customWidth="1"/>
    <col min="4230" max="4230" width="11.7109375" style="5" customWidth="1"/>
    <col min="4231" max="4231" width="13" style="5" customWidth="1"/>
    <col min="4232" max="4243" width="11.7109375" style="5" customWidth="1"/>
    <col min="4244" max="4244" width="12.5703125" style="5" customWidth="1"/>
    <col min="4245" max="4245" width="11.7109375" style="5" customWidth="1"/>
    <col min="4246" max="4246" width="13" style="5" customWidth="1"/>
    <col min="4247" max="4252" width="11.7109375" style="5" customWidth="1"/>
    <col min="4253" max="4253" width="13.7109375" style="5" customWidth="1"/>
    <col min="4254" max="4254" width="13.140625" style="5" customWidth="1"/>
    <col min="4255" max="4258" width="13" style="5" customWidth="1"/>
    <col min="4259" max="4265" width="11.7109375" style="5" customWidth="1"/>
    <col min="4266" max="4266" width="10.85546875" style="5" customWidth="1"/>
    <col min="4267" max="4267" width="11.7109375" style="5" customWidth="1"/>
    <col min="4268" max="4270" width="22.7109375" style="5" customWidth="1"/>
    <col min="4271" max="4273" width="20.7109375" style="5" customWidth="1"/>
    <col min="4274" max="4461" width="8.85546875" style="5"/>
    <col min="4462" max="4462" width="6.140625" style="5" customWidth="1"/>
    <col min="4463" max="4463" width="20.28515625" style="5" customWidth="1"/>
    <col min="4464" max="4464" width="12.42578125" style="5" customWidth="1"/>
    <col min="4465" max="4465" width="13" style="5" customWidth="1"/>
    <col min="4466" max="4466" width="12.5703125" style="5" customWidth="1"/>
    <col min="4467" max="4480" width="11.7109375" style="5" customWidth="1"/>
    <col min="4481" max="4481" width="12.28515625" style="5" customWidth="1"/>
    <col min="4482" max="4482" width="11.7109375" style="5" customWidth="1"/>
    <col min="4483" max="4483" width="12.85546875" style="5" customWidth="1"/>
    <col min="4484" max="4484" width="11.7109375" style="5" customWidth="1"/>
    <col min="4485" max="4485" width="12.7109375" style="5" customWidth="1"/>
    <col min="4486" max="4486" width="11.7109375" style="5" customWidth="1"/>
    <col min="4487" max="4487" width="13" style="5" customWidth="1"/>
    <col min="4488" max="4499" width="11.7109375" style="5" customWidth="1"/>
    <col min="4500" max="4500" width="12.5703125" style="5" customWidth="1"/>
    <col min="4501" max="4501" width="11.7109375" style="5" customWidth="1"/>
    <col min="4502" max="4502" width="13" style="5" customWidth="1"/>
    <col min="4503" max="4508" width="11.7109375" style="5" customWidth="1"/>
    <col min="4509" max="4509" width="13.7109375" style="5" customWidth="1"/>
    <col min="4510" max="4510" width="13.140625" style="5" customWidth="1"/>
    <col min="4511" max="4514" width="13" style="5" customWidth="1"/>
    <col min="4515" max="4521" width="11.7109375" style="5" customWidth="1"/>
    <col min="4522" max="4522" width="10.85546875" style="5" customWidth="1"/>
    <col min="4523" max="4523" width="11.7109375" style="5" customWidth="1"/>
    <col min="4524" max="4526" width="22.7109375" style="5" customWidth="1"/>
    <col min="4527" max="4529" width="20.7109375" style="5" customWidth="1"/>
    <col min="4530" max="4717" width="8.85546875" style="5"/>
    <col min="4718" max="4718" width="6.140625" style="5" customWidth="1"/>
    <col min="4719" max="4719" width="20.28515625" style="5" customWidth="1"/>
    <col min="4720" max="4720" width="12.42578125" style="5" customWidth="1"/>
    <col min="4721" max="4721" width="13" style="5" customWidth="1"/>
    <col min="4722" max="4722" width="12.5703125" style="5" customWidth="1"/>
    <col min="4723" max="4736" width="11.7109375" style="5" customWidth="1"/>
    <col min="4737" max="4737" width="12.28515625" style="5" customWidth="1"/>
    <col min="4738" max="4738" width="11.7109375" style="5" customWidth="1"/>
    <col min="4739" max="4739" width="12.85546875" style="5" customWidth="1"/>
    <col min="4740" max="4740" width="11.7109375" style="5" customWidth="1"/>
    <col min="4741" max="4741" width="12.7109375" style="5" customWidth="1"/>
    <col min="4742" max="4742" width="11.7109375" style="5" customWidth="1"/>
    <col min="4743" max="4743" width="13" style="5" customWidth="1"/>
    <col min="4744" max="4755" width="11.7109375" style="5" customWidth="1"/>
    <col min="4756" max="4756" width="12.5703125" style="5" customWidth="1"/>
    <col min="4757" max="4757" width="11.7109375" style="5" customWidth="1"/>
    <col min="4758" max="4758" width="13" style="5" customWidth="1"/>
    <col min="4759" max="4764" width="11.7109375" style="5" customWidth="1"/>
    <col min="4765" max="4765" width="13.7109375" style="5" customWidth="1"/>
    <col min="4766" max="4766" width="13.140625" style="5" customWidth="1"/>
    <col min="4767" max="4770" width="13" style="5" customWidth="1"/>
    <col min="4771" max="4777" width="11.7109375" style="5" customWidth="1"/>
    <col min="4778" max="4778" width="10.85546875" style="5" customWidth="1"/>
    <col min="4779" max="4779" width="11.7109375" style="5" customWidth="1"/>
    <col min="4780" max="4782" width="22.7109375" style="5" customWidth="1"/>
    <col min="4783" max="4785" width="20.7109375" style="5" customWidth="1"/>
    <col min="4786" max="4973" width="8.85546875" style="5"/>
    <col min="4974" max="4974" width="6.140625" style="5" customWidth="1"/>
    <col min="4975" max="4975" width="20.28515625" style="5" customWidth="1"/>
    <col min="4976" max="4976" width="12.42578125" style="5" customWidth="1"/>
    <col min="4977" max="4977" width="13" style="5" customWidth="1"/>
    <col min="4978" max="4978" width="12.5703125" style="5" customWidth="1"/>
    <col min="4979" max="4992" width="11.7109375" style="5" customWidth="1"/>
    <col min="4993" max="4993" width="12.28515625" style="5" customWidth="1"/>
    <col min="4994" max="4994" width="11.7109375" style="5" customWidth="1"/>
    <col min="4995" max="4995" width="12.85546875" style="5" customWidth="1"/>
    <col min="4996" max="4996" width="11.7109375" style="5" customWidth="1"/>
    <col min="4997" max="4997" width="12.7109375" style="5" customWidth="1"/>
    <col min="4998" max="4998" width="11.7109375" style="5" customWidth="1"/>
    <col min="4999" max="4999" width="13" style="5" customWidth="1"/>
    <col min="5000" max="5011" width="11.7109375" style="5" customWidth="1"/>
    <col min="5012" max="5012" width="12.5703125" style="5" customWidth="1"/>
    <col min="5013" max="5013" width="11.7109375" style="5" customWidth="1"/>
    <col min="5014" max="5014" width="13" style="5" customWidth="1"/>
    <col min="5015" max="5020" width="11.7109375" style="5" customWidth="1"/>
    <col min="5021" max="5021" width="13.7109375" style="5" customWidth="1"/>
    <col min="5022" max="5022" width="13.140625" style="5" customWidth="1"/>
    <col min="5023" max="5026" width="13" style="5" customWidth="1"/>
    <col min="5027" max="5033" width="11.7109375" style="5" customWidth="1"/>
    <col min="5034" max="5034" width="10.85546875" style="5" customWidth="1"/>
    <col min="5035" max="5035" width="11.7109375" style="5" customWidth="1"/>
    <col min="5036" max="5038" width="22.7109375" style="5" customWidth="1"/>
    <col min="5039" max="5041" width="20.7109375" style="5" customWidth="1"/>
    <col min="5042" max="5229" width="8.85546875" style="5"/>
    <col min="5230" max="5230" width="6.140625" style="5" customWidth="1"/>
    <col min="5231" max="5231" width="20.28515625" style="5" customWidth="1"/>
    <col min="5232" max="5232" width="12.42578125" style="5" customWidth="1"/>
    <col min="5233" max="5233" width="13" style="5" customWidth="1"/>
    <col min="5234" max="5234" width="12.5703125" style="5" customWidth="1"/>
    <col min="5235" max="5248" width="11.7109375" style="5" customWidth="1"/>
    <col min="5249" max="5249" width="12.28515625" style="5" customWidth="1"/>
    <col min="5250" max="5250" width="11.7109375" style="5" customWidth="1"/>
    <col min="5251" max="5251" width="12.85546875" style="5" customWidth="1"/>
    <col min="5252" max="5252" width="11.7109375" style="5" customWidth="1"/>
    <col min="5253" max="5253" width="12.7109375" style="5" customWidth="1"/>
    <col min="5254" max="5254" width="11.7109375" style="5" customWidth="1"/>
    <col min="5255" max="5255" width="13" style="5" customWidth="1"/>
    <col min="5256" max="5267" width="11.7109375" style="5" customWidth="1"/>
    <col min="5268" max="5268" width="12.5703125" style="5" customWidth="1"/>
    <col min="5269" max="5269" width="11.7109375" style="5" customWidth="1"/>
    <col min="5270" max="5270" width="13" style="5" customWidth="1"/>
    <col min="5271" max="5276" width="11.7109375" style="5" customWidth="1"/>
    <col min="5277" max="5277" width="13.7109375" style="5" customWidth="1"/>
    <col min="5278" max="5278" width="13.140625" style="5" customWidth="1"/>
    <col min="5279" max="5282" width="13" style="5" customWidth="1"/>
    <col min="5283" max="5289" width="11.7109375" style="5" customWidth="1"/>
    <col min="5290" max="5290" width="10.85546875" style="5" customWidth="1"/>
    <col min="5291" max="5291" width="11.7109375" style="5" customWidth="1"/>
    <col min="5292" max="5294" width="22.7109375" style="5" customWidth="1"/>
    <col min="5295" max="5297" width="20.7109375" style="5" customWidth="1"/>
    <col min="5298" max="5485" width="8.85546875" style="5"/>
    <col min="5486" max="5486" width="6.140625" style="5" customWidth="1"/>
    <col min="5487" max="5487" width="20.28515625" style="5" customWidth="1"/>
    <col min="5488" max="5488" width="12.42578125" style="5" customWidth="1"/>
    <col min="5489" max="5489" width="13" style="5" customWidth="1"/>
    <col min="5490" max="5490" width="12.5703125" style="5" customWidth="1"/>
    <col min="5491" max="5504" width="11.7109375" style="5" customWidth="1"/>
    <col min="5505" max="5505" width="12.28515625" style="5" customWidth="1"/>
    <col min="5506" max="5506" width="11.7109375" style="5" customWidth="1"/>
    <col min="5507" max="5507" width="12.85546875" style="5" customWidth="1"/>
    <col min="5508" max="5508" width="11.7109375" style="5" customWidth="1"/>
    <col min="5509" max="5509" width="12.7109375" style="5" customWidth="1"/>
    <col min="5510" max="5510" width="11.7109375" style="5" customWidth="1"/>
    <col min="5511" max="5511" width="13" style="5" customWidth="1"/>
    <col min="5512" max="5523" width="11.7109375" style="5" customWidth="1"/>
    <col min="5524" max="5524" width="12.5703125" style="5" customWidth="1"/>
    <col min="5525" max="5525" width="11.7109375" style="5" customWidth="1"/>
    <col min="5526" max="5526" width="13" style="5" customWidth="1"/>
    <col min="5527" max="5532" width="11.7109375" style="5" customWidth="1"/>
    <col min="5533" max="5533" width="13.7109375" style="5" customWidth="1"/>
    <col min="5534" max="5534" width="13.140625" style="5" customWidth="1"/>
    <col min="5535" max="5538" width="13" style="5" customWidth="1"/>
    <col min="5539" max="5545" width="11.7109375" style="5" customWidth="1"/>
    <col min="5546" max="5546" width="10.85546875" style="5" customWidth="1"/>
    <col min="5547" max="5547" width="11.7109375" style="5" customWidth="1"/>
    <col min="5548" max="5550" width="22.7109375" style="5" customWidth="1"/>
    <col min="5551" max="5553" width="20.7109375" style="5" customWidth="1"/>
    <col min="5554" max="5741" width="8.85546875" style="5"/>
    <col min="5742" max="5742" width="6.140625" style="5" customWidth="1"/>
    <col min="5743" max="5743" width="20.28515625" style="5" customWidth="1"/>
    <col min="5744" max="5744" width="12.42578125" style="5" customWidth="1"/>
    <col min="5745" max="5745" width="13" style="5" customWidth="1"/>
    <col min="5746" max="5746" width="12.5703125" style="5" customWidth="1"/>
    <col min="5747" max="5760" width="11.7109375" style="5" customWidth="1"/>
    <col min="5761" max="5761" width="12.28515625" style="5" customWidth="1"/>
    <col min="5762" max="5762" width="11.7109375" style="5" customWidth="1"/>
    <col min="5763" max="5763" width="12.85546875" style="5" customWidth="1"/>
    <col min="5764" max="5764" width="11.7109375" style="5" customWidth="1"/>
    <col min="5765" max="5765" width="12.7109375" style="5" customWidth="1"/>
    <col min="5766" max="5766" width="11.7109375" style="5" customWidth="1"/>
    <col min="5767" max="5767" width="13" style="5" customWidth="1"/>
    <col min="5768" max="5779" width="11.7109375" style="5" customWidth="1"/>
    <col min="5780" max="5780" width="12.5703125" style="5" customWidth="1"/>
    <col min="5781" max="5781" width="11.7109375" style="5" customWidth="1"/>
    <col min="5782" max="5782" width="13" style="5" customWidth="1"/>
    <col min="5783" max="5788" width="11.7109375" style="5" customWidth="1"/>
    <col min="5789" max="5789" width="13.7109375" style="5" customWidth="1"/>
    <col min="5790" max="5790" width="13.140625" style="5" customWidth="1"/>
    <col min="5791" max="5794" width="13" style="5" customWidth="1"/>
    <col min="5795" max="5801" width="11.7109375" style="5" customWidth="1"/>
    <col min="5802" max="5802" width="10.85546875" style="5" customWidth="1"/>
    <col min="5803" max="5803" width="11.7109375" style="5" customWidth="1"/>
    <col min="5804" max="5806" width="22.7109375" style="5" customWidth="1"/>
    <col min="5807" max="5809" width="20.7109375" style="5" customWidth="1"/>
    <col min="5810" max="5997" width="8.85546875" style="5"/>
    <col min="5998" max="5998" width="6.140625" style="5" customWidth="1"/>
    <col min="5999" max="5999" width="20.28515625" style="5" customWidth="1"/>
    <col min="6000" max="6000" width="12.42578125" style="5" customWidth="1"/>
    <col min="6001" max="6001" width="13" style="5" customWidth="1"/>
    <col min="6002" max="6002" width="12.5703125" style="5" customWidth="1"/>
    <col min="6003" max="6016" width="11.7109375" style="5" customWidth="1"/>
    <col min="6017" max="6017" width="12.28515625" style="5" customWidth="1"/>
    <col min="6018" max="6018" width="11.7109375" style="5" customWidth="1"/>
    <col min="6019" max="6019" width="12.85546875" style="5" customWidth="1"/>
    <col min="6020" max="6020" width="11.7109375" style="5" customWidth="1"/>
    <col min="6021" max="6021" width="12.7109375" style="5" customWidth="1"/>
    <col min="6022" max="6022" width="11.7109375" style="5" customWidth="1"/>
    <col min="6023" max="6023" width="13" style="5" customWidth="1"/>
    <col min="6024" max="6035" width="11.7109375" style="5" customWidth="1"/>
    <col min="6036" max="6036" width="12.5703125" style="5" customWidth="1"/>
    <col min="6037" max="6037" width="11.7109375" style="5" customWidth="1"/>
    <col min="6038" max="6038" width="13" style="5" customWidth="1"/>
    <col min="6039" max="6044" width="11.7109375" style="5" customWidth="1"/>
    <col min="6045" max="6045" width="13.7109375" style="5" customWidth="1"/>
    <col min="6046" max="6046" width="13.140625" style="5" customWidth="1"/>
    <col min="6047" max="6050" width="13" style="5" customWidth="1"/>
    <col min="6051" max="6057" width="11.7109375" style="5" customWidth="1"/>
    <col min="6058" max="6058" width="10.85546875" style="5" customWidth="1"/>
    <col min="6059" max="6059" width="11.7109375" style="5" customWidth="1"/>
    <col min="6060" max="6062" width="22.7109375" style="5" customWidth="1"/>
    <col min="6063" max="6065" width="20.7109375" style="5" customWidth="1"/>
    <col min="6066" max="6253" width="8.85546875" style="5"/>
    <col min="6254" max="6254" width="6.140625" style="5" customWidth="1"/>
    <col min="6255" max="6255" width="20.28515625" style="5" customWidth="1"/>
    <col min="6256" max="6256" width="12.42578125" style="5" customWidth="1"/>
    <col min="6257" max="6257" width="13" style="5" customWidth="1"/>
    <col min="6258" max="6258" width="12.5703125" style="5" customWidth="1"/>
    <col min="6259" max="6272" width="11.7109375" style="5" customWidth="1"/>
    <col min="6273" max="6273" width="12.28515625" style="5" customWidth="1"/>
    <col min="6274" max="6274" width="11.7109375" style="5" customWidth="1"/>
    <col min="6275" max="6275" width="12.85546875" style="5" customWidth="1"/>
    <col min="6276" max="6276" width="11.7109375" style="5" customWidth="1"/>
    <col min="6277" max="6277" width="12.7109375" style="5" customWidth="1"/>
    <col min="6278" max="6278" width="11.7109375" style="5" customWidth="1"/>
    <col min="6279" max="6279" width="13" style="5" customWidth="1"/>
    <col min="6280" max="6291" width="11.7109375" style="5" customWidth="1"/>
    <col min="6292" max="6292" width="12.5703125" style="5" customWidth="1"/>
    <col min="6293" max="6293" width="11.7109375" style="5" customWidth="1"/>
    <col min="6294" max="6294" width="13" style="5" customWidth="1"/>
    <col min="6295" max="6300" width="11.7109375" style="5" customWidth="1"/>
    <col min="6301" max="6301" width="13.7109375" style="5" customWidth="1"/>
    <col min="6302" max="6302" width="13.140625" style="5" customWidth="1"/>
    <col min="6303" max="6306" width="13" style="5" customWidth="1"/>
    <col min="6307" max="6313" width="11.7109375" style="5" customWidth="1"/>
    <col min="6314" max="6314" width="10.85546875" style="5" customWidth="1"/>
    <col min="6315" max="6315" width="11.7109375" style="5" customWidth="1"/>
    <col min="6316" max="6318" width="22.7109375" style="5" customWidth="1"/>
    <col min="6319" max="6321" width="20.7109375" style="5" customWidth="1"/>
    <col min="6322" max="6509" width="8.85546875" style="5"/>
    <col min="6510" max="6510" width="6.140625" style="5" customWidth="1"/>
    <col min="6511" max="6511" width="20.28515625" style="5" customWidth="1"/>
    <col min="6512" max="6512" width="12.42578125" style="5" customWidth="1"/>
    <col min="6513" max="6513" width="13" style="5" customWidth="1"/>
    <col min="6514" max="6514" width="12.5703125" style="5" customWidth="1"/>
    <col min="6515" max="6528" width="11.7109375" style="5" customWidth="1"/>
    <col min="6529" max="6529" width="12.28515625" style="5" customWidth="1"/>
    <col min="6530" max="6530" width="11.7109375" style="5" customWidth="1"/>
    <col min="6531" max="6531" width="12.85546875" style="5" customWidth="1"/>
    <col min="6532" max="6532" width="11.7109375" style="5" customWidth="1"/>
    <col min="6533" max="6533" width="12.7109375" style="5" customWidth="1"/>
    <col min="6534" max="6534" width="11.7109375" style="5" customWidth="1"/>
    <col min="6535" max="6535" width="13" style="5" customWidth="1"/>
    <col min="6536" max="6547" width="11.7109375" style="5" customWidth="1"/>
    <col min="6548" max="6548" width="12.5703125" style="5" customWidth="1"/>
    <col min="6549" max="6549" width="11.7109375" style="5" customWidth="1"/>
    <col min="6550" max="6550" width="13" style="5" customWidth="1"/>
    <col min="6551" max="6556" width="11.7109375" style="5" customWidth="1"/>
    <col min="6557" max="6557" width="13.7109375" style="5" customWidth="1"/>
    <col min="6558" max="6558" width="13.140625" style="5" customWidth="1"/>
    <col min="6559" max="6562" width="13" style="5" customWidth="1"/>
    <col min="6563" max="6569" width="11.7109375" style="5" customWidth="1"/>
    <col min="6570" max="6570" width="10.85546875" style="5" customWidth="1"/>
    <col min="6571" max="6571" width="11.7109375" style="5" customWidth="1"/>
    <col min="6572" max="6574" width="22.7109375" style="5" customWidth="1"/>
    <col min="6575" max="6577" width="20.7109375" style="5" customWidth="1"/>
    <col min="6578" max="6765" width="8.85546875" style="5"/>
    <col min="6766" max="6766" width="6.140625" style="5" customWidth="1"/>
    <col min="6767" max="6767" width="20.28515625" style="5" customWidth="1"/>
    <col min="6768" max="6768" width="12.42578125" style="5" customWidth="1"/>
    <col min="6769" max="6769" width="13" style="5" customWidth="1"/>
    <col min="6770" max="6770" width="12.5703125" style="5" customWidth="1"/>
    <col min="6771" max="6784" width="11.7109375" style="5" customWidth="1"/>
    <col min="6785" max="6785" width="12.28515625" style="5" customWidth="1"/>
    <col min="6786" max="6786" width="11.7109375" style="5" customWidth="1"/>
    <col min="6787" max="6787" width="12.85546875" style="5" customWidth="1"/>
    <col min="6788" max="6788" width="11.7109375" style="5" customWidth="1"/>
    <col min="6789" max="6789" width="12.7109375" style="5" customWidth="1"/>
    <col min="6790" max="6790" width="11.7109375" style="5" customWidth="1"/>
    <col min="6791" max="6791" width="13" style="5" customWidth="1"/>
    <col min="6792" max="6803" width="11.7109375" style="5" customWidth="1"/>
    <col min="6804" max="6804" width="12.5703125" style="5" customWidth="1"/>
    <col min="6805" max="6805" width="11.7109375" style="5" customWidth="1"/>
    <col min="6806" max="6806" width="13" style="5" customWidth="1"/>
    <col min="6807" max="6812" width="11.7109375" style="5" customWidth="1"/>
    <col min="6813" max="6813" width="13.7109375" style="5" customWidth="1"/>
    <col min="6814" max="6814" width="13.140625" style="5" customWidth="1"/>
    <col min="6815" max="6818" width="13" style="5" customWidth="1"/>
    <col min="6819" max="6825" width="11.7109375" style="5" customWidth="1"/>
    <col min="6826" max="6826" width="10.85546875" style="5" customWidth="1"/>
    <col min="6827" max="6827" width="11.7109375" style="5" customWidth="1"/>
    <col min="6828" max="6830" width="22.7109375" style="5" customWidth="1"/>
    <col min="6831" max="6833" width="20.7109375" style="5" customWidth="1"/>
    <col min="6834" max="7021" width="8.85546875" style="5"/>
    <col min="7022" max="7022" width="6.140625" style="5" customWidth="1"/>
    <col min="7023" max="7023" width="20.28515625" style="5" customWidth="1"/>
    <col min="7024" max="7024" width="12.42578125" style="5" customWidth="1"/>
    <col min="7025" max="7025" width="13" style="5" customWidth="1"/>
    <col min="7026" max="7026" width="12.5703125" style="5" customWidth="1"/>
    <col min="7027" max="7040" width="11.7109375" style="5" customWidth="1"/>
    <col min="7041" max="7041" width="12.28515625" style="5" customWidth="1"/>
    <col min="7042" max="7042" width="11.7109375" style="5" customWidth="1"/>
    <col min="7043" max="7043" width="12.85546875" style="5" customWidth="1"/>
    <col min="7044" max="7044" width="11.7109375" style="5" customWidth="1"/>
    <col min="7045" max="7045" width="12.7109375" style="5" customWidth="1"/>
    <col min="7046" max="7046" width="11.7109375" style="5" customWidth="1"/>
    <col min="7047" max="7047" width="13" style="5" customWidth="1"/>
    <col min="7048" max="7059" width="11.7109375" style="5" customWidth="1"/>
    <col min="7060" max="7060" width="12.5703125" style="5" customWidth="1"/>
    <col min="7061" max="7061" width="11.7109375" style="5" customWidth="1"/>
    <col min="7062" max="7062" width="13" style="5" customWidth="1"/>
    <col min="7063" max="7068" width="11.7109375" style="5" customWidth="1"/>
    <col min="7069" max="7069" width="13.7109375" style="5" customWidth="1"/>
    <col min="7070" max="7070" width="13.140625" style="5" customWidth="1"/>
    <col min="7071" max="7074" width="13" style="5" customWidth="1"/>
    <col min="7075" max="7081" width="11.7109375" style="5" customWidth="1"/>
    <col min="7082" max="7082" width="10.85546875" style="5" customWidth="1"/>
    <col min="7083" max="7083" width="11.7109375" style="5" customWidth="1"/>
    <col min="7084" max="7086" width="22.7109375" style="5" customWidth="1"/>
    <col min="7087" max="7089" width="20.7109375" style="5" customWidth="1"/>
    <col min="7090" max="7277" width="8.85546875" style="5"/>
    <col min="7278" max="7278" width="6.140625" style="5" customWidth="1"/>
    <col min="7279" max="7279" width="20.28515625" style="5" customWidth="1"/>
    <col min="7280" max="7280" width="12.42578125" style="5" customWidth="1"/>
    <col min="7281" max="7281" width="13" style="5" customWidth="1"/>
    <col min="7282" max="7282" width="12.5703125" style="5" customWidth="1"/>
    <col min="7283" max="7296" width="11.7109375" style="5" customWidth="1"/>
    <col min="7297" max="7297" width="12.28515625" style="5" customWidth="1"/>
    <col min="7298" max="7298" width="11.7109375" style="5" customWidth="1"/>
    <col min="7299" max="7299" width="12.85546875" style="5" customWidth="1"/>
    <col min="7300" max="7300" width="11.7109375" style="5" customWidth="1"/>
    <col min="7301" max="7301" width="12.7109375" style="5" customWidth="1"/>
    <col min="7302" max="7302" width="11.7109375" style="5" customWidth="1"/>
    <col min="7303" max="7303" width="13" style="5" customWidth="1"/>
    <col min="7304" max="7315" width="11.7109375" style="5" customWidth="1"/>
    <col min="7316" max="7316" width="12.5703125" style="5" customWidth="1"/>
    <col min="7317" max="7317" width="11.7109375" style="5" customWidth="1"/>
    <col min="7318" max="7318" width="13" style="5" customWidth="1"/>
    <col min="7319" max="7324" width="11.7109375" style="5" customWidth="1"/>
    <col min="7325" max="7325" width="13.7109375" style="5" customWidth="1"/>
    <col min="7326" max="7326" width="13.140625" style="5" customWidth="1"/>
    <col min="7327" max="7330" width="13" style="5" customWidth="1"/>
    <col min="7331" max="7337" width="11.7109375" style="5" customWidth="1"/>
    <col min="7338" max="7338" width="10.85546875" style="5" customWidth="1"/>
    <col min="7339" max="7339" width="11.7109375" style="5" customWidth="1"/>
    <col min="7340" max="7342" width="22.7109375" style="5" customWidth="1"/>
    <col min="7343" max="7345" width="20.7109375" style="5" customWidth="1"/>
    <col min="7346" max="7533" width="8.85546875" style="5"/>
    <col min="7534" max="7534" width="6.140625" style="5" customWidth="1"/>
    <col min="7535" max="7535" width="20.28515625" style="5" customWidth="1"/>
    <col min="7536" max="7536" width="12.42578125" style="5" customWidth="1"/>
    <col min="7537" max="7537" width="13" style="5" customWidth="1"/>
    <col min="7538" max="7538" width="12.5703125" style="5" customWidth="1"/>
    <col min="7539" max="7552" width="11.7109375" style="5" customWidth="1"/>
    <col min="7553" max="7553" width="12.28515625" style="5" customWidth="1"/>
    <col min="7554" max="7554" width="11.7109375" style="5" customWidth="1"/>
    <col min="7555" max="7555" width="12.85546875" style="5" customWidth="1"/>
    <col min="7556" max="7556" width="11.7109375" style="5" customWidth="1"/>
    <col min="7557" max="7557" width="12.7109375" style="5" customWidth="1"/>
    <col min="7558" max="7558" width="11.7109375" style="5" customWidth="1"/>
    <col min="7559" max="7559" width="13" style="5" customWidth="1"/>
    <col min="7560" max="7571" width="11.7109375" style="5" customWidth="1"/>
    <col min="7572" max="7572" width="12.5703125" style="5" customWidth="1"/>
    <col min="7573" max="7573" width="11.7109375" style="5" customWidth="1"/>
    <col min="7574" max="7574" width="13" style="5" customWidth="1"/>
    <col min="7575" max="7580" width="11.7109375" style="5" customWidth="1"/>
    <col min="7581" max="7581" width="13.7109375" style="5" customWidth="1"/>
    <col min="7582" max="7582" width="13.140625" style="5" customWidth="1"/>
    <col min="7583" max="7586" width="13" style="5" customWidth="1"/>
    <col min="7587" max="7593" width="11.7109375" style="5" customWidth="1"/>
    <col min="7594" max="7594" width="10.85546875" style="5" customWidth="1"/>
    <col min="7595" max="7595" width="11.7109375" style="5" customWidth="1"/>
    <col min="7596" max="7598" width="22.7109375" style="5" customWidth="1"/>
    <col min="7599" max="7601" width="20.7109375" style="5" customWidth="1"/>
    <col min="7602" max="7789" width="8.85546875" style="5"/>
    <col min="7790" max="7790" width="6.140625" style="5" customWidth="1"/>
    <col min="7791" max="7791" width="20.28515625" style="5" customWidth="1"/>
    <col min="7792" max="7792" width="12.42578125" style="5" customWidth="1"/>
    <col min="7793" max="7793" width="13" style="5" customWidth="1"/>
    <col min="7794" max="7794" width="12.5703125" style="5" customWidth="1"/>
    <col min="7795" max="7808" width="11.7109375" style="5" customWidth="1"/>
    <col min="7809" max="7809" width="12.28515625" style="5" customWidth="1"/>
    <col min="7810" max="7810" width="11.7109375" style="5" customWidth="1"/>
    <col min="7811" max="7811" width="12.85546875" style="5" customWidth="1"/>
    <col min="7812" max="7812" width="11.7109375" style="5" customWidth="1"/>
    <col min="7813" max="7813" width="12.7109375" style="5" customWidth="1"/>
    <col min="7814" max="7814" width="11.7109375" style="5" customWidth="1"/>
    <col min="7815" max="7815" width="13" style="5" customWidth="1"/>
    <col min="7816" max="7827" width="11.7109375" style="5" customWidth="1"/>
    <col min="7828" max="7828" width="12.5703125" style="5" customWidth="1"/>
    <col min="7829" max="7829" width="11.7109375" style="5" customWidth="1"/>
    <col min="7830" max="7830" width="13" style="5" customWidth="1"/>
    <col min="7831" max="7836" width="11.7109375" style="5" customWidth="1"/>
    <col min="7837" max="7837" width="13.7109375" style="5" customWidth="1"/>
    <col min="7838" max="7838" width="13.140625" style="5" customWidth="1"/>
    <col min="7839" max="7842" width="13" style="5" customWidth="1"/>
    <col min="7843" max="7849" width="11.7109375" style="5" customWidth="1"/>
    <col min="7850" max="7850" width="10.85546875" style="5" customWidth="1"/>
    <col min="7851" max="7851" width="11.7109375" style="5" customWidth="1"/>
    <col min="7852" max="7854" width="22.7109375" style="5" customWidth="1"/>
    <col min="7855" max="7857" width="20.7109375" style="5" customWidth="1"/>
    <col min="7858" max="8045" width="8.85546875" style="5"/>
    <col min="8046" max="8046" width="6.140625" style="5" customWidth="1"/>
    <col min="8047" max="8047" width="20.28515625" style="5" customWidth="1"/>
    <col min="8048" max="8048" width="12.42578125" style="5" customWidth="1"/>
    <col min="8049" max="8049" width="13" style="5" customWidth="1"/>
    <col min="8050" max="8050" width="12.5703125" style="5" customWidth="1"/>
    <col min="8051" max="8064" width="11.7109375" style="5" customWidth="1"/>
    <col min="8065" max="8065" width="12.28515625" style="5" customWidth="1"/>
    <col min="8066" max="8066" width="11.7109375" style="5" customWidth="1"/>
    <col min="8067" max="8067" width="12.85546875" style="5" customWidth="1"/>
    <col min="8068" max="8068" width="11.7109375" style="5" customWidth="1"/>
    <col min="8069" max="8069" width="12.7109375" style="5" customWidth="1"/>
    <col min="8070" max="8070" width="11.7109375" style="5" customWidth="1"/>
    <col min="8071" max="8071" width="13" style="5" customWidth="1"/>
    <col min="8072" max="8083" width="11.7109375" style="5" customWidth="1"/>
    <col min="8084" max="8084" width="12.5703125" style="5" customWidth="1"/>
    <col min="8085" max="8085" width="11.7109375" style="5" customWidth="1"/>
    <col min="8086" max="8086" width="13" style="5" customWidth="1"/>
    <col min="8087" max="8092" width="11.7109375" style="5" customWidth="1"/>
    <col min="8093" max="8093" width="13.7109375" style="5" customWidth="1"/>
    <col min="8094" max="8094" width="13.140625" style="5" customWidth="1"/>
    <col min="8095" max="8098" width="13" style="5" customWidth="1"/>
    <col min="8099" max="8105" width="11.7109375" style="5" customWidth="1"/>
    <col min="8106" max="8106" width="10.85546875" style="5" customWidth="1"/>
    <col min="8107" max="8107" width="11.7109375" style="5" customWidth="1"/>
    <col min="8108" max="8110" width="22.7109375" style="5" customWidth="1"/>
    <col min="8111" max="8113" width="20.7109375" style="5" customWidth="1"/>
    <col min="8114" max="8301" width="8.85546875" style="5"/>
    <col min="8302" max="8302" width="6.140625" style="5" customWidth="1"/>
    <col min="8303" max="8303" width="20.28515625" style="5" customWidth="1"/>
    <col min="8304" max="8304" width="12.42578125" style="5" customWidth="1"/>
    <col min="8305" max="8305" width="13" style="5" customWidth="1"/>
    <col min="8306" max="8306" width="12.5703125" style="5" customWidth="1"/>
    <col min="8307" max="8320" width="11.7109375" style="5" customWidth="1"/>
    <col min="8321" max="8321" width="12.28515625" style="5" customWidth="1"/>
    <col min="8322" max="8322" width="11.7109375" style="5" customWidth="1"/>
    <col min="8323" max="8323" width="12.85546875" style="5" customWidth="1"/>
    <col min="8324" max="8324" width="11.7109375" style="5" customWidth="1"/>
    <col min="8325" max="8325" width="12.7109375" style="5" customWidth="1"/>
    <col min="8326" max="8326" width="11.7109375" style="5" customWidth="1"/>
    <col min="8327" max="8327" width="13" style="5" customWidth="1"/>
    <col min="8328" max="8339" width="11.7109375" style="5" customWidth="1"/>
    <col min="8340" max="8340" width="12.5703125" style="5" customWidth="1"/>
    <col min="8341" max="8341" width="11.7109375" style="5" customWidth="1"/>
    <col min="8342" max="8342" width="13" style="5" customWidth="1"/>
    <col min="8343" max="8348" width="11.7109375" style="5" customWidth="1"/>
    <col min="8349" max="8349" width="13.7109375" style="5" customWidth="1"/>
    <col min="8350" max="8350" width="13.140625" style="5" customWidth="1"/>
    <col min="8351" max="8354" width="13" style="5" customWidth="1"/>
    <col min="8355" max="8361" width="11.7109375" style="5" customWidth="1"/>
    <col min="8362" max="8362" width="10.85546875" style="5" customWidth="1"/>
    <col min="8363" max="8363" width="11.7109375" style="5" customWidth="1"/>
    <col min="8364" max="8366" width="22.7109375" style="5" customWidth="1"/>
    <col min="8367" max="8369" width="20.7109375" style="5" customWidth="1"/>
    <col min="8370" max="8557" width="8.85546875" style="5"/>
    <col min="8558" max="8558" width="6.140625" style="5" customWidth="1"/>
    <col min="8559" max="8559" width="20.28515625" style="5" customWidth="1"/>
    <col min="8560" max="8560" width="12.42578125" style="5" customWidth="1"/>
    <col min="8561" max="8561" width="13" style="5" customWidth="1"/>
    <col min="8562" max="8562" width="12.5703125" style="5" customWidth="1"/>
    <col min="8563" max="8576" width="11.7109375" style="5" customWidth="1"/>
    <col min="8577" max="8577" width="12.28515625" style="5" customWidth="1"/>
    <col min="8578" max="8578" width="11.7109375" style="5" customWidth="1"/>
    <col min="8579" max="8579" width="12.85546875" style="5" customWidth="1"/>
    <col min="8580" max="8580" width="11.7109375" style="5" customWidth="1"/>
    <col min="8581" max="8581" width="12.7109375" style="5" customWidth="1"/>
    <col min="8582" max="8582" width="11.7109375" style="5" customWidth="1"/>
    <col min="8583" max="8583" width="13" style="5" customWidth="1"/>
    <col min="8584" max="8595" width="11.7109375" style="5" customWidth="1"/>
    <col min="8596" max="8596" width="12.5703125" style="5" customWidth="1"/>
    <col min="8597" max="8597" width="11.7109375" style="5" customWidth="1"/>
    <col min="8598" max="8598" width="13" style="5" customWidth="1"/>
    <col min="8599" max="8604" width="11.7109375" style="5" customWidth="1"/>
    <col min="8605" max="8605" width="13.7109375" style="5" customWidth="1"/>
    <col min="8606" max="8606" width="13.140625" style="5" customWidth="1"/>
    <col min="8607" max="8610" width="13" style="5" customWidth="1"/>
    <col min="8611" max="8617" width="11.7109375" style="5" customWidth="1"/>
    <col min="8618" max="8618" width="10.85546875" style="5" customWidth="1"/>
    <col min="8619" max="8619" width="11.7109375" style="5" customWidth="1"/>
    <col min="8620" max="8622" width="22.7109375" style="5" customWidth="1"/>
    <col min="8623" max="8625" width="20.7109375" style="5" customWidth="1"/>
    <col min="8626" max="8813" width="8.85546875" style="5"/>
    <col min="8814" max="8814" width="6.140625" style="5" customWidth="1"/>
    <col min="8815" max="8815" width="20.28515625" style="5" customWidth="1"/>
    <col min="8816" max="8816" width="12.42578125" style="5" customWidth="1"/>
    <col min="8817" max="8817" width="13" style="5" customWidth="1"/>
    <col min="8818" max="8818" width="12.5703125" style="5" customWidth="1"/>
    <col min="8819" max="8832" width="11.7109375" style="5" customWidth="1"/>
    <col min="8833" max="8833" width="12.28515625" style="5" customWidth="1"/>
    <col min="8834" max="8834" width="11.7109375" style="5" customWidth="1"/>
    <col min="8835" max="8835" width="12.85546875" style="5" customWidth="1"/>
    <col min="8836" max="8836" width="11.7109375" style="5" customWidth="1"/>
    <col min="8837" max="8837" width="12.7109375" style="5" customWidth="1"/>
    <col min="8838" max="8838" width="11.7109375" style="5" customWidth="1"/>
    <col min="8839" max="8839" width="13" style="5" customWidth="1"/>
    <col min="8840" max="8851" width="11.7109375" style="5" customWidth="1"/>
    <col min="8852" max="8852" width="12.5703125" style="5" customWidth="1"/>
    <col min="8853" max="8853" width="11.7109375" style="5" customWidth="1"/>
    <col min="8854" max="8854" width="13" style="5" customWidth="1"/>
    <col min="8855" max="8860" width="11.7109375" style="5" customWidth="1"/>
    <col min="8861" max="8861" width="13.7109375" style="5" customWidth="1"/>
    <col min="8862" max="8862" width="13.140625" style="5" customWidth="1"/>
    <col min="8863" max="8866" width="13" style="5" customWidth="1"/>
    <col min="8867" max="8873" width="11.7109375" style="5" customWidth="1"/>
    <col min="8874" max="8874" width="10.85546875" style="5" customWidth="1"/>
    <col min="8875" max="8875" width="11.7109375" style="5" customWidth="1"/>
    <col min="8876" max="8878" width="22.7109375" style="5" customWidth="1"/>
    <col min="8879" max="8881" width="20.7109375" style="5" customWidth="1"/>
    <col min="8882" max="9069" width="8.85546875" style="5"/>
    <col min="9070" max="9070" width="6.140625" style="5" customWidth="1"/>
    <col min="9071" max="9071" width="20.28515625" style="5" customWidth="1"/>
    <col min="9072" max="9072" width="12.42578125" style="5" customWidth="1"/>
    <col min="9073" max="9073" width="13" style="5" customWidth="1"/>
    <col min="9074" max="9074" width="12.5703125" style="5" customWidth="1"/>
    <col min="9075" max="9088" width="11.7109375" style="5" customWidth="1"/>
    <col min="9089" max="9089" width="12.28515625" style="5" customWidth="1"/>
    <col min="9090" max="9090" width="11.7109375" style="5" customWidth="1"/>
    <col min="9091" max="9091" width="12.85546875" style="5" customWidth="1"/>
    <col min="9092" max="9092" width="11.7109375" style="5" customWidth="1"/>
    <col min="9093" max="9093" width="12.7109375" style="5" customWidth="1"/>
    <col min="9094" max="9094" width="11.7109375" style="5" customWidth="1"/>
    <col min="9095" max="9095" width="13" style="5" customWidth="1"/>
    <col min="9096" max="9107" width="11.7109375" style="5" customWidth="1"/>
    <col min="9108" max="9108" width="12.5703125" style="5" customWidth="1"/>
    <col min="9109" max="9109" width="11.7109375" style="5" customWidth="1"/>
    <col min="9110" max="9110" width="13" style="5" customWidth="1"/>
    <col min="9111" max="9116" width="11.7109375" style="5" customWidth="1"/>
    <col min="9117" max="9117" width="13.7109375" style="5" customWidth="1"/>
    <col min="9118" max="9118" width="13.140625" style="5" customWidth="1"/>
    <col min="9119" max="9122" width="13" style="5" customWidth="1"/>
    <col min="9123" max="9129" width="11.7109375" style="5" customWidth="1"/>
    <col min="9130" max="9130" width="10.85546875" style="5" customWidth="1"/>
    <col min="9131" max="9131" width="11.7109375" style="5" customWidth="1"/>
    <col min="9132" max="9134" width="22.7109375" style="5" customWidth="1"/>
    <col min="9135" max="9137" width="20.7109375" style="5" customWidth="1"/>
    <col min="9138" max="9325" width="8.85546875" style="5"/>
    <col min="9326" max="9326" width="6.140625" style="5" customWidth="1"/>
    <col min="9327" max="9327" width="20.28515625" style="5" customWidth="1"/>
    <col min="9328" max="9328" width="12.42578125" style="5" customWidth="1"/>
    <col min="9329" max="9329" width="13" style="5" customWidth="1"/>
    <col min="9330" max="9330" width="12.5703125" style="5" customWidth="1"/>
    <col min="9331" max="9344" width="11.7109375" style="5" customWidth="1"/>
    <col min="9345" max="9345" width="12.28515625" style="5" customWidth="1"/>
    <col min="9346" max="9346" width="11.7109375" style="5" customWidth="1"/>
    <col min="9347" max="9347" width="12.85546875" style="5" customWidth="1"/>
    <col min="9348" max="9348" width="11.7109375" style="5" customWidth="1"/>
    <col min="9349" max="9349" width="12.7109375" style="5" customWidth="1"/>
    <col min="9350" max="9350" width="11.7109375" style="5" customWidth="1"/>
    <col min="9351" max="9351" width="13" style="5" customWidth="1"/>
    <col min="9352" max="9363" width="11.7109375" style="5" customWidth="1"/>
    <col min="9364" max="9364" width="12.5703125" style="5" customWidth="1"/>
    <col min="9365" max="9365" width="11.7109375" style="5" customWidth="1"/>
    <col min="9366" max="9366" width="13" style="5" customWidth="1"/>
    <col min="9367" max="9372" width="11.7109375" style="5" customWidth="1"/>
    <col min="9373" max="9373" width="13.7109375" style="5" customWidth="1"/>
    <col min="9374" max="9374" width="13.140625" style="5" customWidth="1"/>
    <col min="9375" max="9378" width="13" style="5" customWidth="1"/>
    <col min="9379" max="9385" width="11.7109375" style="5" customWidth="1"/>
    <col min="9386" max="9386" width="10.85546875" style="5" customWidth="1"/>
    <col min="9387" max="9387" width="11.7109375" style="5" customWidth="1"/>
    <col min="9388" max="9390" width="22.7109375" style="5" customWidth="1"/>
    <col min="9391" max="9393" width="20.7109375" style="5" customWidth="1"/>
    <col min="9394" max="9581" width="8.85546875" style="5"/>
    <col min="9582" max="9582" width="6.140625" style="5" customWidth="1"/>
    <col min="9583" max="9583" width="20.28515625" style="5" customWidth="1"/>
    <col min="9584" max="9584" width="12.42578125" style="5" customWidth="1"/>
    <col min="9585" max="9585" width="13" style="5" customWidth="1"/>
    <col min="9586" max="9586" width="12.5703125" style="5" customWidth="1"/>
    <col min="9587" max="9600" width="11.7109375" style="5" customWidth="1"/>
    <col min="9601" max="9601" width="12.28515625" style="5" customWidth="1"/>
    <col min="9602" max="9602" width="11.7109375" style="5" customWidth="1"/>
    <col min="9603" max="9603" width="12.85546875" style="5" customWidth="1"/>
    <col min="9604" max="9604" width="11.7109375" style="5" customWidth="1"/>
    <col min="9605" max="9605" width="12.7109375" style="5" customWidth="1"/>
    <col min="9606" max="9606" width="11.7109375" style="5" customWidth="1"/>
    <col min="9607" max="9607" width="13" style="5" customWidth="1"/>
    <col min="9608" max="9619" width="11.7109375" style="5" customWidth="1"/>
    <col min="9620" max="9620" width="12.5703125" style="5" customWidth="1"/>
    <col min="9621" max="9621" width="11.7109375" style="5" customWidth="1"/>
    <col min="9622" max="9622" width="13" style="5" customWidth="1"/>
    <col min="9623" max="9628" width="11.7109375" style="5" customWidth="1"/>
    <col min="9629" max="9629" width="13.7109375" style="5" customWidth="1"/>
    <col min="9630" max="9630" width="13.140625" style="5" customWidth="1"/>
    <col min="9631" max="9634" width="13" style="5" customWidth="1"/>
    <col min="9635" max="9641" width="11.7109375" style="5" customWidth="1"/>
    <col min="9642" max="9642" width="10.85546875" style="5" customWidth="1"/>
    <col min="9643" max="9643" width="11.7109375" style="5" customWidth="1"/>
    <col min="9644" max="9646" width="22.7109375" style="5" customWidth="1"/>
    <col min="9647" max="9649" width="20.7109375" style="5" customWidth="1"/>
    <col min="9650" max="9837" width="8.85546875" style="5"/>
    <col min="9838" max="9838" width="6.140625" style="5" customWidth="1"/>
    <col min="9839" max="9839" width="20.28515625" style="5" customWidth="1"/>
    <col min="9840" max="9840" width="12.42578125" style="5" customWidth="1"/>
    <col min="9841" max="9841" width="13" style="5" customWidth="1"/>
    <col min="9842" max="9842" width="12.5703125" style="5" customWidth="1"/>
    <col min="9843" max="9856" width="11.7109375" style="5" customWidth="1"/>
    <col min="9857" max="9857" width="12.28515625" style="5" customWidth="1"/>
    <col min="9858" max="9858" width="11.7109375" style="5" customWidth="1"/>
    <col min="9859" max="9859" width="12.85546875" style="5" customWidth="1"/>
    <col min="9860" max="9860" width="11.7109375" style="5" customWidth="1"/>
    <col min="9861" max="9861" width="12.7109375" style="5" customWidth="1"/>
    <col min="9862" max="9862" width="11.7109375" style="5" customWidth="1"/>
    <col min="9863" max="9863" width="13" style="5" customWidth="1"/>
    <col min="9864" max="9875" width="11.7109375" style="5" customWidth="1"/>
    <col min="9876" max="9876" width="12.5703125" style="5" customWidth="1"/>
    <col min="9877" max="9877" width="11.7109375" style="5" customWidth="1"/>
    <col min="9878" max="9878" width="13" style="5" customWidth="1"/>
    <col min="9879" max="9884" width="11.7109375" style="5" customWidth="1"/>
    <col min="9885" max="9885" width="13.7109375" style="5" customWidth="1"/>
    <col min="9886" max="9886" width="13.140625" style="5" customWidth="1"/>
    <col min="9887" max="9890" width="13" style="5" customWidth="1"/>
    <col min="9891" max="9897" width="11.7109375" style="5" customWidth="1"/>
    <col min="9898" max="9898" width="10.85546875" style="5" customWidth="1"/>
    <col min="9899" max="9899" width="11.7109375" style="5" customWidth="1"/>
    <col min="9900" max="9902" width="22.7109375" style="5" customWidth="1"/>
    <col min="9903" max="9905" width="20.7109375" style="5" customWidth="1"/>
    <col min="9906" max="10093" width="8.85546875" style="5"/>
    <col min="10094" max="10094" width="6.140625" style="5" customWidth="1"/>
    <col min="10095" max="10095" width="20.28515625" style="5" customWidth="1"/>
    <col min="10096" max="10096" width="12.42578125" style="5" customWidth="1"/>
    <col min="10097" max="10097" width="13" style="5" customWidth="1"/>
    <col min="10098" max="10098" width="12.5703125" style="5" customWidth="1"/>
    <col min="10099" max="10112" width="11.7109375" style="5" customWidth="1"/>
    <col min="10113" max="10113" width="12.28515625" style="5" customWidth="1"/>
    <col min="10114" max="10114" width="11.7109375" style="5" customWidth="1"/>
    <col min="10115" max="10115" width="12.85546875" style="5" customWidth="1"/>
    <col min="10116" max="10116" width="11.7109375" style="5" customWidth="1"/>
    <col min="10117" max="10117" width="12.7109375" style="5" customWidth="1"/>
    <col min="10118" max="10118" width="11.7109375" style="5" customWidth="1"/>
    <col min="10119" max="10119" width="13" style="5" customWidth="1"/>
    <col min="10120" max="10131" width="11.7109375" style="5" customWidth="1"/>
    <col min="10132" max="10132" width="12.5703125" style="5" customWidth="1"/>
    <col min="10133" max="10133" width="11.7109375" style="5" customWidth="1"/>
    <col min="10134" max="10134" width="13" style="5" customWidth="1"/>
    <col min="10135" max="10140" width="11.7109375" style="5" customWidth="1"/>
    <col min="10141" max="10141" width="13.7109375" style="5" customWidth="1"/>
    <col min="10142" max="10142" width="13.140625" style="5" customWidth="1"/>
    <col min="10143" max="10146" width="13" style="5" customWidth="1"/>
    <col min="10147" max="10153" width="11.7109375" style="5" customWidth="1"/>
    <col min="10154" max="10154" width="10.85546875" style="5" customWidth="1"/>
    <col min="10155" max="10155" width="11.7109375" style="5" customWidth="1"/>
    <col min="10156" max="10158" width="22.7109375" style="5" customWidth="1"/>
    <col min="10159" max="10161" width="20.7109375" style="5" customWidth="1"/>
    <col min="10162" max="10349" width="8.85546875" style="5"/>
    <col min="10350" max="10350" width="6.140625" style="5" customWidth="1"/>
    <col min="10351" max="10351" width="20.28515625" style="5" customWidth="1"/>
    <col min="10352" max="10352" width="12.42578125" style="5" customWidth="1"/>
    <col min="10353" max="10353" width="13" style="5" customWidth="1"/>
    <col min="10354" max="10354" width="12.5703125" style="5" customWidth="1"/>
    <col min="10355" max="10368" width="11.7109375" style="5" customWidth="1"/>
    <col min="10369" max="10369" width="12.28515625" style="5" customWidth="1"/>
    <col min="10370" max="10370" width="11.7109375" style="5" customWidth="1"/>
    <col min="10371" max="10371" width="12.85546875" style="5" customWidth="1"/>
    <col min="10372" max="10372" width="11.7109375" style="5" customWidth="1"/>
    <col min="10373" max="10373" width="12.7109375" style="5" customWidth="1"/>
    <col min="10374" max="10374" width="11.7109375" style="5" customWidth="1"/>
    <col min="10375" max="10375" width="13" style="5" customWidth="1"/>
    <col min="10376" max="10387" width="11.7109375" style="5" customWidth="1"/>
    <col min="10388" max="10388" width="12.5703125" style="5" customWidth="1"/>
    <col min="10389" max="10389" width="11.7109375" style="5" customWidth="1"/>
    <col min="10390" max="10390" width="13" style="5" customWidth="1"/>
    <col min="10391" max="10396" width="11.7109375" style="5" customWidth="1"/>
    <col min="10397" max="10397" width="13.7109375" style="5" customWidth="1"/>
    <col min="10398" max="10398" width="13.140625" style="5" customWidth="1"/>
    <col min="10399" max="10402" width="13" style="5" customWidth="1"/>
    <col min="10403" max="10409" width="11.7109375" style="5" customWidth="1"/>
    <col min="10410" max="10410" width="10.85546875" style="5" customWidth="1"/>
    <col min="10411" max="10411" width="11.7109375" style="5" customWidth="1"/>
    <col min="10412" max="10414" width="22.7109375" style="5" customWidth="1"/>
    <col min="10415" max="10417" width="20.7109375" style="5" customWidth="1"/>
    <col min="10418" max="10605" width="8.85546875" style="5"/>
    <col min="10606" max="10606" width="6.140625" style="5" customWidth="1"/>
    <col min="10607" max="10607" width="20.28515625" style="5" customWidth="1"/>
    <col min="10608" max="10608" width="12.42578125" style="5" customWidth="1"/>
    <col min="10609" max="10609" width="13" style="5" customWidth="1"/>
    <col min="10610" max="10610" width="12.5703125" style="5" customWidth="1"/>
    <col min="10611" max="10624" width="11.7109375" style="5" customWidth="1"/>
    <col min="10625" max="10625" width="12.28515625" style="5" customWidth="1"/>
    <col min="10626" max="10626" width="11.7109375" style="5" customWidth="1"/>
    <col min="10627" max="10627" width="12.85546875" style="5" customWidth="1"/>
    <col min="10628" max="10628" width="11.7109375" style="5" customWidth="1"/>
    <col min="10629" max="10629" width="12.7109375" style="5" customWidth="1"/>
    <col min="10630" max="10630" width="11.7109375" style="5" customWidth="1"/>
    <col min="10631" max="10631" width="13" style="5" customWidth="1"/>
    <col min="10632" max="10643" width="11.7109375" style="5" customWidth="1"/>
    <col min="10644" max="10644" width="12.5703125" style="5" customWidth="1"/>
    <col min="10645" max="10645" width="11.7109375" style="5" customWidth="1"/>
    <col min="10646" max="10646" width="13" style="5" customWidth="1"/>
    <col min="10647" max="10652" width="11.7109375" style="5" customWidth="1"/>
    <col min="10653" max="10653" width="13.7109375" style="5" customWidth="1"/>
    <col min="10654" max="10654" width="13.140625" style="5" customWidth="1"/>
    <col min="10655" max="10658" width="13" style="5" customWidth="1"/>
    <col min="10659" max="10665" width="11.7109375" style="5" customWidth="1"/>
    <col min="10666" max="10666" width="10.85546875" style="5" customWidth="1"/>
    <col min="10667" max="10667" width="11.7109375" style="5" customWidth="1"/>
    <col min="10668" max="10670" width="22.7109375" style="5" customWidth="1"/>
    <col min="10671" max="10673" width="20.7109375" style="5" customWidth="1"/>
    <col min="10674" max="10861" width="8.85546875" style="5"/>
    <col min="10862" max="10862" width="6.140625" style="5" customWidth="1"/>
    <col min="10863" max="10863" width="20.28515625" style="5" customWidth="1"/>
    <col min="10864" max="10864" width="12.42578125" style="5" customWidth="1"/>
    <col min="10865" max="10865" width="13" style="5" customWidth="1"/>
    <col min="10866" max="10866" width="12.5703125" style="5" customWidth="1"/>
    <col min="10867" max="10880" width="11.7109375" style="5" customWidth="1"/>
    <col min="10881" max="10881" width="12.28515625" style="5" customWidth="1"/>
    <col min="10882" max="10882" width="11.7109375" style="5" customWidth="1"/>
    <col min="10883" max="10883" width="12.85546875" style="5" customWidth="1"/>
    <col min="10884" max="10884" width="11.7109375" style="5" customWidth="1"/>
    <col min="10885" max="10885" width="12.7109375" style="5" customWidth="1"/>
    <col min="10886" max="10886" width="11.7109375" style="5" customWidth="1"/>
    <col min="10887" max="10887" width="13" style="5" customWidth="1"/>
    <col min="10888" max="10899" width="11.7109375" style="5" customWidth="1"/>
    <col min="10900" max="10900" width="12.5703125" style="5" customWidth="1"/>
    <col min="10901" max="10901" width="11.7109375" style="5" customWidth="1"/>
    <col min="10902" max="10902" width="13" style="5" customWidth="1"/>
    <col min="10903" max="10908" width="11.7109375" style="5" customWidth="1"/>
    <col min="10909" max="10909" width="13.7109375" style="5" customWidth="1"/>
    <col min="10910" max="10910" width="13.140625" style="5" customWidth="1"/>
    <col min="10911" max="10914" width="13" style="5" customWidth="1"/>
    <col min="10915" max="10921" width="11.7109375" style="5" customWidth="1"/>
    <col min="10922" max="10922" width="10.85546875" style="5" customWidth="1"/>
    <col min="10923" max="10923" width="11.7109375" style="5" customWidth="1"/>
    <col min="10924" max="10926" width="22.7109375" style="5" customWidth="1"/>
    <col min="10927" max="10929" width="20.7109375" style="5" customWidth="1"/>
    <col min="10930" max="11117" width="8.85546875" style="5"/>
    <col min="11118" max="11118" width="6.140625" style="5" customWidth="1"/>
    <col min="11119" max="11119" width="20.28515625" style="5" customWidth="1"/>
    <col min="11120" max="11120" width="12.42578125" style="5" customWidth="1"/>
    <col min="11121" max="11121" width="13" style="5" customWidth="1"/>
    <col min="11122" max="11122" width="12.5703125" style="5" customWidth="1"/>
    <col min="11123" max="11136" width="11.7109375" style="5" customWidth="1"/>
    <col min="11137" max="11137" width="12.28515625" style="5" customWidth="1"/>
    <col min="11138" max="11138" width="11.7109375" style="5" customWidth="1"/>
    <col min="11139" max="11139" width="12.85546875" style="5" customWidth="1"/>
    <col min="11140" max="11140" width="11.7109375" style="5" customWidth="1"/>
    <col min="11141" max="11141" width="12.7109375" style="5" customWidth="1"/>
    <col min="11142" max="11142" width="11.7109375" style="5" customWidth="1"/>
    <col min="11143" max="11143" width="13" style="5" customWidth="1"/>
    <col min="11144" max="11155" width="11.7109375" style="5" customWidth="1"/>
    <col min="11156" max="11156" width="12.5703125" style="5" customWidth="1"/>
    <col min="11157" max="11157" width="11.7109375" style="5" customWidth="1"/>
    <col min="11158" max="11158" width="13" style="5" customWidth="1"/>
    <col min="11159" max="11164" width="11.7109375" style="5" customWidth="1"/>
    <col min="11165" max="11165" width="13.7109375" style="5" customWidth="1"/>
    <col min="11166" max="11166" width="13.140625" style="5" customWidth="1"/>
    <col min="11167" max="11170" width="13" style="5" customWidth="1"/>
    <col min="11171" max="11177" width="11.7109375" style="5" customWidth="1"/>
    <col min="11178" max="11178" width="10.85546875" style="5" customWidth="1"/>
    <col min="11179" max="11179" width="11.7109375" style="5" customWidth="1"/>
    <col min="11180" max="11182" width="22.7109375" style="5" customWidth="1"/>
    <col min="11183" max="11185" width="20.7109375" style="5" customWidth="1"/>
    <col min="11186" max="11373" width="8.85546875" style="5"/>
    <col min="11374" max="11374" width="6.140625" style="5" customWidth="1"/>
    <col min="11375" max="11375" width="20.28515625" style="5" customWidth="1"/>
    <col min="11376" max="11376" width="12.42578125" style="5" customWidth="1"/>
    <col min="11377" max="11377" width="13" style="5" customWidth="1"/>
    <col min="11378" max="11378" width="12.5703125" style="5" customWidth="1"/>
    <col min="11379" max="11392" width="11.7109375" style="5" customWidth="1"/>
    <col min="11393" max="11393" width="12.28515625" style="5" customWidth="1"/>
    <col min="11394" max="11394" width="11.7109375" style="5" customWidth="1"/>
    <col min="11395" max="11395" width="12.85546875" style="5" customWidth="1"/>
    <col min="11396" max="11396" width="11.7109375" style="5" customWidth="1"/>
    <col min="11397" max="11397" width="12.7109375" style="5" customWidth="1"/>
    <col min="11398" max="11398" width="11.7109375" style="5" customWidth="1"/>
    <col min="11399" max="11399" width="13" style="5" customWidth="1"/>
    <col min="11400" max="11411" width="11.7109375" style="5" customWidth="1"/>
    <col min="11412" max="11412" width="12.5703125" style="5" customWidth="1"/>
    <col min="11413" max="11413" width="11.7109375" style="5" customWidth="1"/>
    <col min="11414" max="11414" width="13" style="5" customWidth="1"/>
    <col min="11415" max="11420" width="11.7109375" style="5" customWidth="1"/>
    <col min="11421" max="11421" width="13.7109375" style="5" customWidth="1"/>
    <col min="11422" max="11422" width="13.140625" style="5" customWidth="1"/>
    <col min="11423" max="11426" width="13" style="5" customWidth="1"/>
    <col min="11427" max="11433" width="11.7109375" style="5" customWidth="1"/>
    <col min="11434" max="11434" width="10.85546875" style="5" customWidth="1"/>
    <col min="11435" max="11435" width="11.7109375" style="5" customWidth="1"/>
    <col min="11436" max="11438" width="22.7109375" style="5" customWidth="1"/>
    <col min="11439" max="11441" width="20.7109375" style="5" customWidth="1"/>
    <col min="11442" max="11629" width="8.85546875" style="5"/>
    <col min="11630" max="11630" width="6.140625" style="5" customWidth="1"/>
    <col min="11631" max="11631" width="20.28515625" style="5" customWidth="1"/>
    <col min="11632" max="11632" width="12.42578125" style="5" customWidth="1"/>
    <col min="11633" max="11633" width="13" style="5" customWidth="1"/>
    <col min="11634" max="11634" width="12.5703125" style="5" customWidth="1"/>
    <col min="11635" max="11648" width="11.7109375" style="5" customWidth="1"/>
    <col min="11649" max="11649" width="12.28515625" style="5" customWidth="1"/>
    <col min="11650" max="11650" width="11.7109375" style="5" customWidth="1"/>
    <col min="11651" max="11651" width="12.85546875" style="5" customWidth="1"/>
    <col min="11652" max="11652" width="11.7109375" style="5" customWidth="1"/>
    <col min="11653" max="11653" width="12.7109375" style="5" customWidth="1"/>
    <col min="11654" max="11654" width="11.7109375" style="5" customWidth="1"/>
    <col min="11655" max="11655" width="13" style="5" customWidth="1"/>
    <col min="11656" max="11667" width="11.7109375" style="5" customWidth="1"/>
    <col min="11668" max="11668" width="12.5703125" style="5" customWidth="1"/>
    <col min="11669" max="11669" width="11.7109375" style="5" customWidth="1"/>
    <col min="11670" max="11670" width="13" style="5" customWidth="1"/>
    <col min="11671" max="11676" width="11.7109375" style="5" customWidth="1"/>
    <col min="11677" max="11677" width="13.7109375" style="5" customWidth="1"/>
    <col min="11678" max="11678" width="13.140625" style="5" customWidth="1"/>
    <col min="11679" max="11682" width="13" style="5" customWidth="1"/>
    <col min="11683" max="11689" width="11.7109375" style="5" customWidth="1"/>
    <col min="11690" max="11690" width="10.85546875" style="5" customWidth="1"/>
    <col min="11691" max="11691" width="11.7109375" style="5" customWidth="1"/>
    <col min="11692" max="11694" width="22.7109375" style="5" customWidth="1"/>
    <col min="11695" max="11697" width="20.7109375" style="5" customWidth="1"/>
    <col min="11698" max="11885" width="8.85546875" style="5"/>
    <col min="11886" max="11886" width="6.140625" style="5" customWidth="1"/>
    <col min="11887" max="11887" width="20.28515625" style="5" customWidth="1"/>
    <col min="11888" max="11888" width="12.42578125" style="5" customWidth="1"/>
    <col min="11889" max="11889" width="13" style="5" customWidth="1"/>
    <col min="11890" max="11890" width="12.5703125" style="5" customWidth="1"/>
    <col min="11891" max="11904" width="11.7109375" style="5" customWidth="1"/>
    <col min="11905" max="11905" width="12.28515625" style="5" customWidth="1"/>
    <col min="11906" max="11906" width="11.7109375" style="5" customWidth="1"/>
    <col min="11907" max="11907" width="12.85546875" style="5" customWidth="1"/>
    <col min="11908" max="11908" width="11.7109375" style="5" customWidth="1"/>
    <col min="11909" max="11909" width="12.7109375" style="5" customWidth="1"/>
    <col min="11910" max="11910" width="11.7109375" style="5" customWidth="1"/>
    <col min="11911" max="11911" width="13" style="5" customWidth="1"/>
    <col min="11912" max="11923" width="11.7109375" style="5" customWidth="1"/>
    <col min="11924" max="11924" width="12.5703125" style="5" customWidth="1"/>
    <col min="11925" max="11925" width="11.7109375" style="5" customWidth="1"/>
    <col min="11926" max="11926" width="13" style="5" customWidth="1"/>
    <col min="11927" max="11932" width="11.7109375" style="5" customWidth="1"/>
    <col min="11933" max="11933" width="13.7109375" style="5" customWidth="1"/>
    <col min="11934" max="11934" width="13.140625" style="5" customWidth="1"/>
    <col min="11935" max="11938" width="13" style="5" customWidth="1"/>
    <col min="11939" max="11945" width="11.7109375" style="5" customWidth="1"/>
    <col min="11946" max="11946" width="10.85546875" style="5" customWidth="1"/>
    <col min="11947" max="11947" width="11.7109375" style="5" customWidth="1"/>
    <col min="11948" max="11950" width="22.7109375" style="5" customWidth="1"/>
    <col min="11951" max="11953" width="20.7109375" style="5" customWidth="1"/>
    <col min="11954" max="12141" width="8.85546875" style="5"/>
    <col min="12142" max="12142" width="6.140625" style="5" customWidth="1"/>
    <col min="12143" max="12143" width="20.28515625" style="5" customWidth="1"/>
    <col min="12144" max="12144" width="12.42578125" style="5" customWidth="1"/>
    <col min="12145" max="12145" width="13" style="5" customWidth="1"/>
    <col min="12146" max="12146" width="12.5703125" style="5" customWidth="1"/>
    <col min="12147" max="12160" width="11.7109375" style="5" customWidth="1"/>
    <col min="12161" max="12161" width="12.28515625" style="5" customWidth="1"/>
    <col min="12162" max="12162" width="11.7109375" style="5" customWidth="1"/>
    <col min="12163" max="12163" width="12.85546875" style="5" customWidth="1"/>
    <col min="12164" max="12164" width="11.7109375" style="5" customWidth="1"/>
    <col min="12165" max="12165" width="12.7109375" style="5" customWidth="1"/>
    <col min="12166" max="12166" width="11.7109375" style="5" customWidth="1"/>
    <col min="12167" max="12167" width="13" style="5" customWidth="1"/>
    <col min="12168" max="12179" width="11.7109375" style="5" customWidth="1"/>
    <col min="12180" max="12180" width="12.5703125" style="5" customWidth="1"/>
    <col min="12181" max="12181" width="11.7109375" style="5" customWidth="1"/>
    <col min="12182" max="12182" width="13" style="5" customWidth="1"/>
    <col min="12183" max="12188" width="11.7109375" style="5" customWidth="1"/>
    <col min="12189" max="12189" width="13.7109375" style="5" customWidth="1"/>
    <col min="12190" max="12190" width="13.140625" style="5" customWidth="1"/>
    <col min="12191" max="12194" width="13" style="5" customWidth="1"/>
    <col min="12195" max="12201" width="11.7109375" style="5" customWidth="1"/>
    <col min="12202" max="12202" width="10.85546875" style="5" customWidth="1"/>
    <col min="12203" max="12203" width="11.7109375" style="5" customWidth="1"/>
    <col min="12204" max="12206" width="22.7109375" style="5" customWidth="1"/>
    <col min="12207" max="12209" width="20.7109375" style="5" customWidth="1"/>
    <col min="12210" max="12397" width="8.85546875" style="5"/>
    <col min="12398" max="12398" width="6.140625" style="5" customWidth="1"/>
    <col min="12399" max="12399" width="20.28515625" style="5" customWidth="1"/>
    <col min="12400" max="12400" width="12.42578125" style="5" customWidth="1"/>
    <col min="12401" max="12401" width="13" style="5" customWidth="1"/>
    <col min="12402" max="12402" width="12.5703125" style="5" customWidth="1"/>
    <col min="12403" max="12416" width="11.7109375" style="5" customWidth="1"/>
    <col min="12417" max="12417" width="12.28515625" style="5" customWidth="1"/>
    <col min="12418" max="12418" width="11.7109375" style="5" customWidth="1"/>
    <col min="12419" max="12419" width="12.85546875" style="5" customWidth="1"/>
    <col min="12420" max="12420" width="11.7109375" style="5" customWidth="1"/>
    <col min="12421" max="12421" width="12.7109375" style="5" customWidth="1"/>
    <col min="12422" max="12422" width="11.7109375" style="5" customWidth="1"/>
    <col min="12423" max="12423" width="13" style="5" customWidth="1"/>
    <col min="12424" max="12435" width="11.7109375" style="5" customWidth="1"/>
    <col min="12436" max="12436" width="12.5703125" style="5" customWidth="1"/>
    <col min="12437" max="12437" width="11.7109375" style="5" customWidth="1"/>
    <col min="12438" max="12438" width="13" style="5" customWidth="1"/>
    <col min="12439" max="12444" width="11.7109375" style="5" customWidth="1"/>
    <col min="12445" max="12445" width="13.7109375" style="5" customWidth="1"/>
    <col min="12446" max="12446" width="13.140625" style="5" customWidth="1"/>
    <col min="12447" max="12450" width="13" style="5" customWidth="1"/>
    <col min="12451" max="12457" width="11.7109375" style="5" customWidth="1"/>
    <col min="12458" max="12458" width="10.85546875" style="5" customWidth="1"/>
    <col min="12459" max="12459" width="11.7109375" style="5" customWidth="1"/>
    <col min="12460" max="12462" width="22.7109375" style="5" customWidth="1"/>
    <col min="12463" max="12465" width="20.7109375" style="5" customWidth="1"/>
    <col min="12466" max="12653" width="8.85546875" style="5"/>
    <col min="12654" max="12654" width="6.140625" style="5" customWidth="1"/>
    <col min="12655" max="12655" width="20.28515625" style="5" customWidth="1"/>
    <col min="12656" max="12656" width="12.42578125" style="5" customWidth="1"/>
    <col min="12657" max="12657" width="13" style="5" customWidth="1"/>
    <col min="12658" max="12658" width="12.5703125" style="5" customWidth="1"/>
    <col min="12659" max="12672" width="11.7109375" style="5" customWidth="1"/>
    <col min="12673" max="12673" width="12.28515625" style="5" customWidth="1"/>
    <col min="12674" max="12674" width="11.7109375" style="5" customWidth="1"/>
    <col min="12675" max="12675" width="12.85546875" style="5" customWidth="1"/>
    <col min="12676" max="12676" width="11.7109375" style="5" customWidth="1"/>
    <col min="12677" max="12677" width="12.7109375" style="5" customWidth="1"/>
    <col min="12678" max="12678" width="11.7109375" style="5" customWidth="1"/>
    <col min="12679" max="12679" width="13" style="5" customWidth="1"/>
    <col min="12680" max="12691" width="11.7109375" style="5" customWidth="1"/>
    <col min="12692" max="12692" width="12.5703125" style="5" customWidth="1"/>
    <col min="12693" max="12693" width="11.7109375" style="5" customWidth="1"/>
    <col min="12694" max="12694" width="13" style="5" customWidth="1"/>
    <col min="12695" max="12700" width="11.7109375" style="5" customWidth="1"/>
    <col min="12701" max="12701" width="13.7109375" style="5" customWidth="1"/>
    <col min="12702" max="12702" width="13.140625" style="5" customWidth="1"/>
    <col min="12703" max="12706" width="13" style="5" customWidth="1"/>
    <col min="12707" max="12713" width="11.7109375" style="5" customWidth="1"/>
    <col min="12714" max="12714" width="10.85546875" style="5" customWidth="1"/>
    <col min="12715" max="12715" width="11.7109375" style="5" customWidth="1"/>
    <col min="12716" max="12718" width="22.7109375" style="5" customWidth="1"/>
    <col min="12719" max="12721" width="20.7109375" style="5" customWidth="1"/>
    <col min="12722" max="12909" width="8.85546875" style="5"/>
    <col min="12910" max="12910" width="6.140625" style="5" customWidth="1"/>
    <col min="12911" max="12911" width="20.28515625" style="5" customWidth="1"/>
    <col min="12912" max="12912" width="12.42578125" style="5" customWidth="1"/>
    <col min="12913" max="12913" width="13" style="5" customWidth="1"/>
    <col min="12914" max="12914" width="12.5703125" style="5" customWidth="1"/>
    <col min="12915" max="12928" width="11.7109375" style="5" customWidth="1"/>
    <col min="12929" max="12929" width="12.28515625" style="5" customWidth="1"/>
    <col min="12930" max="12930" width="11.7109375" style="5" customWidth="1"/>
    <col min="12931" max="12931" width="12.85546875" style="5" customWidth="1"/>
    <col min="12932" max="12932" width="11.7109375" style="5" customWidth="1"/>
    <col min="12933" max="12933" width="12.7109375" style="5" customWidth="1"/>
    <col min="12934" max="12934" width="11.7109375" style="5" customWidth="1"/>
    <col min="12935" max="12935" width="13" style="5" customWidth="1"/>
    <col min="12936" max="12947" width="11.7109375" style="5" customWidth="1"/>
    <col min="12948" max="12948" width="12.5703125" style="5" customWidth="1"/>
    <col min="12949" max="12949" width="11.7109375" style="5" customWidth="1"/>
    <col min="12950" max="12950" width="13" style="5" customWidth="1"/>
    <col min="12951" max="12956" width="11.7109375" style="5" customWidth="1"/>
    <col min="12957" max="12957" width="13.7109375" style="5" customWidth="1"/>
    <col min="12958" max="12958" width="13.140625" style="5" customWidth="1"/>
    <col min="12959" max="12962" width="13" style="5" customWidth="1"/>
    <col min="12963" max="12969" width="11.7109375" style="5" customWidth="1"/>
    <col min="12970" max="12970" width="10.85546875" style="5" customWidth="1"/>
    <col min="12971" max="12971" width="11.7109375" style="5" customWidth="1"/>
    <col min="12972" max="12974" width="22.7109375" style="5" customWidth="1"/>
    <col min="12975" max="12977" width="20.7109375" style="5" customWidth="1"/>
    <col min="12978" max="13165" width="8.85546875" style="5"/>
    <col min="13166" max="13166" width="6.140625" style="5" customWidth="1"/>
    <col min="13167" max="13167" width="20.28515625" style="5" customWidth="1"/>
    <col min="13168" max="13168" width="12.42578125" style="5" customWidth="1"/>
    <col min="13169" max="13169" width="13" style="5" customWidth="1"/>
    <col min="13170" max="13170" width="12.5703125" style="5" customWidth="1"/>
    <col min="13171" max="13184" width="11.7109375" style="5" customWidth="1"/>
    <col min="13185" max="13185" width="12.28515625" style="5" customWidth="1"/>
    <col min="13186" max="13186" width="11.7109375" style="5" customWidth="1"/>
    <col min="13187" max="13187" width="12.85546875" style="5" customWidth="1"/>
    <col min="13188" max="13188" width="11.7109375" style="5" customWidth="1"/>
    <col min="13189" max="13189" width="12.7109375" style="5" customWidth="1"/>
    <col min="13190" max="13190" width="11.7109375" style="5" customWidth="1"/>
    <col min="13191" max="13191" width="13" style="5" customWidth="1"/>
    <col min="13192" max="13203" width="11.7109375" style="5" customWidth="1"/>
    <col min="13204" max="13204" width="12.5703125" style="5" customWidth="1"/>
    <col min="13205" max="13205" width="11.7109375" style="5" customWidth="1"/>
    <col min="13206" max="13206" width="13" style="5" customWidth="1"/>
    <col min="13207" max="13212" width="11.7109375" style="5" customWidth="1"/>
    <col min="13213" max="13213" width="13.7109375" style="5" customWidth="1"/>
    <col min="13214" max="13214" width="13.140625" style="5" customWidth="1"/>
    <col min="13215" max="13218" width="13" style="5" customWidth="1"/>
    <col min="13219" max="13225" width="11.7109375" style="5" customWidth="1"/>
    <col min="13226" max="13226" width="10.85546875" style="5" customWidth="1"/>
    <col min="13227" max="13227" width="11.7109375" style="5" customWidth="1"/>
    <col min="13228" max="13230" width="22.7109375" style="5" customWidth="1"/>
    <col min="13231" max="13233" width="20.7109375" style="5" customWidth="1"/>
    <col min="13234" max="13421" width="8.85546875" style="5"/>
    <col min="13422" max="13422" width="6.140625" style="5" customWidth="1"/>
    <col min="13423" max="13423" width="20.28515625" style="5" customWidth="1"/>
    <col min="13424" max="13424" width="12.42578125" style="5" customWidth="1"/>
    <col min="13425" max="13425" width="13" style="5" customWidth="1"/>
    <col min="13426" max="13426" width="12.5703125" style="5" customWidth="1"/>
    <col min="13427" max="13440" width="11.7109375" style="5" customWidth="1"/>
    <col min="13441" max="13441" width="12.28515625" style="5" customWidth="1"/>
    <col min="13442" max="13442" width="11.7109375" style="5" customWidth="1"/>
    <col min="13443" max="13443" width="12.85546875" style="5" customWidth="1"/>
    <col min="13444" max="13444" width="11.7109375" style="5" customWidth="1"/>
    <col min="13445" max="13445" width="12.7109375" style="5" customWidth="1"/>
    <col min="13446" max="13446" width="11.7109375" style="5" customWidth="1"/>
    <col min="13447" max="13447" width="13" style="5" customWidth="1"/>
    <col min="13448" max="13459" width="11.7109375" style="5" customWidth="1"/>
    <col min="13460" max="13460" width="12.5703125" style="5" customWidth="1"/>
    <col min="13461" max="13461" width="11.7109375" style="5" customWidth="1"/>
    <col min="13462" max="13462" width="13" style="5" customWidth="1"/>
    <col min="13463" max="13468" width="11.7109375" style="5" customWidth="1"/>
    <col min="13469" max="13469" width="13.7109375" style="5" customWidth="1"/>
    <col min="13470" max="13470" width="13.140625" style="5" customWidth="1"/>
    <col min="13471" max="13474" width="13" style="5" customWidth="1"/>
    <col min="13475" max="13481" width="11.7109375" style="5" customWidth="1"/>
    <col min="13482" max="13482" width="10.85546875" style="5" customWidth="1"/>
    <col min="13483" max="13483" width="11.7109375" style="5" customWidth="1"/>
    <col min="13484" max="13486" width="22.7109375" style="5" customWidth="1"/>
    <col min="13487" max="13489" width="20.7109375" style="5" customWidth="1"/>
    <col min="13490" max="13677" width="8.85546875" style="5"/>
    <col min="13678" max="13678" width="6.140625" style="5" customWidth="1"/>
    <col min="13679" max="13679" width="20.28515625" style="5" customWidth="1"/>
    <col min="13680" max="13680" width="12.42578125" style="5" customWidth="1"/>
    <col min="13681" max="13681" width="13" style="5" customWidth="1"/>
    <col min="13682" max="13682" width="12.5703125" style="5" customWidth="1"/>
    <col min="13683" max="13696" width="11.7109375" style="5" customWidth="1"/>
    <col min="13697" max="13697" width="12.28515625" style="5" customWidth="1"/>
    <col min="13698" max="13698" width="11.7109375" style="5" customWidth="1"/>
    <col min="13699" max="13699" width="12.85546875" style="5" customWidth="1"/>
    <col min="13700" max="13700" width="11.7109375" style="5" customWidth="1"/>
    <col min="13701" max="13701" width="12.7109375" style="5" customWidth="1"/>
    <col min="13702" max="13702" width="11.7109375" style="5" customWidth="1"/>
    <col min="13703" max="13703" width="13" style="5" customWidth="1"/>
    <col min="13704" max="13715" width="11.7109375" style="5" customWidth="1"/>
    <col min="13716" max="13716" width="12.5703125" style="5" customWidth="1"/>
    <col min="13717" max="13717" width="11.7109375" style="5" customWidth="1"/>
    <col min="13718" max="13718" width="13" style="5" customWidth="1"/>
    <col min="13719" max="13724" width="11.7109375" style="5" customWidth="1"/>
    <col min="13725" max="13725" width="13.7109375" style="5" customWidth="1"/>
    <col min="13726" max="13726" width="13.140625" style="5" customWidth="1"/>
    <col min="13727" max="13730" width="13" style="5" customWidth="1"/>
    <col min="13731" max="13737" width="11.7109375" style="5" customWidth="1"/>
    <col min="13738" max="13738" width="10.85546875" style="5" customWidth="1"/>
    <col min="13739" max="13739" width="11.7109375" style="5" customWidth="1"/>
    <col min="13740" max="13742" width="22.7109375" style="5" customWidth="1"/>
    <col min="13743" max="13745" width="20.7109375" style="5" customWidth="1"/>
    <col min="13746" max="13933" width="8.85546875" style="5"/>
    <col min="13934" max="13934" width="6.140625" style="5" customWidth="1"/>
    <col min="13935" max="13935" width="20.28515625" style="5" customWidth="1"/>
    <col min="13936" max="13936" width="12.42578125" style="5" customWidth="1"/>
    <col min="13937" max="13937" width="13" style="5" customWidth="1"/>
    <col min="13938" max="13938" width="12.5703125" style="5" customWidth="1"/>
    <col min="13939" max="13952" width="11.7109375" style="5" customWidth="1"/>
    <col min="13953" max="13953" width="12.28515625" style="5" customWidth="1"/>
    <col min="13954" max="13954" width="11.7109375" style="5" customWidth="1"/>
    <col min="13955" max="13955" width="12.85546875" style="5" customWidth="1"/>
    <col min="13956" max="13956" width="11.7109375" style="5" customWidth="1"/>
    <col min="13957" max="13957" width="12.7109375" style="5" customWidth="1"/>
    <col min="13958" max="13958" width="11.7109375" style="5" customWidth="1"/>
    <col min="13959" max="13959" width="13" style="5" customWidth="1"/>
    <col min="13960" max="13971" width="11.7109375" style="5" customWidth="1"/>
    <col min="13972" max="13972" width="12.5703125" style="5" customWidth="1"/>
    <col min="13973" max="13973" width="11.7109375" style="5" customWidth="1"/>
    <col min="13974" max="13974" width="13" style="5" customWidth="1"/>
    <col min="13975" max="13980" width="11.7109375" style="5" customWidth="1"/>
    <col min="13981" max="13981" width="13.7109375" style="5" customWidth="1"/>
    <col min="13982" max="13982" width="13.140625" style="5" customWidth="1"/>
    <col min="13983" max="13986" width="13" style="5" customWidth="1"/>
    <col min="13987" max="13993" width="11.7109375" style="5" customWidth="1"/>
    <col min="13994" max="13994" width="10.85546875" style="5" customWidth="1"/>
    <col min="13995" max="13995" width="11.7109375" style="5" customWidth="1"/>
    <col min="13996" max="13998" width="22.7109375" style="5" customWidth="1"/>
    <col min="13999" max="14001" width="20.7109375" style="5" customWidth="1"/>
    <col min="14002" max="14189" width="8.85546875" style="5"/>
    <col min="14190" max="14190" width="6.140625" style="5" customWidth="1"/>
    <col min="14191" max="14191" width="20.28515625" style="5" customWidth="1"/>
    <col min="14192" max="14192" width="12.42578125" style="5" customWidth="1"/>
    <col min="14193" max="14193" width="13" style="5" customWidth="1"/>
    <col min="14194" max="14194" width="12.5703125" style="5" customWidth="1"/>
    <col min="14195" max="14208" width="11.7109375" style="5" customWidth="1"/>
    <col min="14209" max="14209" width="12.28515625" style="5" customWidth="1"/>
    <col min="14210" max="14210" width="11.7109375" style="5" customWidth="1"/>
    <col min="14211" max="14211" width="12.85546875" style="5" customWidth="1"/>
    <col min="14212" max="14212" width="11.7109375" style="5" customWidth="1"/>
    <col min="14213" max="14213" width="12.7109375" style="5" customWidth="1"/>
    <col min="14214" max="14214" width="11.7109375" style="5" customWidth="1"/>
    <col min="14215" max="14215" width="13" style="5" customWidth="1"/>
    <col min="14216" max="14227" width="11.7109375" style="5" customWidth="1"/>
    <col min="14228" max="14228" width="12.5703125" style="5" customWidth="1"/>
    <col min="14229" max="14229" width="11.7109375" style="5" customWidth="1"/>
    <col min="14230" max="14230" width="13" style="5" customWidth="1"/>
    <col min="14231" max="14236" width="11.7109375" style="5" customWidth="1"/>
    <col min="14237" max="14237" width="13.7109375" style="5" customWidth="1"/>
    <col min="14238" max="14238" width="13.140625" style="5" customWidth="1"/>
    <col min="14239" max="14242" width="13" style="5" customWidth="1"/>
    <col min="14243" max="14249" width="11.7109375" style="5" customWidth="1"/>
    <col min="14250" max="14250" width="10.85546875" style="5" customWidth="1"/>
    <col min="14251" max="14251" width="11.7109375" style="5" customWidth="1"/>
    <col min="14252" max="14254" width="22.7109375" style="5" customWidth="1"/>
    <col min="14255" max="14257" width="20.7109375" style="5" customWidth="1"/>
    <col min="14258" max="14445" width="8.85546875" style="5"/>
    <col min="14446" max="14446" width="6.140625" style="5" customWidth="1"/>
    <col min="14447" max="14447" width="20.28515625" style="5" customWidth="1"/>
    <col min="14448" max="14448" width="12.42578125" style="5" customWidth="1"/>
    <col min="14449" max="14449" width="13" style="5" customWidth="1"/>
    <col min="14450" max="14450" width="12.5703125" style="5" customWidth="1"/>
    <col min="14451" max="14464" width="11.7109375" style="5" customWidth="1"/>
    <col min="14465" max="14465" width="12.28515625" style="5" customWidth="1"/>
    <col min="14466" max="14466" width="11.7109375" style="5" customWidth="1"/>
    <col min="14467" max="14467" width="12.85546875" style="5" customWidth="1"/>
    <col min="14468" max="14468" width="11.7109375" style="5" customWidth="1"/>
    <col min="14469" max="14469" width="12.7109375" style="5" customWidth="1"/>
    <col min="14470" max="14470" width="11.7109375" style="5" customWidth="1"/>
    <col min="14471" max="14471" width="13" style="5" customWidth="1"/>
    <col min="14472" max="14483" width="11.7109375" style="5" customWidth="1"/>
    <col min="14484" max="14484" width="12.5703125" style="5" customWidth="1"/>
    <col min="14485" max="14485" width="11.7109375" style="5" customWidth="1"/>
    <col min="14486" max="14486" width="13" style="5" customWidth="1"/>
    <col min="14487" max="14492" width="11.7109375" style="5" customWidth="1"/>
    <col min="14493" max="14493" width="13.7109375" style="5" customWidth="1"/>
    <col min="14494" max="14494" width="13.140625" style="5" customWidth="1"/>
    <col min="14495" max="14498" width="13" style="5" customWidth="1"/>
    <col min="14499" max="14505" width="11.7109375" style="5" customWidth="1"/>
    <col min="14506" max="14506" width="10.85546875" style="5" customWidth="1"/>
    <col min="14507" max="14507" width="11.7109375" style="5" customWidth="1"/>
    <col min="14508" max="14510" width="22.7109375" style="5" customWidth="1"/>
    <col min="14511" max="14513" width="20.7109375" style="5" customWidth="1"/>
    <col min="14514" max="14701" width="8.85546875" style="5"/>
    <col min="14702" max="14702" width="6.140625" style="5" customWidth="1"/>
    <col min="14703" max="14703" width="20.28515625" style="5" customWidth="1"/>
    <col min="14704" max="14704" width="12.42578125" style="5" customWidth="1"/>
    <col min="14705" max="14705" width="13" style="5" customWidth="1"/>
    <col min="14706" max="14706" width="12.5703125" style="5" customWidth="1"/>
    <col min="14707" max="14720" width="11.7109375" style="5" customWidth="1"/>
    <col min="14721" max="14721" width="12.28515625" style="5" customWidth="1"/>
    <col min="14722" max="14722" width="11.7109375" style="5" customWidth="1"/>
    <col min="14723" max="14723" width="12.85546875" style="5" customWidth="1"/>
    <col min="14724" max="14724" width="11.7109375" style="5" customWidth="1"/>
    <col min="14725" max="14725" width="12.7109375" style="5" customWidth="1"/>
    <col min="14726" max="14726" width="11.7109375" style="5" customWidth="1"/>
    <col min="14727" max="14727" width="13" style="5" customWidth="1"/>
    <col min="14728" max="14739" width="11.7109375" style="5" customWidth="1"/>
    <col min="14740" max="14740" width="12.5703125" style="5" customWidth="1"/>
    <col min="14741" max="14741" width="11.7109375" style="5" customWidth="1"/>
    <col min="14742" max="14742" width="13" style="5" customWidth="1"/>
    <col min="14743" max="14748" width="11.7109375" style="5" customWidth="1"/>
    <col min="14749" max="14749" width="13.7109375" style="5" customWidth="1"/>
    <col min="14750" max="14750" width="13.140625" style="5" customWidth="1"/>
    <col min="14751" max="14754" width="13" style="5" customWidth="1"/>
    <col min="14755" max="14761" width="11.7109375" style="5" customWidth="1"/>
    <col min="14762" max="14762" width="10.85546875" style="5" customWidth="1"/>
    <col min="14763" max="14763" width="11.7109375" style="5" customWidth="1"/>
    <col min="14764" max="14766" width="22.7109375" style="5" customWidth="1"/>
    <col min="14767" max="14769" width="20.7109375" style="5" customWidth="1"/>
    <col min="14770" max="14957" width="8.85546875" style="5"/>
    <col min="14958" max="14958" width="6.140625" style="5" customWidth="1"/>
    <col min="14959" max="14959" width="20.28515625" style="5" customWidth="1"/>
    <col min="14960" max="14960" width="12.42578125" style="5" customWidth="1"/>
    <col min="14961" max="14961" width="13" style="5" customWidth="1"/>
    <col min="14962" max="14962" width="12.5703125" style="5" customWidth="1"/>
    <col min="14963" max="14976" width="11.7109375" style="5" customWidth="1"/>
    <col min="14977" max="14977" width="12.28515625" style="5" customWidth="1"/>
    <col min="14978" max="14978" width="11.7109375" style="5" customWidth="1"/>
    <col min="14979" max="14979" width="12.85546875" style="5" customWidth="1"/>
    <col min="14980" max="14980" width="11.7109375" style="5" customWidth="1"/>
    <col min="14981" max="14981" width="12.7109375" style="5" customWidth="1"/>
    <col min="14982" max="14982" width="11.7109375" style="5" customWidth="1"/>
    <col min="14983" max="14983" width="13" style="5" customWidth="1"/>
    <col min="14984" max="14995" width="11.7109375" style="5" customWidth="1"/>
    <col min="14996" max="14996" width="12.5703125" style="5" customWidth="1"/>
    <col min="14997" max="14997" width="11.7109375" style="5" customWidth="1"/>
    <col min="14998" max="14998" width="13" style="5" customWidth="1"/>
    <col min="14999" max="15004" width="11.7109375" style="5" customWidth="1"/>
    <col min="15005" max="15005" width="13.7109375" style="5" customWidth="1"/>
    <col min="15006" max="15006" width="13.140625" style="5" customWidth="1"/>
    <col min="15007" max="15010" width="13" style="5" customWidth="1"/>
    <col min="15011" max="15017" width="11.7109375" style="5" customWidth="1"/>
    <col min="15018" max="15018" width="10.85546875" style="5" customWidth="1"/>
    <col min="15019" max="15019" width="11.7109375" style="5" customWidth="1"/>
    <col min="15020" max="15022" width="22.7109375" style="5" customWidth="1"/>
    <col min="15023" max="15025" width="20.7109375" style="5" customWidth="1"/>
    <col min="15026" max="15213" width="8.85546875" style="5"/>
    <col min="15214" max="15214" width="6.140625" style="5" customWidth="1"/>
    <col min="15215" max="15215" width="20.28515625" style="5" customWidth="1"/>
    <col min="15216" max="15216" width="12.42578125" style="5" customWidth="1"/>
    <col min="15217" max="15217" width="13" style="5" customWidth="1"/>
    <col min="15218" max="15218" width="12.5703125" style="5" customWidth="1"/>
    <col min="15219" max="15232" width="11.7109375" style="5" customWidth="1"/>
    <col min="15233" max="15233" width="12.28515625" style="5" customWidth="1"/>
    <col min="15234" max="15234" width="11.7109375" style="5" customWidth="1"/>
    <col min="15235" max="15235" width="12.85546875" style="5" customWidth="1"/>
    <col min="15236" max="15236" width="11.7109375" style="5" customWidth="1"/>
    <col min="15237" max="15237" width="12.7109375" style="5" customWidth="1"/>
    <col min="15238" max="15238" width="11.7109375" style="5" customWidth="1"/>
    <col min="15239" max="15239" width="13" style="5" customWidth="1"/>
    <col min="15240" max="15251" width="11.7109375" style="5" customWidth="1"/>
    <col min="15252" max="15252" width="12.5703125" style="5" customWidth="1"/>
    <col min="15253" max="15253" width="11.7109375" style="5" customWidth="1"/>
    <col min="15254" max="15254" width="13" style="5" customWidth="1"/>
    <col min="15255" max="15260" width="11.7109375" style="5" customWidth="1"/>
    <col min="15261" max="15261" width="13.7109375" style="5" customWidth="1"/>
    <col min="15262" max="15262" width="13.140625" style="5" customWidth="1"/>
    <col min="15263" max="15266" width="13" style="5" customWidth="1"/>
    <col min="15267" max="15273" width="11.7109375" style="5" customWidth="1"/>
    <col min="15274" max="15274" width="10.85546875" style="5" customWidth="1"/>
    <col min="15275" max="15275" width="11.7109375" style="5" customWidth="1"/>
    <col min="15276" max="15278" width="22.7109375" style="5" customWidth="1"/>
    <col min="15279" max="15281" width="20.7109375" style="5" customWidth="1"/>
    <col min="15282" max="15469" width="8.85546875" style="5"/>
    <col min="15470" max="15470" width="6.140625" style="5" customWidth="1"/>
    <col min="15471" max="15471" width="20.28515625" style="5" customWidth="1"/>
    <col min="15472" max="15472" width="12.42578125" style="5" customWidth="1"/>
    <col min="15473" max="15473" width="13" style="5" customWidth="1"/>
    <col min="15474" max="15474" width="12.5703125" style="5" customWidth="1"/>
    <col min="15475" max="15488" width="11.7109375" style="5" customWidth="1"/>
    <col min="15489" max="15489" width="12.28515625" style="5" customWidth="1"/>
    <col min="15490" max="15490" width="11.7109375" style="5" customWidth="1"/>
    <col min="15491" max="15491" width="12.85546875" style="5" customWidth="1"/>
    <col min="15492" max="15492" width="11.7109375" style="5" customWidth="1"/>
    <col min="15493" max="15493" width="12.7109375" style="5" customWidth="1"/>
    <col min="15494" max="15494" width="11.7109375" style="5" customWidth="1"/>
    <col min="15495" max="15495" width="13" style="5" customWidth="1"/>
    <col min="15496" max="15507" width="11.7109375" style="5" customWidth="1"/>
    <col min="15508" max="15508" width="12.5703125" style="5" customWidth="1"/>
    <col min="15509" max="15509" width="11.7109375" style="5" customWidth="1"/>
    <col min="15510" max="15510" width="13" style="5" customWidth="1"/>
    <col min="15511" max="15516" width="11.7109375" style="5" customWidth="1"/>
    <col min="15517" max="15517" width="13.7109375" style="5" customWidth="1"/>
    <col min="15518" max="15518" width="13.140625" style="5" customWidth="1"/>
    <col min="15519" max="15522" width="13" style="5" customWidth="1"/>
    <col min="15523" max="15529" width="11.7109375" style="5" customWidth="1"/>
    <col min="15530" max="15530" width="10.85546875" style="5" customWidth="1"/>
    <col min="15531" max="15531" width="11.7109375" style="5" customWidth="1"/>
    <col min="15532" max="15534" width="22.7109375" style="5" customWidth="1"/>
    <col min="15535" max="15537" width="20.7109375" style="5" customWidth="1"/>
    <col min="15538" max="15725" width="8.85546875" style="5"/>
    <col min="15726" max="15726" width="6.140625" style="5" customWidth="1"/>
    <col min="15727" max="15727" width="20.28515625" style="5" customWidth="1"/>
    <col min="15728" max="15728" width="12.42578125" style="5" customWidth="1"/>
    <col min="15729" max="15729" width="13" style="5" customWidth="1"/>
    <col min="15730" max="15730" width="12.5703125" style="5" customWidth="1"/>
    <col min="15731" max="15744" width="11.7109375" style="5" customWidth="1"/>
    <col min="15745" max="15745" width="12.28515625" style="5" customWidth="1"/>
    <col min="15746" max="15746" width="11.7109375" style="5" customWidth="1"/>
    <col min="15747" max="15747" width="12.85546875" style="5" customWidth="1"/>
    <col min="15748" max="15748" width="11.7109375" style="5" customWidth="1"/>
    <col min="15749" max="15749" width="12.7109375" style="5" customWidth="1"/>
    <col min="15750" max="15750" width="11.7109375" style="5" customWidth="1"/>
    <col min="15751" max="15751" width="13" style="5" customWidth="1"/>
    <col min="15752" max="15763" width="11.7109375" style="5" customWidth="1"/>
    <col min="15764" max="15764" width="12.5703125" style="5" customWidth="1"/>
    <col min="15765" max="15765" width="11.7109375" style="5" customWidth="1"/>
    <col min="15766" max="15766" width="13" style="5" customWidth="1"/>
    <col min="15767" max="15772" width="11.7109375" style="5" customWidth="1"/>
    <col min="15773" max="15773" width="13.7109375" style="5" customWidth="1"/>
    <col min="15774" max="15774" width="13.140625" style="5" customWidth="1"/>
    <col min="15775" max="15778" width="13" style="5" customWidth="1"/>
    <col min="15779" max="15785" width="11.7109375" style="5" customWidth="1"/>
    <col min="15786" max="15786" width="10.85546875" style="5" customWidth="1"/>
    <col min="15787" max="15787" width="11.7109375" style="5" customWidth="1"/>
    <col min="15788" max="15790" width="22.7109375" style="5" customWidth="1"/>
    <col min="15791" max="15793" width="20.7109375" style="5" customWidth="1"/>
    <col min="15794" max="15981" width="8.85546875" style="5"/>
    <col min="15982" max="15982" width="6.140625" style="5" customWidth="1"/>
    <col min="15983" max="15983" width="20.28515625" style="5" customWidth="1"/>
    <col min="15984" max="15984" width="12.42578125" style="5" customWidth="1"/>
    <col min="15985" max="15985" width="13" style="5" customWidth="1"/>
    <col min="15986" max="15986" width="12.5703125" style="5" customWidth="1"/>
    <col min="15987" max="16000" width="11.7109375" style="5" customWidth="1"/>
    <col min="16001" max="16001" width="12.28515625" style="5" customWidth="1"/>
    <col min="16002" max="16002" width="11.7109375" style="5" customWidth="1"/>
    <col min="16003" max="16003" width="12.85546875" style="5" customWidth="1"/>
    <col min="16004" max="16004" width="11.7109375" style="5" customWidth="1"/>
    <col min="16005" max="16005" width="12.7109375" style="5" customWidth="1"/>
    <col min="16006" max="16006" width="11.7109375" style="5" customWidth="1"/>
    <col min="16007" max="16007" width="13" style="5" customWidth="1"/>
    <col min="16008" max="16019" width="11.7109375" style="5" customWidth="1"/>
    <col min="16020" max="16020" width="12.5703125" style="5" customWidth="1"/>
    <col min="16021" max="16021" width="11.7109375" style="5" customWidth="1"/>
    <col min="16022" max="16022" width="13" style="5" customWidth="1"/>
    <col min="16023" max="16028" width="11.7109375" style="5" customWidth="1"/>
    <col min="16029" max="16029" width="13.7109375" style="5" customWidth="1"/>
    <col min="16030" max="16030" width="13.140625" style="5" customWidth="1"/>
    <col min="16031" max="16034" width="13" style="5" customWidth="1"/>
    <col min="16035" max="16041" width="11.7109375" style="5" customWidth="1"/>
    <col min="16042" max="16042" width="10.85546875" style="5" customWidth="1"/>
    <col min="16043" max="16043" width="11.7109375" style="5" customWidth="1"/>
    <col min="16044" max="16046" width="22.7109375" style="5" customWidth="1"/>
    <col min="16047" max="16049" width="20.7109375" style="5" customWidth="1"/>
    <col min="16050" max="16384" width="8.85546875" style="5"/>
  </cols>
  <sheetData>
    <row r="1" spans="1:62" s="43" customFormat="1" ht="24.75" customHeight="1">
      <c r="A1" s="41"/>
      <c r="B1" s="42"/>
      <c r="C1" s="27" t="s">
        <v>135</v>
      </c>
      <c r="D1" s="27"/>
      <c r="E1" s="27"/>
      <c r="F1" s="27"/>
      <c r="G1" s="27"/>
      <c r="H1" s="27"/>
      <c r="I1" s="27" t="str">
        <f>C1</f>
        <v>Table D3: GROSS ENROLMENT RATIO (GER)</v>
      </c>
      <c r="J1" s="27"/>
      <c r="K1" s="27"/>
      <c r="L1" s="27"/>
      <c r="M1" s="27"/>
      <c r="N1" s="27"/>
      <c r="O1" s="27" t="str">
        <f>I1</f>
        <v>Table D3: GROSS ENROLMENT RATIO (GER)</v>
      </c>
      <c r="P1" s="27"/>
      <c r="Q1" s="27"/>
      <c r="R1" s="27"/>
      <c r="S1" s="27"/>
      <c r="T1" s="27"/>
      <c r="U1" s="27" t="str">
        <f>O1</f>
        <v>Table D3: GROSS ENROLMENT RATIO (GER)</v>
      </c>
      <c r="V1" s="27"/>
      <c r="W1" s="27"/>
      <c r="X1" s="27"/>
      <c r="Y1" s="27"/>
      <c r="Z1" s="27"/>
    </row>
    <row r="2" spans="1:62" s="146" customFormat="1" ht="15.75" customHeight="1">
      <c r="C2" s="148" t="s">
        <v>80</v>
      </c>
      <c r="I2" s="148" t="str">
        <f>C2</f>
        <v>Scheduled Tribe</v>
      </c>
      <c r="O2" s="148" t="str">
        <f>I2</f>
        <v>Scheduled Tribe</v>
      </c>
      <c r="U2" s="148" t="str">
        <f>O2</f>
        <v>Scheduled Tribe</v>
      </c>
      <c r="AA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</row>
    <row r="3" spans="1:62" s="45" customFormat="1" ht="32.25" customHeight="1">
      <c r="A3" s="190" t="s">
        <v>67</v>
      </c>
      <c r="B3" s="190" t="s">
        <v>65</v>
      </c>
      <c r="C3" s="190" t="s">
        <v>89</v>
      </c>
      <c r="D3" s="192"/>
      <c r="E3" s="192"/>
      <c r="F3" s="190" t="s">
        <v>90</v>
      </c>
      <c r="G3" s="192"/>
      <c r="H3" s="192"/>
      <c r="I3" s="190" t="s">
        <v>91</v>
      </c>
      <c r="J3" s="192"/>
      <c r="K3" s="192"/>
      <c r="L3" s="199" t="s">
        <v>92</v>
      </c>
      <c r="M3" s="200"/>
      <c r="N3" s="201"/>
      <c r="O3" s="199" t="s">
        <v>93</v>
      </c>
      <c r="P3" s="200"/>
      <c r="Q3" s="201"/>
      <c r="R3" s="199" t="s">
        <v>94</v>
      </c>
      <c r="S3" s="200"/>
      <c r="T3" s="201"/>
      <c r="U3" s="199" t="s">
        <v>95</v>
      </c>
      <c r="V3" s="202"/>
      <c r="W3" s="203"/>
      <c r="X3" s="199" t="s">
        <v>96</v>
      </c>
      <c r="Y3" s="200"/>
      <c r="Z3" s="201"/>
    </row>
    <row r="4" spans="1:62" s="45" customFormat="1" ht="20.25" customHeight="1">
      <c r="A4" s="190"/>
      <c r="B4" s="190"/>
      <c r="C4" s="59" t="s">
        <v>13</v>
      </c>
      <c r="D4" s="59" t="s">
        <v>14</v>
      </c>
      <c r="E4" s="59" t="s">
        <v>15</v>
      </c>
      <c r="F4" s="59" t="s">
        <v>13</v>
      </c>
      <c r="G4" s="59" t="s">
        <v>14</v>
      </c>
      <c r="H4" s="59" t="s">
        <v>15</v>
      </c>
      <c r="I4" s="59" t="s">
        <v>13</v>
      </c>
      <c r="J4" s="59" t="s">
        <v>14</v>
      </c>
      <c r="K4" s="59" t="s">
        <v>15</v>
      </c>
      <c r="L4" s="59" t="s">
        <v>13</v>
      </c>
      <c r="M4" s="59" t="s">
        <v>14</v>
      </c>
      <c r="N4" s="59" t="s">
        <v>15</v>
      </c>
      <c r="O4" s="59" t="s">
        <v>13</v>
      </c>
      <c r="P4" s="59" t="s">
        <v>14</v>
      </c>
      <c r="Q4" s="59" t="s">
        <v>15</v>
      </c>
      <c r="R4" s="59" t="s">
        <v>13</v>
      </c>
      <c r="S4" s="59" t="s">
        <v>14</v>
      </c>
      <c r="T4" s="59" t="s">
        <v>15</v>
      </c>
      <c r="U4" s="59" t="s">
        <v>13</v>
      </c>
      <c r="V4" s="59" t="s">
        <v>14</v>
      </c>
      <c r="W4" s="59" t="s">
        <v>15</v>
      </c>
      <c r="X4" s="59" t="s">
        <v>13</v>
      </c>
      <c r="Y4" s="59" t="s">
        <v>14</v>
      </c>
      <c r="Z4" s="59" t="s">
        <v>15</v>
      </c>
    </row>
    <row r="5" spans="1:62" s="46" customFormat="1" ht="13.5" customHeight="1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12</v>
      </c>
      <c r="M5" s="26">
        <v>13</v>
      </c>
      <c r="N5" s="26">
        <v>14</v>
      </c>
      <c r="O5" s="26">
        <v>15</v>
      </c>
      <c r="P5" s="26">
        <v>16</v>
      </c>
      <c r="Q5" s="26">
        <v>17</v>
      </c>
      <c r="R5" s="26">
        <v>18</v>
      </c>
      <c r="S5" s="26">
        <v>19</v>
      </c>
      <c r="T5" s="26">
        <v>20</v>
      </c>
      <c r="U5" s="26">
        <v>21</v>
      </c>
      <c r="V5" s="26">
        <v>22</v>
      </c>
      <c r="W5" s="26">
        <v>23</v>
      </c>
      <c r="X5" s="26">
        <v>24</v>
      </c>
      <c r="Y5" s="26">
        <v>25</v>
      </c>
      <c r="Z5" s="26">
        <v>26</v>
      </c>
    </row>
    <row r="6" spans="1:62" s="47" customFormat="1" ht="19.5" customHeight="1">
      <c r="A6" s="29">
        <v>1</v>
      </c>
      <c r="B6" s="30" t="s">
        <v>16</v>
      </c>
      <c r="C6" s="58">
        <f>EnrlST!U6/'ST-Population'!C6%</f>
        <v>118.22442119850962</v>
      </c>
      <c r="D6" s="58">
        <f>EnrlST!V6/'ST-Population'!D6%</f>
        <v>116.73626665047814</v>
      </c>
      <c r="E6" s="58">
        <f>EnrlST!W6/'ST-Population'!E6%</f>
        <v>117.49896031438224</v>
      </c>
      <c r="F6" s="58">
        <f>EnrlST!AG6/'ST-Population'!F6%</f>
        <v>86.616163076478244</v>
      </c>
      <c r="G6" s="58">
        <f>EnrlST!AH6/'ST-Population'!G6%</f>
        <v>82.391568548018242</v>
      </c>
      <c r="H6" s="58">
        <f>EnrlST!AI6/'ST-Population'!H6%</f>
        <v>84.632682048403083</v>
      </c>
      <c r="I6" s="58">
        <f>EnrlST!AJ6/('ST-Population'!C6+'ST-Population'!F6)%</f>
        <v>107.33554197785909</v>
      </c>
      <c r="J6" s="58">
        <f>EnrlST!AK6/('ST-Population'!D6+'ST-Population'!G6)%</f>
        <v>105.45721796040985</v>
      </c>
      <c r="K6" s="58">
        <f>EnrlST!AL6/('ST-Population'!E6+'ST-Population'!H6)%</f>
        <v>106.43125149794626</v>
      </c>
      <c r="L6" s="58">
        <f>EnrlST!AS6/'ST-Population'!I6%</f>
        <v>71.080734728748396</v>
      </c>
      <c r="M6" s="58">
        <f>EnrlST!AT6/'ST-Population'!J6%</f>
        <v>70.707380696639561</v>
      </c>
      <c r="N6" s="58">
        <f>EnrlST!AU6/'ST-Population'!K6%</f>
        <v>70.908953987499061</v>
      </c>
      <c r="O6" s="58">
        <f>EnrlST!AV6/('ST-Population'!C6+'ST-Population'!F6+'ST-Population'!I6)%</f>
        <v>100.59172077395586</v>
      </c>
      <c r="P6" s="58">
        <f>EnrlST!AW6/('ST-Population'!D6+'ST-Population'!G6+'ST-Population'!J6)%</f>
        <v>99.43187058781794</v>
      </c>
      <c r="Q6" s="58">
        <f>EnrlST!AX6/('ST-Population'!E6+'ST-Population'!H6+'ST-Population'!K6)%</f>
        <v>100.03778200966407</v>
      </c>
      <c r="R6" s="58">
        <f>EnrlST!BE6/'ST-Population'!L6%</f>
        <v>64.76197326373547</v>
      </c>
      <c r="S6" s="58">
        <f>EnrlST!BF6/'ST-Population'!M6%</f>
        <v>40.662228257869344</v>
      </c>
      <c r="T6" s="58">
        <f>EnrlST!BG6/'ST-Population'!N6%</f>
        <v>53.144858271152884</v>
      </c>
      <c r="U6" s="58">
        <f>(EnrlST!AS6+EnrlST!BE6)/('ST-Population'!L6+'ST-Population'!I6)%</f>
        <v>68.180446163278773</v>
      </c>
      <c r="V6" s="58">
        <f>(EnrlST!AT6+EnrlST!BF6)/('ST-Population'!M6+'ST-Population'!J6)%</f>
        <v>56.257699333078463</v>
      </c>
      <c r="W6" s="58">
        <f>(EnrlST!AU6+EnrlST!BG6)/('ST-Population'!N6+'ST-Population'!K6)%</f>
        <v>62.571998061734746</v>
      </c>
      <c r="X6" s="58">
        <f>EnrlST!BH6/('ST-Population'!C6+'ST-Population'!F6+'ST-Population'!I6+'ST-Population'!L6)%</f>
        <v>95.707965159517471</v>
      </c>
      <c r="Y6" s="58">
        <f>EnrlST!BI6/('ST-Population'!D6+'ST-Population'!G6+'ST-Population'!J6+'ST-Population'!M6)%</f>
        <v>91.297205025422059</v>
      </c>
      <c r="Z6" s="58">
        <f>EnrlST!BJ6/('ST-Population'!E6+'ST-Population'!H6+'ST-Population'!K6+'ST-Population'!N6)%</f>
        <v>93.598713779369319</v>
      </c>
    </row>
    <row r="7" spans="1:62" s="47" customFormat="1" ht="19.5" customHeight="1">
      <c r="A7" s="29">
        <v>2</v>
      </c>
      <c r="B7" s="30" t="s">
        <v>17</v>
      </c>
      <c r="C7" s="58">
        <f>EnrlST!U7/'ST-Population'!C7%</f>
        <v>192.78309053534721</v>
      </c>
      <c r="D7" s="58">
        <f>EnrlST!V7/'ST-Population'!D7%</f>
        <v>179.05223831683819</v>
      </c>
      <c r="E7" s="58">
        <f>EnrlST!W7/'ST-Population'!E7%</f>
        <v>185.84068841340152</v>
      </c>
      <c r="F7" s="58">
        <f>EnrlST!AG7/'ST-Population'!F7%</f>
        <v>98.165863957247481</v>
      </c>
      <c r="G7" s="58">
        <f>EnrlST!AH7/'ST-Population'!G7%</f>
        <v>91.225165562913901</v>
      </c>
      <c r="H7" s="58">
        <f>EnrlST!AI7/'ST-Population'!H7%</f>
        <v>94.702052417622369</v>
      </c>
      <c r="I7" s="58">
        <f>EnrlST!AJ7/('ST-Population'!C7+'ST-Population'!F7)%</f>
        <v>154.57572931930198</v>
      </c>
      <c r="J7" s="58">
        <f>EnrlST!AK7/('ST-Population'!D7+'ST-Population'!G7)%</f>
        <v>144.13921101472928</v>
      </c>
      <c r="K7" s="58">
        <f>EnrlST!AL7/('ST-Population'!E7+'ST-Population'!H7)%</f>
        <v>149.32634185419852</v>
      </c>
      <c r="L7" s="58">
        <f>EnrlST!AS7/'ST-Population'!I7%</f>
        <v>61.618774831377621</v>
      </c>
      <c r="M7" s="58">
        <f>EnrlST!AT7/'ST-Population'!J7%</f>
        <v>54.125977692414494</v>
      </c>
      <c r="N7" s="58">
        <f>EnrlST!AU7/'ST-Population'!K7%</f>
        <v>57.875754282939916</v>
      </c>
      <c r="O7" s="58">
        <f>EnrlST!AV7/('ST-Population'!C7+'ST-Population'!F7+'ST-Population'!I7)%</f>
        <v>133.77104098597957</v>
      </c>
      <c r="P7" s="58">
        <f>EnrlST!AW7/('ST-Population'!D7+'ST-Population'!G7+'ST-Population'!J7)%</f>
        <v>124.20730082600586</v>
      </c>
      <c r="Q7" s="58">
        <f>EnrlST!AX7/('ST-Population'!E7+'ST-Population'!H7+'ST-Population'!K7)%</f>
        <v>128.9679557783565</v>
      </c>
      <c r="R7" s="58">
        <f>EnrlST!BE7/'ST-Population'!L7%</f>
        <v>38.310922387355511</v>
      </c>
      <c r="S7" s="58">
        <f>EnrlST!BF7/'ST-Population'!M7%</f>
        <v>32.15354404338882</v>
      </c>
      <c r="T7" s="58">
        <f>EnrlST!BG7/'ST-Population'!N7%</f>
        <v>35.218279595143606</v>
      </c>
      <c r="U7" s="58">
        <f>(EnrlST!AS7+EnrlST!BE7)/('ST-Population'!L7+'ST-Population'!I7)%</f>
        <v>50.087532970752314</v>
      </c>
      <c r="V7" s="58">
        <f>(EnrlST!AT7+EnrlST!BF7)/('ST-Population'!M7+'ST-Population'!J7)%</f>
        <v>43.195720432608447</v>
      </c>
      <c r="W7" s="58">
        <f>(EnrlST!AU7+EnrlST!BG7)/('ST-Population'!N7+'ST-Population'!K7)%</f>
        <v>46.635444335709956</v>
      </c>
      <c r="X7" s="58">
        <f>EnrlST!BH7/('ST-Population'!C7+'ST-Population'!F7+'ST-Population'!I7+'ST-Population'!L7)%</f>
        <v>116.61168169212372</v>
      </c>
      <c r="Y7" s="58">
        <f>EnrlST!BI7/('ST-Population'!D7+'ST-Population'!G7+'ST-Population'!J7+'ST-Population'!M7)%</f>
        <v>107.65765008489819</v>
      </c>
      <c r="Z7" s="58">
        <f>EnrlST!BJ7/('ST-Population'!E7+'ST-Population'!H7+'ST-Population'!K7+'ST-Population'!N7)%</f>
        <v>112.11472620811645</v>
      </c>
    </row>
    <row r="8" spans="1:62" s="47" customFormat="1" ht="19.5" customHeight="1">
      <c r="A8" s="29">
        <v>3</v>
      </c>
      <c r="B8" s="30" t="s">
        <v>48</v>
      </c>
      <c r="C8" s="58">
        <f>EnrlST!U8/'ST-Population'!C8%</f>
        <v>103.01240576957321</v>
      </c>
      <c r="D8" s="58">
        <f>EnrlST!V8/'ST-Population'!D8%</f>
        <v>104.02538350072453</v>
      </c>
      <c r="E8" s="58">
        <f>EnrlST!W8/'ST-Population'!E8%</f>
        <v>103.5163338255107</v>
      </c>
      <c r="F8" s="58">
        <f>EnrlST!AG8/'ST-Population'!F8%</f>
        <v>87.549034077227219</v>
      </c>
      <c r="G8" s="58">
        <f>EnrlST!AH8/'ST-Population'!G8%</f>
        <v>84.671142207286266</v>
      </c>
      <c r="H8" s="58">
        <f>EnrlST!AI8/'ST-Population'!H8%</f>
        <v>86.119516180736355</v>
      </c>
      <c r="I8" s="58">
        <f>EnrlST!AJ8/('ST-Population'!C8+'ST-Population'!F8)%</f>
        <v>96.996382603860368</v>
      </c>
      <c r="J8" s="58">
        <f>EnrlST!AK8/('ST-Population'!D8+'ST-Population'!G8)%</f>
        <v>96.509378314195686</v>
      </c>
      <c r="K8" s="58">
        <f>EnrlST!AL8/('ST-Population'!E8+'ST-Population'!H8)%</f>
        <v>96.754253204719092</v>
      </c>
      <c r="L8" s="58">
        <f>EnrlST!AS8/'ST-Population'!I8%</f>
        <v>59.322052497585815</v>
      </c>
      <c r="M8" s="58">
        <f>EnrlST!AT8/'ST-Population'!J8%</f>
        <v>53.258661336056576</v>
      </c>
      <c r="N8" s="58">
        <f>EnrlST!AU8/'ST-Population'!K8%</f>
        <v>56.275146717619762</v>
      </c>
      <c r="O8" s="58">
        <f>EnrlST!AV8/('ST-Population'!C8+'ST-Population'!F8+'ST-Population'!I8)%</f>
        <v>88.86142895393445</v>
      </c>
      <c r="P8" s="58">
        <f>EnrlST!AW8/('ST-Population'!D8+'ST-Population'!G8+'ST-Population'!J8)%</f>
        <v>87.013343256097968</v>
      </c>
      <c r="Q8" s="58">
        <f>EnrlST!AX8/('ST-Population'!E8+'ST-Population'!H8+'ST-Population'!K8)%</f>
        <v>87.940451723412423</v>
      </c>
      <c r="R8" s="58">
        <f>EnrlST!BE8/'ST-Population'!L8%</f>
        <v>19.232266857031604</v>
      </c>
      <c r="S8" s="58">
        <f>EnrlST!BF8/'ST-Population'!M8%</f>
        <v>12.432033719704952</v>
      </c>
      <c r="T8" s="58">
        <f>EnrlST!BG8/'ST-Population'!N8%</f>
        <v>15.787760069173864</v>
      </c>
      <c r="U8" s="58">
        <f>(EnrlST!AS8+EnrlST!BE8)/('ST-Population'!L8+'ST-Population'!I8)%</f>
        <v>39.132376812541537</v>
      </c>
      <c r="V8" s="58">
        <f>(EnrlST!AT8+EnrlST!BF8)/('ST-Population'!M8+'ST-Population'!J8)%</f>
        <v>32.533819745703326</v>
      </c>
      <c r="W8" s="58">
        <f>(EnrlST!AU8+EnrlST!BG8)/('ST-Population'!N8+'ST-Population'!K8)%</f>
        <v>35.803135517058045</v>
      </c>
      <c r="X8" s="58">
        <f>EnrlST!BH8/('ST-Population'!C8+'ST-Population'!F8+'ST-Population'!I8+'ST-Population'!L8)%</f>
        <v>76.348878388595935</v>
      </c>
      <c r="Y8" s="58">
        <f>EnrlST!BI8/('ST-Population'!D8+'ST-Population'!G8+'ST-Population'!J8+'ST-Population'!M8)%</f>
        <v>73.247065962834881</v>
      </c>
      <c r="Z8" s="58">
        <f>EnrlST!BJ8/('ST-Population'!E8+'ST-Population'!H8+'ST-Population'!K8+'ST-Population'!N8)%</f>
        <v>74.798492350438124</v>
      </c>
    </row>
    <row r="9" spans="1:62" s="47" customFormat="1" ht="19.5" customHeight="1">
      <c r="A9" s="29">
        <v>4</v>
      </c>
      <c r="B9" s="30" t="s">
        <v>18</v>
      </c>
      <c r="C9" s="58">
        <f>EnrlST!U9/'ST-Population'!C9%</f>
        <v>224.14497630657232</v>
      </c>
      <c r="D9" s="58">
        <f>EnrlST!V9/'ST-Population'!D9%</f>
        <v>133.16252502433559</v>
      </c>
      <c r="E9" s="58">
        <f>EnrlST!W9/'ST-Population'!E9%</f>
        <v>180.18652776175557</v>
      </c>
      <c r="F9" s="58">
        <f>EnrlST!AG9/'ST-Population'!F9%</f>
        <v>107.01105911109785</v>
      </c>
      <c r="G9" s="58">
        <f>EnrlST!AH9/'ST-Population'!G9%</f>
        <v>58.864535373840866</v>
      </c>
      <c r="H9" s="58">
        <f>EnrlST!AI9/'ST-Population'!H9%</f>
        <v>83.949121744397331</v>
      </c>
      <c r="I9" s="58">
        <f>EnrlST!AJ9/('ST-Population'!C9+'ST-Population'!F9)%</f>
        <v>181.33586081424104</v>
      </c>
      <c r="J9" s="58">
        <f>EnrlST!AK9/('ST-Population'!D9+'ST-Population'!G9)%</f>
        <v>106.29506735921397</v>
      </c>
      <c r="K9" s="58">
        <f>EnrlST!AL9/('ST-Population'!E9+'ST-Population'!H9)%</f>
        <v>145.1931330472103</v>
      </c>
      <c r="L9" s="58">
        <f>EnrlST!AS9/'ST-Population'!I9%</f>
        <v>49.383701339008603</v>
      </c>
      <c r="M9" s="58">
        <f>EnrlST!AT9/'ST-Population'!J9%</f>
        <v>30.653036313701556</v>
      </c>
      <c r="N9" s="58">
        <f>EnrlST!AU9/'ST-Population'!K9%</f>
        <v>40.659939359484554</v>
      </c>
      <c r="O9" s="58">
        <f>EnrlST!AV9/('ST-Population'!C9+'ST-Population'!F9+'ST-Population'!I9)%</f>
        <v>155.30893349075166</v>
      </c>
      <c r="P9" s="58">
        <f>EnrlST!AW9/('ST-Population'!D9+'ST-Population'!G9+'ST-Population'!J9)%</f>
        <v>92.123943554611202</v>
      </c>
      <c r="Q9" s="58">
        <f>EnrlST!AX9/('ST-Population'!E9+'ST-Population'!H9+'ST-Population'!K9)%</f>
        <v>125.06976871443163</v>
      </c>
      <c r="R9" s="58">
        <f>EnrlST!BE9/'ST-Population'!L9%</f>
        <v>29.991567042015973</v>
      </c>
      <c r="S9" s="58">
        <f>EnrlST!BF9/'ST-Population'!M9%</f>
        <v>18.601462522851921</v>
      </c>
      <c r="T9" s="58">
        <f>EnrlST!BG9/'ST-Population'!N9%</f>
        <v>24.697979449326926</v>
      </c>
      <c r="U9" s="58">
        <f>(EnrlST!AS9+EnrlST!BE9)/('ST-Population'!L9+'ST-Population'!I9)%</f>
        <v>40.23131131037389</v>
      </c>
      <c r="V9" s="58">
        <f>(EnrlST!AT9+EnrlST!BF9)/('ST-Population'!M9+'ST-Population'!J9)%</f>
        <v>24.977129634612279</v>
      </c>
      <c r="W9" s="58">
        <f>(EnrlST!AU9+EnrlST!BG9)/('ST-Population'!N9+'ST-Population'!K9)%</f>
        <v>33.133864970768286</v>
      </c>
      <c r="X9" s="58">
        <f>EnrlST!BH9/('ST-Population'!C9+'ST-Population'!F9+'ST-Population'!I9+'ST-Population'!L9)%</f>
        <v>136.52679474216382</v>
      </c>
      <c r="Y9" s="58">
        <f>EnrlST!BI9/('ST-Population'!D9+'ST-Population'!G9+'ST-Population'!J9+'ST-Population'!M9)%</f>
        <v>81.614470621861088</v>
      </c>
      <c r="Z9" s="58">
        <f>EnrlST!BJ9/('ST-Population'!E9+'ST-Population'!H9+'ST-Population'!K9+'ST-Population'!N9)%</f>
        <v>110.35807268863904</v>
      </c>
    </row>
    <row r="10" spans="1:62" s="47" customFormat="1" ht="19.5" customHeight="1">
      <c r="A10" s="29">
        <v>5</v>
      </c>
      <c r="B10" s="34" t="s">
        <v>19</v>
      </c>
      <c r="C10" s="58">
        <f>EnrlST!U10/'ST-Population'!C10%</f>
        <v>115.79268528701243</v>
      </c>
      <c r="D10" s="58">
        <f>EnrlST!V10/'ST-Population'!D10%</f>
        <v>110.47313179268777</v>
      </c>
      <c r="E10" s="58">
        <f>EnrlST!W10/'ST-Population'!E10%</f>
        <v>113.16201071025345</v>
      </c>
      <c r="F10" s="58">
        <f>EnrlST!AG10/'ST-Population'!F10%</f>
        <v>77.804679889571105</v>
      </c>
      <c r="G10" s="58">
        <f>EnrlST!AH10/'ST-Population'!G10%</f>
        <v>71.4407462954685</v>
      </c>
      <c r="H10" s="58">
        <f>EnrlST!AI10/'ST-Population'!H10%</f>
        <v>74.675204614929484</v>
      </c>
      <c r="I10" s="58">
        <f>EnrlST!AJ10/('ST-Population'!C10+'ST-Population'!F10)%</f>
        <v>102.10458552045162</v>
      </c>
      <c r="J10" s="58">
        <f>EnrlST!AK10/('ST-Population'!D10+'ST-Population'!G10)%</f>
        <v>96.508529143169739</v>
      </c>
      <c r="K10" s="58">
        <f>EnrlST!AL10/('ST-Population'!E10+'ST-Population'!H10)%</f>
        <v>99.342753134093854</v>
      </c>
      <c r="L10" s="58">
        <f>EnrlST!AS10/'ST-Population'!I10%</f>
        <v>50.452040870914246</v>
      </c>
      <c r="M10" s="58">
        <f>EnrlST!AT10/'ST-Population'!J10%</f>
        <v>46.414687097669955</v>
      </c>
      <c r="N10" s="58">
        <f>EnrlST!AU10/'ST-Population'!K10%</f>
        <v>48.49382746281632</v>
      </c>
      <c r="O10" s="58">
        <f>EnrlST!AV10/('ST-Population'!C10+'ST-Population'!F10+'ST-Population'!I10)%</f>
        <v>91.939010309616037</v>
      </c>
      <c r="P10" s="58">
        <f>EnrlST!AW10/('ST-Population'!D10+'ST-Population'!G10+'ST-Population'!J10)%</f>
        <v>86.916548541348689</v>
      </c>
      <c r="Q10" s="58">
        <f>EnrlST!AX10/('ST-Population'!E10+'ST-Population'!H10+'ST-Population'!K10)%</f>
        <v>89.468562909844849</v>
      </c>
      <c r="R10" s="58">
        <f>EnrlST!BE10/'ST-Population'!L10%</f>
        <v>30.25610366317267</v>
      </c>
      <c r="S10" s="58">
        <f>EnrlST!BF10/'ST-Population'!M10%</f>
        <v>22.46142829674519</v>
      </c>
      <c r="T10" s="58">
        <f>EnrlST!BG10/'ST-Population'!N10%</f>
        <v>26.397904865673798</v>
      </c>
      <c r="U10" s="58">
        <f>(EnrlST!AS10+EnrlST!BE10)/('ST-Population'!L10+'ST-Population'!I10)%</f>
        <v>40.804048180802191</v>
      </c>
      <c r="V10" s="58">
        <f>(EnrlST!AT10+EnrlST!BF10)/('ST-Population'!M10+'ST-Population'!J10)%</f>
        <v>34.733489612804142</v>
      </c>
      <c r="W10" s="58">
        <f>(EnrlST!AU10+EnrlST!BG10)/('ST-Population'!N10+'ST-Population'!K10)%</f>
        <v>37.830518138407811</v>
      </c>
      <c r="X10" s="58">
        <f>EnrlST!BH10/('ST-Population'!C10+'ST-Population'!F10+'ST-Population'!I10+'ST-Population'!L10)%</f>
        <v>82.529076568627843</v>
      </c>
      <c r="Y10" s="58">
        <f>EnrlST!BI10/('ST-Population'!D10+'ST-Population'!G10+'ST-Population'!J10+'ST-Population'!M10)%</f>
        <v>76.979947543476968</v>
      </c>
      <c r="Z10" s="58">
        <f>EnrlST!BJ10/('ST-Population'!E10+'ST-Population'!H10+'ST-Population'!K10+'ST-Population'!N10)%</f>
        <v>79.796935155129461</v>
      </c>
    </row>
    <row r="11" spans="1:62" s="47" customFormat="1" ht="19.5" customHeight="1">
      <c r="A11" s="29">
        <v>6</v>
      </c>
      <c r="B11" s="30" t="s">
        <v>20</v>
      </c>
      <c r="C11" s="58">
        <f>EnrlST!U11/'ST-Population'!C11%</f>
        <v>14653.333333333334</v>
      </c>
      <c r="D11" s="58">
        <f>EnrlST!V11/'ST-Population'!D11%</f>
        <v>9671.4285714285725</v>
      </c>
      <c r="E11" s="58">
        <f>EnrlST!W11/'ST-Population'!E11%</f>
        <v>11747.222222222223</v>
      </c>
      <c r="F11" s="58">
        <f>EnrlST!AG11/'ST-Population'!F11%</f>
        <v>13133.333333333334</v>
      </c>
      <c r="G11" s="58">
        <f>EnrlST!AH11/'ST-Population'!G11%</f>
        <v>13476.190476190477</v>
      </c>
      <c r="H11" s="58">
        <f>EnrlST!AI11/'ST-Population'!H11%</f>
        <v>13293.333333333332</v>
      </c>
      <c r="I11" s="58">
        <f>EnrlST!AJ11/('ST-Population'!C11+'ST-Population'!F11)%</f>
        <v>13977.777777777777</v>
      </c>
      <c r="J11" s="58">
        <f>EnrlST!AK11/('ST-Population'!D11+'ST-Population'!G11)%</f>
        <v>10939.682539682539</v>
      </c>
      <c r="K11" s="58">
        <f>EnrlST!AL11/('ST-Population'!E11+'ST-Population'!H11)%</f>
        <v>12341.880341880342</v>
      </c>
      <c r="L11" s="58">
        <f>EnrlST!AS11/'ST-Population'!I11%</f>
        <v>17050</v>
      </c>
      <c r="M11" s="58">
        <f>EnrlST!AT11/'ST-Population'!J11%</f>
        <v>11628.571428571428</v>
      </c>
      <c r="N11" s="58">
        <f>EnrlST!AU11/'ST-Population'!K11%</f>
        <v>13887.5</v>
      </c>
      <c r="O11" s="58">
        <f>EnrlST!AV11/('ST-Population'!C11+'ST-Population'!F11+'ST-Population'!I11)%</f>
        <v>14457.8125</v>
      </c>
      <c r="P11" s="58">
        <f>EnrlST!AW11/('ST-Population'!D11+'ST-Population'!G11+'ST-Population'!J11)%</f>
        <v>11064.935064935065</v>
      </c>
      <c r="Q11" s="58">
        <f>EnrlST!AX11/('ST-Population'!E11+'ST-Population'!H11+'ST-Population'!K11)%</f>
        <v>12604.964539007093</v>
      </c>
      <c r="R11" s="58">
        <f>EnrlST!BE11/'ST-Population'!L11%</f>
        <v>4305.5555555555557</v>
      </c>
      <c r="S11" s="58">
        <f>EnrlST!BF11/'ST-Population'!M11%</f>
        <v>6200</v>
      </c>
      <c r="T11" s="58">
        <f>EnrlST!BG11/'ST-Population'!N11%</f>
        <v>5063.3333333333339</v>
      </c>
      <c r="U11" s="58">
        <f>(EnrlST!AS11+EnrlST!BE11)/('ST-Population'!L11+'ST-Population'!I11)%</f>
        <v>8857.1428571428569</v>
      </c>
      <c r="V11" s="58">
        <f>(EnrlST!AT11+EnrlST!BF11)/('ST-Population'!M11+'ST-Population'!J11)%</f>
        <v>9123.076923076922</v>
      </c>
      <c r="W11" s="58">
        <f>(EnrlST!AU11+EnrlST!BG11)/('ST-Population'!N11+'ST-Population'!K11)%</f>
        <v>8985.1851851851843</v>
      </c>
      <c r="X11" s="58">
        <f>EnrlST!BH11/('ST-Population'!C11+'ST-Population'!F11+'ST-Population'!I11+'ST-Population'!L11)%</f>
        <v>12229.268292682927</v>
      </c>
      <c r="Y11" s="58">
        <f>EnrlST!BI11/('ST-Population'!D11+'ST-Population'!G11+'ST-Population'!J11+'ST-Population'!M11)%</f>
        <v>10408.988764044943</v>
      </c>
      <c r="Z11" s="58">
        <f>EnrlST!BJ11/('ST-Population'!E11+'ST-Population'!H11+'ST-Population'!K11+'ST-Population'!N11)%</f>
        <v>11281.87134502924</v>
      </c>
    </row>
    <row r="12" spans="1:62" s="47" customFormat="1" ht="19.5" customHeight="1">
      <c r="A12" s="29">
        <v>7</v>
      </c>
      <c r="B12" s="30" t="s">
        <v>21</v>
      </c>
      <c r="C12" s="58">
        <f>EnrlST!U12/'ST-Population'!C12%</f>
        <v>129.30845873507045</v>
      </c>
      <c r="D12" s="58">
        <f>EnrlST!V12/'ST-Population'!D12%</f>
        <v>130.86121697027741</v>
      </c>
      <c r="E12" s="58">
        <f>EnrlST!W12/'ST-Population'!E12%</f>
        <v>130.05201919402097</v>
      </c>
      <c r="F12" s="58">
        <f>EnrlST!AG12/'ST-Population'!F12%</f>
        <v>75.08404633906261</v>
      </c>
      <c r="G12" s="58">
        <f>EnrlST!AH12/'ST-Population'!G12%</f>
        <v>71.735152356833595</v>
      </c>
      <c r="H12" s="58">
        <f>EnrlST!AI12/'ST-Population'!H12%</f>
        <v>73.473160955674317</v>
      </c>
      <c r="I12" s="58">
        <f>EnrlST!AJ12/('ST-Population'!C12+'ST-Population'!F12)%</f>
        <v>110.33854328774126</v>
      </c>
      <c r="J12" s="58">
        <f>EnrlST!AK12/('ST-Population'!D12+'ST-Population'!G12)%</f>
        <v>110.06019620888904</v>
      </c>
      <c r="K12" s="58">
        <f>EnrlST!AL12/('ST-Population'!E12+'ST-Population'!H12)%</f>
        <v>110.20504231797756</v>
      </c>
      <c r="L12" s="58">
        <f>EnrlST!AS12/'ST-Population'!I12%</f>
        <v>57.377308319831087</v>
      </c>
      <c r="M12" s="58">
        <f>EnrlST!AT12/'ST-Population'!J12%</f>
        <v>49.788586154269559</v>
      </c>
      <c r="N12" s="58">
        <f>EnrlST!AU12/'ST-Population'!K12%</f>
        <v>53.77722124466257</v>
      </c>
      <c r="O12" s="58">
        <f>EnrlST!AV12/('ST-Population'!C12+'ST-Population'!F12+'ST-Population'!I12)%</f>
        <v>100.27473824236182</v>
      </c>
      <c r="P12" s="58">
        <f>EnrlST!AW12/('ST-Population'!D12+'ST-Population'!G12+'ST-Population'!J12)%</f>
        <v>98.800140692501586</v>
      </c>
      <c r="Q12" s="58">
        <f>EnrlST!AX12/('ST-Population'!E12+'ST-Population'!H12+'ST-Population'!K12)%</f>
        <v>99.568942132424866</v>
      </c>
      <c r="R12" s="58">
        <f>EnrlST!BE12/'ST-Population'!L12%</f>
        <v>26.206433459103408</v>
      </c>
      <c r="S12" s="58">
        <f>EnrlST!BF12/'ST-Population'!M12%</f>
        <v>23.333309644453603</v>
      </c>
      <c r="T12" s="58">
        <f>EnrlST!BG12/'ST-Population'!N12%</f>
        <v>24.845581874425665</v>
      </c>
      <c r="U12" s="58">
        <f>(EnrlST!AS12+EnrlST!BE12)/('ST-Population'!L12+'ST-Population'!I12)%</f>
        <v>42.762090668393796</v>
      </c>
      <c r="V12" s="58">
        <f>(EnrlST!AT12+EnrlST!BF12)/('ST-Population'!M12+'ST-Population'!J12)%</f>
        <v>37.404229695697445</v>
      </c>
      <c r="W12" s="58">
        <f>(EnrlST!AU12+EnrlST!BG12)/('ST-Population'!N12+'ST-Population'!K12)%</f>
        <v>40.22220820388273</v>
      </c>
      <c r="X12" s="58">
        <f>EnrlST!BH12/('ST-Population'!C12+'ST-Population'!F12+'ST-Population'!I12+'ST-Population'!L12)%</f>
        <v>89.634644888060052</v>
      </c>
      <c r="Y12" s="58">
        <f>EnrlST!BI12/('ST-Population'!D12+'ST-Population'!G12+'ST-Population'!J12+'ST-Population'!M12)%</f>
        <v>88.143464996788708</v>
      </c>
      <c r="Z12" s="58">
        <f>EnrlST!BJ12/('ST-Population'!E12+'ST-Population'!H12+'ST-Population'!K12+'ST-Population'!N12)%</f>
        <v>88.921971597258533</v>
      </c>
    </row>
    <row r="13" spans="1:62" s="47" customFormat="1" ht="19.5" customHeight="1">
      <c r="A13" s="29">
        <v>8</v>
      </c>
      <c r="B13" s="30" t="s">
        <v>22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62" s="47" customFormat="1" ht="19.5" customHeight="1">
      <c r="A14" s="29">
        <v>9</v>
      </c>
      <c r="B14" s="30" t="s">
        <v>23</v>
      </c>
      <c r="C14" s="58">
        <f>EnrlST!U14/'ST-Population'!C14%</f>
        <v>140.6659388646288</v>
      </c>
      <c r="D14" s="58">
        <f>EnrlST!V14/'ST-Population'!D14%</f>
        <v>135.52452042700057</v>
      </c>
      <c r="E14" s="58">
        <f>EnrlST!W14/'ST-Population'!E14%</f>
        <v>138.13234188980738</v>
      </c>
      <c r="F14" s="58">
        <f>EnrlST!AG14/'ST-Population'!F14%</f>
        <v>153.75814983392789</v>
      </c>
      <c r="G14" s="58">
        <f>EnrlST!AH14/'ST-Population'!G14%</f>
        <v>149.6814458457938</v>
      </c>
      <c r="H14" s="58">
        <f>EnrlST!AI14/'ST-Population'!H14%</f>
        <v>151.7762326169406</v>
      </c>
      <c r="I14" s="58">
        <f>EnrlST!AJ14/('ST-Population'!C14+'ST-Population'!F14)%</f>
        <v>145.74523934520116</v>
      </c>
      <c r="J14" s="58">
        <f>EnrlST!AK14/('ST-Population'!D14+'ST-Population'!G14)%</f>
        <v>140.92803970223326</v>
      </c>
      <c r="K14" s="58">
        <f>EnrlST!AL14/('ST-Population'!E14+'ST-Population'!H14)%</f>
        <v>143.3836946208306</v>
      </c>
      <c r="L14" s="58">
        <f>EnrlST!AS14/'ST-Population'!I14%</f>
        <v>117.36616302928559</v>
      </c>
      <c r="M14" s="58">
        <f>EnrlST!AT14/'ST-Population'!J14%</f>
        <v>151.61662817551962</v>
      </c>
      <c r="N14" s="58">
        <f>EnrlST!AU14/'ST-Population'!K14%</f>
        <v>134.22373780430047</v>
      </c>
      <c r="O14" s="58">
        <f>EnrlST!AV14/('ST-Population'!C14+'ST-Population'!F14+'ST-Population'!I14)%</f>
        <v>139.9635175191913</v>
      </c>
      <c r="P14" s="58">
        <f>EnrlST!AW14/('ST-Population'!D14+'ST-Population'!G14+'ST-Population'!J14)%</f>
        <v>143.11922985875484</v>
      </c>
      <c r="Q14" s="58">
        <f>EnrlST!AX14/('ST-Population'!E14+'ST-Population'!H14+'ST-Population'!K14)%</f>
        <v>141.51180797522261</v>
      </c>
      <c r="R14" s="58">
        <f>EnrlST!BE14/'ST-Population'!L14%</f>
        <v>101.18154538634658</v>
      </c>
      <c r="S14" s="58">
        <f>EnrlST!BF14/'ST-Population'!M14%</f>
        <v>90.734999088090461</v>
      </c>
      <c r="T14" s="58">
        <f>EnrlST!BG14/'ST-Population'!N14%</f>
        <v>95.885344429033751</v>
      </c>
      <c r="U14" s="58">
        <f>(EnrlST!AS14+EnrlST!BE14)/('ST-Population'!L14+'ST-Population'!I14)%</f>
        <v>109.29580099130271</v>
      </c>
      <c r="V14" s="58">
        <f>(EnrlST!AT14+EnrlST!BF14)/('ST-Population'!M14+'ST-Population'!J14)%</f>
        <v>120.35771139619814</v>
      </c>
      <c r="W14" s="58">
        <f>(EnrlST!AU14+EnrlST!BG14)/('ST-Population'!N14+'ST-Population'!K14)%</f>
        <v>114.82313307130825</v>
      </c>
      <c r="X14" s="58">
        <f>EnrlST!BH14/('ST-Population'!C14+'ST-Population'!F14+'ST-Population'!I14+'ST-Population'!L14)%</f>
        <v>133.42918536307906</v>
      </c>
      <c r="Y14" s="58">
        <f>EnrlST!BI14/('ST-Population'!D14+'ST-Population'!G14+'ST-Population'!J14+'ST-Population'!M14)%</f>
        <v>133.80258847189333</v>
      </c>
      <c r="Z14" s="58">
        <f>EnrlST!BJ14/('ST-Population'!E14+'ST-Population'!H14+'ST-Population'!K14+'ST-Population'!N14)%</f>
        <v>133.61344537815125</v>
      </c>
    </row>
    <row r="15" spans="1:62" s="47" customFormat="1" ht="19.5" customHeight="1">
      <c r="A15" s="29">
        <v>10</v>
      </c>
      <c r="B15" s="30" t="s">
        <v>24</v>
      </c>
      <c r="C15" s="58">
        <f>EnrlST!U15/'ST-Population'!C15%</f>
        <v>91.640461215932902</v>
      </c>
      <c r="D15" s="58">
        <f>EnrlST!V15/'ST-Population'!D15%</f>
        <v>86.944593633420922</v>
      </c>
      <c r="E15" s="58">
        <f>EnrlST!W15/'ST-Population'!E15%</f>
        <v>89.412647802163761</v>
      </c>
      <c r="F15" s="58">
        <f>EnrlST!AG15/'ST-Population'!F15%</f>
        <v>68.677488772455092</v>
      </c>
      <c r="G15" s="58">
        <f>EnrlST!AH15/'ST-Population'!G15%</f>
        <v>61.245522039354128</v>
      </c>
      <c r="H15" s="58">
        <f>EnrlST!AI15/'ST-Population'!H15%</f>
        <v>65.154908088687648</v>
      </c>
      <c r="I15" s="58">
        <f>EnrlST!AJ15/('ST-Population'!C15+'ST-Population'!F15)%</f>
        <v>83.395760548239721</v>
      </c>
      <c r="J15" s="58">
        <f>EnrlST!AK15/('ST-Population'!D15+'ST-Population'!G15)%</f>
        <v>77.728021747833125</v>
      </c>
      <c r="K15" s="58">
        <f>EnrlST!AL15/('ST-Population'!E15+'ST-Population'!H15)%</f>
        <v>80.707773141709168</v>
      </c>
      <c r="L15" s="58">
        <f>EnrlST!AS15/'ST-Population'!I15%</f>
        <v>35.868394538442836</v>
      </c>
      <c r="M15" s="58">
        <f>EnrlST!AT15/'ST-Population'!J15%</f>
        <v>26.051383399209485</v>
      </c>
      <c r="N15" s="58">
        <f>EnrlST!AU15/'ST-Population'!K15%</f>
        <v>31.276001701089065</v>
      </c>
      <c r="O15" s="58">
        <f>EnrlST!AV15/('ST-Population'!C15+'ST-Population'!F15+'ST-Population'!I15)%</f>
        <v>74.143586622028337</v>
      </c>
      <c r="P15" s="58">
        <f>EnrlST!AW15/('ST-Population'!D15+'ST-Population'!G15+'ST-Population'!J15)%</f>
        <v>67.876545628536761</v>
      </c>
      <c r="Q15" s="58">
        <f>EnrlST!AX15/('ST-Population'!E15+'ST-Population'!H15+'ST-Population'!K15)%</f>
        <v>71.179179378974084</v>
      </c>
      <c r="R15" s="58">
        <f>EnrlST!BE15/'ST-Population'!L15%</f>
        <v>24.70995931896941</v>
      </c>
      <c r="S15" s="58">
        <f>EnrlST!BF15/'ST-Population'!M15%</f>
        <v>17.910447761194032</v>
      </c>
      <c r="T15" s="58">
        <f>EnrlST!BG15/'ST-Population'!N15%</f>
        <v>21.540317715664589</v>
      </c>
      <c r="U15" s="58">
        <f>(EnrlST!AS15+EnrlST!BE15)/('ST-Population'!L15+'ST-Population'!I15)%</f>
        <v>30.51453976974933</v>
      </c>
      <c r="V15" s="58">
        <f>(EnrlST!AT15+EnrlST!BF15)/('ST-Population'!M15+'ST-Population'!J15)%</f>
        <v>22.1587393259354</v>
      </c>
      <c r="W15" s="58">
        <f>(EnrlST!AU15+EnrlST!BG15)/('ST-Population'!N15+'ST-Population'!K15)%</f>
        <v>26.612273992659876</v>
      </c>
      <c r="X15" s="58">
        <f>EnrlST!BH15/('ST-Population'!C15+'ST-Population'!F15+'ST-Population'!I15+'ST-Population'!L15)%</f>
        <v>66.6186934857772</v>
      </c>
      <c r="Y15" s="58">
        <f>EnrlST!BI15/('ST-Population'!D15+'ST-Population'!G15+'ST-Population'!J15+'ST-Population'!M15)%</f>
        <v>60.44645434427018</v>
      </c>
      <c r="Z15" s="58">
        <f>EnrlST!BJ15/('ST-Population'!E15+'ST-Population'!H15+'ST-Population'!K15+'ST-Population'!N15)%</f>
        <v>63.70550230398004</v>
      </c>
    </row>
    <row r="16" spans="1:62" s="47" customFormat="1" ht="19.5" customHeight="1">
      <c r="A16" s="29">
        <v>11</v>
      </c>
      <c r="B16" s="30" t="s">
        <v>52</v>
      </c>
      <c r="C16" s="58">
        <f>EnrlST!U16/'ST-Population'!C16%</f>
        <v>167.73096431817518</v>
      </c>
      <c r="D16" s="58">
        <f>EnrlST!V16/'ST-Population'!D16%</f>
        <v>163.74789316391772</v>
      </c>
      <c r="E16" s="58">
        <f>EnrlST!W16/'ST-Population'!E16%</f>
        <v>165.75918157139731</v>
      </c>
      <c r="F16" s="58">
        <f>EnrlST!AG16/'ST-Population'!F16%</f>
        <v>79.487764491964569</v>
      </c>
      <c r="G16" s="58">
        <f>EnrlST!AH16/'ST-Population'!G16%</f>
        <v>75.232203592730045</v>
      </c>
      <c r="H16" s="58">
        <f>EnrlST!AI16/'ST-Population'!H16%</f>
        <v>77.379517494361579</v>
      </c>
      <c r="I16" s="58">
        <f>EnrlST!AJ16/('ST-Population'!C16+'ST-Population'!F16)%</f>
        <v>134.4396494948349</v>
      </c>
      <c r="J16" s="58">
        <f>EnrlST!AK16/('ST-Population'!D16+'ST-Population'!G16)%</f>
        <v>130.32306614353502</v>
      </c>
      <c r="K16" s="58">
        <f>EnrlST!AL16/('ST-Population'!E16+'ST-Population'!H16)%</f>
        <v>132.40119927632603</v>
      </c>
      <c r="L16" s="58">
        <f>EnrlST!AS16/'ST-Population'!I16%</f>
        <v>32.65333672552817</v>
      </c>
      <c r="M16" s="58">
        <f>EnrlST!AT16/'ST-Population'!J16%</f>
        <v>30.094203286410107</v>
      </c>
      <c r="N16" s="58">
        <f>EnrlST!AU16/'ST-Population'!K16%</f>
        <v>31.393225082953595</v>
      </c>
      <c r="O16" s="58">
        <f>EnrlST!AV16/('ST-Population'!C16+'ST-Population'!F16+'ST-Population'!I16)%</f>
        <v>114.00563698563026</v>
      </c>
      <c r="P16" s="58">
        <f>EnrlST!AW16/('ST-Population'!D16+'ST-Population'!G16+'ST-Population'!J16)%</f>
        <v>110.38013050511893</v>
      </c>
      <c r="Q16" s="58">
        <f>EnrlST!AX16/('ST-Population'!E16+'ST-Population'!H16+'ST-Population'!K16)%</f>
        <v>112.2123744630191</v>
      </c>
      <c r="R16" s="58">
        <f>EnrlST!BE16/'ST-Population'!L16%</f>
        <v>7.2980495077005045</v>
      </c>
      <c r="S16" s="58">
        <f>EnrlST!BF16/'ST-Population'!M16%</f>
        <v>6.8445562235505566</v>
      </c>
      <c r="T16" s="58">
        <f>EnrlST!BG16/'ST-Population'!N16%</f>
        <v>7.0727672076903332</v>
      </c>
      <c r="U16" s="58">
        <f>(EnrlST!AS16+EnrlST!BE16)/('ST-Population'!L16+'ST-Population'!I16)%</f>
        <v>20.531630064821037</v>
      </c>
      <c r="V16" s="58">
        <f>(EnrlST!AT16+EnrlST!BF16)/('ST-Population'!M16+'ST-Population'!J16)%</f>
        <v>18.877620275747059</v>
      </c>
      <c r="W16" s="58">
        <f>(EnrlST!AU16+EnrlST!BG16)/('ST-Population'!N16+'ST-Population'!K16)%</f>
        <v>19.713725635240596</v>
      </c>
      <c r="X16" s="58">
        <f>EnrlST!BH16/('ST-Population'!C16+'ST-Population'!F16+'ST-Population'!I16+'ST-Population'!L16)%</f>
        <v>97.43131462984077</v>
      </c>
      <c r="Y16" s="58">
        <f>EnrlST!BI16/('ST-Population'!D16+'ST-Population'!G16+'ST-Population'!J16+'ST-Population'!M16)%</f>
        <v>94.181489866321684</v>
      </c>
      <c r="Z16" s="58">
        <f>EnrlST!BJ16/('ST-Population'!E16+'ST-Population'!H16+'ST-Population'!K16+'ST-Population'!N16)%</f>
        <v>95.822785654415569</v>
      </c>
    </row>
    <row r="17" spans="1:26" s="47" customFormat="1" ht="19.5" customHeight="1">
      <c r="A17" s="29">
        <v>12</v>
      </c>
      <c r="B17" s="30" t="s">
        <v>25</v>
      </c>
      <c r="C17" s="58">
        <f>EnrlST!U17/'ST-Population'!C17%</f>
        <v>110.21779063177847</v>
      </c>
      <c r="D17" s="58">
        <f>EnrlST!V17/'ST-Population'!D17%</f>
        <v>105.56526777419259</v>
      </c>
      <c r="E17" s="58">
        <f>EnrlST!W17/'ST-Population'!E17%</f>
        <v>107.91730262930417</v>
      </c>
      <c r="F17" s="58">
        <f>EnrlST!AG17/'ST-Population'!F17%</f>
        <v>96.101193916475381</v>
      </c>
      <c r="G17" s="58">
        <f>EnrlST!AH17/'ST-Population'!G17%</f>
        <v>90.093208142005352</v>
      </c>
      <c r="H17" s="58">
        <f>EnrlST!AI17/'ST-Population'!H17%</f>
        <v>93.15259710227798</v>
      </c>
      <c r="I17" s="58">
        <f>EnrlST!AJ17/('ST-Population'!C17+'ST-Population'!F17)%</f>
        <v>104.97013560216816</v>
      </c>
      <c r="J17" s="58">
        <f>EnrlST!AK17/('ST-Population'!D17+'ST-Population'!G17)%</f>
        <v>99.866849249370532</v>
      </c>
      <c r="K17" s="58">
        <f>EnrlST!AL17/('ST-Population'!E17+'ST-Population'!H17)%</f>
        <v>102.45371378784579</v>
      </c>
      <c r="L17" s="58">
        <f>EnrlST!AS17/'ST-Population'!I17%</f>
        <v>71.782309004010855</v>
      </c>
      <c r="M17" s="58">
        <f>EnrlST!AT17/'ST-Population'!J17%</f>
        <v>70.406029856311505</v>
      </c>
      <c r="N17" s="58">
        <f>EnrlST!AU17/'ST-Population'!K17%</f>
        <v>71.129717681082539</v>
      </c>
      <c r="O17" s="58">
        <f>EnrlST!AV17/('ST-Population'!C17+'ST-Population'!F17+'ST-Population'!I17)%</f>
        <v>98.214285714285708</v>
      </c>
      <c r="P17" s="58">
        <f>EnrlST!AW17/('ST-Population'!D17+'ST-Population'!G17+'ST-Population'!J17)%</f>
        <v>94.223612149163202</v>
      </c>
      <c r="Q17" s="58">
        <f>EnrlST!AX17/('ST-Population'!E17+'ST-Population'!H17+'ST-Population'!K17)%</f>
        <v>96.261423255570108</v>
      </c>
      <c r="R17" s="58">
        <f>EnrlST!BE17/'ST-Population'!L17%</f>
        <v>38.548634823117254</v>
      </c>
      <c r="S17" s="58">
        <f>EnrlST!BF17/'ST-Population'!M17%</f>
        <v>36.927191321854622</v>
      </c>
      <c r="T17" s="58">
        <f>EnrlST!BG17/'ST-Population'!N17%</f>
        <v>37.806094716490406</v>
      </c>
      <c r="U17" s="58">
        <f>(EnrlST!AS17+EnrlST!BE17)/('ST-Population'!L17+'ST-Population'!I17)%</f>
        <v>55.626176298170378</v>
      </c>
      <c r="V17" s="58">
        <f>(EnrlST!AT17+EnrlST!BF17)/('ST-Population'!M17+'ST-Population'!J17)%</f>
        <v>54.675222907003835</v>
      </c>
      <c r="W17" s="58">
        <f>(EnrlST!AU17+EnrlST!BG17)/('ST-Population'!N17+'ST-Population'!K17)%</f>
        <v>55.18264374098635</v>
      </c>
      <c r="X17" s="58">
        <f>EnrlST!BH17/('ST-Population'!C17+'ST-Population'!F17+'ST-Population'!I17+'ST-Population'!L17)%</f>
        <v>88.57932894820452</v>
      </c>
      <c r="Y17" s="58">
        <f>EnrlST!BI17/('ST-Population'!D17+'ST-Population'!G17+'ST-Population'!J17+'ST-Population'!M17)%</f>
        <v>85.907737932989519</v>
      </c>
      <c r="Z17" s="58">
        <f>EnrlST!BJ17/('ST-Population'!E17+'ST-Population'!H17+'ST-Population'!K17+'ST-Population'!N17)%</f>
        <v>87.284853018555737</v>
      </c>
    </row>
    <row r="18" spans="1:26" s="47" customFormat="1" ht="19.5" customHeight="1">
      <c r="A18" s="29">
        <v>13</v>
      </c>
      <c r="B18" s="30" t="s">
        <v>26</v>
      </c>
      <c r="C18" s="58">
        <f>EnrlST!U18/'ST-Population'!C18%</f>
        <v>137.24826126398548</v>
      </c>
      <c r="D18" s="58">
        <f>EnrlST!V18/'ST-Population'!D18%</f>
        <v>130.60766593954503</v>
      </c>
      <c r="E18" s="58">
        <f>EnrlST!W18/'ST-Population'!E18%</f>
        <v>133.97790055248618</v>
      </c>
      <c r="F18" s="58">
        <f>EnrlST!AG18/'ST-Population'!F18%</f>
        <v>121.85257664709719</v>
      </c>
      <c r="G18" s="58">
        <f>EnrlST!AH18/'ST-Population'!G18%</f>
        <v>123.16358202092195</v>
      </c>
      <c r="H18" s="58">
        <f>EnrlST!AI18/'ST-Population'!H18%</f>
        <v>122.48980276023914</v>
      </c>
      <c r="I18" s="58">
        <f>EnrlST!AJ18/('ST-Population'!C18+'ST-Population'!F18)%</f>
        <v>131.74522986049044</v>
      </c>
      <c r="J18" s="58">
        <f>EnrlST!AK18/('ST-Population'!D18+'ST-Population'!G18)%</f>
        <v>127.99062398965405</v>
      </c>
      <c r="K18" s="58">
        <f>EnrlST!AL18/('ST-Population'!E18+'ST-Population'!H18)%</f>
        <v>129.9047090754205</v>
      </c>
      <c r="L18" s="58">
        <f>EnrlST!AS18/'ST-Population'!I18%</f>
        <v>81.020782396088023</v>
      </c>
      <c r="M18" s="58">
        <f>EnrlST!AT18/'ST-Population'!J18%</f>
        <v>86.53106982703396</v>
      </c>
      <c r="N18" s="58">
        <f>EnrlST!AU18/'ST-Population'!K18%</f>
        <v>83.711291836096336</v>
      </c>
      <c r="O18" s="58">
        <f>EnrlST!AV18/('ST-Population'!C18+'ST-Population'!F18+'ST-Population'!I18)%</f>
        <v>121.46110233293058</v>
      </c>
      <c r="P18" s="58">
        <f>EnrlST!AW18/('ST-Population'!D18+'ST-Population'!G18+'ST-Population'!J18)%</f>
        <v>119.63663353556215</v>
      </c>
      <c r="Q18" s="58">
        <f>EnrlST!AX18/('ST-Population'!E18+'ST-Population'!H18+'ST-Population'!K18)%</f>
        <v>120.56745435865012</v>
      </c>
      <c r="R18" s="58">
        <f>EnrlST!BE18/'ST-Population'!L18%</f>
        <v>47.53991528185076</v>
      </c>
      <c r="S18" s="58">
        <f>EnrlST!BF18/'ST-Population'!M18%</f>
        <v>55.139888089528377</v>
      </c>
      <c r="T18" s="58">
        <f>EnrlST!BG18/'ST-Population'!N18%</f>
        <v>51.375776648107802</v>
      </c>
      <c r="U18" s="58">
        <f>(EnrlST!AS18+EnrlST!BE18)/('ST-Population'!L18+'ST-Population'!I18)%</f>
        <v>64.816275035483372</v>
      </c>
      <c r="V18" s="58">
        <f>(EnrlST!AT18+EnrlST!BF18)/('ST-Population'!M18+'ST-Population'!J18)%</f>
        <v>70.821665733258669</v>
      </c>
      <c r="W18" s="58">
        <f>(EnrlST!AU18+EnrlST!BG18)/('ST-Population'!N18+'ST-Population'!K18)%</f>
        <v>67.797148643818758</v>
      </c>
      <c r="X18" s="58">
        <f>EnrlST!BH18/('ST-Population'!C18+'ST-Population'!F18+'ST-Population'!I18+'ST-Population'!L18)%</f>
        <v>109.64987635038398</v>
      </c>
      <c r="Y18" s="58">
        <f>EnrlST!BI18/('ST-Population'!D18+'ST-Population'!G18+'ST-Population'!J18+'ST-Population'!M18)%</f>
        <v>108.80433907042934</v>
      </c>
      <c r="Z18" s="58">
        <f>EnrlST!BJ18/('ST-Population'!E18+'ST-Population'!H18+'ST-Population'!K18+'ST-Population'!N18)%</f>
        <v>109.23365671839065</v>
      </c>
    </row>
    <row r="19" spans="1:26" s="47" customFormat="1" ht="19.5" customHeight="1">
      <c r="A19" s="29">
        <v>14</v>
      </c>
      <c r="B19" s="30" t="s">
        <v>27</v>
      </c>
      <c r="C19" s="58">
        <f>EnrlST!U19/'ST-Population'!C19%</f>
        <v>146.37933323773257</v>
      </c>
      <c r="D19" s="58">
        <f>EnrlST!V19/'ST-Population'!D19%</f>
        <v>152.98266436001626</v>
      </c>
      <c r="E19" s="58">
        <f>EnrlST!W19/'ST-Population'!E19%</f>
        <v>149.59718857064436</v>
      </c>
      <c r="F19" s="58">
        <f>EnrlST!AG19/'ST-Population'!F19%</f>
        <v>91.844240333573367</v>
      </c>
      <c r="G19" s="58">
        <f>EnrlST!AH19/'ST-Population'!G19%</f>
        <v>91.703541261262828</v>
      </c>
      <c r="H19" s="58">
        <f>EnrlST!AI19/'ST-Population'!H19%</f>
        <v>91.775108868091266</v>
      </c>
      <c r="I19" s="58">
        <f>EnrlST!AJ19/('ST-Population'!C19+'ST-Population'!F19)%</f>
        <v>128.02090827544075</v>
      </c>
      <c r="J19" s="58">
        <f>EnrlST!AK19/('ST-Population'!D19+'ST-Population'!G19)%</f>
        <v>132.13242417852388</v>
      </c>
      <c r="K19" s="58">
        <f>EnrlST!AL19/('ST-Population'!E19+'ST-Population'!H19)%</f>
        <v>130.03009624818361</v>
      </c>
      <c r="L19" s="58">
        <f>EnrlST!AS19/'ST-Population'!I19%</f>
        <v>56.798289656959611</v>
      </c>
      <c r="M19" s="58">
        <f>EnrlST!AT19/'ST-Population'!J19%</f>
        <v>34.315863476429854</v>
      </c>
      <c r="N19" s="58">
        <f>EnrlST!AU19/'ST-Population'!K19%</f>
        <v>45.850208316368331</v>
      </c>
      <c r="O19" s="58">
        <f>EnrlST!AV19/('ST-Population'!C19+'ST-Population'!F19+'ST-Population'!I19)%</f>
        <v>115.29584845077237</v>
      </c>
      <c r="P19" s="58">
        <f>EnrlST!AW19/('ST-Population'!D19+'ST-Population'!G19+'ST-Population'!J19)%</f>
        <v>114.75404369255506</v>
      </c>
      <c r="Q19" s="58">
        <f>EnrlST!AX19/('ST-Population'!E19+'ST-Population'!H19+'ST-Population'!K19)%</f>
        <v>115.03124816783816</v>
      </c>
      <c r="R19" s="58">
        <f>EnrlST!BE19/'ST-Population'!L19%</f>
        <v>32.152113748517372</v>
      </c>
      <c r="S19" s="58">
        <f>EnrlST!BF19/'ST-Population'!M19%</f>
        <v>17.765429705728213</v>
      </c>
      <c r="T19" s="58">
        <f>EnrlST!BG19/'ST-Population'!N19%</f>
        <v>24.88808337109198</v>
      </c>
      <c r="U19" s="58">
        <f>(EnrlST!AS19+EnrlST!BE19)/('ST-Population'!L19+'ST-Population'!I19)%</f>
        <v>45.228004688300217</v>
      </c>
      <c r="V19" s="58">
        <f>(EnrlST!AT19+EnrlST!BF19)/('ST-Population'!M19+'ST-Population'!J19)%</f>
        <v>26.249595437408701</v>
      </c>
      <c r="W19" s="58">
        <f>(EnrlST!AU19+EnrlST!BG19)/('ST-Population'!N19+'ST-Population'!K19)%</f>
        <v>35.823278967367415</v>
      </c>
      <c r="X19" s="58">
        <f>EnrlST!BH19/('ST-Population'!C19+'ST-Population'!F19+'ST-Population'!I19+'ST-Population'!L19)%</f>
        <v>103.94572781449507</v>
      </c>
      <c r="Y19" s="58">
        <f>EnrlST!BI19/('ST-Population'!D19+'ST-Population'!G19+'ST-Population'!J19+'ST-Population'!M19)%</f>
        <v>100.73884151683478</v>
      </c>
      <c r="Z19" s="58">
        <f>EnrlST!BJ19/('ST-Population'!E19+'ST-Population'!H19+'ST-Population'!K19+'ST-Population'!N19)%</f>
        <v>102.37213495454716</v>
      </c>
    </row>
    <row r="20" spans="1:26" s="47" customFormat="1" ht="19.5" customHeight="1">
      <c r="A20" s="29">
        <v>15</v>
      </c>
      <c r="B20" s="30" t="s">
        <v>28</v>
      </c>
      <c r="C20" s="58">
        <f>EnrlST!U20/'ST-Population'!C20%</f>
        <v>122.02464068604634</v>
      </c>
      <c r="D20" s="58">
        <f>EnrlST!V20/'ST-Population'!D20%</f>
        <v>119.20065432408018</v>
      </c>
      <c r="E20" s="58">
        <f>EnrlST!W20/'ST-Population'!E20%</f>
        <v>120.66457188607026</v>
      </c>
      <c r="F20" s="58">
        <f>EnrlST!AG20/'ST-Population'!F20%</f>
        <v>92.487158232763974</v>
      </c>
      <c r="G20" s="58">
        <f>EnrlST!AH20/'ST-Population'!G20%</f>
        <v>86.806186141955237</v>
      </c>
      <c r="H20" s="58">
        <f>EnrlST!AI20/'ST-Population'!H20%</f>
        <v>89.776061855107287</v>
      </c>
      <c r="I20" s="58">
        <f>EnrlST!AJ20/('ST-Population'!C20+'ST-Population'!F20)%</f>
        <v>111.66430483027975</v>
      </c>
      <c r="J20" s="58">
        <f>EnrlST!AK20/('ST-Population'!D20+'ST-Population'!G20)%</f>
        <v>107.96761533102428</v>
      </c>
      <c r="K20" s="58">
        <f>EnrlST!AL20/('ST-Population'!E20+'ST-Population'!H20)%</f>
        <v>109.88959061877341</v>
      </c>
      <c r="L20" s="58">
        <f>EnrlST!AS20/'ST-Population'!I20%</f>
        <v>56.400509435246313</v>
      </c>
      <c r="M20" s="58">
        <f>EnrlST!AT20/'ST-Population'!J20%</f>
        <v>39.76984581139326</v>
      </c>
      <c r="N20" s="58">
        <f>EnrlST!AU20/'ST-Population'!K20%</f>
        <v>48.404968210419511</v>
      </c>
      <c r="O20" s="58">
        <f>EnrlST!AV20/('ST-Population'!C20+'ST-Population'!F20+'ST-Population'!I20)%</f>
        <v>101.13116260798346</v>
      </c>
      <c r="P20" s="58">
        <f>EnrlST!AW20/('ST-Population'!D20+'ST-Population'!G20+'ST-Population'!J20)%</f>
        <v>94.940225179735634</v>
      </c>
      <c r="Q20" s="58">
        <f>EnrlST!AX20/('ST-Population'!E20+'ST-Population'!H20+'ST-Population'!K20)%</f>
        <v>98.15819090956812</v>
      </c>
      <c r="R20" s="58">
        <f>EnrlST!BE20/'ST-Population'!L20%</f>
        <v>49.748569168862126</v>
      </c>
      <c r="S20" s="58">
        <f>EnrlST!BF20/'ST-Population'!M20%</f>
        <v>40.521118663555512</v>
      </c>
      <c r="T20" s="58">
        <f>EnrlST!BG20/'ST-Population'!N20%</f>
        <v>45.257642879675217</v>
      </c>
      <c r="U20" s="58">
        <f>(EnrlST!AS20+EnrlST!BE20)/('ST-Population'!L20+'ST-Population'!I20)%</f>
        <v>53.231919805929536</v>
      </c>
      <c r="V20" s="58">
        <f>(EnrlST!AT20+EnrlST!BF20)/('ST-Population'!M20+'ST-Population'!J20)%</f>
        <v>40.132152962569343</v>
      </c>
      <c r="W20" s="58">
        <f>(EnrlST!AU20+EnrlST!BG20)/('ST-Population'!N20+'ST-Population'!K20)%</f>
        <v>46.896762948338093</v>
      </c>
      <c r="X20" s="58">
        <f>EnrlST!BH20/('ST-Population'!C20+'ST-Population'!F20+'ST-Population'!I20+'ST-Population'!L20)%</f>
        <v>93.53900356979014</v>
      </c>
      <c r="Y20" s="58">
        <f>EnrlST!BI20/('ST-Population'!D20+'ST-Population'!G20+'ST-Population'!J20+'ST-Population'!M20)%</f>
        <v>86.719990464717327</v>
      </c>
      <c r="Z20" s="58">
        <f>EnrlST!BJ20/('ST-Population'!E20+'ST-Population'!H20+'ST-Population'!K20+'ST-Population'!N20)%</f>
        <v>90.257823900082187</v>
      </c>
    </row>
    <row r="21" spans="1:26" s="47" customFormat="1" ht="19.5" customHeight="1">
      <c r="A21" s="29">
        <v>16</v>
      </c>
      <c r="B21" s="30" t="s">
        <v>29</v>
      </c>
      <c r="C21" s="58">
        <f>EnrlST!U21/'ST-Population'!C21%</f>
        <v>190.29253231461615</v>
      </c>
      <c r="D21" s="58">
        <f>EnrlST!V21/'ST-Population'!D21%</f>
        <v>154.12071437882935</v>
      </c>
      <c r="E21" s="58">
        <f>EnrlST!W21/'ST-Population'!E21%</f>
        <v>172.17426508038082</v>
      </c>
      <c r="F21" s="58">
        <f>EnrlST!AG21/'ST-Population'!F21%</f>
        <v>84.721073973465622</v>
      </c>
      <c r="G21" s="58">
        <f>EnrlST!AH21/'ST-Population'!G21%</f>
        <v>72.653922542204569</v>
      </c>
      <c r="H21" s="58">
        <f>EnrlST!AI21/'ST-Population'!H21%</f>
        <v>78.837579939074828</v>
      </c>
      <c r="I21" s="58">
        <f>EnrlST!AJ21/('ST-Population'!C21+'ST-Population'!F21)%</f>
        <v>148.14127854886118</v>
      </c>
      <c r="J21" s="58">
        <f>EnrlST!AK21/('ST-Population'!D21+'ST-Population'!G21)%</f>
        <v>122.63007213345489</v>
      </c>
      <c r="K21" s="58">
        <f>EnrlST!AL21/('ST-Population'!E21+'ST-Population'!H21)%</f>
        <v>135.49650394000412</v>
      </c>
      <c r="L21" s="58">
        <f>EnrlST!AS21/'ST-Population'!I21%</f>
        <v>61.721460432843216</v>
      </c>
      <c r="M21" s="58">
        <f>EnrlST!AT21/'ST-Population'!J21%</f>
        <v>53.548425220114638</v>
      </c>
      <c r="N21" s="58">
        <f>EnrlST!AU21/'ST-Population'!K21%</f>
        <v>57.778917963628075</v>
      </c>
      <c r="O21" s="58">
        <f>EnrlST!AV21/('ST-Population'!C21+'ST-Population'!F21+'ST-Population'!I21)%</f>
        <v>128.9515517620876</v>
      </c>
      <c r="P21" s="58">
        <f>EnrlST!AW21/('ST-Population'!D21+'ST-Population'!G21+'ST-Population'!J21)%</f>
        <v>107.91481005966317</v>
      </c>
      <c r="Q21" s="58">
        <f>EnrlST!AX21/('ST-Population'!E21+'ST-Population'!H21+'ST-Population'!K21)%</f>
        <v>118.5853222845234</v>
      </c>
      <c r="R21" s="58">
        <f>EnrlST!BE21/'ST-Population'!L21%</f>
        <v>15.679404947986848</v>
      </c>
      <c r="S21" s="58">
        <f>EnrlST!BF21/'ST-Population'!M21%</f>
        <v>13.606378707049847</v>
      </c>
      <c r="T21" s="58">
        <f>EnrlST!BG21/'ST-Population'!N21%</f>
        <v>14.675151447785248</v>
      </c>
      <c r="U21" s="58">
        <f>(EnrlST!AS21+EnrlST!BE21)/('ST-Population'!L21+'ST-Population'!I21)%</f>
        <v>38.45336674656788</v>
      </c>
      <c r="V21" s="58">
        <f>(EnrlST!AT21+EnrlST!BF21)/('ST-Population'!M21+'ST-Population'!J21)%</f>
        <v>33.280940738153454</v>
      </c>
      <c r="W21" s="58">
        <f>(EnrlST!AU21+EnrlST!BG21)/('ST-Population'!N21+'ST-Population'!K21)%</f>
        <v>35.952890189677497</v>
      </c>
      <c r="X21" s="58">
        <f>EnrlST!BH21/('ST-Population'!C21+'ST-Population'!F21+'ST-Population'!I21+'ST-Population'!L21)%</f>
        <v>108.00550178907815</v>
      </c>
      <c r="Y21" s="58">
        <f>EnrlST!BI21/('ST-Population'!D21+'ST-Population'!G21+'ST-Population'!J21+'ST-Population'!M21)%</f>
        <v>90.944373909722444</v>
      </c>
      <c r="Z21" s="58">
        <f>EnrlST!BJ21/('ST-Population'!E21+'ST-Population'!H21+'ST-Population'!K21+'ST-Population'!N21)%</f>
        <v>99.624258404746215</v>
      </c>
    </row>
    <row r="22" spans="1:26" s="47" customFormat="1" ht="19.5" customHeight="1">
      <c r="A22" s="29">
        <v>17</v>
      </c>
      <c r="B22" s="30" t="s">
        <v>30</v>
      </c>
      <c r="C22" s="58">
        <f>EnrlST!U22/'ST-Population'!C22%</f>
        <v>181.75149540915544</v>
      </c>
      <c r="D22" s="58">
        <f>EnrlST!V22/'ST-Population'!D22%</f>
        <v>174.90991134638691</v>
      </c>
      <c r="E22" s="58">
        <f>EnrlST!W22/'ST-Population'!E22%</f>
        <v>178.28147429287719</v>
      </c>
      <c r="F22" s="58">
        <f>EnrlST!AG22/'ST-Population'!F22%</f>
        <v>76.881535375594936</v>
      </c>
      <c r="G22" s="58">
        <f>EnrlST!AH22/'ST-Population'!G22%</f>
        <v>85.92772634664189</v>
      </c>
      <c r="H22" s="58">
        <f>EnrlST!AI22/'ST-Population'!H22%</f>
        <v>81.395971079294114</v>
      </c>
      <c r="I22" s="58">
        <f>EnrlST!AJ22/('ST-Population'!C22+'ST-Population'!F22)%</f>
        <v>138.88640928364202</v>
      </c>
      <c r="J22" s="58">
        <f>EnrlST!AK22/('ST-Population'!D22+'ST-Population'!G22)%</f>
        <v>139.2380697639984</v>
      </c>
      <c r="K22" s="58">
        <f>EnrlST!AL22/('ST-Population'!E22+'ST-Population'!H22)%</f>
        <v>139.06360938556736</v>
      </c>
      <c r="L22" s="58">
        <f>EnrlST!AS22/'ST-Population'!I22%</f>
        <v>40.55973412629001</v>
      </c>
      <c r="M22" s="58">
        <f>EnrlST!AT22/'ST-Population'!J22%</f>
        <v>45.237049658346365</v>
      </c>
      <c r="N22" s="58">
        <f>EnrlST!AU22/'ST-Population'!K22%</f>
        <v>42.893452177494979</v>
      </c>
      <c r="O22" s="58">
        <f>EnrlST!AV22/('ST-Population'!C22+'ST-Population'!F22+'ST-Population'!I22)%</f>
        <v>117.53653682547399</v>
      </c>
      <c r="P22" s="58">
        <f>EnrlST!AW22/('ST-Population'!D22+'ST-Population'!G22+'ST-Population'!J22)%</f>
        <v>119.14214471332221</v>
      </c>
      <c r="Q22" s="58">
        <f>EnrlST!AX22/('ST-Population'!E22+'ST-Population'!H22+'ST-Population'!K22)%</f>
        <v>118.3438824142541</v>
      </c>
      <c r="R22" s="58">
        <f>EnrlST!BE22/'ST-Population'!L22%</f>
        <v>8.9870013446884816</v>
      </c>
      <c r="S22" s="58">
        <f>EnrlST!BF22/'ST-Population'!M22%</f>
        <v>11.152333350509267</v>
      </c>
      <c r="T22" s="58">
        <f>EnrlST!BG22/'ST-Population'!N22%</f>
        <v>10.071670093868034</v>
      </c>
      <c r="U22" s="58">
        <f>(EnrlST!AS22+EnrlST!BE22)/('ST-Population'!L22+'ST-Population'!I22)%</f>
        <v>24.658783079808295</v>
      </c>
      <c r="V22" s="58">
        <f>(EnrlST!AT22+EnrlST!BF22)/('ST-Population'!M22+'ST-Population'!J22)%</f>
        <v>28.003473729917499</v>
      </c>
      <c r="W22" s="58">
        <f>(EnrlST!AU22+EnrlST!BG22)/('ST-Population'!N22+'ST-Population'!K22)%</f>
        <v>26.330939624705849</v>
      </c>
      <c r="X22" s="58">
        <f>EnrlST!BH22/('ST-Population'!C22+'ST-Population'!F22+'ST-Population'!I22+'ST-Population'!L22)%</f>
        <v>97.939633117752152</v>
      </c>
      <c r="Y22" s="58">
        <f>EnrlST!BI22/('ST-Population'!D22+'ST-Population'!G22+'ST-Population'!J22+'ST-Population'!M22)%</f>
        <v>99.767651835211524</v>
      </c>
      <c r="Z22" s="58">
        <f>EnrlST!BJ22/('ST-Population'!E22+'ST-Population'!H22+'ST-Population'!K22+'ST-Population'!N22)%</f>
        <v>98.858186942080948</v>
      </c>
    </row>
    <row r="23" spans="1:26" s="47" customFormat="1" ht="19.5" customHeight="1">
      <c r="A23" s="29">
        <v>18</v>
      </c>
      <c r="B23" s="30" t="s">
        <v>31</v>
      </c>
      <c r="C23" s="58">
        <f>EnrlST!U23/'ST-Population'!C23%</f>
        <v>178.01782930631333</v>
      </c>
      <c r="D23" s="58">
        <f>EnrlST!V23/'ST-Population'!D23%</f>
        <v>159.09721889809009</v>
      </c>
      <c r="E23" s="58">
        <f>EnrlST!W23/'ST-Population'!E23%</f>
        <v>168.47461310026799</v>
      </c>
      <c r="F23" s="58">
        <f>EnrlST!AG23/'ST-Population'!F23%</f>
        <v>108.09702529886016</v>
      </c>
      <c r="G23" s="58">
        <f>EnrlST!AH23/'ST-Population'!G23%</f>
        <v>102.40190165330306</v>
      </c>
      <c r="H23" s="58">
        <f>EnrlST!AI23/'ST-Population'!H23%</f>
        <v>105.27895790175907</v>
      </c>
      <c r="I23" s="58">
        <f>EnrlST!AJ23/('ST-Population'!C23+'ST-Population'!F23)%</f>
        <v>149.20523542215602</v>
      </c>
      <c r="J23" s="58">
        <f>EnrlST!AK23/('ST-Population'!D23+'ST-Population'!G23)%</f>
        <v>136.25800365881545</v>
      </c>
      <c r="K23" s="58">
        <f>EnrlST!AL23/('ST-Population'!E23+'ST-Population'!H23)%</f>
        <v>142.72532188841203</v>
      </c>
      <c r="L23" s="58">
        <f>EnrlST!AS23/'ST-Population'!I23%</f>
        <v>75.75680488425337</v>
      </c>
      <c r="M23" s="58">
        <f>EnrlST!AT23/'ST-Population'!J23%</f>
        <v>78.501492224723805</v>
      </c>
      <c r="N23" s="58">
        <f>EnrlST!AU23/'ST-Population'!K23%</f>
        <v>77.109459668679364</v>
      </c>
      <c r="O23" s="58">
        <f>EnrlST!AV23/('ST-Population'!C23+'ST-Population'!F23+'ST-Population'!I23)%</f>
        <v>133.07296031825851</v>
      </c>
      <c r="P23" s="58">
        <f>EnrlST!AW23/('ST-Population'!D23+'ST-Population'!G23+'ST-Population'!J23)%</f>
        <v>123.87303939730765</v>
      </c>
      <c r="Q23" s="58">
        <f>EnrlST!AX23/('ST-Population'!E23+'ST-Population'!H23+'ST-Population'!K23)%</f>
        <v>128.48382002083403</v>
      </c>
      <c r="R23" s="58">
        <f>EnrlST!BE23/'ST-Population'!L23%</f>
        <v>42.3270911360799</v>
      </c>
      <c r="S23" s="58">
        <f>EnrlST!BF23/'ST-Population'!M23%</f>
        <v>42.135952125210991</v>
      </c>
      <c r="T23" s="58">
        <f>EnrlST!BG23/'ST-Population'!N23%</f>
        <v>42.232666262381244</v>
      </c>
      <c r="U23" s="58">
        <f>(EnrlST!AS23+EnrlST!BE23)/('ST-Population'!L23+'ST-Population'!I23)%</f>
        <v>58.886088709677416</v>
      </c>
      <c r="V23" s="58">
        <f>(EnrlST!AT23+EnrlST!BF23)/('ST-Population'!M23+'ST-Population'!J23)%</f>
        <v>60.106080206985773</v>
      </c>
      <c r="W23" s="58">
        <f>(EnrlST!AU23+EnrlST!BG23)/('ST-Population'!N23+'ST-Population'!K23)%</f>
        <v>59.488063321843484</v>
      </c>
      <c r="X23" s="58">
        <f>EnrlST!BH23/('ST-Population'!C23+'ST-Population'!F23+'ST-Population'!I23+'ST-Population'!L23)%</f>
        <v>116.47947256921617</v>
      </c>
      <c r="Y23" s="58">
        <f>EnrlST!BI23/('ST-Population'!D23+'ST-Population'!G23+'ST-Population'!J23+'ST-Population'!M23)%</f>
        <v>109.1605442928428</v>
      </c>
      <c r="Z23" s="58">
        <f>EnrlST!BJ23/('ST-Population'!E23+'ST-Population'!H23+'ST-Population'!K23+'ST-Population'!N23)%</f>
        <v>112.83500664741209</v>
      </c>
    </row>
    <row r="24" spans="1:26" s="47" customFormat="1" ht="19.5" customHeight="1">
      <c r="A24" s="29">
        <v>19</v>
      </c>
      <c r="B24" s="30" t="s">
        <v>54</v>
      </c>
      <c r="C24" s="58">
        <f>EnrlST!U24/'ST-Population'!C24%</f>
        <v>103.53573285573979</v>
      </c>
      <c r="D24" s="58">
        <f>EnrlST!V24/'ST-Population'!D24%</f>
        <v>97.465829476559648</v>
      </c>
      <c r="E24" s="58">
        <f>EnrlST!W24/'ST-Population'!E24%</f>
        <v>100.53155532211863</v>
      </c>
      <c r="F24" s="58">
        <f>EnrlST!AG24/'ST-Population'!F24%</f>
        <v>60.081867798665861</v>
      </c>
      <c r="G24" s="58">
        <f>EnrlST!AH24/'ST-Population'!G24%</f>
        <v>58.680525227821931</v>
      </c>
      <c r="H24" s="58">
        <f>EnrlST!AI24/'ST-Population'!H24%</f>
        <v>59.400353982300885</v>
      </c>
      <c r="I24" s="58">
        <f>EnrlST!AJ24/('ST-Population'!C24+'ST-Population'!F24)%</f>
        <v>85.663511138824333</v>
      </c>
      <c r="J24" s="58">
        <f>EnrlST!AK24/('ST-Population'!D24+'ST-Population'!G24)%</f>
        <v>81.835940937329497</v>
      </c>
      <c r="K24" s="58">
        <f>EnrlST!AL24/('ST-Population'!E24+'ST-Population'!H24)%</f>
        <v>83.782537124538379</v>
      </c>
      <c r="L24" s="58">
        <f>EnrlST!AS24/'ST-Population'!I24%</f>
        <v>31.118343549707486</v>
      </c>
      <c r="M24" s="58">
        <f>EnrlST!AT24/'ST-Population'!J24%</f>
        <v>32.590517424338891</v>
      </c>
      <c r="N24" s="58">
        <f>EnrlST!AU24/'ST-Population'!K24%</f>
        <v>31.83197703727328</v>
      </c>
      <c r="O24" s="58">
        <f>EnrlST!AV24/('ST-Population'!C24+'ST-Population'!F24+'ST-Population'!I24)%</f>
        <v>73.602274683985826</v>
      </c>
      <c r="P24" s="58">
        <f>EnrlST!AW24/('ST-Population'!D24+'ST-Population'!G24+'ST-Population'!J24)%</f>
        <v>71.171655613311827</v>
      </c>
      <c r="Q24" s="58">
        <f>EnrlST!AX24/('ST-Population'!E24+'ST-Population'!H24+'ST-Population'!K24)%</f>
        <v>72.411354864279375</v>
      </c>
      <c r="R24" s="58">
        <f>EnrlST!BE24/'ST-Population'!L24%</f>
        <v>20.104545988488194</v>
      </c>
      <c r="S24" s="58">
        <f>EnrlST!BF24/'ST-Population'!M24%</f>
        <v>19.149510210858377</v>
      </c>
      <c r="T24" s="58">
        <f>EnrlST!BG24/'ST-Population'!N24%</f>
        <v>19.640950212568757</v>
      </c>
      <c r="U24" s="58">
        <f>(EnrlST!AS24+EnrlST!BE24)/('ST-Population'!L24+'ST-Population'!I24)%</f>
        <v>25.557279979438714</v>
      </c>
      <c r="V24" s="58">
        <f>(EnrlST!AT24+EnrlST!BF24)/('ST-Population'!M24+'ST-Population'!J24)%</f>
        <v>25.794841661245304</v>
      </c>
      <c r="W24" s="58">
        <f>(EnrlST!AU24+EnrlST!BG24)/('ST-Population'!N24+'ST-Population'!K24)%</f>
        <v>25.672518489486567</v>
      </c>
      <c r="X24" s="58">
        <f>EnrlST!BH24/('ST-Population'!C24+'ST-Population'!F24+'ST-Population'!I24+'ST-Population'!L24)%</f>
        <v>63.757741262595879</v>
      </c>
      <c r="Y24" s="58">
        <f>EnrlST!BI24/('ST-Population'!D24+'ST-Population'!G24+'ST-Population'!J24+'ST-Population'!M24)%</f>
        <v>61.739882979323838</v>
      </c>
      <c r="Z24" s="58">
        <f>EnrlST!BJ24/('ST-Population'!E24+'ST-Population'!H24+'ST-Population'!K24+'ST-Population'!N24)%</f>
        <v>62.770734867558936</v>
      </c>
    </row>
    <row r="25" spans="1:26" s="47" customFormat="1" ht="19.5" customHeight="1">
      <c r="A25" s="29">
        <v>20</v>
      </c>
      <c r="B25" s="2" t="s">
        <v>55</v>
      </c>
      <c r="C25" s="58">
        <f>EnrlST!U25/'ST-Population'!C25%</f>
        <v>130.32260167715287</v>
      </c>
      <c r="D25" s="58">
        <f>EnrlST!V25/'ST-Population'!D25%</f>
        <v>132.67063173385404</v>
      </c>
      <c r="E25" s="58">
        <f>EnrlST!W25/'ST-Population'!E25%</f>
        <v>131.46081847886123</v>
      </c>
      <c r="F25" s="58">
        <f>EnrlST!AG25/'ST-Population'!F25%</f>
        <v>77.686350611854053</v>
      </c>
      <c r="G25" s="58">
        <f>EnrlST!AH25/'ST-Population'!G25%</f>
        <v>69.173129201931445</v>
      </c>
      <c r="H25" s="58">
        <f>EnrlST!AI25/'ST-Population'!H25%</f>
        <v>73.54886883162817</v>
      </c>
      <c r="I25" s="58">
        <f>EnrlST!AJ25/('ST-Population'!C25+'ST-Population'!F25)%</f>
        <v>112.16375091692878</v>
      </c>
      <c r="J25" s="58">
        <f>EnrlST!AK25/('ST-Population'!D25+'ST-Population'!G25)%</f>
        <v>110.69277108433735</v>
      </c>
      <c r="K25" s="58">
        <f>EnrlST!AL25/('ST-Population'!E25+'ST-Population'!H25)%</f>
        <v>111.45005095521631</v>
      </c>
      <c r="L25" s="58">
        <f>EnrlST!AS25/'ST-Population'!I25%</f>
        <v>39.825075431446045</v>
      </c>
      <c r="M25" s="58">
        <f>EnrlST!AT25/'ST-Population'!J25%</f>
        <v>34.587919111919753</v>
      </c>
      <c r="N25" s="58">
        <f>EnrlST!AU25/'ST-Population'!K25%</f>
        <v>37.318970471914461</v>
      </c>
      <c r="O25" s="58">
        <f>EnrlST!AV25/('ST-Population'!C25+'ST-Population'!F25+'ST-Population'!I25)%</f>
        <v>98.626935466579539</v>
      </c>
      <c r="P25" s="58">
        <f>EnrlST!AW25/('ST-Population'!D25+'ST-Population'!G25+'ST-Population'!J25)%</f>
        <v>96.757550056994901</v>
      </c>
      <c r="Q25" s="58">
        <f>EnrlST!AX25/('ST-Population'!E25+'ST-Population'!H25+'ST-Population'!K25)%</f>
        <v>97.722240897657329</v>
      </c>
      <c r="R25" s="58">
        <f>EnrlST!BE25/'ST-Population'!L25%</f>
        <v>19.112813495159291</v>
      </c>
      <c r="S25" s="58">
        <f>EnrlST!BF25/'ST-Population'!M25%</f>
        <v>13.484402668122328</v>
      </c>
      <c r="T25" s="58">
        <f>EnrlST!BG25/'ST-Population'!N25%</f>
        <v>16.355185909980431</v>
      </c>
      <c r="U25" s="58">
        <f>(EnrlST!AS25+EnrlST!BE25)/('ST-Population'!L25+'ST-Population'!I25)%</f>
        <v>30.289023467516142</v>
      </c>
      <c r="V25" s="58">
        <f>(EnrlST!AT25+EnrlST!BF25)/('ST-Population'!M25+'ST-Population'!J25)%</f>
        <v>24.631518117091339</v>
      </c>
      <c r="W25" s="58">
        <f>(EnrlST!AU25+EnrlST!BG25)/('ST-Population'!N25+'ST-Population'!K25)%</f>
        <v>27.551659266148175</v>
      </c>
      <c r="X25" s="58">
        <f>EnrlST!BH25/('ST-Population'!C25+'ST-Population'!F25+'ST-Population'!I25+'ST-Population'!L25)%</f>
        <v>87.67904828063466</v>
      </c>
      <c r="Y25" s="58">
        <f>EnrlST!BI25/('ST-Population'!D25+'ST-Population'!G25+'ST-Population'!J25+'ST-Population'!M25)%</f>
        <v>85.05278739727207</v>
      </c>
      <c r="Z25" s="58">
        <f>EnrlST!BJ25/('ST-Population'!E25+'ST-Population'!H25+'ST-Population'!K25+'ST-Population'!N25)%</f>
        <v>86.405871941168087</v>
      </c>
    </row>
    <row r="26" spans="1:26" s="47" customFormat="1" ht="19.5" customHeight="1">
      <c r="A26" s="29">
        <v>21</v>
      </c>
      <c r="B26" s="30" t="s">
        <v>74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spans="1:26" s="47" customFormat="1" ht="19.5" customHeight="1">
      <c r="A27" s="29">
        <v>22</v>
      </c>
      <c r="B27" s="30" t="s">
        <v>32</v>
      </c>
      <c r="C27" s="58">
        <f>EnrlST!U27/'ST-Population'!C27%</f>
        <v>132.50588554703046</v>
      </c>
      <c r="D27" s="58">
        <f>EnrlST!V27/'ST-Population'!D27%</f>
        <v>121.57480536045918</v>
      </c>
      <c r="E27" s="58">
        <f>EnrlST!W27/'ST-Population'!E27%</f>
        <v>127.24678011370435</v>
      </c>
      <c r="F27" s="58">
        <f>EnrlST!AG27/'ST-Population'!F27%</f>
        <v>98.233457361568668</v>
      </c>
      <c r="G27" s="58">
        <f>EnrlST!AH27/'ST-Population'!G27%</f>
        <v>72.605588737201359</v>
      </c>
      <c r="H27" s="58">
        <f>EnrlST!AI27/'ST-Population'!H27%</f>
        <v>86.074112361337512</v>
      </c>
      <c r="I27" s="58">
        <f>EnrlST!AJ27/('ST-Population'!C27+'ST-Population'!F27)%</f>
        <v>120.47741119446938</v>
      </c>
      <c r="J27" s="58">
        <f>EnrlST!AK27/('ST-Population'!D27+'ST-Population'!G27)%</f>
        <v>104.68467119144654</v>
      </c>
      <c r="K27" s="58">
        <f>EnrlST!AL27/('ST-Population'!E27+'ST-Population'!H27)%</f>
        <v>112.91588192444583</v>
      </c>
      <c r="L27" s="58">
        <f>EnrlST!AS27/'ST-Population'!I27%</f>
        <v>66.840069853697656</v>
      </c>
      <c r="M27" s="58">
        <f>EnrlST!AT27/'ST-Population'!J27%</f>
        <v>45.943291864103969</v>
      </c>
      <c r="N27" s="58">
        <f>EnrlST!AU27/'ST-Population'!K27%</f>
        <v>56.988956439288302</v>
      </c>
      <c r="O27" s="58">
        <f>EnrlST!AV27/('ST-Population'!C27+'ST-Population'!F27+'ST-Population'!I27)%</f>
        <v>110.49169475027281</v>
      </c>
      <c r="P27" s="58">
        <f>EnrlST!AW27/('ST-Population'!D27+'ST-Population'!G27+'ST-Population'!J27)%</f>
        <v>94.009673365348533</v>
      </c>
      <c r="Q27" s="58">
        <f>EnrlST!AX27/('ST-Population'!E27+'ST-Population'!H27+'ST-Population'!K27)%</f>
        <v>102.62252640029071</v>
      </c>
      <c r="R27" s="58">
        <f>EnrlST!BE27/'ST-Population'!L27%</f>
        <v>41.173206637651504</v>
      </c>
      <c r="S27" s="58">
        <f>EnrlST!BF27/'ST-Population'!M27%</f>
        <v>23.028684385011495</v>
      </c>
      <c r="T27" s="58">
        <f>EnrlST!BG27/'ST-Population'!N27%</f>
        <v>32.416639253566196</v>
      </c>
      <c r="U27" s="58">
        <f>(EnrlST!AS27+EnrlST!BE27)/('ST-Population'!L27+'ST-Population'!I27)%</f>
        <v>54.591617202497851</v>
      </c>
      <c r="V27" s="58">
        <f>(EnrlST!AT27+EnrlST!BF27)/('ST-Population'!M27+'ST-Population'!J27)%</f>
        <v>34.751738706729057</v>
      </c>
      <c r="W27" s="58">
        <f>(EnrlST!AU27+EnrlST!BG27)/('ST-Population'!N27+'ST-Population'!K27)%</f>
        <v>45.131679582088694</v>
      </c>
      <c r="X27" s="58">
        <f>EnrlST!BH27/('ST-Population'!C27+'ST-Population'!F27+'ST-Population'!I27+'ST-Population'!L27)%</f>
        <v>100.42288498737305</v>
      </c>
      <c r="Y27" s="58">
        <f>EnrlST!BI27/('ST-Population'!D27+'ST-Population'!G27+'ST-Population'!J27+'ST-Population'!M27)%</f>
        <v>83.515793909633913</v>
      </c>
      <c r="Z27" s="58">
        <f>EnrlST!BJ27/('ST-Population'!E27+'ST-Population'!H27+'ST-Population'!K27+'ST-Population'!N27)%</f>
        <v>92.337987544377981</v>
      </c>
    </row>
    <row r="28" spans="1:26" s="47" customFormat="1" ht="19.5" customHeight="1">
      <c r="A28" s="29">
        <v>23</v>
      </c>
      <c r="B28" s="30" t="s">
        <v>33</v>
      </c>
      <c r="C28" s="58">
        <f>EnrlST!U28/'ST-Population'!C28%</f>
        <v>270.2972091337441</v>
      </c>
      <c r="D28" s="58">
        <f>EnrlST!V28/'ST-Population'!D28%</f>
        <v>259.1955002556673</v>
      </c>
      <c r="E28" s="58">
        <f>EnrlST!W28/'ST-Population'!E28%</f>
        <v>264.57619675010983</v>
      </c>
      <c r="F28" s="58">
        <f>EnrlST!AG28/'ST-Population'!F28%</f>
        <v>137.39626556016597</v>
      </c>
      <c r="G28" s="58">
        <f>EnrlST!AH28/'ST-Population'!G28%</f>
        <v>170.98828323993888</v>
      </c>
      <c r="H28" s="58">
        <f>EnrlST!AI28/'ST-Population'!H28%</f>
        <v>154.34335646363405</v>
      </c>
      <c r="I28" s="58">
        <f>EnrlST!AJ28/('ST-Population'!C28+'ST-Population'!F28)%</f>
        <v>215.62833368892683</v>
      </c>
      <c r="J28" s="58">
        <f>EnrlST!AK28/('ST-Population'!D28+'ST-Population'!G28)%</f>
        <v>223.83335035229243</v>
      </c>
      <c r="K28" s="58">
        <f>EnrlST!AL28/('ST-Population'!E28+'ST-Population'!H28)%</f>
        <v>219.82052486043722</v>
      </c>
      <c r="L28" s="58">
        <f>EnrlST!AS28/'ST-Population'!I28%</f>
        <v>76.46159724875811</v>
      </c>
      <c r="M28" s="58">
        <f>EnrlST!AT28/'ST-Population'!J28%</f>
        <v>96.392333709131904</v>
      </c>
      <c r="N28" s="58">
        <f>EnrlST!AU28/'ST-Population'!K28%</f>
        <v>86.51004168245548</v>
      </c>
      <c r="O28" s="58">
        <f>EnrlST!AV28/('ST-Population'!C28+'ST-Population'!F28+'ST-Population'!I28)%</f>
        <v>185.25560837294637</v>
      </c>
      <c r="P28" s="58">
        <f>EnrlST!AW28/('ST-Population'!D28+'ST-Population'!G28+'ST-Population'!J28)%</f>
        <v>196.60350088325035</v>
      </c>
      <c r="Q28" s="58">
        <f>EnrlST!AX28/('ST-Population'!E28+'ST-Population'!H28+'ST-Population'!K28)%</f>
        <v>191.03702188586624</v>
      </c>
      <c r="R28" s="58">
        <f>EnrlST!BE28/'ST-Population'!L28%</f>
        <v>53.997636864907442</v>
      </c>
      <c r="S28" s="58">
        <f>EnrlST!BF28/'ST-Population'!M28%</f>
        <v>61.698183166481279</v>
      </c>
      <c r="T28" s="58">
        <f>EnrlST!BG28/'ST-Population'!N28%</f>
        <v>57.96409472880061</v>
      </c>
      <c r="U28" s="58">
        <f>(EnrlST!AS28+EnrlST!BE28)/('ST-Population'!L28+'ST-Population'!I28)%</f>
        <v>65.399534522885958</v>
      </c>
      <c r="V28" s="58">
        <f>(EnrlST!AT28+EnrlST!BF28)/('ST-Population'!M28+'ST-Population'!J28)%</f>
        <v>78.928704740574844</v>
      </c>
      <c r="W28" s="58">
        <f>(EnrlST!AU28+EnrlST!BG28)/('ST-Population'!N28+'ST-Population'!K28)%</f>
        <v>72.294084078371696</v>
      </c>
      <c r="X28" s="58">
        <f>EnrlST!BH28/('ST-Population'!C28+'ST-Population'!F28+'ST-Population'!I28+'ST-Population'!L28)%</f>
        <v>162.31933929800411</v>
      </c>
      <c r="Y28" s="58">
        <f>EnrlST!BI28/('ST-Population'!D28+'ST-Population'!G28+'ST-Population'!J28+'ST-Population'!M28)%</f>
        <v>172.58926803511321</v>
      </c>
      <c r="Z28" s="58">
        <f>EnrlST!BJ28/('ST-Population'!E28+'ST-Population'!H28+'ST-Population'!K28+'ST-Population'!N28)%</f>
        <v>167.56173983356356</v>
      </c>
    </row>
    <row r="29" spans="1:26" s="47" customFormat="1" ht="19.5" customHeight="1">
      <c r="A29" s="29">
        <v>24</v>
      </c>
      <c r="B29" s="30" t="s">
        <v>34</v>
      </c>
      <c r="C29" s="58">
        <f>EnrlST!U29/'ST-Population'!C29%</f>
        <v>161.66485816152533</v>
      </c>
      <c r="D29" s="58">
        <f>EnrlST!V29/'ST-Population'!D29%</f>
        <v>166.23748211731044</v>
      </c>
      <c r="E29" s="58">
        <f>EnrlST!W29/'ST-Population'!E29%</f>
        <v>163.8345823829695</v>
      </c>
      <c r="F29" s="58">
        <f>EnrlST!AG29/'ST-Population'!F29%</f>
        <v>159.32887331421895</v>
      </c>
      <c r="G29" s="58">
        <f>EnrlST!AH29/'ST-Population'!G29%</f>
        <v>156.35002878526197</v>
      </c>
      <c r="H29" s="58">
        <f>EnrlST!AI29/'ST-Population'!H29%</f>
        <v>157.89967959341507</v>
      </c>
      <c r="I29" s="58">
        <f>EnrlST!AJ29/('ST-Population'!C29+'ST-Population'!F29)%</f>
        <v>160.90024330900243</v>
      </c>
      <c r="J29" s="58">
        <f>EnrlST!AK29/('ST-Population'!D29+'ST-Population'!G29)%</f>
        <v>162.95489296636083</v>
      </c>
      <c r="K29" s="58">
        <f>EnrlST!AL29/('ST-Population'!E29+'ST-Population'!H29)%</f>
        <v>161.87875477880939</v>
      </c>
      <c r="L29" s="58">
        <f>EnrlST!AS29/'ST-Population'!I29%</f>
        <v>101.05528429673964</v>
      </c>
      <c r="M29" s="58">
        <f>EnrlST!AT29/'ST-Population'!J29%</f>
        <v>135.36215918479758</v>
      </c>
      <c r="N29" s="58">
        <f>EnrlST!AU29/'ST-Population'!K29%</f>
        <v>116.89627400279768</v>
      </c>
      <c r="O29" s="58">
        <f>EnrlST!AV29/('ST-Population'!C29+'ST-Population'!F29+'ST-Population'!I29)%</f>
        <v>150.08115265241037</v>
      </c>
      <c r="P29" s="58">
        <f>EnrlST!AW29/('ST-Population'!D29+'ST-Population'!G29+'ST-Population'!J29)%</f>
        <v>158.20005378640471</v>
      </c>
      <c r="Q29" s="58">
        <f>EnrlST!AX29/('ST-Population'!E29+'ST-Population'!H29+'ST-Population'!K29)%</f>
        <v>153.92690950236417</v>
      </c>
      <c r="R29" s="58">
        <f>EnrlST!BE29/'ST-Population'!L29%</f>
        <v>44.089709762532983</v>
      </c>
      <c r="S29" s="58">
        <f>EnrlST!BF29/'ST-Population'!M29%</f>
        <v>42.743696644828276</v>
      </c>
      <c r="T29" s="58">
        <f>EnrlST!BG29/'ST-Population'!N29%</f>
        <v>43.457377354971086</v>
      </c>
      <c r="U29" s="58">
        <f>(EnrlST!AS29+EnrlST!BE29)/('ST-Population'!L29+'ST-Population'!I29)%</f>
        <v>74.144091740069797</v>
      </c>
      <c r="V29" s="58">
        <f>(EnrlST!AT29+EnrlST!BF29)/('ST-Population'!M29+'ST-Population'!J29)%</f>
        <v>90.861830495540616</v>
      </c>
      <c r="W29" s="58">
        <f>(EnrlST!AU29+EnrlST!BG29)/('ST-Population'!N29+'ST-Population'!K29)%</f>
        <v>81.92738980792717</v>
      </c>
      <c r="X29" s="58">
        <f>EnrlST!BH29/('ST-Population'!C29+'ST-Population'!F29+'ST-Population'!I29+'ST-Population'!L29)%</f>
        <v>135.31393980982256</v>
      </c>
      <c r="Y29" s="58">
        <f>EnrlST!BI29/('ST-Population'!D29+'ST-Population'!G29+'ST-Population'!J29+'ST-Population'!M29)%</f>
        <v>142.32947180263895</v>
      </c>
      <c r="Z29" s="58">
        <f>EnrlST!BJ29/('ST-Population'!E29+'ST-Population'!H29+'ST-Population'!K29+'ST-Population'!N29)%</f>
        <v>138.63326769747249</v>
      </c>
    </row>
    <row r="30" spans="1:26" s="47" customFormat="1" ht="19.5" customHeight="1">
      <c r="A30" s="29">
        <v>25</v>
      </c>
      <c r="B30" s="30" t="s">
        <v>35</v>
      </c>
      <c r="C30" s="58">
        <f>EnrlST!U30/'ST-Population'!C30%</f>
        <v>164.57302184385929</v>
      </c>
      <c r="D30" s="58">
        <f>EnrlST!V30/'ST-Population'!D30%</f>
        <v>153.51405457737812</v>
      </c>
      <c r="E30" s="58">
        <f>EnrlST!W30/'ST-Population'!E30%</f>
        <v>159.02857189867794</v>
      </c>
      <c r="F30" s="58">
        <f>EnrlST!AG30/'ST-Population'!F30%</f>
        <v>105.41954724142605</v>
      </c>
      <c r="G30" s="58">
        <f>EnrlST!AH30/'ST-Population'!G30%</f>
        <v>98.494709980789636</v>
      </c>
      <c r="H30" s="58">
        <f>EnrlST!AI30/'ST-Population'!H30%</f>
        <v>102.0540118725788</v>
      </c>
      <c r="I30" s="58">
        <f>EnrlST!AJ30/('ST-Population'!C30+'ST-Population'!F30)%</f>
        <v>142.19411879339876</v>
      </c>
      <c r="J30" s="58">
        <f>EnrlST!AK30/('ST-Population'!D30+'ST-Population'!G30)%</f>
        <v>133.48744494771339</v>
      </c>
      <c r="K30" s="58">
        <f>EnrlST!AL30/('ST-Population'!E30+'ST-Population'!H30)%</f>
        <v>137.87859193544216</v>
      </c>
      <c r="L30" s="58">
        <f>EnrlST!AS30/'ST-Population'!I30%</f>
        <v>73.385108481262321</v>
      </c>
      <c r="M30" s="58">
        <f>EnrlST!AT30/'ST-Population'!J30%</f>
        <v>68.752483992051225</v>
      </c>
      <c r="N30" s="58">
        <f>EnrlST!AU30/'ST-Population'!K30%</f>
        <v>71.15216789766076</v>
      </c>
      <c r="O30" s="58">
        <f>EnrlST!AV30/('ST-Population'!C30+'ST-Population'!F30+'ST-Population'!I30)%</f>
        <v>128.44959904131065</v>
      </c>
      <c r="P30" s="58">
        <f>EnrlST!AW30/('ST-Population'!D30+'ST-Population'!G30+'ST-Population'!J30)%</f>
        <v>121.11292133408743</v>
      </c>
      <c r="Q30" s="58">
        <f>EnrlST!AX30/('ST-Population'!E30+'ST-Population'!H30+'ST-Population'!K30)%</f>
        <v>124.83270632886106</v>
      </c>
      <c r="R30" s="58">
        <f>EnrlST!BE30/'ST-Population'!L30%</f>
        <v>25.365059817030257</v>
      </c>
      <c r="S30" s="58">
        <f>EnrlST!BF30/'ST-Population'!M30%</f>
        <v>18.133525413046414</v>
      </c>
      <c r="T30" s="58">
        <f>EnrlST!BG30/'ST-Population'!N30%</f>
        <v>21.791363545351398</v>
      </c>
      <c r="U30" s="58">
        <f>(EnrlST!AS30+EnrlST!BE30)/('ST-Population'!L30+'ST-Population'!I30)%</f>
        <v>50.191196464989801</v>
      </c>
      <c r="V30" s="58">
        <f>(EnrlST!AT30+EnrlST!BF30)/('ST-Population'!M30+'ST-Population'!J30)%</f>
        <v>43.686744839270588</v>
      </c>
      <c r="W30" s="58">
        <f>(EnrlST!AU30+EnrlST!BG30)/('ST-Population'!N30+'ST-Population'!K30)%</f>
        <v>47.017295768519531</v>
      </c>
      <c r="X30" s="58">
        <f>EnrlST!BH30/('ST-Population'!C30+'ST-Population'!F30+'ST-Population'!I30+'ST-Population'!L30)%</f>
        <v>112.23775498205009</v>
      </c>
      <c r="Y30" s="58">
        <f>EnrlST!BI30/('ST-Population'!D30+'ST-Population'!G30+'ST-Population'!J30+'ST-Population'!M30)%</f>
        <v>104.85228468253291</v>
      </c>
      <c r="Z30" s="58">
        <f>EnrlST!BJ30/('ST-Population'!E30+'ST-Population'!H30+'ST-Population'!K30+'ST-Population'!N30)%</f>
        <v>108.59541797402234</v>
      </c>
    </row>
    <row r="31" spans="1:26" s="47" customFormat="1" ht="19.5" customHeight="1">
      <c r="A31" s="29">
        <v>26</v>
      </c>
      <c r="B31" s="30" t="s">
        <v>36</v>
      </c>
      <c r="C31" s="58">
        <f>EnrlST!U31/'ST-Population'!C31%</f>
        <v>901.2902447847581</v>
      </c>
      <c r="D31" s="58">
        <f>EnrlST!V31/'ST-Population'!D31%</f>
        <v>905.77749683944376</v>
      </c>
      <c r="E31" s="58">
        <f>EnrlST!W31/'ST-Population'!E31%</f>
        <v>903.48083688205884</v>
      </c>
      <c r="F31" s="58">
        <f>EnrlST!AG31/'ST-Population'!F31%</f>
        <v>604.1461700632467</v>
      </c>
      <c r="G31" s="58">
        <f>EnrlST!AH31/'ST-Population'!G31%</f>
        <v>568.41457410142789</v>
      </c>
      <c r="H31" s="58">
        <f>EnrlST!AI31/'ST-Population'!H31%</f>
        <v>586.72428279918381</v>
      </c>
      <c r="I31" s="58">
        <f>EnrlST!AJ31/('ST-Population'!C31+'ST-Population'!F31)%</f>
        <v>800.31046011781564</v>
      </c>
      <c r="J31" s="58">
        <f>EnrlST!AK31/('ST-Population'!D31+'ST-Population'!G31)%</f>
        <v>791.31306381556965</v>
      </c>
      <c r="K31" s="58">
        <f>EnrlST!AL31/('ST-Population'!E31+'ST-Population'!H31)%</f>
        <v>795.91994782750464</v>
      </c>
      <c r="L31" s="58">
        <f>EnrlST!AS31/'ST-Population'!I31%</f>
        <v>860.35391566265059</v>
      </c>
      <c r="M31" s="58">
        <f>EnrlST!AT31/'ST-Population'!J31%</f>
        <v>593.38905775075989</v>
      </c>
      <c r="N31" s="58">
        <f>EnrlST!AU31/'ST-Population'!K31%</f>
        <v>727.47730711043869</v>
      </c>
      <c r="O31" s="58">
        <f>EnrlST!AV31/('ST-Population'!C31+'ST-Population'!F31+'ST-Population'!I31)%</f>
        <v>810.78985412012082</v>
      </c>
      <c r="P31" s="58">
        <f>EnrlST!AW31/('ST-Population'!D31+'ST-Population'!G31+'ST-Population'!J31)%</f>
        <v>755.64228978362098</v>
      </c>
      <c r="Q31" s="58">
        <f>EnrlST!AX31/('ST-Population'!E31+'ST-Population'!H31+'ST-Population'!K31)%</f>
        <v>783.78378378378375</v>
      </c>
      <c r="R31" s="58">
        <f>EnrlST!BE31/'ST-Population'!L31%</f>
        <v>385.34176214934809</v>
      </c>
      <c r="S31" s="58">
        <f>EnrlST!BF31/'ST-Population'!M31%</f>
        <v>293.74252690314864</v>
      </c>
      <c r="T31" s="58">
        <f>EnrlST!BG31/'ST-Population'!N31%</f>
        <v>339.74206349206349</v>
      </c>
      <c r="U31" s="58">
        <f>(EnrlST!AS31+EnrlST!BE31)/('ST-Population'!L31+'ST-Population'!I31)%</f>
        <v>628.57142857142856</v>
      </c>
      <c r="V31" s="58">
        <f>(EnrlST!AT31+EnrlST!BF31)/('ST-Population'!M31+'ST-Population'!J31)%</f>
        <v>447.15035985216889</v>
      </c>
      <c r="W31" s="58">
        <f>(EnrlST!AU31+EnrlST!BG31)/('ST-Population'!N31+'ST-Population'!K31)%</f>
        <v>538.26491092176605</v>
      </c>
      <c r="X31" s="58">
        <f>EnrlST!BH31/('ST-Population'!C31+'ST-Population'!F31+'ST-Population'!I31+'ST-Population'!L31)%</f>
        <v>750.12113358499062</v>
      </c>
      <c r="Y31" s="58">
        <f>EnrlST!BI31/('ST-Population'!D31+'ST-Population'!G31+'ST-Population'!J31+'ST-Population'!M31)%</f>
        <v>687.92146321509961</v>
      </c>
      <c r="Z31" s="58">
        <f>EnrlST!BJ31/('ST-Population'!E31+'ST-Population'!H31+'ST-Population'!K31+'ST-Population'!N31)%</f>
        <v>719.58866387470596</v>
      </c>
    </row>
    <row r="32" spans="1:26" s="47" customFormat="1" ht="19.5" customHeight="1">
      <c r="A32" s="29">
        <v>27</v>
      </c>
      <c r="B32" s="30" t="s">
        <v>37</v>
      </c>
      <c r="C32" s="58">
        <f>EnrlST!U32/'ST-Population'!C32%</f>
        <v>146.1784193090393</v>
      </c>
      <c r="D32" s="58">
        <f>EnrlST!V32/'ST-Population'!D32%</f>
        <v>140.33204344026964</v>
      </c>
      <c r="E32" s="58">
        <f>EnrlST!W32/'ST-Population'!E32%</f>
        <v>143.3335358075685</v>
      </c>
      <c r="F32" s="58">
        <f>EnrlST!AG32/'ST-Population'!F32%</f>
        <v>122.04376414789265</v>
      </c>
      <c r="G32" s="58">
        <f>EnrlST!AH32/'ST-Population'!G32%</f>
        <v>125.07026419336705</v>
      </c>
      <c r="H32" s="58">
        <f>EnrlST!AI32/'ST-Population'!H32%</f>
        <v>123.52520360994937</v>
      </c>
      <c r="I32" s="58">
        <f>EnrlST!AJ32/('ST-Population'!C32+'ST-Population'!F32)%</f>
        <v>137.62652305106758</v>
      </c>
      <c r="J32" s="58">
        <f>EnrlST!AK32/('ST-Population'!D32+'ST-Population'!G32)%</f>
        <v>134.88381426335434</v>
      </c>
      <c r="K32" s="58">
        <f>EnrlST!AL32/('ST-Population'!E32+'ST-Population'!H32)%</f>
        <v>136.2890915495714</v>
      </c>
      <c r="L32" s="58">
        <f>EnrlST!AS32/'ST-Population'!I32%</f>
        <v>95.926649631745079</v>
      </c>
      <c r="M32" s="58">
        <f>EnrlST!AT32/'ST-Population'!J32%</f>
        <v>92.26237860213341</v>
      </c>
      <c r="N32" s="58">
        <f>EnrlST!AU32/'ST-Population'!K32%</f>
        <v>94.147208906757385</v>
      </c>
      <c r="O32" s="58">
        <f>EnrlST!AV32/('ST-Population'!C32+'ST-Population'!F32+'ST-Population'!I32)%</f>
        <v>129.17707254675034</v>
      </c>
      <c r="P32" s="58">
        <f>EnrlST!AW32/('ST-Population'!D32+'ST-Population'!G32+'ST-Population'!J32)%</f>
        <v>126.30296813898326</v>
      </c>
      <c r="Q32" s="58">
        <f>EnrlST!AX32/('ST-Population'!E32+'ST-Population'!H32+'ST-Population'!K32)%</f>
        <v>127.77673663168414</v>
      </c>
      <c r="R32" s="58">
        <f>EnrlST!BE32/'ST-Population'!L32%</f>
        <v>65.535769112680384</v>
      </c>
      <c r="S32" s="58">
        <f>EnrlST!BF32/'ST-Population'!M32%</f>
        <v>61.008685052567429</v>
      </c>
      <c r="T32" s="58">
        <f>EnrlST!BG32/'ST-Population'!N32%</f>
        <v>63.263745507379362</v>
      </c>
      <c r="U32" s="58">
        <f>(EnrlST!AS32+EnrlST!BE32)/('ST-Population'!L32+'ST-Population'!I32)%</f>
        <v>80.891622996886156</v>
      </c>
      <c r="V32" s="58">
        <f>(EnrlST!AT32+EnrlST!BF32)/('ST-Population'!M32+'ST-Population'!J32)%</f>
        <v>76.292432264092184</v>
      </c>
      <c r="W32" s="58">
        <f>(EnrlST!AU32+EnrlST!BG32)/('ST-Population'!N32+'ST-Population'!K32)%</f>
        <v>78.620583599246473</v>
      </c>
      <c r="X32" s="58">
        <f>EnrlST!BH32/('ST-Population'!C32+'ST-Population'!F32+'ST-Population'!I32+'ST-Population'!L32)%</f>
        <v>118.64135407136321</v>
      </c>
      <c r="Y32" s="58">
        <f>EnrlST!BI32/('ST-Population'!D32+'ST-Population'!G32+'ST-Population'!J32+'ST-Population'!M32)%</f>
        <v>114.9545827705834</v>
      </c>
      <c r="Z32" s="58">
        <f>EnrlST!BJ32/('ST-Population'!E32+'ST-Population'!H32+'ST-Population'!K32+'ST-Population'!N32)%</f>
        <v>116.83590761130347</v>
      </c>
    </row>
    <row r="33" spans="1:26" s="47" customFormat="1" ht="19.5" customHeight="1">
      <c r="A33" s="29">
        <v>28</v>
      </c>
      <c r="B33" s="30" t="s">
        <v>38</v>
      </c>
      <c r="C33" s="58">
        <f>EnrlST!U33/'ST-Population'!C33%</f>
        <v>143.56347214865394</v>
      </c>
      <c r="D33" s="58">
        <f>EnrlST!V33/'ST-Population'!D33%</f>
        <v>139.83424727758532</v>
      </c>
      <c r="E33" s="58">
        <f>EnrlST!W33/'ST-Population'!E33%</f>
        <v>141.70301065810557</v>
      </c>
      <c r="F33" s="58">
        <f>EnrlST!AG33/'ST-Population'!F33%</f>
        <v>79.360748266408649</v>
      </c>
      <c r="G33" s="58">
        <f>EnrlST!AH33/'ST-Population'!G33%</f>
        <v>77.44203399576935</v>
      </c>
      <c r="H33" s="58">
        <f>EnrlST!AI33/'ST-Population'!H33%</f>
        <v>78.429900830947659</v>
      </c>
      <c r="I33" s="58">
        <f>EnrlST!AJ33/('ST-Population'!C33+'ST-Population'!F33)%</f>
        <v>119.50293231737683</v>
      </c>
      <c r="J33" s="58">
        <f>EnrlST!AK33/('ST-Population'!D33+'ST-Population'!G33)%</f>
        <v>117.25058168491633</v>
      </c>
      <c r="K33" s="58">
        <f>EnrlST!AL33/('ST-Population'!E33+'ST-Population'!H33)%</f>
        <v>118.39067098203087</v>
      </c>
      <c r="L33" s="58">
        <f>EnrlST!AS33/'ST-Population'!I33%</f>
        <v>45.708592127685328</v>
      </c>
      <c r="M33" s="58">
        <f>EnrlST!AT33/'ST-Population'!J33%</f>
        <v>41.943649797279221</v>
      </c>
      <c r="N33" s="58">
        <f>EnrlST!AU33/'ST-Population'!K33%</f>
        <v>43.920084862172295</v>
      </c>
      <c r="O33" s="58">
        <f>EnrlST!AV33/('ST-Population'!C33+'ST-Population'!F33+'ST-Population'!I33)%</f>
        <v>104.2939804819069</v>
      </c>
      <c r="P33" s="58">
        <f>EnrlST!AW33/('ST-Population'!D33+'ST-Population'!G33+'ST-Population'!J33)%</f>
        <v>102.63606172378466</v>
      </c>
      <c r="Q33" s="58">
        <f>EnrlST!AX33/('ST-Population'!E33+'ST-Population'!H33+'ST-Population'!K33)%</f>
        <v>103.48149641515676</v>
      </c>
      <c r="R33" s="58">
        <f>EnrlST!BE33/'ST-Population'!L33%</f>
        <v>21.406638837601349</v>
      </c>
      <c r="S33" s="58">
        <f>EnrlST!BF33/'ST-Population'!M33%</f>
        <v>13.571603115072829</v>
      </c>
      <c r="T33" s="58">
        <f>EnrlST!BG33/'ST-Population'!N33%</f>
        <v>17.600978434195657</v>
      </c>
      <c r="U33" s="58">
        <f>(EnrlST!AS33+EnrlST!BE33)/('ST-Population'!L33+'ST-Population'!I33)%</f>
        <v>34.011446786930378</v>
      </c>
      <c r="V33" s="58">
        <f>(EnrlST!AT33+EnrlST!BF33)/('ST-Population'!M33+'ST-Population'!J33)%</f>
        <v>27.984171541183787</v>
      </c>
      <c r="W33" s="58">
        <f>(EnrlST!AU33+EnrlST!BG33)/('ST-Population'!N33+'ST-Population'!K33)%</f>
        <v>31.116918457823097</v>
      </c>
      <c r="X33" s="58">
        <f>EnrlST!BH33/('ST-Population'!C33+'ST-Population'!F33+'ST-Population'!I33+'ST-Population'!L33)%</f>
        <v>90.986304415420392</v>
      </c>
      <c r="Y33" s="58">
        <f>EnrlST!BI33/('ST-Population'!D33+'ST-Population'!G33+'ST-Population'!J33+'ST-Population'!M33)%</f>
        <v>88.543883537579646</v>
      </c>
      <c r="Z33" s="58">
        <f>EnrlST!BJ33/('ST-Population'!E33+'ST-Population'!H33+'ST-Population'!K33+'ST-Population'!N33)%</f>
        <v>89.791054647942019</v>
      </c>
    </row>
    <row r="34" spans="1:26" s="47" customFormat="1" ht="19.5" customHeight="1">
      <c r="A34" s="29">
        <v>29</v>
      </c>
      <c r="B34" s="30" t="s">
        <v>39</v>
      </c>
      <c r="C34" s="58">
        <f>EnrlST!U34/'ST-Population'!C34%</f>
        <v>70.551449687322346</v>
      </c>
      <c r="D34" s="58">
        <f>EnrlST!V34/'ST-Population'!D34%</f>
        <v>74.349206349206355</v>
      </c>
      <c r="E34" s="58">
        <f>EnrlST!W34/'ST-Population'!E34%</f>
        <v>72.345530893821234</v>
      </c>
      <c r="F34" s="58">
        <f>EnrlST!AG34/'ST-Population'!F34%</f>
        <v>89.080459770114942</v>
      </c>
      <c r="G34" s="58">
        <f>EnrlST!AH34/'ST-Population'!G34%</f>
        <v>80.792079207920793</v>
      </c>
      <c r="H34" s="58">
        <f>EnrlST!AI34/'ST-Population'!H34%</f>
        <v>85.004868549172343</v>
      </c>
      <c r="I34" s="58">
        <f>EnrlST!AJ34/('ST-Population'!C34+'ST-Population'!F34)%</f>
        <v>77.452729218694259</v>
      </c>
      <c r="J34" s="58">
        <f>EnrlST!AK34/('ST-Population'!D34+'ST-Population'!G34)%</f>
        <v>76.866537717601545</v>
      </c>
      <c r="K34" s="58">
        <f>EnrlST!AL34/('ST-Population'!E34+'ST-Population'!H34)%</f>
        <v>77.171492204899778</v>
      </c>
      <c r="L34" s="58">
        <f>EnrlST!AS34/'ST-Population'!I34%</f>
        <v>57.53803596127247</v>
      </c>
      <c r="M34" s="58">
        <f>EnrlST!AT34/'ST-Population'!J34%</f>
        <v>65.00754147812971</v>
      </c>
      <c r="N34" s="58">
        <f>EnrlST!AU34/'ST-Population'!K34%</f>
        <v>61.111111111111114</v>
      </c>
      <c r="O34" s="58">
        <f>EnrlST!AV34/('ST-Population'!C34+'ST-Population'!F34+'ST-Population'!I34)%</f>
        <v>73.369256948383438</v>
      </c>
      <c r="P34" s="58">
        <f>EnrlST!AW34/('ST-Population'!D34+'ST-Population'!G34+'ST-Population'!J34)%</f>
        <v>74.445812807881779</v>
      </c>
      <c r="Q34" s="58">
        <f>EnrlST!AX34/('ST-Population'!E34+'ST-Population'!H34+'ST-Population'!K34)%</f>
        <v>73.885444346028933</v>
      </c>
      <c r="R34" s="58">
        <f>EnrlST!BE34/'ST-Population'!L34%</f>
        <v>50.325732899022803</v>
      </c>
      <c r="S34" s="58">
        <f>EnrlST!BF34/'ST-Population'!M34%</f>
        <v>64.795918367346943</v>
      </c>
      <c r="T34" s="58">
        <f>EnrlST!BG34/'ST-Population'!N34%</f>
        <v>57.404326123128122</v>
      </c>
      <c r="U34" s="58">
        <f>(EnrlST!AS34+EnrlST!BE34)/('ST-Population'!L34+'ST-Population'!I34)%</f>
        <v>54.225878833208682</v>
      </c>
      <c r="V34" s="58">
        <f>(EnrlST!AT34+EnrlST!BF34)/('ST-Population'!M34+'ST-Population'!J34)%</f>
        <v>64.90807354116707</v>
      </c>
      <c r="W34" s="58">
        <f>(EnrlST!AU34+EnrlST!BG34)/('ST-Population'!N34+'ST-Population'!K34)%</f>
        <v>59.38948995363215</v>
      </c>
      <c r="X34" s="58">
        <f>EnrlST!BH34/('ST-Population'!C34+'ST-Population'!F34+'ST-Population'!I34+'ST-Population'!L34)%</f>
        <v>69.951690821256037</v>
      </c>
      <c r="Y34" s="58">
        <f>EnrlST!BI34/('ST-Population'!D34+'ST-Population'!G34+'ST-Population'!J34+'ST-Population'!M34)%</f>
        <v>72.966631908237744</v>
      </c>
      <c r="Z34" s="58">
        <f>EnrlST!BJ34/('ST-Population'!E34+'ST-Population'!H34+'ST-Population'!K34+'ST-Population'!N34)%</f>
        <v>71.401705115346033</v>
      </c>
    </row>
    <row r="35" spans="1:26" s="47" customFormat="1" ht="19.5" customHeight="1">
      <c r="A35" s="29">
        <v>30</v>
      </c>
      <c r="B35" s="30" t="s">
        <v>40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6" s="47" customFormat="1" ht="19.5" customHeight="1">
      <c r="A36" s="29">
        <v>31</v>
      </c>
      <c r="B36" s="30" t="s">
        <v>41</v>
      </c>
      <c r="C36" s="58">
        <f>EnrlST!U36/'ST-Population'!C36%</f>
        <v>100.9519073666264</v>
      </c>
      <c r="D36" s="58">
        <f>EnrlST!V36/'ST-Population'!D36%</f>
        <v>113.58388809303109</v>
      </c>
      <c r="E36" s="58">
        <f>EnrlST!W36/'ST-Population'!E36%</f>
        <v>106.72987974098058</v>
      </c>
      <c r="F36" s="58">
        <f>EnrlST!AG36/'ST-Population'!F36%</f>
        <v>95.159755268524819</v>
      </c>
      <c r="G36" s="58">
        <f>EnrlST!AH36/'ST-Population'!G36%</f>
        <v>94.076840981856989</v>
      </c>
      <c r="H36" s="58">
        <f>EnrlST!AI36/'ST-Population'!H36%</f>
        <v>94.690606457578781</v>
      </c>
      <c r="I36" s="58">
        <f>EnrlST!AJ36/('ST-Population'!C36+'ST-Population'!F36)%</f>
        <v>98.964165733482645</v>
      </c>
      <c r="J36" s="58">
        <f>EnrlST!AK36/('ST-Population'!D36+'ST-Population'!G36)%</f>
        <v>107.31316827720282</v>
      </c>
      <c r="K36" s="58">
        <f>EnrlST!AL36/('ST-Population'!E36+'ST-Population'!H36)%</f>
        <v>102.71575756018602</v>
      </c>
      <c r="L36" s="58">
        <f>EnrlST!AS36/'ST-Population'!I36%</f>
        <v>53.917831427361286</v>
      </c>
      <c r="M36" s="58">
        <f>EnrlST!AT36/'ST-Population'!J36%</f>
        <v>47.965440356744701</v>
      </c>
      <c r="N36" s="58">
        <f>EnrlST!AU36/'ST-Population'!K36%</f>
        <v>51.347773766546332</v>
      </c>
      <c r="O36" s="58">
        <f>EnrlST!AV36/('ST-Population'!C36+'ST-Population'!F36+'ST-Population'!I36)%</f>
        <v>90.83123040452702</v>
      </c>
      <c r="P36" s="58">
        <f>EnrlST!AW36/('ST-Population'!D36+'ST-Population'!G36+'ST-Population'!J36)%</f>
        <v>97.210229159747584</v>
      </c>
      <c r="Q36" s="58">
        <f>EnrlST!AX36/('ST-Population'!E36+'ST-Population'!H36+'ST-Population'!K36)%</f>
        <v>93.677881052698439</v>
      </c>
      <c r="R36" s="58">
        <f>EnrlST!BE36/'ST-Population'!L36%</f>
        <v>34.232613908872899</v>
      </c>
      <c r="S36" s="58">
        <f>EnrlST!BF36/'ST-Population'!M36%</f>
        <v>22.828698935805011</v>
      </c>
      <c r="T36" s="58">
        <f>EnrlST!BG36/'ST-Population'!N36%</f>
        <v>28.916626660265642</v>
      </c>
      <c r="U36" s="58">
        <f>(EnrlST!AS36+EnrlST!BE36)/('ST-Population'!L36+'ST-Population'!I36)%</f>
        <v>45.768180689997521</v>
      </c>
      <c r="V36" s="58">
        <f>(EnrlST!AT36+EnrlST!BF36)/('ST-Population'!M36+'ST-Population'!J36)%</f>
        <v>36.702045839101672</v>
      </c>
      <c r="W36" s="58">
        <f>(EnrlST!AU36+EnrlST!BG36)/('ST-Population'!N36+'ST-Population'!K36)%</f>
        <v>41.719898344666525</v>
      </c>
      <c r="X36" s="58">
        <f>EnrlST!BH36/('ST-Population'!C36+'ST-Population'!F36+'ST-Population'!I36+'ST-Population'!L36)%</f>
        <v>84.428619871142772</v>
      </c>
      <c r="Y36" s="58">
        <f>EnrlST!BI36/('ST-Population'!D36+'ST-Population'!G36+'ST-Population'!J36+'ST-Population'!M36)%</f>
        <v>88.178407669862438</v>
      </c>
      <c r="Z36" s="58">
        <f>EnrlST!BJ36/('ST-Population'!E36+'ST-Population'!H36+'ST-Population'!K36+'ST-Population'!N36)%</f>
        <v>86.110695587135382</v>
      </c>
    </row>
    <row r="37" spans="1:26" s="47" customFormat="1" ht="19.5" customHeight="1">
      <c r="A37" s="29">
        <v>32</v>
      </c>
      <c r="B37" s="30" t="s">
        <v>42</v>
      </c>
      <c r="C37" s="58">
        <f>EnrlST!U37/'ST-Population'!C37%</f>
        <v>80.934989043097161</v>
      </c>
      <c r="D37" s="58">
        <f>EnrlST!V37/'ST-Population'!D37%</f>
        <v>86.375779162956363</v>
      </c>
      <c r="E37" s="58">
        <f>EnrlST!W37/'ST-Population'!E37%</f>
        <v>83.386837881219904</v>
      </c>
      <c r="F37" s="58">
        <f>EnrlST!AG37/'ST-Population'!F37%</f>
        <v>80.853816300129367</v>
      </c>
      <c r="G37" s="58">
        <f>EnrlST!AH37/'ST-Population'!G37%</f>
        <v>82.372881355932194</v>
      </c>
      <c r="H37" s="58">
        <f>EnrlST!AI37/'ST-Population'!H37%</f>
        <v>81.511371973587671</v>
      </c>
      <c r="I37" s="58">
        <f>EnrlST!AJ37/('ST-Population'!C37+'ST-Population'!F37)%</f>
        <v>80.905695611577954</v>
      </c>
      <c r="J37" s="58">
        <f>EnrlST!AK37/('ST-Population'!D37+'ST-Population'!G37)%</f>
        <v>84.997081144191483</v>
      </c>
      <c r="K37" s="58">
        <f>EnrlST!AL37/('ST-Population'!E37+'ST-Population'!H37)%</f>
        <v>82.723735408560316</v>
      </c>
      <c r="L37" s="58">
        <f>EnrlST!AS37/'ST-Population'!I37%</f>
        <v>50.378787878787875</v>
      </c>
      <c r="M37" s="58">
        <f>EnrlST!AT37/'ST-Population'!J37%</f>
        <v>63.184079601990057</v>
      </c>
      <c r="N37" s="58">
        <f>EnrlST!AU37/'ST-Population'!K37%</f>
        <v>55.913978494623649</v>
      </c>
      <c r="O37" s="58">
        <f>EnrlST!AV37/('ST-Population'!C37+'ST-Population'!F37+'ST-Population'!I37)%</f>
        <v>74.86891385767791</v>
      </c>
      <c r="P37" s="58">
        <f>EnrlST!AW37/('ST-Population'!D37+'ST-Population'!G37+'ST-Population'!J37)%</f>
        <v>80.851063829787236</v>
      </c>
      <c r="Q37" s="58">
        <f>EnrlST!AX37/('ST-Population'!E37+'ST-Population'!H37+'ST-Population'!K37)%</f>
        <v>77.513061650992682</v>
      </c>
      <c r="R37" s="58">
        <f>EnrlST!BE37/'ST-Population'!L37%</f>
        <v>25.45824847250509</v>
      </c>
      <c r="S37" s="58">
        <f>EnrlST!BF37/'ST-Population'!M37%</f>
        <v>32.352941176470587</v>
      </c>
      <c r="T37" s="58">
        <f>EnrlST!BG37/'ST-Population'!N37%</f>
        <v>28.439306358381501</v>
      </c>
      <c r="U37" s="58">
        <f>(EnrlST!AS37+EnrlST!BE37)/('ST-Population'!L37+'ST-Population'!I37)%</f>
        <v>38.370951913640823</v>
      </c>
      <c r="V37" s="58">
        <f>(EnrlST!AT37+EnrlST!BF37)/('ST-Population'!M37+'ST-Population'!J37)%</f>
        <v>48.324742268041241</v>
      </c>
      <c r="W37" s="58">
        <f>(EnrlST!AU37+EnrlST!BG37)/('ST-Population'!N37+'ST-Population'!K37)%</f>
        <v>42.674094707520894</v>
      </c>
      <c r="X37" s="58">
        <f>EnrlST!BH37/('ST-Population'!C37+'ST-Population'!F37+'ST-Population'!I37+'ST-Population'!L37)%</f>
        <v>67.193925972793423</v>
      </c>
      <c r="Y37" s="58">
        <f>EnrlST!BI37/('ST-Population'!D37+'ST-Population'!G37+'ST-Population'!J37+'ST-Population'!M37)%</f>
        <v>73.563680192848537</v>
      </c>
      <c r="Z37" s="58">
        <f>EnrlST!BJ37/('ST-Population'!E37+'ST-Population'!H37+'ST-Population'!K37+'ST-Population'!N37)%</f>
        <v>70</v>
      </c>
    </row>
    <row r="38" spans="1:26" s="47" customFormat="1" ht="19.5" customHeight="1">
      <c r="A38" s="29">
        <v>33</v>
      </c>
      <c r="B38" s="30" t="s">
        <v>43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s="47" customFormat="1" ht="19.5" customHeight="1">
      <c r="A39" s="29">
        <v>34</v>
      </c>
      <c r="B39" s="30" t="s">
        <v>44</v>
      </c>
      <c r="C39" s="58">
        <f>EnrlST!U39/'ST-Population'!C39%</f>
        <v>88.68075996788869</v>
      </c>
      <c r="D39" s="58">
        <f>EnrlST!V39/'ST-Population'!D39%</f>
        <v>89.560291340706769</v>
      </c>
      <c r="E39" s="58">
        <f>EnrlST!W39/'ST-Population'!E39%</f>
        <v>89.118753358409464</v>
      </c>
      <c r="F39" s="58">
        <f>EnrlST!AG39/'ST-Population'!F39%</f>
        <v>67.428121307601415</v>
      </c>
      <c r="G39" s="58">
        <f>EnrlST!AH39/'ST-Population'!G39%</f>
        <v>71.605960264900659</v>
      </c>
      <c r="H39" s="58">
        <f>EnrlST!AI39/'ST-Population'!H39%</f>
        <v>69.465186680121093</v>
      </c>
      <c r="I39" s="58">
        <f>EnrlST!AJ39/('ST-Population'!C39+'ST-Population'!F39)%</f>
        <v>80.082855321861061</v>
      </c>
      <c r="J39" s="58">
        <f>EnrlST!AK39/('ST-Population'!D39+'ST-Population'!G39)%</f>
        <v>82.475910501388213</v>
      </c>
      <c r="K39" s="58">
        <f>EnrlST!AL39/('ST-Population'!E39+'ST-Population'!H39)%</f>
        <v>81.264618114364069</v>
      </c>
      <c r="L39" s="58">
        <f>EnrlST!AS39/'ST-Population'!I39%</f>
        <v>79.198473282442748</v>
      </c>
      <c r="M39" s="58">
        <f>EnrlST!AT39/'ST-Population'!J39%</f>
        <v>77.791959157626039</v>
      </c>
      <c r="N39" s="58">
        <f>EnrlST!AU39/'ST-Population'!K39%</f>
        <v>78.496336412870335</v>
      </c>
      <c r="O39" s="58">
        <f>EnrlST!AV39/('ST-Population'!C39+'ST-Population'!F39+'ST-Population'!I39)%</f>
        <v>79.905708460754326</v>
      </c>
      <c r="P39" s="58">
        <f>EnrlST!AW39/('ST-Population'!D39+'ST-Population'!G39+'ST-Population'!J39)%</f>
        <v>81.521456436931075</v>
      </c>
      <c r="Q39" s="58">
        <f>EnrlST!AX39/('ST-Population'!E39+'ST-Population'!H39+'ST-Population'!K39)%</f>
        <v>80.705367486162956</v>
      </c>
      <c r="R39" s="58">
        <f>EnrlST!BE39/'ST-Population'!L39%</f>
        <v>87.804878048780495</v>
      </c>
      <c r="S39" s="58">
        <f>EnrlST!BF39/'ST-Population'!M39%</f>
        <v>85.951661631419938</v>
      </c>
      <c r="T39" s="58">
        <f>EnrlST!BG39/'ST-Population'!N39%</f>
        <v>86.874051593323216</v>
      </c>
      <c r="U39" s="58">
        <f>(EnrlST!AS39+EnrlST!BE39)/('ST-Population'!L39+'ST-Population'!I39)%</f>
        <v>83.113730929264904</v>
      </c>
      <c r="V39" s="58">
        <f>(EnrlST!AT39+EnrlST!BF39)/('ST-Population'!M39+'ST-Population'!J39)%</f>
        <v>81.528882739536499</v>
      </c>
      <c r="W39" s="58">
        <f>(EnrlST!AU39+EnrlST!BG39)/('ST-Population'!N39+'ST-Population'!K39)%</f>
        <v>82.320346320346317</v>
      </c>
      <c r="X39" s="58">
        <f>EnrlST!BH39/('ST-Population'!C39+'ST-Population'!F39+'ST-Population'!I39+'ST-Population'!L39)%</f>
        <v>81.037117903930138</v>
      </c>
      <c r="Y39" s="58">
        <f>EnrlST!BI39/('ST-Population'!D39+'ST-Population'!G39+'ST-Population'!J39+'ST-Population'!M39)%</f>
        <v>82.172176614155759</v>
      </c>
      <c r="Z39" s="58">
        <f>EnrlST!BJ39/('ST-Population'!E39+'ST-Population'!H39+'ST-Population'!K39+'ST-Population'!N39)%</f>
        <v>81.600088037856281</v>
      </c>
    </row>
    <row r="40" spans="1:26" s="47" customFormat="1" ht="19.5" customHeight="1">
      <c r="A40" s="29">
        <v>35</v>
      </c>
      <c r="B40" s="30" t="s">
        <v>45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s="93" customFormat="1" ht="19.5" customHeight="1">
      <c r="A41" s="193" t="s">
        <v>46</v>
      </c>
      <c r="B41" s="193"/>
      <c r="C41" s="98">
        <f>EnrlST!U41/'ST-Population'!C41%</f>
        <v>136.78152617056031</v>
      </c>
      <c r="D41" s="98">
        <f>EnrlST!V41/'ST-Population'!D41%</f>
        <v>134.09051619496793</v>
      </c>
      <c r="E41" s="98">
        <f>EnrlST!W41/'ST-Population'!E41%</f>
        <v>135.46717417724579</v>
      </c>
      <c r="F41" s="98">
        <f>EnrlST!AG41/'ST-Population'!F41%</f>
        <v>87.355511986612512</v>
      </c>
      <c r="G41" s="98">
        <f>EnrlST!AH41/'ST-Population'!G41%</f>
        <v>81.160063975426553</v>
      </c>
      <c r="H41" s="98">
        <f>EnrlST!AI41/'ST-Population'!H41%</f>
        <v>84.345698717748732</v>
      </c>
      <c r="I41" s="98">
        <f>EnrlST!AJ41/('ST-Population'!C41+'ST-Population'!F41)%</f>
        <v>119.06552499332777</v>
      </c>
      <c r="J41" s="98">
        <f>EnrlST!AK41/('ST-Population'!D41+'ST-Population'!G41)%</f>
        <v>115.24551224631463</v>
      </c>
      <c r="K41" s="98">
        <f>EnrlST!AL41/('ST-Population'!E41+'ST-Population'!H41)%</f>
        <v>117.20330766405053</v>
      </c>
      <c r="L41" s="98">
        <f>EnrlST!AS41/'ST-Population'!I41%</f>
        <v>55.275514507042317</v>
      </c>
      <c r="M41" s="98">
        <f>EnrlST!AT41/'ST-Population'!J41%</f>
        <v>45.79935720164567</v>
      </c>
      <c r="N41" s="98">
        <f>EnrlST!AU41/'ST-Population'!K41%</f>
        <v>50.713185532529081</v>
      </c>
      <c r="O41" s="98">
        <f>EnrlST!AV41/('ST-Population'!C41+'ST-Population'!F41+'ST-Population'!I41)%</f>
        <v>106.71744814705413</v>
      </c>
      <c r="P41" s="98">
        <f>EnrlST!AW41/('ST-Population'!D41+'ST-Population'!G41+'ST-Population'!J41)%</f>
        <v>102.06262462080362</v>
      </c>
      <c r="Q41" s="98">
        <f>EnrlST!AX41/('ST-Population'!E41+'ST-Population'!H41+'ST-Population'!K41)%</f>
        <v>104.45365693734408</v>
      </c>
      <c r="R41" s="98">
        <f>EnrlST!BE41/'ST-Population'!L41%</f>
        <v>31.274709903201398</v>
      </c>
      <c r="S41" s="98">
        <f>EnrlST!BF41/'ST-Population'!M41%</f>
        <v>22.630907765133664</v>
      </c>
      <c r="T41" s="98">
        <f>EnrlST!BG41/'ST-Population'!N41%</f>
        <v>27.041273468200838</v>
      </c>
      <c r="U41" s="98">
        <f>(EnrlST!AS41+EnrlST!BE41)/('ST-Population'!L41+'ST-Population'!I41)%</f>
        <v>43.826179882755909</v>
      </c>
      <c r="V41" s="98">
        <f>(EnrlST!AT41+EnrlST!BF41)/('ST-Population'!M41+'ST-Population'!J41)%</f>
        <v>34.554624579673899</v>
      </c>
      <c r="W41" s="98">
        <f>(EnrlST!AU41+EnrlST!BG41)/('ST-Population'!N41+'ST-Population'!K41)%</f>
        <v>39.325283089190251</v>
      </c>
      <c r="X41" s="98">
        <f>EnrlST!BH41/('ST-Population'!C41+'ST-Population'!F41+'ST-Population'!I41+'ST-Population'!L41)%</f>
        <v>95.395278194512343</v>
      </c>
      <c r="Y41" s="98">
        <f>EnrlST!BI41/('ST-Population'!D41+'ST-Population'!G41+'ST-Population'!J41+'ST-Population'!M41)%</f>
        <v>90.001914914933522</v>
      </c>
      <c r="Z41" s="98">
        <f>EnrlST!BJ41/('ST-Population'!E41+'ST-Population'!H41+'ST-Population'!K41+'ST-Population'!N41)%</f>
        <v>92.769516453213328</v>
      </c>
    </row>
    <row r="42" spans="1:26" s="47" customFormat="1">
      <c r="A42" s="48"/>
      <c r="B42" s="48"/>
      <c r="C42" s="36"/>
      <c r="D42" s="37"/>
      <c r="E42" s="49"/>
      <c r="F42" s="37"/>
      <c r="G42" s="37"/>
      <c r="H42" s="37"/>
      <c r="I42" s="37"/>
      <c r="J42" s="37"/>
      <c r="K42" s="38"/>
      <c r="L42" s="37"/>
      <c r="M42" s="37"/>
      <c r="N42" s="38"/>
      <c r="O42" s="37"/>
      <c r="P42" s="37"/>
      <c r="Q42" s="38"/>
      <c r="R42" s="37"/>
      <c r="S42" s="37"/>
      <c r="T42" s="38"/>
      <c r="U42" s="37"/>
      <c r="V42" s="37"/>
      <c r="W42" s="38"/>
      <c r="X42" s="37"/>
      <c r="Y42" s="37"/>
      <c r="Z42" s="38"/>
    </row>
    <row r="47" spans="1:26" s="54" customFormat="1"/>
  </sheetData>
  <mergeCells count="11">
    <mergeCell ref="O3:Q3"/>
    <mergeCell ref="R3:T3"/>
    <mergeCell ref="U3:W3"/>
    <mergeCell ref="X3:Z3"/>
    <mergeCell ref="A41:B41"/>
    <mergeCell ref="A3:A4"/>
    <mergeCell ref="B3:B4"/>
    <mergeCell ref="C3:E3"/>
    <mergeCell ref="F3:H3"/>
    <mergeCell ref="I3:K3"/>
    <mergeCell ref="L3:N3"/>
  </mergeCells>
  <printOptions horizontalCentered="1"/>
  <pageMargins left="0.18" right="0.16" top="0.35" bottom="0.41" header="0.22" footer="0.17"/>
  <pageSetup paperSize="9" scale="92" firstPageNumber="56" orientation="portrait" useFirstPageNumber="1" r:id="rId1"/>
  <headerFooter alignWithMargins="0">
    <oddFooter>&amp;LStatistics of School Education 2009-10&amp;C&amp;P</oddFooter>
  </headerFooter>
  <colBreaks count="3" manualBreakCount="3">
    <brk id="8" max="40" man="1"/>
    <brk id="14" max="40" man="1"/>
    <brk id="20" max="40" man="1"/>
  </col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A1:K46"/>
  <sheetViews>
    <sheetView view="pageBreakPreview" zoomScaleSheetLayoutView="100" workbookViewId="0">
      <pane xSplit="2" ySplit="4" topLeftCell="C5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8.85546875" defaultRowHeight="15.75"/>
  <cols>
    <col min="1" max="1" width="6.140625" style="5" customWidth="1"/>
    <col min="2" max="2" width="20.28515625" style="5" customWidth="1"/>
    <col min="3" max="10" width="8.85546875" style="5" customWidth="1"/>
    <col min="11" max="92" width="8.85546875" style="5"/>
    <col min="93" max="93" width="6.140625" style="5" customWidth="1"/>
    <col min="94" max="94" width="20.28515625" style="5" customWidth="1"/>
    <col min="95" max="95" width="12.42578125" style="5" customWidth="1"/>
    <col min="96" max="96" width="13" style="5" customWidth="1"/>
    <col min="97" max="97" width="12.5703125" style="5" customWidth="1"/>
    <col min="98" max="111" width="11.7109375" style="5" customWidth="1"/>
    <col min="112" max="112" width="12.28515625" style="5" customWidth="1"/>
    <col min="113" max="113" width="11.7109375" style="5" customWidth="1"/>
    <col min="114" max="114" width="12.85546875" style="5" customWidth="1"/>
    <col min="115" max="115" width="11.7109375" style="5" customWidth="1"/>
    <col min="116" max="116" width="12.7109375" style="5" customWidth="1"/>
    <col min="117" max="117" width="11.7109375" style="5" customWidth="1"/>
    <col min="118" max="118" width="13" style="5" customWidth="1"/>
    <col min="119" max="130" width="11.7109375" style="5" customWidth="1"/>
    <col min="131" max="131" width="12.5703125" style="5" customWidth="1"/>
    <col min="132" max="132" width="11.7109375" style="5" customWidth="1"/>
    <col min="133" max="133" width="13" style="5" customWidth="1"/>
    <col min="134" max="139" width="11.7109375" style="5" customWidth="1"/>
    <col min="140" max="140" width="13.7109375" style="5" customWidth="1"/>
    <col min="141" max="141" width="13.140625" style="5" customWidth="1"/>
    <col min="142" max="145" width="13" style="5" customWidth="1"/>
    <col min="146" max="152" width="11.7109375" style="5" customWidth="1"/>
    <col min="153" max="153" width="10.85546875" style="5" customWidth="1"/>
    <col min="154" max="154" width="11.7109375" style="5" customWidth="1"/>
    <col min="155" max="157" width="22.7109375" style="5" customWidth="1"/>
    <col min="158" max="160" width="20.7109375" style="5" customWidth="1"/>
    <col min="161" max="348" width="8.85546875" style="5"/>
    <col min="349" max="349" width="6.140625" style="5" customWidth="1"/>
    <col min="350" max="350" width="20.28515625" style="5" customWidth="1"/>
    <col min="351" max="351" width="12.42578125" style="5" customWidth="1"/>
    <col min="352" max="352" width="13" style="5" customWidth="1"/>
    <col min="353" max="353" width="12.5703125" style="5" customWidth="1"/>
    <col min="354" max="367" width="11.7109375" style="5" customWidth="1"/>
    <col min="368" max="368" width="12.28515625" style="5" customWidth="1"/>
    <col min="369" max="369" width="11.7109375" style="5" customWidth="1"/>
    <col min="370" max="370" width="12.85546875" style="5" customWidth="1"/>
    <col min="371" max="371" width="11.7109375" style="5" customWidth="1"/>
    <col min="372" max="372" width="12.7109375" style="5" customWidth="1"/>
    <col min="373" max="373" width="11.7109375" style="5" customWidth="1"/>
    <col min="374" max="374" width="13" style="5" customWidth="1"/>
    <col min="375" max="386" width="11.7109375" style="5" customWidth="1"/>
    <col min="387" max="387" width="12.5703125" style="5" customWidth="1"/>
    <col min="388" max="388" width="11.7109375" style="5" customWidth="1"/>
    <col min="389" max="389" width="13" style="5" customWidth="1"/>
    <col min="390" max="395" width="11.7109375" style="5" customWidth="1"/>
    <col min="396" max="396" width="13.7109375" style="5" customWidth="1"/>
    <col min="397" max="397" width="13.140625" style="5" customWidth="1"/>
    <col min="398" max="401" width="13" style="5" customWidth="1"/>
    <col min="402" max="408" width="11.7109375" style="5" customWidth="1"/>
    <col min="409" max="409" width="10.85546875" style="5" customWidth="1"/>
    <col min="410" max="410" width="11.7109375" style="5" customWidth="1"/>
    <col min="411" max="413" width="22.7109375" style="5" customWidth="1"/>
    <col min="414" max="416" width="20.7109375" style="5" customWidth="1"/>
    <col min="417" max="604" width="8.85546875" style="5"/>
    <col min="605" max="605" width="6.140625" style="5" customWidth="1"/>
    <col min="606" max="606" width="20.28515625" style="5" customWidth="1"/>
    <col min="607" max="607" width="12.42578125" style="5" customWidth="1"/>
    <col min="608" max="608" width="13" style="5" customWidth="1"/>
    <col min="609" max="609" width="12.5703125" style="5" customWidth="1"/>
    <col min="610" max="623" width="11.7109375" style="5" customWidth="1"/>
    <col min="624" max="624" width="12.28515625" style="5" customWidth="1"/>
    <col min="625" max="625" width="11.7109375" style="5" customWidth="1"/>
    <col min="626" max="626" width="12.85546875" style="5" customWidth="1"/>
    <col min="627" max="627" width="11.7109375" style="5" customWidth="1"/>
    <col min="628" max="628" width="12.7109375" style="5" customWidth="1"/>
    <col min="629" max="629" width="11.7109375" style="5" customWidth="1"/>
    <col min="630" max="630" width="13" style="5" customWidth="1"/>
    <col min="631" max="642" width="11.7109375" style="5" customWidth="1"/>
    <col min="643" max="643" width="12.5703125" style="5" customWidth="1"/>
    <col min="644" max="644" width="11.7109375" style="5" customWidth="1"/>
    <col min="645" max="645" width="13" style="5" customWidth="1"/>
    <col min="646" max="651" width="11.7109375" style="5" customWidth="1"/>
    <col min="652" max="652" width="13.7109375" style="5" customWidth="1"/>
    <col min="653" max="653" width="13.140625" style="5" customWidth="1"/>
    <col min="654" max="657" width="13" style="5" customWidth="1"/>
    <col min="658" max="664" width="11.7109375" style="5" customWidth="1"/>
    <col min="665" max="665" width="10.85546875" style="5" customWidth="1"/>
    <col min="666" max="666" width="11.7109375" style="5" customWidth="1"/>
    <col min="667" max="669" width="22.7109375" style="5" customWidth="1"/>
    <col min="670" max="672" width="20.7109375" style="5" customWidth="1"/>
    <col min="673" max="860" width="8.85546875" style="5"/>
    <col min="861" max="861" width="6.140625" style="5" customWidth="1"/>
    <col min="862" max="862" width="20.28515625" style="5" customWidth="1"/>
    <col min="863" max="863" width="12.42578125" style="5" customWidth="1"/>
    <col min="864" max="864" width="13" style="5" customWidth="1"/>
    <col min="865" max="865" width="12.5703125" style="5" customWidth="1"/>
    <col min="866" max="879" width="11.7109375" style="5" customWidth="1"/>
    <col min="880" max="880" width="12.28515625" style="5" customWidth="1"/>
    <col min="881" max="881" width="11.7109375" style="5" customWidth="1"/>
    <col min="882" max="882" width="12.85546875" style="5" customWidth="1"/>
    <col min="883" max="883" width="11.7109375" style="5" customWidth="1"/>
    <col min="884" max="884" width="12.7109375" style="5" customWidth="1"/>
    <col min="885" max="885" width="11.7109375" style="5" customWidth="1"/>
    <col min="886" max="886" width="13" style="5" customWidth="1"/>
    <col min="887" max="898" width="11.7109375" style="5" customWidth="1"/>
    <col min="899" max="899" width="12.5703125" style="5" customWidth="1"/>
    <col min="900" max="900" width="11.7109375" style="5" customWidth="1"/>
    <col min="901" max="901" width="13" style="5" customWidth="1"/>
    <col min="902" max="907" width="11.7109375" style="5" customWidth="1"/>
    <col min="908" max="908" width="13.7109375" style="5" customWidth="1"/>
    <col min="909" max="909" width="13.140625" style="5" customWidth="1"/>
    <col min="910" max="913" width="13" style="5" customWidth="1"/>
    <col min="914" max="920" width="11.7109375" style="5" customWidth="1"/>
    <col min="921" max="921" width="10.85546875" style="5" customWidth="1"/>
    <col min="922" max="922" width="11.7109375" style="5" customWidth="1"/>
    <col min="923" max="925" width="22.7109375" style="5" customWidth="1"/>
    <col min="926" max="928" width="20.7109375" style="5" customWidth="1"/>
    <col min="929" max="1116" width="8.85546875" style="5"/>
    <col min="1117" max="1117" width="6.140625" style="5" customWidth="1"/>
    <col min="1118" max="1118" width="20.28515625" style="5" customWidth="1"/>
    <col min="1119" max="1119" width="12.42578125" style="5" customWidth="1"/>
    <col min="1120" max="1120" width="13" style="5" customWidth="1"/>
    <col min="1121" max="1121" width="12.5703125" style="5" customWidth="1"/>
    <col min="1122" max="1135" width="11.7109375" style="5" customWidth="1"/>
    <col min="1136" max="1136" width="12.28515625" style="5" customWidth="1"/>
    <col min="1137" max="1137" width="11.7109375" style="5" customWidth="1"/>
    <col min="1138" max="1138" width="12.85546875" style="5" customWidth="1"/>
    <col min="1139" max="1139" width="11.7109375" style="5" customWidth="1"/>
    <col min="1140" max="1140" width="12.7109375" style="5" customWidth="1"/>
    <col min="1141" max="1141" width="11.7109375" style="5" customWidth="1"/>
    <col min="1142" max="1142" width="13" style="5" customWidth="1"/>
    <col min="1143" max="1154" width="11.7109375" style="5" customWidth="1"/>
    <col min="1155" max="1155" width="12.5703125" style="5" customWidth="1"/>
    <col min="1156" max="1156" width="11.7109375" style="5" customWidth="1"/>
    <col min="1157" max="1157" width="13" style="5" customWidth="1"/>
    <col min="1158" max="1163" width="11.7109375" style="5" customWidth="1"/>
    <col min="1164" max="1164" width="13.7109375" style="5" customWidth="1"/>
    <col min="1165" max="1165" width="13.140625" style="5" customWidth="1"/>
    <col min="1166" max="1169" width="13" style="5" customWidth="1"/>
    <col min="1170" max="1176" width="11.7109375" style="5" customWidth="1"/>
    <col min="1177" max="1177" width="10.85546875" style="5" customWidth="1"/>
    <col min="1178" max="1178" width="11.7109375" style="5" customWidth="1"/>
    <col min="1179" max="1181" width="22.7109375" style="5" customWidth="1"/>
    <col min="1182" max="1184" width="20.7109375" style="5" customWidth="1"/>
    <col min="1185" max="1372" width="8.85546875" style="5"/>
    <col min="1373" max="1373" width="6.140625" style="5" customWidth="1"/>
    <col min="1374" max="1374" width="20.28515625" style="5" customWidth="1"/>
    <col min="1375" max="1375" width="12.42578125" style="5" customWidth="1"/>
    <col min="1376" max="1376" width="13" style="5" customWidth="1"/>
    <col min="1377" max="1377" width="12.5703125" style="5" customWidth="1"/>
    <col min="1378" max="1391" width="11.7109375" style="5" customWidth="1"/>
    <col min="1392" max="1392" width="12.28515625" style="5" customWidth="1"/>
    <col min="1393" max="1393" width="11.7109375" style="5" customWidth="1"/>
    <col min="1394" max="1394" width="12.85546875" style="5" customWidth="1"/>
    <col min="1395" max="1395" width="11.7109375" style="5" customWidth="1"/>
    <col min="1396" max="1396" width="12.7109375" style="5" customWidth="1"/>
    <col min="1397" max="1397" width="11.7109375" style="5" customWidth="1"/>
    <col min="1398" max="1398" width="13" style="5" customWidth="1"/>
    <col min="1399" max="1410" width="11.7109375" style="5" customWidth="1"/>
    <col min="1411" max="1411" width="12.5703125" style="5" customWidth="1"/>
    <col min="1412" max="1412" width="11.7109375" style="5" customWidth="1"/>
    <col min="1413" max="1413" width="13" style="5" customWidth="1"/>
    <col min="1414" max="1419" width="11.7109375" style="5" customWidth="1"/>
    <col min="1420" max="1420" width="13.7109375" style="5" customWidth="1"/>
    <col min="1421" max="1421" width="13.140625" style="5" customWidth="1"/>
    <col min="1422" max="1425" width="13" style="5" customWidth="1"/>
    <col min="1426" max="1432" width="11.7109375" style="5" customWidth="1"/>
    <col min="1433" max="1433" width="10.85546875" style="5" customWidth="1"/>
    <col min="1434" max="1434" width="11.7109375" style="5" customWidth="1"/>
    <col min="1435" max="1437" width="22.7109375" style="5" customWidth="1"/>
    <col min="1438" max="1440" width="20.7109375" style="5" customWidth="1"/>
    <col min="1441" max="1628" width="8.85546875" style="5"/>
    <col min="1629" max="1629" width="6.140625" style="5" customWidth="1"/>
    <col min="1630" max="1630" width="20.28515625" style="5" customWidth="1"/>
    <col min="1631" max="1631" width="12.42578125" style="5" customWidth="1"/>
    <col min="1632" max="1632" width="13" style="5" customWidth="1"/>
    <col min="1633" max="1633" width="12.5703125" style="5" customWidth="1"/>
    <col min="1634" max="1647" width="11.7109375" style="5" customWidth="1"/>
    <col min="1648" max="1648" width="12.28515625" style="5" customWidth="1"/>
    <col min="1649" max="1649" width="11.7109375" style="5" customWidth="1"/>
    <col min="1650" max="1650" width="12.85546875" style="5" customWidth="1"/>
    <col min="1651" max="1651" width="11.7109375" style="5" customWidth="1"/>
    <col min="1652" max="1652" width="12.7109375" style="5" customWidth="1"/>
    <col min="1653" max="1653" width="11.7109375" style="5" customWidth="1"/>
    <col min="1654" max="1654" width="13" style="5" customWidth="1"/>
    <col min="1655" max="1666" width="11.7109375" style="5" customWidth="1"/>
    <col min="1667" max="1667" width="12.5703125" style="5" customWidth="1"/>
    <col min="1668" max="1668" width="11.7109375" style="5" customWidth="1"/>
    <col min="1669" max="1669" width="13" style="5" customWidth="1"/>
    <col min="1670" max="1675" width="11.7109375" style="5" customWidth="1"/>
    <col min="1676" max="1676" width="13.7109375" style="5" customWidth="1"/>
    <col min="1677" max="1677" width="13.140625" style="5" customWidth="1"/>
    <col min="1678" max="1681" width="13" style="5" customWidth="1"/>
    <col min="1682" max="1688" width="11.7109375" style="5" customWidth="1"/>
    <col min="1689" max="1689" width="10.85546875" style="5" customWidth="1"/>
    <col min="1690" max="1690" width="11.7109375" style="5" customWidth="1"/>
    <col min="1691" max="1693" width="22.7109375" style="5" customWidth="1"/>
    <col min="1694" max="1696" width="20.7109375" style="5" customWidth="1"/>
    <col min="1697" max="1884" width="8.85546875" style="5"/>
    <col min="1885" max="1885" width="6.140625" style="5" customWidth="1"/>
    <col min="1886" max="1886" width="20.28515625" style="5" customWidth="1"/>
    <col min="1887" max="1887" width="12.42578125" style="5" customWidth="1"/>
    <col min="1888" max="1888" width="13" style="5" customWidth="1"/>
    <col min="1889" max="1889" width="12.5703125" style="5" customWidth="1"/>
    <col min="1890" max="1903" width="11.7109375" style="5" customWidth="1"/>
    <col min="1904" max="1904" width="12.28515625" style="5" customWidth="1"/>
    <col min="1905" max="1905" width="11.7109375" style="5" customWidth="1"/>
    <col min="1906" max="1906" width="12.85546875" style="5" customWidth="1"/>
    <col min="1907" max="1907" width="11.7109375" style="5" customWidth="1"/>
    <col min="1908" max="1908" width="12.7109375" style="5" customWidth="1"/>
    <col min="1909" max="1909" width="11.7109375" style="5" customWidth="1"/>
    <col min="1910" max="1910" width="13" style="5" customWidth="1"/>
    <col min="1911" max="1922" width="11.7109375" style="5" customWidth="1"/>
    <col min="1923" max="1923" width="12.5703125" style="5" customWidth="1"/>
    <col min="1924" max="1924" width="11.7109375" style="5" customWidth="1"/>
    <col min="1925" max="1925" width="13" style="5" customWidth="1"/>
    <col min="1926" max="1931" width="11.7109375" style="5" customWidth="1"/>
    <col min="1932" max="1932" width="13.7109375" style="5" customWidth="1"/>
    <col min="1933" max="1933" width="13.140625" style="5" customWidth="1"/>
    <col min="1934" max="1937" width="13" style="5" customWidth="1"/>
    <col min="1938" max="1944" width="11.7109375" style="5" customWidth="1"/>
    <col min="1945" max="1945" width="10.85546875" style="5" customWidth="1"/>
    <col min="1946" max="1946" width="11.7109375" style="5" customWidth="1"/>
    <col min="1947" max="1949" width="22.7109375" style="5" customWidth="1"/>
    <col min="1950" max="1952" width="20.7109375" style="5" customWidth="1"/>
    <col min="1953" max="2140" width="8.85546875" style="5"/>
    <col min="2141" max="2141" width="6.140625" style="5" customWidth="1"/>
    <col min="2142" max="2142" width="20.28515625" style="5" customWidth="1"/>
    <col min="2143" max="2143" width="12.42578125" style="5" customWidth="1"/>
    <col min="2144" max="2144" width="13" style="5" customWidth="1"/>
    <col min="2145" max="2145" width="12.5703125" style="5" customWidth="1"/>
    <col min="2146" max="2159" width="11.7109375" style="5" customWidth="1"/>
    <col min="2160" max="2160" width="12.28515625" style="5" customWidth="1"/>
    <col min="2161" max="2161" width="11.7109375" style="5" customWidth="1"/>
    <col min="2162" max="2162" width="12.85546875" style="5" customWidth="1"/>
    <col min="2163" max="2163" width="11.7109375" style="5" customWidth="1"/>
    <col min="2164" max="2164" width="12.7109375" style="5" customWidth="1"/>
    <col min="2165" max="2165" width="11.7109375" style="5" customWidth="1"/>
    <col min="2166" max="2166" width="13" style="5" customWidth="1"/>
    <col min="2167" max="2178" width="11.7109375" style="5" customWidth="1"/>
    <col min="2179" max="2179" width="12.5703125" style="5" customWidth="1"/>
    <col min="2180" max="2180" width="11.7109375" style="5" customWidth="1"/>
    <col min="2181" max="2181" width="13" style="5" customWidth="1"/>
    <col min="2182" max="2187" width="11.7109375" style="5" customWidth="1"/>
    <col min="2188" max="2188" width="13.7109375" style="5" customWidth="1"/>
    <col min="2189" max="2189" width="13.140625" style="5" customWidth="1"/>
    <col min="2190" max="2193" width="13" style="5" customWidth="1"/>
    <col min="2194" max="2200" width="11.7109375" style="5" customWidth="1"/>
    <col min="2201" max="2201" width="10.85546875" style="5" customWidth="1"/>
    <col min="2202" max="2202" width="11.7109375" style="5" customWidth="1"/>
    <col min="2203" max="2205" width="22.7109375" style="5" customWidth="1"/>
    <col min="2206" max="2208" width="20.7109375" style="5" customWidth="1"/>
    <col min="2209" max="2396" width="8.85546875" style="5"/>
    <col min="2397" max="2397" width="6.140625" style="5" customWidth="1"/>
    <col min="2398" max="2398" width="20.28515625" style="5" customWidth="1"/>
    <col min="2399" max="2399" width="12.42578125" style="5" customWidth="1"/>
    <col min="2400" max="2400" width="13" style="5" customWidth="1"/>
    <col min="2401" max="2401" width="12.5703125" style="5" customWidth="1"/>
    <col min="2402" max="2415" width="11.7109375" style="5" customWidth="1"/>
    <col min="2416" max="2416" width="12.28515625" style="5" customWidth="1"/>
    <col min="2417" max="2417" width="11.7109375" style="5" customWidth="1"/>
    <col min="2418" max="2418" width="12.85546875" style="5" customWidth="1"/>
    <col min="2419" max="2419" width="11.7109375" style="5" customWidth="1"/>
    <col min="2420" max="2420" width="12.7109375" style="5" customWidth="1"/>
    <col min="2421" max="2421" width="11.7109375" style="5" customWidth="1"/>
    <col min="2422" max="2422" width="13" style="5" customWidth="1"/>
    <col min="2423" max="2434" width="11.7109375" style="5" customWidth="1"/>
    <col min="2435" max="2435" width="12.5703125" style="5" customWidth="1"/>
    <col min="2436" max="2436" width="11.7109375" style="5" customWidth="1"/>
    <col min="2437" max="2437" width="13" style="5" customWidth="1"/>
    <col min="2438" max="2443" width="11.7109375" style="5" customWidth="1"/>
    <col min="2444" max="2444" width="13.7109375" style="5" customWidth="1"/>
    <col min="2445" max="2445" width="13.140625" style="5" customWidth="1"/>
    <col min="2446" max="2449" width="13" style="5" customWidth="1"/>
    <col min="2450" max="2456" width="11.7109375" style="5" customWidth="1"/>
    <col min="2457" max="2457" width="10.85546875" style="5" customWidth="1"/>
    <col min="2458" max="2458" width="11.7109375" style="5" customWidth="1"/>
    <col min="2459" max="2461" width="22.7109375" style="5" customWidth="1"/>
    <col min="2462" max="2464" width="20.7109375" style="5" customWidth="1"/>
    <col min="2465" max="2652" width="8.85546875" style="5"/>
    <col min="2653" max="2653" width="6.140625" style="5" customWidth="1"/>
    <col min="2654" max="2654" width="20.28515625" style="5" customWidth="1"/>
    <col min="2655" max="2655" width="12.42578125" style="5" customWidth="1"/>
    <col min="2656" max="2656" width="13" style="5" customWidth="1"/>
    <col min="2657" max="2657" width="12.5703125" style="5" customWidth="1"/>
    <col min="2658" max="2671" width="11.7109375" style="5" customWidth="1"/>
    <col min="2672" max="2672" width="12.28515625" style="5" customWidth="1"/>
    <col min="2673" max="2673" width="11.7109375" style="5" customWidth="1"/>
    <col min="2674" max="2674" width="12.85546875" style="5" customWidth="1"/>
    <col min="2675" max="2675" width="11.7109375" style="5" customWidth="1"/>
    <col min="2676" max="2676" width="12.7109375" style="5" customWidth="1"/>
    <col min="2677" max="2677" width="11.7109375" style="5" customWidth="1"/>
    <col min="2678" max="2678" width="13" style="5" customWidth="1"/>
    <col min="2679" max="2690" width="11.7109375" style="5" customWidth="1"/>
    <col min="2691" max="2691" width="12.5703125" style="5" customWidth="1"/>
    <col min="2692" max="2692" width="11.7109375" style="5" customWidth="1"/>
    <col min="2693" max="2693" width="13" style="5" customWidth="1"/>
    <col min="2694" max="2699" width="11.7109375" style="5" customWidth="1"/>
    <col min="2700" max="2700" width="13.7109375" style="5" customWidth="1"/>
    <col min="2701" max="2701" width="13.140625" style="5" customWidth="1"/>
    <col min="2702" max="2705" width="13" style="5" customWidth="1"/>
    <col min="2706" max="2712" width="11.7109375" style="5" customWidth="1"/>
    <col min="2713" max="2713" width="10.85546875" style="5" customWidth="1"/>
    <col min="2714" max="2714" width="11.7109375" style="5" customWidth="1"/>
    <col min="2715" max="2717" width="22.7109375" style="5" customWidth="1"/>
    <col min="2718" max="2720" width="20.7109375" style="5" customWidth="1"/>
    <col min="2721" max="2908" width="8.85546875" style="5"/>
    <col min="2909" max="2909" width="6.140625" style="5" customWidth="1"/>
    <col min="2910" max="2910" width="20.28515625" style="5" customWidth="1"/>
    <col min="2911" max="2911" width="12.42578125" style="5" customWidth="1"/>
    <col min="2912" max="2912" width="13" style="5" customWidth="1"/>
    <col min="2913" max="2913" width="12.5703125" style="5" customWidth="1"/>
    <col min="2914" max="2927" width="11.7109375" style="5" customWidth="1"/>
    <col min="2928" max="2928" width="12.28515625" style="5" customWidth="1"/>
    <col min="2929" max="2929" width="11.7109375" style="5" customWidth="1"/>
    <col min="2930" max="2930" width="12.85546875" style="5" customWidth="1"/>
    <col min="2931" max="2931" width="11.7109375" style="5" customWidth="1"/>
    <col min="2932" max="2932" width="12.7109375" style="5" customWidth="1"/>
    <col min="2933" max="2933" width="11.7109375" style="5" customWidth="1"/>
    <col min="2934" max="2934" width="13" style="5" customWidth="1"/>
    <col min="2935" max="2946" width="11.7109375" style="5" customWidth="1"/>
    <col min="2947" max="2947" width="12.5703125" style="5" customWidth="1"/>
    <col min="2948" max="2948" width="11.7109375" style="5" customWidth="1"/>
    <col min="2949" max="2949" width="13" style="5" customWidth="1"/>
    <col min="2950" max="2955" width="11.7109375" style="5" customWidth="1"/>
    <col min="2956" max="2956" width="13.7109375" style="5" customWidth="1"/>
    <col min="2957" max="2957" width="13.140625" style="5" customWidth="1"/>
    <col min="2958" max="2961" width="13" style="5" customWidth="1"/>
    <col min="2962" max="2968" width="11.7109375" style="5" customWidth="1"/>
    <col min="2969" max="2969" width="10.85546875" style="5" customWidth="1"/>
    <col min="2970" max="2970" width="11.7109375" style="5" customWidth="1"/>
    <col min="2971" max="2973" width="22.7109375" style="5" customWidth="1"/>
    <col min="2974" max="2976" width="20.7109375" style="5" customWidth="1"/>
    <col min="2977" max="3164" width="8.85546875" style="5"/>
    <col min="3165" max="3165" width="6.140625" style="5" customWidth="1"/>
    <col min="3166" max="3166" width="20.28515625" style="5" customWidth="1"/>
    <col min="3167" max="3167" width="12.42578125" style="5" customWidth="1"/>
    <col min="3168" max="3168" width="13" style="5" customWidth="1"/>
    <col min="3169" max="3169" width="12.5703125" style="5" customWidth="1"/>
    <col min="3170" max="3183" width="11.7109375" style="5" customWidth="1"/>
    <col min="3184" max="3184" width="12.28515625" style="5" customWidth="1"/>
    <col min="3185" max="3185" width="11.7109375" style="5" customWidth="1"/>
    <col min="3186" max="3186" width="12.85546875" style="5" customWidth="1"/>
    <col min="3187" max="3187" width="11.7109375" style="5" customWidth="1"/>
    <col min="3188" max="3188" width="12.7109375" style="5" customWidth="1"/>
    <col min="3189" max="3189" width="11.7109375" style="5" customWidth="1"/>
    <col min="3190" max="3190" width="13" style="5" customWidth="1"/>
    <col min="3191" max="3202" width="11.7109375" style="5" customWidth="1"/>
    <col min="3203" max="3203" width="12.5703125" style="5" customWidth="1"/>
    <col min="3204" max="3204" width="11.7109375" style="5" customWidth="1"/>
    <col min="3205" max="3205" width="13" style="5" customWidth="1"/>
    <col min="3206" max="3211" width="11.7109375" style="5" customWidth="1"/>
    <col min="3212" max="3212" width="13.7109375" style="5" customWidth="1"/>
    <col min="3213" max="3213" width="13.140625" style="5" customWidth="1"/>
    <col min="3214" max="3217" width="13" style="5" customWidth="1"/>
    <col min="3218" max="3224" width="11.7109375" style="5" customWidth="1"/>
    <col min="3225" max="3225" width="10.85546875" style="5" customWidth="1"/>
    <col min="3226" max="3226" width="11.7109375" style="5" customWidth="1"/>
    <col min="3227" max="3229" width="22.7109375" style="5" customWidth="1"/>
    <col min="3230" max="3232" width="20.7109375" style="5" customWidth="1"/>
    <col min="3233" max="3420" width="8.85546875" style="5"/>
    <col min="3421" max="3421" width="6.140625" style="5" customWidth="1"/>
    <col min="3422" max="3422" width="20.28515625" style="5" customWidth="1"/>
    <col min="3423" max="3423" width="12.42578125" style="5" customWidth="1"/>
    <col min="3424" max="3424" width="13" style="5" customWidth="1"/>
    <col min="3425" max="3425" width="12.5703125" style="5" customWidth="1"/>
    <col min="3426" max="3439" width="11.7109375" style="5" customWidth="1"/>
    <col min="3440" max="3440" width="12.28515625" style="5" customWidth="1"/>
    <col min="3441" max="3441" width="11.7109375" style="5" customWidth="1"/>
    <col min="3442" max="3442" width="12.85546875" style="5" customWidth="1"/>
    <col min="3443" max="3443" width="11.7109375" style="5" customWidth="1"/>
    <col min="3444" max="3444" width="12.7109375" style="5" customWidth="1"/>
    <col min="3445" max="3445" width="11.7109375" style="5" customWidth="1"/>
    <col min="3446" max="3446" width="13" style="5" customWidth="1"/>
    <col min="3447" max="3458" width="11.7109375" style="5" customWidth="1"/>
    <col min="3459" max="3459" width="12.5703125" style="5" customWidth="1"/>
    <col min="3460" max="3460" width="11.7109375" style="5" customWidth="1"/>
    <col min="3461" max="3461" width="13" style="5" customWidth="1"/>
    <col min="3462" max="3467" width="11.7109375" style="5" customWidth="1"/>
    <col min="3468" max="3468" width="13.7109375" style="5" customWidth="1"/>
    <col min="3469" max="3469" width="13.140625" style="5" customWidth="1"/>
    <col min="3470" max="3473" width="13" style="5" customWidth="1"/>
    <col min="3474" max="3480" width="11.7109375" style="5" customWidth="1"/>
    <col min="3481" max="3481" width="10.85546875" style="5" customWidth="1"/>
    <col min="3482" max="3482" width="11.7109375" style="5" customWidth="1"/>
    <col min="3483" max="3485" width="22.7109375" style="5" customWidth="1"/>
    <col min="3486" max="3488" width="20.7109375" style="5" customWidth="1"/>
    <col min="3489" max="3676" width="8.85546875" style="5"/>
    <col min="3677" max="3677" width="6.140625" style="5" customWidth="1"/>
    <col min="3678" max="3678" width="20.28515625" style="5" customWidth="1"/>
    <col min="3679" max="3679" width="12.42578125" style="5" customWidth="1"/>
    <col min="3680" max="3680" width="13" style="5" customWidth="1"/>
    <col min="3681" max="3681" width="12.5703125" style="5" customWidth="1"/>
    <col min="3682" max="3695" width="11.7109375" style="5" customWidth="1"/>
    <col min="3696" max="3696" width="12.28515625" style="5" customWidth="1"/>
    <col min="3697" max="3697" width="11.7109375" style="5" customWidth="1"/>
    <col min="3698" max="3698" width="12.85546875" style="5" customWidth="1"/>
    <col min="3699" max="3699" width="11.7109375" style="5" customWidth="1"/>
    <col min="3700" max="3700" width="12.7109375" style="5" customWidth="1"/>
    <col min="3701" max="3701" width="11.7109375" style="5" customWidth="1"/>
    <col min="3702" max="3702" width="13" style="5" customWidth="1"/>
    <col min="3703" max="3714" width="11.7109375" style="5" customWidth="1"/>
    <col min="3715" max="3715" width="12.5703125" style="5" customWidth="1"/>
    <col min="3716" max="3716" width="11.7109375" style="5" customWidth="1"/>
    <col min="3717" max="3717" width="13" style="5" customWidth="1"/>
    <col min="3718" max="3723" width="11.7109375" style="5" customWidth="1"/>
    <col min="3724" max="3724" width="13.7109375" style="5" customWidth="1"/>
    <col min="3725" max="3725" width="13.140625" style="5" customWidth="1"/>
    <col min="3726" max="3729" width="13" style="5" customWidth="1"/>
    <col min="3730" max="3736" width="11.7109375" style="5" customWidth="1"/>
    <col min="3737" max="3737" width="10.85546875" style="5" customWidth="1"/>
    <col min="3738" max="3738" width="11.7109375" style="5" customWidth="1"/>
    <col min="3739" max="3741" width="22.7109375" style="5" customWidth="1"/>
    <col min="3742" max="3744" width="20.7109375" style="5" customWidth="1"/>
    <col min="3745" max="3932" width="8.85546875" style="5"/>
    <col min="3933" max="3933" width="6.140625" style="5" customWidth="1"/>
    <col min="3934" max="3934" width="20.28515625" style="5" customWidth="1"/>
    <col min="3935" max="3935" width="12.42578125" style="5" customWidth="1"/>
    <col min="3936" max="3936" width="13" style="5" customWidth="1"/>
    <col min="3937" max="3937" width="12.5703125" style="5" customWidth="1"/>
    <col min="3938" max="3951" width="11.7109375" style="5" customWidth="1"/>
    <col min="3952" max="3952" width="12.28515625" style="5" customWidth="1"/>
    <col min="3953" max="3953" width="11.7109375" style="5" customWidth="1"/>
    <col min="3954" max="3954" width="12.85546875" style="5" customWidth="1"/>
    <col min="3955" max="3955" width="11.7109375" style="5" customWidth="1"/>
    <col min="3956" max="3956" width="12.7109375" style="5" customWidth="1"/>
    <col min="3957" max="3957" width="11.7109375" style="5" customWidth="1"/>
    <col min="3958" max="3958" width="13" style="5" customWidth="1"/>
    <col min="3959" max="3970" width="11.7109375" style="5" customWidth="1"/>
    <col min="3971" max="3971" width="12.5703125" style="5" customWidth="1"/>
    <col min="3972" max="3972" width="11.7109375" style="5" customWidth="1"/>
    <col min="3973" max="3973" width="13" style="5" customWidth="1"/>
    <col min="3974" max="3979" width="11.7109375" style="5" customWidth="1"/>
    <col min="3980" max="3980" width="13.7109375" style="5" customWidth="1"/>
    <col min="3981" max="3981" width="13.140625" style="5" customWidth="1"/>
    <col min="3982" max="3985" width="13" style="5" customWidth="1"/>
    <col min="3986" max="3992" width="11.7109375" style="5" customWidth="1"/>
    <col min="3993" max="3993" width="10.85546875" style="5" customWidth="1"/>
    <col min="3994" max="3994" width="11.7109375" style="5" customWidth="1"/>
    <col min="3995" max="3997" width="22.7109375" style="5" customWidth="1"/>
    <col min="3998" max="4000" width="20.7109375" style="5" customWidth="1"/>
    <col min="4001" max="4188" width="8.85546875" style="5"/>
    <col min="4189" max="4189" width="6.140625" style="5" customWidth="1"/>
    <col min="4190" max="4190" width="20.28515625" style="5" customWidth="1"/>
    <col min="4191" max="4191" width="12.42578125" style="5" customWidth="1"/>
    <col min="4192" max="4192" width="13" style="5" customWidth="1"/>
    <col min="4193" max="4193" width="12.5703125" style="5" customWidth="1"/>
    <col min="4194" max="4207" width="11.7109375" style="5" customWidth="1"/>
    <col min="4208" max="4208" width="12.28515625" style="5" customWidth="1"/>
    <col min="4209" max="4209" width="11.7109375" style="5" customWidth="1"/>
    <col min="4210" max="4210" width="12.85546875" style="5" customWidth="1"/>
    <col min="4211" max="4211" width="11.7109375" style="5" customWidth="1"/>
    <col min="4212" max="4212" width="12.7109375" style="5" customWidth="1"/>
    <col min="4213" max="4213" width="11.7109375" style="5" customWidth="1"/>
    <col min="4214" max="4214" width="13" style="5" customWidth="1"/>
    <col min="4215" max="4226" width="11.7109375" style="5" customWidth="1"/>
    <col min="4227" max="4227" width="12.5703125" style="5" customWidth="1"/>
    <col min="4228" max="4228" width="11.7109375" style="5" customWidth="1"/>
    <col min="4229" max="4229" width="13" style="5" customWidth="1"/>
    <col min="4230" max="4235" width="11.7109375" style="5" customWidth="1"/>
    <col min="4236" max="4236" width="13.7109375" style="5" customWidth="1"/>
    <col min="4237" max="4237" width="13.140625" style="5" customWidth="1"/>
    <col min="4238" max="4241" width="13" style="5" customWidth="1"/>
    <col min="4242" max="4248" width="11.7109375" style="5" customWidth="1"/>
    <col min="4249" max="4249" width="10.85546875" style="5" customWidth="1"/>
    <col min="4250" max="4250" width="11.7109375" style="5" customWidth="1"/>
    <col min="4251" max="4253" width="22.7109375" style="5" customWidth="1"/>
    <col min="4254" max="4256" width="20.7109375" style="5" customWidth="1"/>
    <col min="4257" max="4444" width="8.85546875" style="5"/>
    <col min="4445" max="4445" width="6.140625" style="5" customWidth="1"/>
    <col min="4446" max="4446" width="20.28515625" style="5" customWidth="1"/>
    <col min="4447" max="4447" width="12.42578125" style="5" customWidth="1"/>
    <col min="4448" max="4448" width="13" style="5" customWidth="1"/>
    <col min="4449" max="4449" width="12.5703125" style="5" customWidth="1"/>
    <col min="4450" max="4463" width="11.7109375" style="5" customWidth="1"/>
    <col min="4464" max="4464" width="12.28515625" style="5" customWidth="1"/>
    <col min="4465" max="4465" width="11.7109375" style="5" customWidth="1"/>
    <col min="4466" max="4466" width="12.85546875" style="5" customWidth="1"/>
    <col min="4467" max="4467" width="11.7109375" style="5" customWidth="1"/>
    <col min="4468" max="4468" width="12.7109375" style="5" customWidth="1"/>
    <col min="4469" max="4469" width="11.7109375" style="5" customWidth="1"/>
    <col min="4470" max="4470" width="13" style="5" customWidth="1"/>
    <col min="4471" max="4482" width="11.7109375" style="5" customWidth="1"/>
    <col min="4483" max="4483" width="12.5703125" style="5" customWidth="1"/>
    <col min="4484" max="4484" width="11.7109375" style="5" customWidth="1"/>
    <col min="4485" max="4485" width="13" style="5" customWidth="1"/>
    <col min="4486" max="4491" width="11.7109375" style="5" customWidth="1"/>
    <col min="4492" max="4492" width="13.7109375" style="5" customWidth="1"/>
    <col min="4493" max="4493" width="13.140625" style="5" customWidth="1"/>
    <col min="4494" max="4497" width="13" style="5" customWidth="1"/>
    <col min="4498" max="4504" width="11.7109375" style="5" customWidth="1"/>
    <col min="4505" max="4505" width="10.85546875" style="5" customWidth="1"/>
    <col min="4506" max="4506" width="11.7109375" style="5" customWidth="1"/>
    <col min="4507" max="4509" width="22.7109375" style="5" customWidth="1"/>
    <col min="4510" max="4512" width="20.7109375" style="5" customWidth="1"/>
    <col min="4513" max="4700" width="8.85546875" style="5"/>
    <col min="4701" max="4701" width="6.140625" style="5" customWidth="1"/>
    <col min="4702" max="4702" width="20.28515625" style="5" customWidth="1"/>
    <col min="4703" max="4703" width="12.42578125" style="5" customWidth="1"/>
    <col min="4704" max="4704" width="13" style="5" customWidth="1"/>
    <col min="4705" max="4705" width="12.5703125" style="5" customWidth="1"/>
    <col min="4706" max="4719" width="11.7109375" style="5" customWidth="1"/>
    <col min="4720" max="4720" width="12.28515625" style="5" customWidth="1"/>
    <col min="4721" max="4721" width="11.7109375" style="5" customWidth="1"/>
    <col min="4722" max="4722" width="12.85546875" style="5" customWidth="1"/>
    <col min="4723" max="4723" width="11.7109375" style="5" customWidth="1"/>
    <col min="4724" max="4724" width="12.7109375" style="5" customWidth="1"/>
    <col min="4725" max="4725" width="11.7109375" style="5" customWidth="1"/>
    <col min="4726" max="4726" width="13" style="5" customWidth="1"/>
    <col min="4727" max="4738" width="11.7109375" style="5" customWidth="1"/>
    <col min="4739" max="4739" width="12.5703125" style="5" customWidth="1"/>
    <col min="4740" max="4740" width="11.7109375" style="5" customWidth="1"/>
    <col min="4741" max="4741" width="13" style="5" customWidth="1"/>
    <col min="4742" max="4747" width="11.7109375" style="5" customWidth="1"/>
    <col min="4748" max="4748" width="13.7109375" style="5" customWidth="1"/>
    <col min="4749" max="4749" width="13.140625" style="5" customWidth="1"/>
    <col min="4750" max="4753" width="13" style="5" customWidth="1"/>
    <col min="4754" max="4760" width="11.7109375" style="5" customWidth="1"/>
    <col min="4761" max="4761" width="10.85546875" style="5" customWidth="1"/>
    <col min="4762" max="4762" width="11.7109375" style="5" customWidth="1"/>
    <col min="4763" max="4765" width="22.7109375" style="5" customWidth="1"/>
    <col min="4766" max="4768" width="20.7109375" style="5" customWidth="1"/>
    <col min="4769" max="4956" width="8.85546875" style="5"/>
    <col min="4957" max="4957" width="6.140625" style="5" customWidth="1"/>
    <col min="4958" max="4958" width="20.28515625" style="5" customWidth="1"/>
    <col min="4959" max="4959" width="12.42578125" style="5" customWidth="1"/>
    <col min="4960" max="4960" width="13" style="5" customWidth="1"/>
    <col min="4961" max="4961" width="12.5703125" style="5" customWidth="1"/>
    <col min="4962" max="4975" width="11.7109375" style="5" customWidth="1"/>
    <col min="4976" max="4976" width="12.28515625" style="5" customWidth="1"/>
    <col min="4977" max="4977" width="11.7109375" style="5" customWidth="1"/>
    <col min="4978" max="4978" width="12.85546875" style="5" customWidth="1"/>
    <col min="4979" max="4979" width="11.7109375" style="5" customWidth="1"/>
    <col min="4980" max="4980" width="12.7109375" style="5" customWidth="1"/>
    <col min="4981" max="4981" width="11.7109375" style="5" customWidth="1"/>
    <col min="4982" max="4982" width="13" style="5" customWidth="1"/>
    <col min="4983" max="4994" width="11.7109375" style="5" customWidth="1"/>
    <col min="4995" max="4995" width="12.5703125" style="5" customWidth="1"/>
    <col min="4996" max="4996" width="11.7109375" style="5" customWidth="1"/>
    <col min="4997" max="4997" width="13" style="5" customWidth="1"/>
    <col min="4998" max="5003" width="11.7109375" style="5" customWidth="1"/>
    <col min="5004" max="5004" width="13.7109375" style="5" customWidth="1"/>
    <col min="5005" max="5005" width="13.140625" style="5" customWidth="1"/>
    <col min="5006" max="5009" width="13" style="5" customWidth="1"/>
    <col min="5010" max="5016" width="11.7109375" style="5" customWidth="1"/>
    <col min="5017" max="5017" width="10.85546875" style="5" customWidth="1"/>
    <col min="5018" max="5018" width="11.7109375" style="5" customWidth="1"/>
    <col min="5019" max="5021" width="22.7109375" style="5" customWidth="1"/>
    <col min="5022" max="5024" width="20.7109375" style="5" customWidth="1"/>
    <col min="5025" max="5212" width="8.85546875" style="5"/>
    <col min="5213" max="5213" width="6.140625" style="5" customWidth="1"/>
    <col min="5214" max="5214" width="20.28515625" style="5" customWidth="1"/>
    <col min="5215" max="5215" width="12.42578125" style="5" customWidth="1"/>
    <col min="5216" max="5216" width="13" style="5" customWidth="1"/>
    <col min="5217" max="5217" width="12.5703125" style="5" customWidth="1"/>
    <col min="5218" max="5231" width="11.7109375" style="5" customWidth="1"/>
    <col min="5232" max="5232" width="12.28515625" style="5" customWidth="1"/>
    <col min="5233" max="5233" width="11.7109375" style="5" customWidth="1"/>
    <col min="5234" max="5234" width="12.85546875" style="5" customWidth="1"/>
    <col min="5235" max="5235" width="11.7109375" style="5" customWidth="1"/>
    <col min="5236" max="5236" width="12.7109375" style="5" customWidth="1"/>
    <col min="5237" max="5237" width="11.7109375" style="5" customWidth="1"/>
    <col min="5238" max="5238" width="13" style="5" customWidth="1"/>
    <col min="5239" max="5250" width="11.7109375" style="5" customWidth="1"/>
    <col min="5251" max="5251" width="12.5703125" style="5" customWidth="1"/>
    <col min="5252" max="5252" width="11.7109375" style="5" customWidth="1"/>
    <col min="5253" max="5253" width="13" style="5" customWidth="1"/>
    <col min="5254" max="5259" width="11.7109375" style="5" customWidth="1"/>
    <col min="5260" max="5260" width="13.7109375" style="5" customWidth="1"/>
    <col min="5261" max="5261" width="13.140625" style="5" customWidth="1"/>
    <col min="5262" max="5265" width="13" style="5" customWidth="1"/>
    <col min="5266" max="5272" width="11.7109375" style="5" customWidth="1"/>
    <col min="5273" max="5273" width="10.85546875" style="5" customWidth="1"/>
    <col min="5274" max="5274" width="11.7109375" style="5" customWidth="1"/>
    <col min="5275" max="5277" width="22.7109375" style="5" customWidth="1"/>
    <col min="5278" max="5280" width="20.7109375" style="5" customWidth="1"/>
    <col min="5281" max="5468" width="8.85546875" style="5"/>
    <col min="5469" max="5469" width="6.140625" style="5" customWidth="1"/>
    <col min="5470" max="5470" width="20.28515625" style="5" customWidth="1"/>
    <col min="5471" max="5471" width="12.42578125" style="5" customWidth="1"/>
    <col min="5472" max="5472" width="13" style="5" customWidth="1"/>
    <col min="5473" max="5473" width="12.5703125" style="5" customWidth="1"/>
    <col min="5474" max="5487" width="11.7109375" style="5" customWidth="1"/>
    <col min="5488" max="5488" width="12.28515625" style="5" customWidth="1"/>
    <col min="5489" max="5489" width="11.7109375" style="5" customWidth="1"/>
    <col min="5490" max="5490" width="12.85546875" style="5" customWidth="1"/>
    <col min="5491" max="5491" width="11.7109375" style="5" customWidth="1"/>
    <col min="5492" max="5492" width="12.7109375" style="5" customWidth="1"/>
    <col min="5493" max="5493" width="11.7109375" style="5" customWidth="1"/>
    <col min="5494" max="5494" width="13" style="5" customWidth="1"/>
    <col min="5495" max="5506" width="11.7109375" style="5" customWidth="1"/>
    <col min="5507" max="5507" width="12.5703125" style="5" customWidth="1"/>
    <col min="5508" max="5508" width="11.7109375" style="5" customWidth="1"/>
    <col min="5509" max="5509" width="13" style="5" customWidth="1"/>
    <col min="5510" max="5515" width="11.7109375" style="5" customWidth="1"/>
    <col min="5516" max="5516" width="13.7109375" style="5" customWidth="1"/>
    <col min="5517" max="5517" width="13.140625" style="5" customWidth="1"/>
    <col min="5518" max="5521" width="13" style="5" customWidth="1"/>
    <col min="5522" max="5528" width="11.7109375" style="5" customWidth="1"/>
    <col min="5529" max="5529" width="10.85546875" style="5" customWidth="1"/>
    <col min="5530" max="5530" width="11.7109375" style="5" customWidth="1"/>
    <col min="5531" max="5533" width="22.7109375" style="5" customWidth="1"/>
    <col min="5534" max="5536" width="20.7109375" style="5" customWidth="1"/>
    <col min="5537" max="5724" width="8.85546875" style="5"/>
    <col min="5725" max="5725" width="6.140625" style="5" customWidth="1"/>
    <col min="5726" max="5726" width="20.28515625" style="5" customWidth="1"/>
    <col min="5727" max="5727" width="12.42578125" style="5" customWidth="1"/>
    <col min="5728" max="5728" width="13" style="5" customWidth="1"/>
    <col min="5729" max="5729" width="12.5703125" style="5" customWidth="1"/>
    <col min="5730" max="5743" width="11.7109375" style="5" customWidth="1"/>
    <col min="5744" max="5744" width="12.28515625" style="5" customWidth="1"/>
    <col min="5745" max="5745" width="11.7109375" style="5" customWidth="1"/>
    <col min="5746" max="5746" width="12.85546875" style="5" customWidth="1"/>
    <col min="5747" max="5747" width="11.7109375" style="5" customWidth="1"/>
    <col min="5748" max="5748" width="12.7109375" style="5" customWidth="1"/>
    <col min="5749" max="5749" width="11.7109375" style="5" customWidth="1"/>
    <col min="5750" max="5750" width="13" style="5" customWidth="1"/>
    <col min="5751" max="5762" width="11.7109375" style="5" customWidth="1"/>
    <col min="5763" max="5763" width="12.5703125" style="5" customWidth="1"/>
    <col min="5764" max="5764" width="11.7109375" style="5" customWidth="1"/>
    <col min="5765" max="5765" width="13" style="5" customWidth="1"/>
    <col min="5766" max="5771" width="11.7109375" style="5" customWidth="1"/>
    <col min="5772" max="5772" width="13.7109375" style="5" customWidth="1"/>
    <col min="5773" max="5773" width="13.140625" style="5" customWidth="1"/>
    <col min="5774" max="5777" width="13" style="5" customWidth="1"/>
    <col min="5778" max="5784" width="11.7109375" style="5" customWidth="1"/>
    <col min="5785" max="5785" width="10.85546875" style="5" customWidth="1"/>
    <col min="5786" max="5786" width="11.7109375" style="5" customWidth="1"/>
    <col min="5787" max="5789" width="22.7109375" style="5" customWidth="1"/>
    <col min="5790" max="5792" width="20.7109375" style="5" customWidth="1"/>
    <col min="5793" max="5980" width="8.85546875" style="5"/>
    <col min="5981" max="5981" width="6.140625" style="5" customWidth="1"/>
    <col min="5982" max="5982" width="20.28515625" style="5" customWidth="1"/>
    <col min="5983" max="5983" width="12.42578125" style="5" customWidth="1"/>
    <col min="5984" max="5984" width="13" style="5" customWidth="1"/>
    <col min="5985" max="5985" width="12.5703125" style="5" customWidth="1"/>
    <col min="5986" max="5999" width="11.7109375" style="5" customWidth="1"/>
    <col min="6000" max="6000" width="12.28515625" style="5" customWidth="1"/>
    <col min="6001" max="6001" width="11.7109375" style="5" customWidth="1"/>
    <col min="6002" max="6002" width="12.85546875" style="5" customWidth="1"/>
    <col min="6003" max="6003" width="11.7109375" style="5" customWidth="1"/>
    <col min="6004" max="6004" width="12.7109375" style="5" customWidth="1"/>
    <col min="6005" max="6005" width="11.7109375" style="5" customWidth="1"/>
    <col min="6006" max="6006" width="13" style="5" customWidth="1"/>
    <col min="6007" max="6018" width="11.7109375" style="5" customWidth="1"/>
    <col min="6019" max="6019" width="12.5703125" style="5" customWidth="1"/>
    <col min="6020" max="6020" width="11.7109375" style="5" customWidth="1"/>
    <col min="6021" max="6021" width="13" style="5" customWidth="1"/>
    <col min="6022" max="6027" width="11.7109375" style="5" customWidth="1"/>
    <col min="6028" max="6028" width="13.7109375" style="5" customWidth="1"/>
    <col min="6029" max="6029" width="13.140625" style="5" customWidth="1"/>
    <col min="6030" max="6033" width="13" style="5" customWidth="1"/>
    <col min="6034" max="6040" width="11.7109375" style="5" customWidth="1"/>
    <col min="6041" max="6041" width="10.85546875" style="5" customWidth="1"/>
    <col min="6042" max="6042" width="11.7109375" style="5" customWidth="1"/>
    <col min="6043" max="6045" width="22.7109375" style="5" customWidth="1"/>
    <col min="6046" max="6048" width="20.7109375" style="5" customWidth="1"/>
    <col min="6049" max="6236" width="8.85546875" style="5"/>
    <col min="6237" max="6237" width="6.140625" style="5" customWidth="1"/>
    <col min="6238" max="6238" width="20.28515625" style="5" customWidth="1"/>
    <col min="6239" max="6239" width="12.42578125" style="5" customWidth="1"/>
    <col min="6240" max="6240" width="13" style="5" customWidth="1"/>
    <col min="6241" max="6241" width="12.5703125" style="5" customWidth="1"/>
    <col min="6242" max="6255" width="11.7109375" style="5" customWidth="1"/>
    <col min="6256" max="6256" width="12.28515625" style="5" customWidth="1"/>
    <col min="6257" max="6257" width="11.7109375" style="5" customWidth="1"/>
    <col min="6258" max="6258" width="12.85546875" style="5" customWidth="1"/>
    <col min="6259" max="6259" width="11.7109375" style="5" customWidth="1"/>
    <col min="6260" max="6260" width="12.7109375" style="5" customWidth="1"/>
    <col min="6261" max="6261" width="11.7109375" style="5" customWidth="1"/>
    <col min="6262" max="6262" width="13" style="5" customWidth="1"/>
    <col min="6263" max="6274" width="11.7109375" style="5" customWidth="1"/>
    <col min="6275" max="6275" width="12.5703125" style="5" customWidth="1"/>
    <col min="6276" max="6276" width="11.7109375" style="5" customWidth="1"/>
    <col min="6277" max="6277" width="13" style="5" customWidth="1"/>
    <col min="6278" max="6283" width="11.7109375" style="5" customWidth="1"/>
    <col min="6284" max="6284" width="13.7109375" style="5" customWidth="1"/>
    <col min="6285" max="6285" width="13.140625" style="5" customWidth="1"/>
    <col min="6286" max="6289" width="13" style="5" customWidth="1"/>
    <col min="6290" max="6296" width="11.7109375" style="5" customWidth="1"/>
    <col min="6297" max="6297" width="10.85546875" style="5" customWidth="1"/>
    <col min="6298" max="6298" width="11.7109375" style="5" customWidth="1"/>
    <col min="6299" max="6301" width="22.7109375" style="5" customWidth="1"/>
    <col min="6302" max="6304" width="20.7109375" style="5" customWidth="1"/>
    <col min="6305" max="6492" width="8.85546875" style="5"/>
    <col min="6493" max="6493" width="6.140625" style="5" customWidth="1"/>
    <col min="6494" max="6494" width="20.28515625" style="5" customWidth="1"/>
    <col min="6495" max="6495" width="12.42578125" style="5" customWidth="1"/>
    <col min="6496" max="6496" width="13" style="5" customWidth="1"/>
    <col min="6497" max="6497" width="12.5703125" style="5" customWidth="1"/>
    <col min="6498" max="6511" width="11.7109375" style="5" customWidth="1"/>
    <col min="6512" max="6512" width="12.28515625" style="5" customWidth="1"/>
    <col min="6513" max="6513" width="11.7109375" style="5" customWidth="1"/>
    <col min="6514" max="6514" width="12.85546875" style="5" customWidth="1"/>
    <col min="6515" max="6515" width="11.7109375" style="5" customWidth="1"/>
    <col min="6516" max="6516" width="12.7109375" style="5" customWidth="1"/>
    <col min="6517" max="6517" width="11.7109375" style="5" customWidth="1"/>
    <col min="6518" max="6518" width="13" style="5" customWidth="1"/>
    <col min="6519" max="6530" width="11.7109375" style="5" customWidth="1"/>
    <col min="6531" max="6531" width="12.5703125" style="5" customWidth="1"/>
    <col min="6532" max="6532" width="11.7109375" style="5" customWidth="1"/>
    <col min="6533" max="6533" width="13" style="5" customWidth="1"/>
    <col min="6534" max="6539" width="11.7109375" style="5" customWidth="1"/>
    <col min="6540" max="6540" width="13.7109375" style="5" customWidth="1"/>
    <col min="6541" max="6541" width="13.140625" style="5" customWidth="1"/>
    <col min="6542" max="6545" width="13" style="5" customWidth="1"/>
    <col min="6546" max="6552" width="11.7109375" style="5" customWidth="1"/>
    <col min="6553" max="6553" width="10.85546875" style="5" customWidth="1"/>
    <col min="6554" max="6554" width="11.7109375" style="5" customWidth="1"/>
    <col min="6555" max="6557" width="22.7109375" style="5" customWidth="1"/>
    <col min="6558" max="6560" width="20.7109375" style="5" customWidth="1"/>
    <col min="6561" max="6748" width="8.85546875" style="5"/>
    <col min="6749" max="6749" width="6.140625" style="5" customWidth="1"/>
    <col min="6750" max="6750" width="20.28515625" style="5" customWidth="1"/>
    <col min="6751" max="6751" width="12.42578125" style="5" customWidth="1"/>
    <col min="6752" max="6752" width="13" style="5" customWidth="1"/>
    <col min="6753" max="6753" width="12.5703125" style="5" customWidth="1"/>
    <col min="6754" max="6767" width="11.7109375" style="5" customWidth="1"/>
    <col min="6768" max="6768" width="12.28515625" style="5" customWidth="1"/>
    <col min="6769" max="6769" width="11.7109375" style="5" customWidth="1"/>
    <col min="6770" max="6770" width="12.85546875" style="5" customWidth="1"/>
    <col min="6771" max="6771" width="11.7109375" style="5" customWidth="1"/>
    <col min="6772" max="6772" width="12.7109375" style="5" customWidth="1"/>
    <col min="6773" max="6773" width="11.7109375" style="5" customWidth="1"/>
    <col min="6774" max="6774" width="13" style="5" customWidth="1"/>
    <col min="6775" max="6786" width="11.7109375" style="5" customWidth="1"/>
    <col min="6787" max="6787" width="12.5703125" style="5" customWidth="1"/>
    <col min="6788" max="6788" width="11.7109375" style="5" customWidth="1"/>
    <col min="6789" max="6789" width="13" style="5" customWidth="1"/>
    <col min="6790" max="6795" width="11.7109375" style="5" customWidth="1"/>
    <col min="6796" max="6796" width="13.7109375" style="5" customWidth="1"/>
    <col min="6797" max="6797" width="13.140625" style="5" customWidth="1"/>
    <col min="6798" max="6801" width="13" style="5" customWidth="1"/>
    <col min="6802" max="6808" width="11.7109375" style="5" customWidth="1"/>
    <col min="6809" max="6809" width="10.85546875" style="5" customWidth="1"/>
    <col min="6810" max="6810" width="11.7109375" style="5" customWidth="1"/>
    <col min="6811" max="6813" width="22.7109375" style="5" customWidth="1"/>
    <col min="6814" max="6816" width="20.7109375" style="5" customWidth="1"/>
    <col min="6817" max="7004" width="8.85546875" style="5"/>
    <col min="7005" max="7005" width="6.140625" style="5" customWidth="1"/>
    <col min="7006" max="7006" width="20.28515625" style="5" customWidth="1"/>
    <col min="7007" max="7007" width="12.42578125" style="5" customWidth="1"/>
    <col min="7008" max="7008" width="13" style="5" customWidth="1"/>
    <col min="7009" max="7009" width="12.5703125" style="5" customWidth="1"/>
    <col min="7010" max="7023" width="11.7109375" style="5" customWidth="1"/>
    <col min="7024" max="7024" width="12.28515625" style="5" customWidth="1"/>
    <col min="7025" max="7025" width="11.7109375" style="5" customWidth="1"/>
    <col min="7026" max="7026" width="12.85546875" style="5" customWidth="1"/>
    <col min="7027" max="7027" width="11.7109375" style="5" customWidth="1"/>
    <col min="7028" max="7028" width="12.7109375" style="5" customWidth="1"/>
    <col min="7029" max="7029" width="11.7109375" style="5" customWidth="1"/>
    <col min="7030" max="7030" width="13" style="5" customWidth="1"/>
    <col min="7031" max="7042" width="11.7109375" style="5" customWidth="1"/>
    <col min="7043" max="7043" width="12.5703125" style="5" customWidth="1"/>
    <col min="7044" max="7044" width="11.7109375" style="5" customWidth="1"/>
    <col min="7045" max="7045" width="13" style="5" customWidth="1"/>
    <col min="7046" max="7051" width="11.7109375" style="5" customWidth="1"/>
    <col min="7052" max="7052" width="13.7109375" style="5" customWidth="1"/>
    <col min="7053" max="7053" width="13.140625" style="5" customWidth="1"/>
    <col min="7054" max="7057" width="13" style="5" customWidth="1"/>
    <col min="7058" max="7064" width="11.7109375" style="5" customWidth="1"/>
    <col min="7065" max="7065" width="10.85546875" style="5" customWidth="1"/>
    <col min="7066" max="7066" width="11.7109375" style="5" customWidth="1"/>
    <col min="7067" max="7069" width="22.7109375" style="5" customWidth="1"/>
    <col min="7070" max="7072" width="20.7109375" style="5" customWidth="1"/>
    <col min="7073" max="7260" width="8.85546875" style="5"/>
    <col min="7261" max="7261" width="6.140625" style="5" customWidth="1"/>
    <col min="7262" max="7262" width="20.28515625" style="5" customWidth="1"/>
    <col min="7263" max="7263" width="12.42578125" style="5" customWidth="1"/>
    <col min="7264" max="7264" width="13" style="5" customWidth="1"/>
    <col min="7265" max="7265" width="12.5703125" style="5" customWidth="1"/>
    <col min="7266" max="7279" width="11.7109375" style="5" customWidth="1"/>
    <col min="7280" max="7280" width="12.28515625" style="5" customWidth="1"/>
    <col min="7281" max="7281" width="11.7109375" style="5" customWidth="1"/>
    <col min="7282" max="7282" width="12.85546875" style="5" customWidth="1"/>
    <col min="7283" max="7283" width="11.7109375" style="5" customWidth="1"/>
    <col min="7284" max="7284" width="12.7109375" style="5" customWidth="1"/>
    <col min="7285" max="7285" width="11.7109375" style="5" customWidth="1"/>
    <col min="7286" max="7286" width="13" style="5" customWidth="1"/>
    <col min="7287" max="7298" width="11.7109375" style="5" customWidth="1"/>
    <col min="7299" max="7299" width="12.5703125" style="5" customWidth="1"/>
    <col min="7300" max="7300" width="11.7109375" style="5" customWidth="1"/>
    <col min="7301" max="7301" width="13" style="5" customWidth="1"/>
    <col min="7302" max="7307" width="11.7109375" style="5" customWidth="1"/>
    <col min="7308" max="7308" width="13.7109375" style="5" customWidth="1"/>
    <col min="7309" max="7309" width="13.140625" style="5" customWidth="1"/>
    <col min="7310" max="7313" width="13" style="5" customWidth="1"/>
    <col min="7314" max="7320" width="11.7109375" style="5" customWidth="1"/>
    <col min="7321" max="7321" width="10.85546875" style="5" customWidth="1"/>
    <col min="7322" max="7322" width="11.7109375" style="5" customWidth="1"/>
    <col min="7323" max="7325" width="22.7109375" style="5" customWidth="1"/>
    <col min="7326" max="7328" width="20.7109375" style="5" customWidth="1"/>
    <col min="7329" max="7516" width="8.85546875" style="5"/>
    <col min="7517" max="7517" width="6.140625" style="5" customWidth="1"/>
    <col min="7518" max="7518" width="20.28515625" style="5" customWidth="1"/>
    <col min="7519" max="7519" width="12.42578125" style="5" customWidth="1"/>
    <col min="7520" max="7520" width="13" style="5" customWidth="1"/>
    <col min="7521" max="7521" width="12.5703125" style="5" customWidth="1"/>
    <col min="7522" max="7535" width="11.7109375" style="5" customWidth="1"/>
    <col min="7536" max="7536" width="12.28515625" style="5" customWidth="1"/>
    <col min="7537" max="7537" width="11.7109375" style="5" customWidth="1"/>
    <col min="7538" max="7538" width="12.85546875" style="5" customWidth="1"/>
    <col min="7539" max="7539" width="11.7109375" style="5" customWidth="1"/>
    <col min="7540" max="7540" width="12.7109375" style="5" customWidth="1"/>
    <col min="7541" max="7541" width="11.7109375" style="5" customWidth="1"/>
    <col min="7542" max="7542" width="13" style="5" customWidth="1"/>
    <col min="7543" max="7554" width="11.7109375" style="5" customWidth="1"/>
    <col min="7555" max="7555" width="12.5703125" style="5" customWidth="1"/>
    <col min="7556" max="7556" width="11.7109375" style="5" customWidth="1"/>
    <col min="7557" max="7557" width="13" style="5" customWidth="1"/>
    <col min="7558" max="7563" width="11.7109375" style="5" customWidth="1"/>
    <col min="7564" max="7564" width="13.7109375" style="5" customWidth="1"/>
    <col min="7565" max="7565" width="13.140625" style="5" customWidth="1"/>
    <col min="7566" max="7569" width="13" style="5" customWidth="1"/>
    <col min="7570" max="7576" width="11.7109375" style="5" customWidth="1"/>
    <col min="7577" max="7577" width="10.85546875" style="5" customWidth="1"/>
    <col min="7578" max="7578" width="11.7109375" style="5" customWidth="1"/>
    <col min="7579" max="7581" width="22.7109375" style="5" customWidth="1"/>
    <col min="7582" max="7584" width="20.7109375" style="5" customWidth="1"/>
    <col min="7585" max="7772" width="8.85546875" style="5"/>
    <col min="7773" max="7773" width="6.140625" style="5" customWidth="1"/>
    <col min="7774" max="7774" width="20.28515625" style="5" customWidth="1"/>
    <col min="7775" max="7775" width="12.42578125" style="5" customWidth="1"/>
    <col min="7776" max="7776" width="13" style="5" customWidth="1"/>
    <col min="7777" max="7777" width="12.5703125" style="5" customWidth="1"/>
    <col min="7778" max="7791" width="11.7109375" style="5" customWidth="1"/>
    <col min="7792" max="7792" width="12.28515625" style="5" customWidth="1"/>
    <col min="7793" max="7793" width="11.7109375" style="5" customWidth="1"/>
    <col min="7794" max="7794" width="12.85546875" style="5" customWidth="1"/>
    <col min="7795" max="7795" width="11.7109375" style="5" customWidth="1"/>
    <col min="7796" max="7796" width="12.7109375" style="5" customWidth="1"/>
    <col min="7797" max="7797" width="11.7109375" style="5" customWidth="1"/>
    <col min="7798" max="7798" width="13" style="5" customWidth="1"/>
    <col min="7799" max="7810" width="11.7109375" style="5" customWidth="1"/>
    <col min="7811" max="7811" width="12.5703125" style="5" customWidth="1"/>
    <col min="7812" max="7812" width="11.7109375" style="5" customWidth="1"/>
    <col min="7813" max="7813" width="13" style="5" customWidth="1"/>
    <col min="7814" max="7819" width="11.7109375" style="5" customWidth="1"/>
    <col min="7820" max="7820" width="13.7109375" style="5" customWidth="1"/>
    <col min="7821" max="7821" width="13.140625" style="5" customWidth="1"/>
    <col min="7822" max="7825" width="13" style="5" customWidth="1"/>
    <col min="7826" max="7832" width="11.7109375" style="5" customWidth="1"/>
    <col min="7833" max="7833" width="10.85546875" style="5" customWidth="1"/>
    <col min="7834" max="7834" width="11.7109375" style="5" customWidth="1"/>
    <col min="7835" max="7837" width="22.7109375" style="5" customWidth="1"/>
    <col min="7838" max="7840" width="20.7109375" style="5" customWidth="1"/>
    <col min="7841" max="8028" width="8.85546875" style="5"/>
    <col min="8029" max="8029" width="6.140625" style="5" customWidth="1"/>
    <col min="8030" max="8030" width="20.28515625" style="5" customWidth="1"/>
    <col min="8031" max="8031" width="12.42578125" style="5" customWidth="1"/>
    <col min="8032" max="8032" width="13" style="5" customWidth="1"/>
    <col min="8033" max="8033" width="12.5703125" style="5" customWidth="1"/>
    <col min="8034" max="8047" width="11.7109375" style="5" customWidth="1"/>
    <col min="8048" max="8048" width="12.28515625" style="5" customWidth="1"/>
    <col min="8049" max="8049" width="11.7109375" style="5" customWidth="1"/>
    <col min="8050" max="8050" width="12.85546875" style="5" customWidth="1"/>
    <col min="8051" max="8051" width="11.7109375" style="5" customWidth="1"/>
    <col min="8052" max="8052" width="12.7109375" style="5" customWidth="1"/>
    <col min="8053" max="8053" width="11.7109375" style="5" customWidth="1"/>
    <col min="8054" max="8054" width="13" style="5" customWidth="1"/>
    <col min="8055" max="8066" width="11.7109375" style="5" customWidth="1"/>
    <col min="8067" max="8067" width="12.5703125" style="5" customWidth="1"/>
    <col min="8068" max="8068" width="11.7109375" style="5" customWidth="1"/>
    <col min="8069" max="8069" width="13" style="5" customWidth="1"/>
    <col min="8070" max="8075" width="11.7109375" style="5" customWidth="1"/>
    <col min="8076" max="8076" width="13.7109375" style="5" customWidth="1"/>
    <col min="8077" max="8077" width="13.140625" style="5" customWidth="1"/>
    <col min="8078" max="8081" width="13" style="5" customWidth="1"/>
    <col min="8082" max="8088" width="11.7109375" style="5" customWidth="1"/>
    <col min="8089" max="8089" width="10.85546875" style="5" customWidth="1"/>
    <col min="8090" max="8090" width="11.7109375" style="5" customWidth="1"/>
    <col min="8091" max="8093" width="22.7109375" style="5" customWidth="1"/>
    <col min="8094" max="8096" width="20.7109375" style="5" customWidth="1"/>
    <col min="8097" max="8284" width="8.85546875" style="5"/>
    <col min="8285" max="8285" width="6.140625" style="5" customWidth="1"/>
    <col min="8286" max="8286" width="20.28515625" style="5" customWidth="1"/>
    <col min="8287" max="8287" width="12.42578125" style="5" customWidth="1"/>
    <col min="8288" max="8288" width="13" style="5" customWidth="1"/>
    <col min="8289" max="8289" width="12.5703125" style="5" customWidth="1"/>
    <col min="8290" max="8303" width="11.7109375" style="5" customWidth="1"/>
    <col min="8304" max="8304" width="12.28515625" style="5" customWidth="1"/>
    <col min="8305" max="8305" width="11.7109375" style="5" customWidth="1"/>
    <col min="8306" max="8306" width="12.85546875" style="5" customWidth="1"/>
    <col min="8307" max="8307" width="11.7109375" style="5" customWidth="1"/>
    <col min="8308" max="8308" width="12.7109375" style="5" customWidth="1"/>
    <col min="8309" max="8309" width="11.7109375" style="5" customWidth="1"/>
    <col min="8310" max="8310" width="13" style="5" customWidth="1"/>
    <col min="8311" max="8322" width="11.7109375" style="5" customWidth="1"/>
    <col min="8323" max="8323" width="12.5703125" style="5" customWidth="1"/>
    <col min="8324" max="8324" width="11.7109375" style="5" customWidth="1"/>
    <col min="8325" max="8325" width="13" style="5" customWidth="1"/>
    <col min="8326" max="8331" width="11.7109375" style="5" customWidth="1"/>
    <col min="8332" max="8332" width="13.7109375" style="5" customWidth="1"/>
    <col min="8333" max="8333" width="13.140625" style="5" customWidth="1"/>
    <col min="8334" max="8337" width="13" style="5" customWidth="1"/>
    <col min="8338" max="8344" width="11.7109375" style="5" customWidth="1"/>
    <col min="8345" max="8345" width="10.85546875" style="5" customWidth="1"/>
    <col min="8346" max="8346" width="11.7109375" style="5" customWidth="1"/>
    <col min="8347" max="8349" width="22.7109375" style="5" customWidth="1"/>
    <col min="8350" max="8352" width="20.7109375" style="5" customWidth="1"/>
    <col min="8353" max="8540" width="8.85546875" style="5"/>
    <col min="8541" max="8541" width="6.140625" style="5" customWidth="1"/>
    <col min="8542" max="8542" width="20.28515625" style="5" customWidth="1"/>
    <col min="8543" max="8543" width="12.42578125" style="5" customWidth="1"/>
    <col min="8544" max="8544" width="13" style="5" customWidth="1"/>
    <col min="8545" max="8545" width="12.5703125" style="5" customWidth="1"/>
    <col min="8546" max="8559" width="11.7109375" style="5" customWidth="1"/>
    <col min="8560" max="8560" width="12.28515625" style="5" customWidth="1"/>
    <col min="8561" max="8561" width="11.7109375" style="5" customWidth="1"/>
    <col min="8562" max="8562" width="12.85546875" style="5" customWidth="1"/>
    <col min="8563" max="8563" width="11.7109375" style="5" customWidth="1"/>
    <col min="8564" max="8564" width="12.7109375" style="5" customWidth="1"/>
    <col min="8565" max="8565" width="11.7109375" style="5" customWidth="1"/>
    <col min="8566" max="8566" width="13" style="5" customWidth="1"/>
    <col min="8567" max="8578" width="11.7109375" style="5" customWidth="1"/>
    <col min="8579" max="8579" width="12.5703125" style="5" customWidth="1"/>
    <col min="8580" max="8580" width="11.7109375" style="5" customWidth="1"/>
    <col min="8581" max="8581" width="13" style="5" customWidth="1"/>
    <col min="8582" max="8587" width="11.7109375" style="5" customWidth="1"/>
    <col min="8588" max="8588" width="13.7109375" style="5" customWidth="1"/>
    <col min="8589" max="8589" width="13.140625" style="5" customWidth="1"/>
    <col min="8590" max="8593" width="13" style="5" customWidth="1"/>
    <col min="8594" max="8600" width="11.7109375" style="5" customWidth="1"/>
    <col min="8601" max="8601" width="10.85546875" style="5" customWidth="1"/>
    <col min="8602" max="8602" width="11.7109375" style="5" customWidth="1"/>
    <col min="8603" max="8605" width="22.7109375" style="5" customWidth="1"/>
    <col min="8606" max="8608" width="20.7109375" style="5" customWidth="1"/>
    <col min="8609" max="8796" width="8.85546875" style="5"/>
    <col min="8797" max="8797" width="6.140625" style="5" customWidth="1"/>
    <col min="8798" max="8798" width="20.28515625" style="5" customWidth="1"/>
    <col min="8799" max="8799" width="12.42578125" style="5" customWidth="1"/>
    <col min="8800" max="8800" width="13" style="5" customWidth="1"/>
    <col min="8801" max="8801" width="12.5703125" style="5" customWidth="1"/>
    <col min="8802" max="8815" width="11.7109375" style="5" customWidth="1"/>
    <col min="8816" max="8816" width="12.28515625" style="5" customWidth="1"/>
    <col min="8817" max="8817" width="11.7109375" style="5" customWidth="1"/>
    <col min="8818" max="8818" width="12.85546875" style="5" customWidth="1"/>
    <col min="8819" max="8819" width="11.7109375" style="5" customWidth="1"/>
    <col min="8820" max="8820" width="12.7109375" style="5" customWidth="1"/>
    <col min="8821" max="8821" width="11.7109375" style="5" customWidth="1"/>
    <col min="8822" max="8822" width="13" style="5" customWidth="1"/>
    <col min="8823" max="8834" width="11.7109375" style="5" customWidth="1"/>
    <col min="8835" max="8835" width="12.5703125" style="5" customWidth="1"/>
    <col min="8836" max="8836" width="11.7109375" style="5" customWidth="1"/>
    <col min="8837" max="8837" width="13" style="5" customWidth="1"/>
    <col min="8838" max="8843" width="11.7109375" style="5" customWidth="1"/>
    <col min="8844" max="8844" width="13.7109375" style="5" customWidth="1"/>
    <col min="8845" max="8845" width="13.140625" style="5" customWidth="1"/>
    <col min="8846" max="8849" width="13" style="5" customWidth="1"/>
    <col min="8850" max="8856" width="11.7109375" style="5" customWidth="1"/>
    <col min="8857" max="8857" width="10.85546875" style="5" customWidth="1"/>
    <col min="8858" max="8858" width="11.7109375" style="5" customWidth="1"/>
    <col min="8859" max="8861" width="22.7109375" style="5" customWidth="1"/>
    <col min="8862" max="8864" width="20.7109375" style="5" customWidth="1"/>
    <col min="8865" max="9052" width="8.85546875" style="5"/>
    <col min="9053" max="9053" width="6.140625" style="5" customWidth="1"/>
    <col min="9054" max="9054" width="20.28515625" style="5" customWidth="1"/>
    <col min="9055" max="9055" width="12.42578125" style="5" customWidth="1"/>
    <col min="9056" max="9056" width="13" style="5" customWidth="1"/>
    <col min="9057" max="9057" width="12.5703125" style="5" customWidth="1"/>
    <col min="9058" max="9071" width="11.7109375" style="5" customWidth="1"/>
    <col min="9072" max="9072" width="12.28515625" style="5" customWidth="1"/>
    <col min="9073" max="9073" width="11.7109375" style="5" customWidth="1"/>
    <col min="9074" max="9074" width="12.85546875" style="5" customWidth="1"/>
    <col min="9075" max="9075" width="11.7109375" style="5" customWidth="1"/>
    <col min="9076" max="9076" width="12.7109375" style="5" customWidth="1"/>
    <col min="9077" max="9077" width="11.7109375" style="5" customWidth="1"/>
    <col min="9078" max="9078" width="13" style="5" customWidth="1"/>
    <col min="9079" max="9090" width="11.7109375" style="5" customWidth="1"/>
    <col min="9091" max="9091" width="12.5703125" style="5" customWidth="1"/>
    <col min="9092" max="9092" width="11.7109375" style="5" customWidth="1"/>
    <col min="9093" max="9093" width="13" style="5" customWidth="1"/>
    <col min="9094" max="9099" width="11.7109375" style="5" customWidth="1"/>
    <col min="9100" max="9100" width="13.7109375" style="5" customWidth="1"/>
    <col min="9101" max="9101" width="13.140625" style="5" customWidth="1"/>
    <col min="9102" max="9105" width="13" style="5" customWidth="1"/>
    <col min="9106" max="9112" width="11.7109375" style="5" customWidth="1"/>
    <col min="9113" max="9113" width="10.85546875" style="5" customWidth="1"/>
    <col min="9114" max="9114" width="11.7109375" style="5" customWidth="1"/>
    <col min="9115" max="9117" width="22.7109375" style="5" customWidth="1"/>
    <col min="9118" max="9120" width="20.7109375" style="5" customWidth="1"/>
    <col min="9121" max="9308" width="8.85546875" style="5"/>
    <col min="9309" max="9309" width="6.140625" style="5" customWidth="1"/>
    <col min="9310" max="9310" width="20.28515625" style="5" customWidth="1"/>
    <col min="9311" max="9311" width="12.42578125" style="5" customWidth="1"/>
    <col min="9312" max="9312" width="13" style="5" customWidth="1"/>
    <col min="9313" max="9313" width="12.5703125" style="5" customWidth="1"/>
    <col min="9314" max="9327" width="11.7109375" style="5" customWidth="1"/>
    <col min="9328" max="9328" width="12.28515625" style="5" customWidth="1"/>
    <col min="9329" max="9329" width="11.7109375" style="5" customWidth="1"/>
    <col min="9330" max="9330" width="12.85546875" style="5" customWidth="1"/>
    <col min="9331" max="9331" width="11.7109375" style="5" customWidth="1"/>
    <col min="9332" max="9332" width="12.7109375" style="5" customWidth="1"/>
    <col min="9333" max="9333" width="11.7109375" style="5" customWidth="1"/>
    <col min="9334" max="9334" width="13" style="5" customWidth="1"/>
    <col min="9335" max="9346" width="11.7109375" style="5" customWidth="1"/>
    <col min="9347" max="9347" width="12.5703125" style="5" customWidth="1"/>
    <col min="9348" max="9348" width="11.7109375" style="5" customWidth="1"/>
    <col min="9349" max="9349" width="13" style="5" customWidth="1"/>
    <col min="9350" max="9355" width="11.7109375" style="5" customWidth="1"/>
    <col min="9356" max="9356" width="13.7109375" style="5" customWidth="1"/>
    <col min="9357" max="9357" width="13.140625" style="5" customWidth="1"/>
    <col min="9358" max="9361" width="13" style="5" customWidth="1"/>
    <col min="9362" max="9368" width="11.7109375" style="5" customWidth="1"/>
    <col min="9369" max="9369" width="10.85546875" style="5" customWidth="1"/>
    <col min="9370" max="9370" width="11.7109375" style="5" customWidth="1"/>
    <col min="9371" max="9373" width="22.7109375" style="5" customWidth="1"/>
    <col min="9374" max="9376" width="20.7109375" style="5" customWidth="1"/>
    <col min="9377" max="9564" width="8.85546875" style="5"/>
    <col min="9565" max="9565" width="6.140625" style="5" customWidth="1"/>
    <col min="9566" max="9566" width="20.28515625" style="5" customWidth="1"/>
    <col min="9567" max="9567" width="12.42578125" style="5" customWidth="1"/>
    <col min="9568" max="9568" width="13" style="5" customWidth="1"/>
    <col min="9569" max="9569" width="12.5703125" style="5" customWidth="1"/>
    <col min="9570" max="9583" width="11.7109375" style="5" customWidth="1"/>
    <col min="9584" max="9584" width="12.28515625" style="5" customWidth="1"/>
    <col min="9585" max="9585" width="11.7109375" style="5" customWidth="1"/>
    <col min="9586" max="9586" width="12.85546875" style="5" customWidth="1"/>
    <col min="9587" max="9587" width="11.7109375" style="5" customWidth="1"/>
    <col min="9588" max="9588" width="12.7109375" style="5" customWidth="1"/>
    <col min="9589" max="9589" width="11.7109375" style="5" customWidth="1"/>
    <col min="9590" max="9590" width="13" style="5" customWidth="1"/>
    <col min="9591" max="9602" width="11.7109375" style="5" customWidth="1"/>
    <col min="9603" max="9603" width="12.5703125" style="5" customWidth="1"/>
    <col min="9604" max="9604" width="11.7109375" style="5" customWidth="1"/>
    <col min="9605" max="9605" width="13" style="5" customWidth="1"/>
    <col min="9606" max="9611" width="11.7109375" style="5" customWidth="1"/>
    <col min="9612" max="9612" width="13.7109375" style="5" customWidth="1"/>
    <col min="9613" max="9613" width="13.140625" style="5" customWidth="1"/>
    <col min="9614" max="9617" width="13" style="5" customWidth="1"/>
    <col min="9618" max="9624" width="11.7109375" style="5" customWidth="1"/>
    <col min="9625" max="9625" width="10.85546875" style="5" customWidth="1"/>
    <col min="9626" max="9626" width="11.7109375" style="5" customWidth="1"/>
    <col min="9627" max="9629" width="22.7109375" style="5" customWidth="1"/>
    <col min="9630" max="9632" width="20.7109375" style="5" customWidth="1"/>
    <col min="9633" max="9820" width="8.85546875" style="5"/>
    <col min="9821" max="9821" width="6.140625" style="5" customWidth="1"/>
    <col min="9822" max="9822" width="20.28515625" style="5" customWidth="1"/>
    <col min="9823" max="9823" width="12.42578125" style="5" customWidth="1"/>
    <col min="9824" max="9824" width="13" style="5" customWidth="1"/>
    <col min="9825" max="9825" width="12.5703125" style="5" customWidth="1"/>
    <col min="9826" max="9839" width="11.7109375" style="5" customWidth="1"/>
    <col min="9840" max="9840" width="12.28515625" style="5" customWidth="1"/>
    <col min="9841" max="9841" width="11.7109375" style="5" customWidth="1"/>
    <col min="9842" max="9842" width="12.85546875" style="5" customWidth="1"/>
    <col min="9843" max="9843" width="11.7109375" style="5" customWidth="1"/>
    <col min="9844" max="9844" width="12.7109375" style="5" customWidth="1"/>
    <col min="9845" max="9845" width="11.7109375" style="5" customWidth="1"/>
    <col min="9846" max="9846" width="13" style="5" customWidth="1"/>
    <col min="9847" max="9858" width="11.7109375" style="5" customWidth="1"/>
    <col min="9859" max="9859" width="12.5703125" style="5" customWidth="1"/>
    <col min="9860" max="9860" width="11.7109375" style="5" customWidth="1"/>
    <col min="9861" max="9861" width="13" style="5" customWidth="1"/>
    <col min="9862" max="9867" width="11.7109375" style="5" customWidth="1"/>
    <col min="9868" max="9868" width="13.7109375" style="5" customWidth="1"/>
    <col min="9869" max="9869" width="13.140625" style="5" customWidth="1"/>
    <col min="9870" max="9873" width="13" style="5" customWidth="1"/>
    <col min="9874" max="9880" width="11.7109375" style="5" customWidth="1"/>
    <col min="9881" max="9881" width="10.85546875" style="5" customWidth="1"/>
    <col min="9882" max="9882" width="11.7109375" style="5" customWidth="1"/>
    <col min="9883" max="9885" width="22.7109375" style="5" customWidth="1"/>
    <col min="9886" max="9888" width="20.7109375" style="5" customWidth="1"/>
    <col min="9889" max="10076" width="8.85546875" style="5"/>
    <col min="10077" max="10077" width="6.140625" style="5" customWidth="1"/>
    <col min="10078" max="10078" width="20.28515625" style="5" customWidth="1"/>
    <col min="10079" max="10079" width="12.42578125" style="5" customWidth="1"/>
    <col min="10080" max="10080" width="13" style="5" customWidth="1"/>
    <col min="10081" max="10081" width="12.5703125" style="5" customWidth="1"/>
    <col min="10082" max="10095" width="11.7109375" style="5" customWidth="1"/>
    <col min="10096" max="10096" width="12.28515625" style="5" customWidth="1"/>
    <col min="10097" max="10097" width="11.7109375" style="5" customWidth="1"/>
    <col min="10098" max="10098" width="12.85546875" style="5" customWidth="1"/>
    <col min="10099" max="10099" width="11.7109375" style="5" customWidth="1"/>
    <col min="10100" max="10100" width="12.7109375" style="5" customWidth="1"/>
    <col min="10101" max="10101" width="11.7109375" style="5" customWidth="1"/>
    <col min="10102" max="10102" width="13" style="5" customWidth="1"/>
    <col min="10103" max="10114" width="11.7109375" style="5" customWidth="1"/>
    <col min="10115" max="10115" width="12.5703125" style="5" customWidth="1"/>
    <col min="10116" max="10116" width="11.7109375" style="5" customWidth="1"/>
    <col min="10117" max="10117" width="13" style="5" customWidth="1"/>
    <col min="10118" max="10123" width="11.7109375" style="5" customWidth="1"/>
    <col min="10124" max="10124" width="13.7109375" style="5" customWidth="1"/>
    <col min="10125" max="10125" width="13.140625" style="5" customWidth="1"/>
    <col min="10126" max="10129" width="13" style="5" customWidth="1"/>
    <col min="10130" max="10136" width="11.7109375" style="5" customWidth="1"/>
    <col min="10137" max="10137" width="10.85546875" style="5" customWidth="1"/>
    <col min="10138" max="10138" width="11.7109375" style="5" customWidth="1"/>
    <col min="10139" max="10141" width="22.7109375" style="5" customWidth="1"/>
    <col min="10142" max="10144" width="20.7109375" style="5" customWidth="1"/>
    <col min="10145" max="10332" width="8.85546875" style="5"/>
    <col min="10333" max="10333" width="6.140625" style="5" customWidth="1"/>
    <col min="10334" max="10334" width="20.28515625" style="5" customWidth="1"/>
    <col min="10335" max="10335" width="12.42578125" style="5" customWidth="1"/>
    <col min="10336" max="10336" width="13" style="5" customWidth="1"/>
    <col min="10337" max="10337" width="12.5703125" style="5" customWidth="1"/>
    <col min="10338" max="10351" width="11.7109375" style="5" customWidth="1"/>
    <col min="10352" max="10352" width="12.28515625" style="5" customWidth="1"/>
    <col min="10353" max="10353" width="11.7109375" style="5" customWidth="1"/>
    <col min="10354" max="10354" width="12.85546875" style="5" customWidth="1"/>
    <col min="10355" max="10355" width="11.7109375" style="5" customWidth="1"/>
    <col min="10356" max="10356" width="12.7109375" style="5" customWidth="1"/>
    <col min="10357" max="10357" width="11.7109375" style="5" customWidth="1"/>
    <col min="10358" max="10358" width="13" style="5" customWidth="1"/>
    <col min="10359" max="10370" width="11.7109375" style="5" customWidth="1"/>
    <col min="10371" max="10371" width="12.5703125" style="5" customWidth="1"/>
    <col min="10372" max="10372" width="11.7109375" style="5" customWidth="1"/>
    <col min="10373" max="10373" width="13" style="5" customWidth="1"/>
    <col min="10374" max="10379" width="11.7109375" style="5" customWidth="1"/>
    <col min="10380" max="10380" width="13.7109375" style="5" customWidth="1"/>
    <col min="10381" max="10381" width="13.140625" style="5" customWidth="1"/>
    <col min="10382" max="10385" width="13" style="5" customWidth="1"/>
    <col min="10386" max="10392" width="11.7109375" style="5" customWidth="1"/>
    <col min="10393" max="10393" width="10.85546875" style="5" customWidth="1"/>
    <col min="10394" max="10394" width="11.7109375" style="5" customWidth="1"/>
    <col min="10395" max="10397" width="22.7109375" style="5" customWidth="1"/>
    <col min="10398" max="10400" width="20.7109375" style="5" customWidth="1"/>
    <col min="10401" max="10588" width="8.85546875" style="5"/>
    <col min="10589" max="10589" width="6.140625" style="5" customWidth="1"/>
    <col min="10590" max="10590" width="20.28515625" style="5" customWidth="1"/>
    <col min="10591" max="10591" width="12.42578125" style="5" customWidth="1"/>
    <col min="10592" max="10592" width="13" style="5" customWidth="1"/>
    <col min="10593" max="10593" width="12.5703125" style="5" customWidth="1"/>
    <col min="10594" max="10607" width="11.7109375" style="5" customWidth="1"/>
    <col min="10608" max="10608" width="12.28515625" style="5" customWidth="1"/>
    <col min="10609" max="10609" width="11.7109375" style="5" customWidth="1"/>
    <col min="10610" max="10610" width="12.85546875" style="5" customWidth="1"/>
    <col min="10611" max="10611" width="11.7109375" style="5" customWidth="1"/>
    <col min="10612" max="10612" width="12.7109375" style="5" customWidth="1"/>
    <col min="10613" max="10613" width="11.7109375" style="5" customWidth="1"/>
    <col min="10614" max="10614" width="13" style="5" customWidth="1"/>
    <col min="10615" max="10626" width="11.7109375" style="5" customWidth="1"/>
    <col min="10627" max="10627" width="12.5703125" style="5" customWidth="1"/>
    <col min="10628" max="10628" width="11.7109375" style="5" customWidth="1"/>
    <col min="10629" max="10629" width="13" style="5" customWidth="1"/>
    <col min="10630" max="10635" width="11.7109375" style="5" customWidth="1"/>
    <col min="10636" max="10636" width="13.7109375" style="5" customWidth="1"/>
    <col min="10637" max="10637" width="13.140625" style="5" customWidth="1"/>
    <col min="10638" max="10641" width="13" style="5" customWidth="1"/>
    <col min="10642" max="10648" width="11.7109375" style="5" customWidth="1"/>
    <col min="10649" max="10649" width="10.85546875" style="5" customWidth="1"/>
    <col min="10650" max="10650" width="11.7109375" style="5" customWidth="1"/>
    <col min="10651" max="10653" width="22.7109375" style="5" customWidth="1"/>
    <col min="10654" max="10656" width="20.7109375" style="5" customWidth="1"/>
    <col min="10657" max="10844" width="8.85546875" style="5"/>
    <col min="10845" max="10845" width="6.140625" style="5" customWidth="1"/>
    <col min="10846" max="10846" width="20.28515625" style="5" customWidth="1"/>
    <col min="10847" max="10847" width="12.42578125" style="5" customWidth="1"/>
    <col min="10848" max="10848" width="13" style="5" customWidth="1"/>
    <col min="10849" max="10849" width="12.5703125" style="5" customWidth="1"/>
    <col min="10850" max="10863" width="11.7109375" style="5" customWidth="1"/>
    <col min="10864" max="10864" width="12.28515625" style="5" customWidth="1"/>
    <col min="10865" max="10865" width="11.7109375" style="5" customWidth="1"/>
    <col min="10866" max="10866" width="12.85546875" style="5" customWidth="1"/>
    <col min="10867" max="10867" width="11.7109375" style="5" customWidth="1"/>
    <col min="10868" max="10868" width="12.7109375" style="5" customWidth="1"/>
    <col min="10869" max="10869" width="11.7109375" style="5" customWidth="1"/>
    <col min="10870" max="10870" width="13" style="5" customWidth="1"/>
    <col min="10871" max="10882" width="11.7109375" style="5" customWidth="1"/>
    <col min="10883" max="10883" width="12.5703125" style="5" customWidth="1"/>
    <col min="10884" max="10884" width="11.7109375" style="5" customWidth="1"/>
    <col min="10885" max="10885" width="13" style="5" customWidth="1"/>
    <col min="10886" max="10891" width="11.7109375" style="5" customWidth="1"/>
    <col min="10892" max="10892" width="13.7109375" style="5" customWidth="1"/>
    <col min="10893" max="10893" width="13.140625" style="5" customWidth="1"/>
    <col min="10894" max="10897" width="13" style="5" customWidth="1"/>
    <col min="10898" max="10904" width="11.7109375" style="5" customWidth="1"/>
    <col min="10905" max="10905" width="10.85546875" style="5" customWidth="1"/>
    <col min="10906" max="10906" width="11.7109375" style="5" customWidth="1"/>
    <col min="10907" max="10909" width="22.7109375" style="5" customWidth="1"/>
    <col min="10910" max="10912" width="20.7109375" style="5" customWidth="1"/>
    <col min="10913" max="11100" width="8.85546875" style="5"/>
    <col min="11101" max="11101" width="6.140625" style="5" customWidth="1"/>
    <col min="11102" max="11102" width="20.28515625" style="5" customWidth="1"/>
    <col min="11103" max="11103" width="12.42578125" style="5" customWidth="1"/>
    <col min="11104" max="11104" width="13" style="5" customWidth="1"/>
    <col min="11105" max="11105" width="12.5703125" style="5" customWidth="1"/>
    <col min="11106" max="11119" width="11.7109375" style="5" customWidth="1"/>
    <col min="11120" max="11120" width="12.28515625" style="5" customWidth="1"/>
    <col min="11121" max="11121" width="11.7109375" style="5" customWidth="1"/>
    <col min="11122" max="11122" width="12.85546875" style="5" customWidth="1"/>
    <col min="11123" max="11123" width="11.7109375" style="5" customWidth="1"/>
    <col min="11124" max="11124" width="12.7109375" style="5" customWidth="1"/>
    <col min="11125" max="11125" width="11.7109375" style="5" customWidth="1"/>
    <col min="11126" max="11126" width="13" style="5" customWidth="1"/>
    <col min="11127" max="11138" width="11.7109375" style="5" customWidth="1"/>
    <col min="11139" max="11139" width="12.5703125" style="5" customWidth="1"/>
    <col min="11140" max="11140" width="11.7109375" style="5" customWidth="1"/>
    <col min="11141" max="11141" width="13" style="5" customWidth="1"/>
    <col min="11142" max="11147" width="11.7109375" style="5" customWidth="1"/>
    <col min="11148" max="11148" width="13.7109375" style="5" customWidth="1"/>
    <col min="11149" max="11149" width="13.140625" style="5" customWidth="1"/>
    <col min="11150" max="11153" width="13" style="5" customWidth="1"/>
    <col min="11154" max="11160" width="11.7109375" style="5" customWidth="1"/>
    <col min="11161" max="11161" width="10.85546875" style="5" customWidth="1"/>
    <col min="11162" max="11162" width="11.7109375" style="5" customWidth="1"/>
    <col min="11163" max="11165" width="22.7109375" style="5" customWidth="1"/>
    <col min="11166" max="11168" width="20.7109375" style="5" customWidth="1"/>
    <col min="11169" max="11356" width="8.85546875" style="5"/>
    <col min="11357" max="11357" width="6.140625" style="5" customWidth="1"/>
    <col min="11358" max="11358" width="20.28515625" style="5" customWidth="1"/>
    <col min="11359" max="11359" width="12.42578125" style="5" customWidth="1"/>
    <col min="11360" max="11360" width="13" style="5" customWidth="1"/>
    <col min="11361" max="11361" width="12.5703125" style="5" customWidth="1"/>
    <col min="11362" max="11375" width="11.7109375" style="5" customWidth="1"/>
    <col min="11376" max="11376" width="12.28515625" style="5" customWidth="1"/>
    <col min="11377" max="11377" width="11.7109375" style="5" customWidth="1"/>
    <col min="11378" max="11378" width="12.85546875" style="5" customWidth="1"/>
    <col min="11379" max="11379" width="11.7109375" style="5" customWidth="1"/>
    <col min="11380" max="11380" width="12.7109375" style="5" customWidth="1"/>
    <col min="11381" max="11381" width="11.7109375" style="5" customWidth="1"/>
    <col min="11382" max="11382" width="13" style="5" customWidth="1"/>
    <col min="11383" max="11394" width="11.7109375" style="5" customWidth="1"/>
    <col min="11395" max="11395" width="12.5703125" style="5" customWidth="1"/>
    <col min="11396" max="11396" width="11.7109375" style="5" customWidth="1"/>
    <col min="11397" max="11397" width="13" style="5" customWidth="1"/>
    <col min="11398" max="11403" width="11.7109375" style="5" customWidth="1"/>
    <col min="11404" max="11404" width="13.7109375" style="5" customWidth="1"/>
    <col min="11405" max="11405" width="13.140625" style="5" customWidth="1"/>
    <col min="11406" max="11409" width="13" style="5" customWidth="1"/>
    <col min="11410" max="11416" width="11.7109375" style="5" customWidth="1"/>
    <col min="11417" max="11417" width="10.85546875" style="5" customWidth="1"/>
    <col min="11418" max="11418" width="11.7109375" style="5" customWidth="1"/>
    <col min="11419" max="11421" width="22.7109375" style="5" customWidth="1"/>
    <col min="11422" max="11424" width="20.7109375" style="5" customWidth="1"/>
    <col min="11425" max="11612" width="8.85546875" style="5"/>
    <col min="11613" max="11613" width="6.140625" style="5" customWidth="1"/>
    <col min="11614" max="11614" width="20.28515625" style="5" customWidth="1"/>
    <col min="11615" max="11615" width="12.42578125" style="5" customWidth="1"/>
    <col min="11616" max="11616" width="13" style="5" customWidth="1"/>
    <col min="11617" max="11617" width="12.5703125" style="5" customWidth="1"/>
    <col min="11618" max="11631" width="11.7109375" style="5" customWidth="1"/>
    <col min="11632" max="11632" width="12.28515625" style="5" customWidth="1"/>
    <col min="11633" max="11633" width="11.7109375" style="5" customWidth="1"/>
    <col min="11634" max="11634" width="12.85546875" style="5" customWidth="1"/>
    <col min="11635" max="11635" width="11.7109375" style="5" customWidth="1"/>
    <col min="11636" max="11636" width="12.7109375" style="5" customWidth="1"/>
    <col min="11637" max="11637" width="11.7109375" style="5" customWidth="1"/>
    <col min="11638" max="11638" width="13" style="5" customWidth="1"/>
    <col min="11639" max="11650" width="11.7109375" style="5" customWidth="1"/>
    <col min="11651" max="11651" width="12.5703125" style="5" customWidth="1"/>
    <col min="11652" max="11652" width="11.7109375" style="5" customWidth="1"/>
    <col min="11653" max="11653" width="13" style="5" customWidth="1"/>
    <col min="11654" max="11659" width="11.7109375" style="5" customWidth="1"/>
    <col min="11660" max="11660" width="13.7109375" style="5" customWidth="1"/>
    <col min="11661" max="11661" width="13.140625" style="5" customWidth="1"/>
    <col min="11662" max="11665" width="13" style="5" customWidth="1"/>
    <col min="11666" max="11672" width="11.7109375" style="5" customWidth="1"/>
    <col min="11673" max="11673" width="10.85546875" style="5" customWidth="1"/>
    <col min="11674" max="11674" width="11.7109375" style="5" customWidth="1"/>
    <col min="11675" max="11677" width="22.7109375" style="5" customWidth="1"/>
    <col min="11678" max="11680" width="20.7109375" style="5" customWidth="1"/>
    <col min="11681" max="11868" width="8.85546875" style="5"/>
    <col min="11869" max="11869" width="6.140625" style="5" customWidth="1"/>
    <col min="11870" max="11870" width="20.28515625" style="5" customWidth="1"/>
    <col min="11871" max="11871" width="12.42578125" style="5" customWidth="1"/>
    <col min="11872" max="11872" width="13" style="5" customWidth="1"/>
    <col min="11873" max="11873" width="12.5703125" style="5" customWidth="1"/>
    <col min="11874" max="11887" width="11.7109375" style="5" customWidth="1"/>
    <col min="11888" max="11888" width="12.28515625" style="5" customWidth="1"/>
    <col min="11889" max="11889" width="11.7109375" style="5" customWidth="1"/>
    <col min="11890" max="11890" width="12.85546875" style="5" customWidth="1"/>
    <col min="11891" max="11891" width="11.7109375" style="5" customWidth="1"/>
    <col min="11892" max="11892" width="12.7109375" style="5" customWidth="1"/>
    <col min="11893" max="11893" width="11.7109375" style="5" customWidth="1"/>
    <col min="11894" max="11894" width="13" style="5" customWidth="1"/>
    <col min="11895" max="11906" width="11.7109375" style="5" customWidth="1"/>
    <col min="11907" max="11907" width="12.5703125" style="5" customWidth="1"/>
    <col min="11908" max="11908" width="11.7109375" style="5" customWidth="1"/>
    <col min="11909" max="11909" width="13" style="5" customWidth="1"/>
    <col min="11910" max="11915" width="11.7109375" style="5" customWidth="1"/>
    <col min="11916" max="11916" width="13.7109375" style="5" customWidth="1"/>
    <col min="11917" max="11917" width="13.140625" style="5" customWidth="1"/>
    <col min="11918" max="11921" width="13" style="5" customWidth="1"/>
    <col min="11922" max="11928" width="11.7109375" style="5" customWidth="1"/>
    <col min="11929" max="11929" width="10.85546875" style="5" customWidth="1"/>
    <col min="11930" max="11930" width="11.7109375" style="5" customWidth="1"/>
    <col min="11931" max="11933" width="22.7109375" style="5" customWidth="1"/>
    <col min="11934" max="11936" width="20.7109375" style="5" customWidth="1"/>
    <col min="11937" max="12124" width="8.85546875" style="5"/>
    <col min="12125" max="12125" width="6.140625" style="5" customWidth="1"/>
    <col min="12126" max="12126" width="20.28515625" style="5" customWidth="1"/>
    <col min="12127" max="12127" width="12.42578125" style="5" customWidth="1"/>
    <col min="12128" max="12128" width="13" style="5" customWidth="1"/>
    <col min="12129" max="12129" width="12.5703125" style="5" customWidth="1"/>
    <col min="12130" max="12143" width="11.7109375" style="5" customWidth="1"/>
    <col min="12144" max="12144" width="12.28515625" style="5" customWidth="1"/>
    <col min="12145" max="12145" width="11.7109375" style="5" customWidth="1"/>
    <col min="12146" max="12146" width="12.85546875" style="5" customWidth="1"/>
    <col min="12147" max="12147" width="11.7109375" style="5" customWidth="1"/>
    <col min="12148" max="12148" width="12.7109375" style="5" customWidth="1"/>
    <col min="12149" max="12149" width="11.7109375" style="5" customWidth="1"/>
    <col min="12150" max="12150" width="13" style="5" customWidth="1"/>
    <col min="12151" max="12162" width="11.7109375" style="5" customWidth="1"/>
    <col min="12163" max="12163" width="12.5703125" style="5" customWidth="1"/>
    <col min="12164" max="12164" width="11.7109375" style="5" customWidth="1"/>
    <col min="12165" max="12165" width="13" style="5" customWidth="1"/>
    <col min="12166" max="12171" width="11.7109375" style="5" customWidth="1"/>
    <col min="12172" max="12172" width="13.7109375" style="5" customWidth="1"/>
    <col min="12173" max="12173" width="13.140625" style="5" customWidth="1"/>
    <col min="12174" max="12177" width="13" style="5" customWidth="1"/>
    <col min="12178" max="12184" width="11.7109375" style="5" customWidth="1"/>
    <col min="12185" max="12185" width="10.85546875" style="5" customWidth="1"/>
    <col min="12186" max="12186" width="11.7109375" style="5" customWidth="1"/>
    <col min="12187" max="12189" width="22.7109375" style="5" customWidth="1"/>
    <col min="12190" max="12192" width="20.7109375" style="5" customWidth="1"/>
    <col min="12193" max="12380" width="8.85546875" style="5"/>
    <col min="12381" max="12381" width="6.140625" style="5" customWidth="1"/>
    <col min="12382" max="12382" width="20.28515625" style="5" customWidth="1"/>
    <col min="12383" max="12383" width="12.42578125" style="5" customWidth="1"/>
    <col min="12384" max="12384" width="13" style="5" customWidth="1"/>
    <col min="12385" max="12385" width="12.5703125" style="5" customWidth="1"/>
    <col min="12386" max="12399" width="11.7109375" style="5" customWidth="1"/>
    <col min="12400" max="12400" width="12.28515625" style="5" customWidth="1"/>
    <col min="12401" max="12401" width="11.7109375" style="5" customWidth="1"/>
    <col min="12402" max="12402" width="12.85546875" style="5" customWidth="1"/>
    <col min="12403" max="12403" width="11.7109375" style="5" customWidth="1"/>
    <col min="12404" max="12404" width="12.7109375" style="5" customWidth="1"/>
    <col min="12405" max="12405" width="11.7109375" style="5" customWidth="1"/>
    <col min="12406" max="12406" width="13" style="5" customWidth="1"/>
    <col min="12407" max="12418" width="11.7109375" style="5" customWidth="1"/>
    <col min="12419" max="12419" width="12.5703125" style="5" customWidth="1"/>
    <col min="12420" max="12420" width="11.7109375" style="5" customWidth="1"/>
    <col min="12421" max="12421" width="13" style="5" customWidth="1"/>
    <col min="12422" max="12427" width="11.7109375" style="5" customWidth="1"/>
    <col min="12428" max="12428" width="13.7109375" style="5" customWidth="1"/>
    <col min="12429" max="12429" width="13.140625" style="5" customWidth="1"/>
    <col min="12430" max="12433" width="13" style="5" customWidth="1"/>
    <col min="12434" max="12440" width="11.7109375" style="5" customWidth="1"/>
    <col min="12441" max="12441" width="10.85546875" style="5" customWidth="1"/>
    <col min="12442" max="12442" width="11.7109375" style="5" customWidth="1"/>
    <col min="12443" max="12445" width="22.7109375" style="5" customWidth="1"/>
    <col min="12446" max="12448" width="20.7109375" style="5" customWidth="1"/>
    <col min="12449" max="12636" width="8.85546875" style="5"/>
    <col min="12637" max="12637" width="6.140625" style="5" customWidth="1"/>
    <col min="12638" max="12638" width="20.28515625" style="5" customWidth="1"/>
    <col min="12639" max="12639" width="12.42578125" style="5" customWidth="1"/>
    <col min="12640" max="12640" width="13" style="5" customWidth="1"/>
    <col min="12641" max="12641" width="12.5703125" style="5" customWidth="1"/>
    <col min="12642" max="12655" width="11.7109375" style="5" customWidth="1"/>
    <col min="12656" max="12656" width="12.28515625" style="5" customWidth="1"/>
    <col min="12657" max="12657" width="11.7109375" style="5" customWidth="1"/>
    <col min="12658" max="12658" width="12.85546875" style="5" customWidth="1"/>
    <col min="12659" max="12659" width="11.7109375" style="5" customWidth="1"/>
    <col min="12660" max="12660" width="12.7109375" style="5" customWidth="1"/>
    <col min="12661" max="12661" width="11.7109375" style="5" customWidth="1"/>
    <col min="12662" max="12662" width="13" style="5" customWidth="1"/>
    <col min="12663" max="12674" width="11.7109375" style="5" customWidth="1"/>
    <col min="12675" max="12675" width="12.5703125" style="5" customWidth="1"/>
    <col min="12676" max="12676" width="11.7109375" style="5" customWidth="1"/>
    <col min="12677" max="12677" width="13" style="5" customWidth="1"/>
    <col min="12678" max="12683" width="11.7109375" style="5" customWidth="1"/>
    <col min="12684" max="12684" width="13.7109375" style="5" customWidth="1"/>
    <col min="12685" max="12685" width="13.140625" style="5" customWidth="1"/>
    <col min="12686" max="12689" width="13" style="5" customWidth="1"/>
    <col min="12690" max="12696" width="11.7109375" style="5" customWidth="1"/>
    <col min="12697" max="12697" width="10.85546875" style="5" customWidth="1"/>
    <col min="12698" max="12698" width="11.7109375" style="5" customWidth="1"/>
    <col min="12699" max="12701" width="22.7109375" style="5" customWidth="1"/>
    <col min="12702" max="12704" width="20.7109375" style="5" customWidth="1"/>
    <col min="12705" max="12892" width="8.85546875" style="5"/>
    <col min="12893" max="12893" width="6.140625" style="5" customWidth="1"/>
    <col min="12894" max="12894" width="20.28515625" style="5" customWidth="1"/>
    <col min="12895" max="12895" width="12.42578125" style="5" customWidth="1"/>
    <col min="12896" max="12896" width="13" style="5" customWidth="1"/>
    <col min="12897" max="12897" width="12.5703125" style="5" customWidth="1"/>
    <col min="12898" max="12911" width="11.7109375" style="5" customWidth="1"/>
    <col min="12912" max="12912" width="12.28515625" style="5" customWidth="1"/>
    <col min="12913" max="12913" width="11.7109375" style="5" customWidth="1"/>
    <col min="12914" max="12914" width="12.85546875" style="5" customWidth="1"/>
    <col min="12915" max="12915" width="11.7109375" style="5" customWidth="1"/>
    <col min="12916" max="12916" width="12.7109375" style="5" customWidth="1"/>
    <col min="12917" max="12917" width="11.7109375" style="5" customWidth="1"/>
    <col min="12918" max="12918" width="13" style="5" customWidth="1"/>
    <col min="12919" max="12930" width="11.7109375" style="5" customWidth="1"/>
    <col min="12931" max="12931" width="12.5703125" style="5" customWidth="1"/>
    <col min="12932" max="12932" width="11.7109375" style="5" customWidth="1"/>
    <col min="12933" max="12933" width="13" style="5" customWidth="1"/>
    <col min="12934" max="12939" width="11.7109375" style="5" customWidth="1"/>
    <col min="12940" max="12940" width="13.7109375" style="5" customWidth="1"/>
    <col min="12941" max="12941" width="13.140625" style="5" customWidth="1"/>
    <col min="12942" max="12945" width="13" style="5" customWidth="1"/>
    <col min="12946" max="12952" width="11.7109375" style="5" customWidth="1"/>
    <col min="12953" max="12953" width="10.85546875" style="5" customWidth="1"/>
    <col min="12954" max="12954" width="11.7109375" style="5" customWidth="1"/>
    <col min="12955" max="12957" width="22.7109375" style="5" customWidth="1"/>
    <col min="12958" max="12960" width="20.7109375" style="5" customWidth="1"/>
    <col min="12961" max="13148" width="8.85546875" style="5"/>
    <col min="13149" max="13149" width="6.140625" style="5" customWidth="1"/>
    <col min="13150" max="13150" width="20.28515625" style="5" customWidth="1"/>
    <col min="13151" max="13151" width="12.42578125" style="5" customWidth="1"/>
    <col min="13152" max="13152" width="13" style="5" customWidth="1"/>
    <col min="13153" max="13153" width="12.5703125" style="5" customWidth="1"/>
    <col min="13154" max="13167" width="11.7109375" style="5" customWidth="1"/>
    <col min="13168" max="13168" width="12.28515625" style="5" customWidth="1"/>
    <col min="13169" max="13169" width="11.7109375" style="5" customWidth="1"/>
    <col min="13170" max="13170" width="12.85546875" style="5" customWidth="1"/>
    <col min="13171" max="13171" width="11.7109375" style="5" customWidth="1"/>
    <col min="13172" max="13172" width="12.7109375" style="5" customWidth="1"/>
    <col min="13173" max="13173" width="11.7109375" style="5" customWidth="1"/>
    <col min="13174" max="13174" width="13" style="5" customWidth="1"/>
    <col min="13175" max="13186" width="11.7109375" style="5" customWidth="1"/>
    <col min="13187" max="13187" width="12.5703125" style="5" customWidth="1"/>
    <col min="13188" max="13188" width="11.7109375" style="5" customWidth="1"/>
    <col min="13189" max="13189" width="13" style="5" customWidth="1"/>
    <col min="13190" max="13195" width="11.7109375" style="5" customWidth="1"/>
    <col min="13196" max="13196" width="13.7109375" style="5" customWidth="1"/>
    <col min="13197" max="13197" width="13.140625" style="5" customWidth="1"/>
    <col min="13198" max="13201" width="13" style="5" customWidth="1"/>
    <col min="13202" max="13208" width="11.7109375" style="5" customWidth="1"/>
    <col min="13209" max="13209" width="10.85546875" style="5" customWidth="1"/>
    <col min="13210" max="13210" width="11.7109375" style="5" customWidth="1"/>
    <col min="13211" max="13213" width="22.7109375" style="5" customWidth="1"/>
    <col min="13214" max="13216" width="20.7109375" style="5" customWidth="1"/>
    <col min="13217" max="13404" width="8.85546875" style="5"/>
    <col min="13405" max="13405" width="6.140625" style="5" customWidth="1"/>
    <col min="13406" max="13406" width="20.28515625" style="5" customWidth="1"/>
    <col min="13407" max="13407" width="12.42578125" style="5" customWidth="1"/>
    <col min="13408" max="13408" width="13" style="5" customWidth="1"/>
    <col min="13409" max="13409" width="12.5703125" style="5" customWidth="1"/>
    <col min="13410" max="13423" width="11.7109375" style="5" customWidth="1"/>
    <col min="13424" max="13424" width="12.28515625" style="5" customWidth="1"/>
    <col min="13425" max="13425" width="11.7109375" style="5" customWidth="1"/>
    <col min="13426" max="13426" width="12.85546875" style="5" customWidth="1"/>
    <col min="13427" max="13427" width="11.7109375" style="5" customWidth="1"/>
    <col min="13428" max="13428" width="12.7109375" style="5" customWidth="1"/>
    <col min="13429" max="13429" width="11.7109375" style="5" customWidth="1"/>
    <col min="13430" max="13430" width="13" style="5" customWidth="1"/>
    <col min="13431" max="13442" width="11.7109375" style="5" customWidth="1"/>
    <col min="13443" max="13443" width="12.5703125" style="5" customWidth="1"/>
    <col min="13444" max="13444" width="11.7109375" style="5" customWidth="1"/>
    <col min="13445" max="13445" width="13" style="5" customWidth="1"/>
    <col min="13446" max="13451" width="11.7109375" style="5" customWidth="1"/>
    <col min="13452" max="13452" width="13.7109375" style="5" customWidth="1"/>
    <col min="13453" max="13453" width="13.140625" style="5" customWidth="1"/>
    <col min="13454" max="13457" width="13" style="5" customWidth="1"/>
    <col min="13458" max="13464" width="11.7109375" style="5" customWidth="1"/>
    <col min="13465" max="13465" width="10.85546875" style="5" customWidth="1"/>
    <col min="13466" max="13466" width="11.7109375" style="5" customWidth="1"/>
    <col min="13467" max="13469" width="22.7109375" style="5" customWidth="1"/>
    <col min="13470" max="13472" width="20.7109375" style="5" customWidth="1"/>
    <col min="13473" max="13660" width="8.85546875" style="5"/>
    <col min="13661" max="13661" width="6.140625" style="5" customWidth="1"/>
    <col min="13662" max="13662" width="20.28515625" style="5" customWidth="1"/>
    <col min="13663" max="13663" width="12.42578125" style="5" customWidth="1"/>
    <col min="13664" max="13664" width="13" style="5" customWidth="1"/>
    <col min="13665" max="13665" width="12.5703125" style="5" customWidth="1"/>
    <col min="13666" max="13679" width="11.7109375" style="5" customWidth="1"/>
    <col min="13680" max="13680" width="12.28515625" style="5" customWidth="1"/>
    <col min="13681" max="13681" width="11.7109375" style="5" customWidth="1"/>
    <col min="13682" max="13682" width="12.85546875" style="5" customWidth="1"/>
    <col min="13683" max="13683" width="11.7109375" style="5" customWidth="1"/>
    <col min="13684" max="13684" width="12.7109375" style="5" customWidth="1"/>
    <col min="13685" max="13685" width="11.7109375" style="5" customWidth="1"/>
    <col min="13686" max="13686" width="13" style="5" customWidth="1"/>
    <col min="13687" max="13698" width="11.7109375" style="5" customWidth="1"/>
    <col min="13699" max="13699" width="12.5703125" style="5" customWidth="1"/>
    <col min="13700" max="13700" width="11.7109375" style="5" customWidth="1"/>
    <col min="13701" max="13701" width="13" style="5" customWidth="1"/>
    <col min="13702" max="13707" width="11.7109375" style="5" customWidth="1"/>
    <col min="13708" max="13708" width="13.7109375" style="5" customWidth="1"/>
    <col min="13709" max="13709" width="13.140625" style="5" customWidth="1"/>
    <col min="13710" max="13713" width="13" style="5" customWidth="1"/>
    <col min="13714" max="13720" width="11.7109375" style="5" customWidth="1"/>
    <col min="13721" max="13721" width="10.85546875" style="5" customWidth="1"/>
    <col min="13722" max="13722" width="11.7109375" style="5" customWidth="1"/>
    <col min="13723" max="13725" width="22.7109375" style="5" customWidth="1"/>
    <col min="13726" max="13728" width="20.7109375" style="5" customWidth="1"/>
    <col min="13729" max="13916" width="8.85546875" style="5"/>
    <col min="13917" max="13917" width="6.140625" style="5" customWidth="1"/>
    <col min="13918" max="13918" width="20.28515625" style="5" customWidth="1"/>
    <col min="13919" max="13919" width="12.42578125" style="5" customWidth="1"/>
    <col min="13920" max="13920" width="13" style="5" customWidth="1"/>
    <col min="13921" max="13921" width="12.5703125" style="5" customWidth="1"/>
    <col min="13922" max="13935" width="11.7109375" style="5" customWidth="1"/>
    <col min="13936" max="13936" width="12.28515625" style="5" customWidth="1"/>
    <col min="13937" max="13937" width="11.7109375" style="5" customWidth="1"/>
    <col min="13938" max="13938" width="12.85546875" style="5" customWidth="1"/>
    <col min="13939" max="13939" width="11.7109375" style="5" customWidth="1"/>
    <col min="13940" max="13940" width="12.7109375" style="5" customWidth="1"/>
    <col min="13941" max="13941" width="11.7109375" style="5" customWidth="1"/>
    <col min="13942" max="13942" width="13" style="5" customWidth="1"/>
    <col min="13943" max="13954" width="11.7109375" style="5" customWidth="1"/>
    <col min="13955" max="13955" width="12.5703125" style="5" customWidth="1"/>
    <col min="13956" max="13956" width="11.7109375" style="5" customWidth="1"/>
    <col min="13957" max="13957" width="13" style="5" customWidth="1"/>
    <col min="13958" max="13963" width="11.7109375" style="5" customWidth="1"/>
    <col min="13964" max="13964" width="13.7109375" style="5" customWidth="1"/>
    <col min="13965" max="13965" width="13.140625" style="5" customWidth="1"/>
    <col min="13966" max="13969" width="13" style="5" customWidth="1"/>
    <col min="13970" max="13976" width="11.7109375" style="5" customWidth="1"/>
    <col min="13977" max="13977" width="10.85546875" style="5" customWidth="1"/>
    <col min="13978" max="13978" width="11.7109375" style="5" customWidth="1"/>
    <col min="13979" max="13981" width="22.7109375" style="5" customWidth="1"/>
    <col min="13982" max="13984" width="20.7109375" style="5" customWidth="1"/>
    <col min="13985" max="14172" width="8.85546875" style="5"/>
    <col min="14173" max="14173" width="6.140625" style="5" customWidth="1"/>
    <col min="14174" max="14174" width="20.28515625" style="5" customWidth="1"/>
    <col min="14175" max="14175" width="12.42578125" style="5" customWidth="1"/>
    <col min="14176" max="14176" width="13" style="5" customWidth="1"/>
    <col min="14177" max="14177" width="12.5703125" style="5" customWidth="1"/>
    <col min="14178" max="14191" width="11.7109375" style="5" customWidth="1"/>
    <col min="14192" max="14192" width="12.28515625" style="5" customWidth="1"/>
    <col min="14193" max="14193" width="11.7109375" style="5" customWidth="1"/>
    <col min="14194" max="14194" width="12.85546875" style="5" customWidth="1"/>
    <col min="14195" max="14195" width="11.7109375" style="5" customWidth="1"/>
    <col min="14196" max="14196" width="12.7109375" style="5" customWidth="1"/>
    <col min="14197" max="14197" width="11.7109375" style="5" customWidth="1"/>
    <col min="14198" max="14198" width="13" style="5" customWidth="1"/>
    <col min="14199" max="14210" width="11.7109375" style="5" customWidth="1"/>
    <col min="14211" max="14211" width="12.5703125" style="5" customWidth="1"/>
    <col min="14212" max="14212" width="11.7109375" style="5" customWidth="1"/>
    <col min="14213" max="14213" width="13" style="5" customWidth="1"/>
    <col min="14214" max="14219" width="11.7109375" style="5" customWidth="1"/>
    <col min="14220" max="14220" width="13.7109375" style="5" customWidth="1"/>
    <col min="14221" max="14221" width="13.140625" style="5" customWidth="1"/>
    <col min="14222" max="14225" width="13" style="5" customWidth="1"/>
    <col min="14226" max="14232" width="11.7109375" style="5" customWidth="1"/>
    <col min="14233" max="14233" width="10.85546875" style="5" customWidth="1"/>
    <col min="14234" max="14234" width="11.7109375" style="5" customWidth="1"/>
    <col min="14235" max="14237" width="22.7109375" style="5" customWidth="1"/>
    <col min="14238" max="14240" width="20.7109375" style="5" customWidth="1"/>
    <col min="14241" max="14428" width="8.85546875" style="5"/>
    <col min="14429" max="14429" width="6.140625" style="5" customWidth="1"/>
    <col min="14430" max="14430" width="20.28515625" style="5" customWidth="1"/>
    <col min="14431" max="14431" width="12.42578125" style="5" customWidth="1"/>
    <col min="14432" max="14432" width="13" style="5" customWidth="1"/>
    <col min="14433" max="14433" width="12.5703125" style="5" customWidth="1"/>
    <col min="14434" max="14447" width="11.7109375" style="5" customWidth="1"/>
    <col min="14448" max="14448" width="12.28515625" style="5" customWidth="1"/>
    <col min="14449" max="14449" width="11.7109375" style="5" customWidth="1"/>
    <col min="14450" max="14450" width="12.85546875" style="5" customWidth="1"/>
    <col min="14451" max="14451" width="11.7109375" style="5" customWidth="1"/>
    <col min="14452" max="14452" width="12.7109375" style="5" customWidth="1"/>
    <col min="14453" max="14453" width="11.7109375" style="5" customWidth="1"/>
    <col min="14454" max="14454" width="13" style="5" customWidth="1"/>
    <col min="14455" max="14466" width="11.7109375" style="5" customWidth="1"/>
    <col min="14467" max="14467" width="12.5703125" style="5" customWidth="1"/>
    <col min="14468" max="14468" width="11.7109375" style="5" customWidth="1"/>
    <col min="14469" max="14469" width="13" style="5" customWidth="1"/>
    <col min="14470" max="14475" width="11.7109375" style="5" customWidth="1"/>
    <col min="14476" max="14476" width="13.7109375" style="5" customWidth="1"/>
    <col min="14477" max="14477" width="13.140625" style="5" customWidth="1"/>
    <col min="14478" max="14481" width="13" style="5" customWidth="1"/>
    <col min="14482" max="14488" width="11.7109375" style="5" customWidth="1"/>
    <col min="14489" max="14489" width="10.85546875" style="5" customWidth="1"/>
    <col min="14490" max="14490" width="11.7109375" style="5" customWidth="1"/>
    <col min="14491" max="14493" width="22.7109375" style="5" customWidth="1"/>
    <col min="14494" max="14496" width="20.7109375" style="5" customWidth="1"/>
    <col min="14497" max="14684" width="8.85546875" style="5"/>
    <col min="14685" max="14685" width="6.140625" style="5" customWidth="1"/>
    <col min="14686" max="14686" width="20.28515625" style="5" customWidth="1"/>
    <col min="14687" max="14687" width="12.42578125" style="5" customWidth="1"/>
    <col min="14688" max="14688" width="13" style="5" customWidth="1"/>
    <col min="14689" max="14689" width="12.5703125" style="5" customWidth="1"/>
    <col min="14690" max="14703" width="11.7109375" style="5" customWidth="1"/>
    <col min="14704" max="14704" width="12.28515625" style="5" customWidth="1"/>
    <col min="14705" max="14705" width="11.7109375" style="5" customWidth="1"/>
    <col min="14706" max="14706" width="12.85546875" style="5" customWidth="1"/>
    <col min="14707" max="14707" width="11.7109375" style="5" customWidth="1"/>
    <col min="14708" max="14708" width="12.7109375" style="5" customWidth="1"/>
    <col min="14709" max="14709" width="11.7109375" style="5" customWidth="1"/>
    <col min="14710" max="14710" width="13" style="5" customWidth="1"/>
    <col min="14711" max="14722" width="11.7109375" style="5" customWidth="1"/>
    <col min="14723" max="14723" width="12.5703125" style="5" customWidth="1"/>
    <col min="14724" max="14724" width="11.7109375" style="5" customWidth="1"/>
    <col min="14725" max="14725" width="13" style="5" customWidth="1"/>
    <col min="14726" max="14731" width="11.7109375" style="5" customWidth="1"/>
    <col min="14732" max="14732" width="13.7109375" style="5" customWidth="1"/>
    <col min="14733" max="14733" width="13.140625" style="5" customWidth="1"/>
    <col min="14734" max="14737" width="13" style="5" customWidth="1"/>
    <col min="14738" max="14744" width="11.7109375" style="5" customWidth="1"/>
    <col min="14745" max="14745" width="10.85546875" style="5" customWidth="1"/>
    <col min="14746" max="14746" width="11.7109375" style="5" customWidth="1"/>
    <col min="14747" max="14749" width="22.7109375" style="5" customWidth="1"/>
    <col min="14750" max="14752" width="20.7109375" style="5" customWidth="1"/>
    <col min="14753" max="14940" width="8.85546875" style="5"/>
    <col min="14941" max="14941" width="6.140625" style="5" customWidth="1"/>
    <col min="14942" max="14942" width="20.28515625" style="5" customWidth="1"/>
    <col min="14943" max="14943" width="12.42578125" style="5" customWidth="1"/>
    <col min="14944" max="14944" width="13" style="5" customWidth="1"/>
    <col min="14945" max="14945" width="12.5703125" style="5" customWidth="1"/>
    <col min="14946" max="14959" width="11.7109375" style="5" customWidth="1"/>
    <col min="14960" max="14960" width="12.28515625" style="5" customWidth="1"/>
    <col min="14961" max="14961" width="11.7109375" style="5" customWidth="1"/>
    <col min="14962" max="14962" width="12.85546875" style="5" customWidth="1"/>
    <col min="14963" max="14963" width="11.7109375" style="5" customWidth="1"/>
    <col min="14964" max="14964" width="12.7109375" style="5" customWidth="1"/>
    <col min="14965" max="14965" width="11.7109375" style="5" customWidth="1"/>
    <col min="14966" max="14966" width="13" style="5" customWidth="1"/>
    <col min="14967" max="14978" width="11.7109375" style="5" customWidth="1"/>
    <col min="14979" max="14979" width="12.5703125" style="5" customWidth="1"/>
    <col min="14980" max="14980" width="11.7109375" style="5" customWidth="1"/>
    <col min="14981" max="14981" width="13" style="5" customWidth="1"/>
    <col min="14982" max="14987" width="11.7109375" style="5" customWidth="1"/>
    <col min="14988" max="14988" width="13.7109375" style="5" customWidth="1"/>
    <col min="14989" max="14989" width="13.140625" style="5" customWidth="1"/>
    <col min="14990" max="14993" width="13" style="5" customWidth="1"/>
    <col min="14994" max="15000" width="11.7109375" style="5" customWidth="1"/>
    <col min="15001" max="15001" width="10.85546875" style="5" customWidth="1"/>
    <col min="15002" max="15002" width="11.7109375" style="5" customWidth="1"/>
    <col min="15003" max="15005" width="22.7109375" style="5" customWidth="1"/>
    <col min="15006" max="15008" width="20.7109375" style="5" customWidth="1"/>
    <col min="15009" max="15196" width="8.85546875" style="5"/>
    <col min="15197" max="15197" width="6.140625" style="5" customWidth="1"/>
    <col min="15198" max="15198" width="20.28515625" style="5" customWidth="1"/>
    <col min="15199" max="15199" width="12.42578125" style="5" customWidth="1"/>
    <col min="15200" max="15200" width="13" style="5" customWidth="1"/>
    <col min="15201" max="15201" width="12.5703125" style="5" customWidth="1"/>
    <col min="15202" max="15215" width="11.7109375" style="5" customWidth="1"/>
    <col min="15216" max="15216" width="12.28515625" style="5" customWidth="1"/>
    <col min="15217" max="15217" width="11.7109375" style="5" customWidth="1"/>
    <col min="15218" max="15218" width="12.85546875" style="5" customWidth="1"/>
    <col min="15219" max="15219" width="11.7109375" style="5" customWidth="1"/>
    <col min="15220" max="15220" width="12.7109375" style="5" customWidth="1"/>
    <col min="15221" max="15221" width="11.7109375" style="5" customWidth="1"/>
    <col min="15222" max="15222" width="13" style="5" customWidth="1"/>
    <col min="15223" max="15234" width="11.7109375" style="5" customWidth="1"/>
    <col min="15235" max="15235" width="12.5703125" style="5" customWidth="1"/>
    <col min="15236" max="15236" width="11.7109375" style="5" customWidth="1"/>
    <col min="15237" max="15237" width="13" style="5" customWidth="1"/>
    <col min="15238" max="15243" width="11.7109375" style="5" customWidth="1"/>
    <col min="15244" max="15244" width="13.7109375" style="5" customWidth="1"/>
    <col min="15245" max="15245" width="13.140625" style="5" customWidth="1"/>
    <col min="15246" max="15249" width="13" style="5" customWidth="1"/>
    <col min="15250" max="15256" width="11.7109375" style="5" customWidth="1"/>
    <col min="15257" max="15257" width="10.85546875" style="5" customWidth="1"/>
    <col min="15258" max="15258" width="11.7109375" style="5" customWidth="1"/>
    <col min="15259" max="15261" width="22.7109375" style="5" customWidth="1"/>
    <col min="15262" max="15264" width="20.7109375" style="5" customWidth="1"/>
    <col min="15265" max="15452" width="8.85546875" style="5"/>
    <col min="15453" max="15453" width="6.140625" style="5" customWidth="1"/>
    <col min="15454" max="15454" width="20.28515625" style="5" customWidth="1"/>
    <col min="15455" max="15455" width="12.42578125" style="5" customWidth="1"/>
    <col min="15456" max="15456" width="13" style="5" customWidth="1"/>
    <col min="15457" max="15457" width="12.5703125" style="5" customWidth="1"/>
    <col min="15458" max="15471" width="11.7109375" style="5" customWidth="1"/>
    <col min="15472" max="15472" width="12.28515625" style="5" customWidth="1"/>
    <col min="15473" max="15473" width="11.7109375" style="5" customWidth="1"/>
    <col min="15474" max="15474" width="12.85546875" style="5" customWidth="1"/>
    <col min="15475" max="15475" width="11.7109375" style="5" customWidth="1"/>
    <col min="15476" max="15476" width="12.7109375" style="5" customWidth="1"/>
    <col min="15477" max="15477" width="11.7109375" style="5" customWidth="1"/>
    <col min="15478" max="15478" width="13" style="5" customWidth="1"/>
    <col min="15479" max="15490" width="11.7109375" style="5" customWidth="1"/>
    <col min="15491" max="15491" width="12.5703125" style="5" customWidth="1"/>
    <col min="15492" max="15492" width="11.7109375" style="5" customWidth="1"/>
    <col min="15493" max="15493" width="13" style="5" customWidth="1"/>
    <col min="15494" max="15499" width="11.7109375" style="5" customWidth="1"/>
    <col min="15500" max="15500" width="13.7109375" style="5" customWidth="1"/>
    <col min="15501" max="15501" width="13.140625" style="5" customWidth="1"/>
    <col min="15502" max="15505" width="13" style="5" customWidth="1"/>
    <col min="15506" max="15512" width="11.7109375" style="5" customWidth="1"/>
    <col min="15513" max="15513" width="10.85546875" style="5" customWidth="1"/>
    <col min="15514" max="15514" width="11.7109375" style="5" customWidth="1"/>
    <col min="15515" max="15517" width="22.7109375" style="5" customWidth="1"/>
    <col min="15518" max="15520" width="20.7109375" style="5" customWidth="1"/>
    <col min="15521" max="15708" width="8.85546875" style="5"/>
    <col min="15709" max="15709" width="6.140625" style="5" customWidth="1"/>
    <col min="15710" max="15710" width="20.28515625" style="5" customWidth="1"/>
    <col min="15711" max="15711" width="12.42578125" style="5" customWidth="1"/>
    <col min="15712" max="15712" width="13" style="5" customWidth="1"/>
    <col min="15713" max="15713" width="12.5703125" style="5" customWidth="1"/>
    <col min="15714" max="15727" width="11.7109375" style="5" customWidth="1"/>
    <col min="15728" max="15728" width="12.28515625" style="5" customWidth="1"/>
    <col min="15729" max="15729" width="11.7109375" style="5" customWidth="1"/>
    <col min="15730" max="15730" width="12.85546875" style="5" customWidth="1"/>
    <col min="15731" max="15731" width="11.7109375" style="5" customWidth="1"/>
    <col min="15732" max="15732" width="12.7109375" style="5" customWidth="1"/>
    <col min="15733" max="15733" width="11.7109375" style="5" customWidth="1"/>
    <col min="15734" max="15734" width="13" style="5" customWidth="1"/>
    <col min="15735" max="15746" width="11.7109375" style="5" customWidth="1"/>
    <col min="15747" max="15747" width="12.5703125" style="5" customWidth="1"/>
    <col min="15748" max="15748" width="11.7109375" style="5" customWidth="1"/>
    <col min="15749" max="15749" width="13" style="5" customWidth="1"/>
    <col min="15750" max="15755" width="11.7109375" style="5" customWidth="1"/>
    <col min="15756" max="15756" width="13.7109375" style="5" customWidth="1"/>
    <col min="15757" max="15757" width="13.140625" style="5" customWidth="1"/>
    <col min="15758" max="15761" width="13" style="5" customWidth="1"/>
    <col min="15762" max="15768" width="11.7109375" style="5" customWidth="1"/>
    <col min="15769" max="15769" width="10.85546875" style="5" customWidth="1"/>
    <col min="15770" max="15770" width="11.7109375" style="5" customWidth="1"/>
    <col min="15771" max="15773" width="22.7109375" style="5" customWidth="1"/>
    <col min="15774" max="15776" width="20.7109375" style="5" customWidth="1"/>
    <col min="15777" max="15964" width="8.85546875" style="5"/>
    <col min="15965" max="15965" width="6.140625" style="5" customWidth="1"/>
    <col min="15966" max="15966" width="20.28515625" style="5" customWidth="1"/>
    <col min="15967" max="15967" width="12.42578125" style="5" customWidth="1"/>
    <col min="15968" max="15968" width="13" style="5" customWidth="1"/>
    <col min="15969" max="15969" width="12.5703125" style="5" customWidth="1"/>
    <col min="15970" max="15983" width="11.7109375" style="5" customWidth="1"/>
    <col min="15984" max="15984" width="12.28515625" style="5" customWidth="1"/>
    <col min="15985" max="15985" width="11.7109375" style="5" customWidth="1"/>
    <col min="15986" max="15986" width="12.85546875" style="5" customWidth="1"/>
    <col min="15987" max="15987" width="11.7109375" style="5" customWidth="1"/>
    <col min="15988" max="15988" width="12.7109375" style="5" customWidth="1"/>
    <col min="15989" max="15989" width="11.7109375" style="5" customWidth="1"/>
    <col min="15990" max="15990" width="13" style="5" customWidth="1"/>
    <col min="15991" max="16002" width="11.7109375" style="5" customWidth="1"/>
    <col min="16003" max="16003" width="12.5703125" style="5" customWidth="1"/>
    <col min="16004" max="16004" width="11.7109375" style="5" customWidth="1"/>
    <col min="16005" max="16005" width="13" style="5" customWidth="1"/>
    <col min="16006" max="16011" width="11.7109375" style="5" customWidth="1"/>
    <col min="16012" max="16012" width="13.7109375" style="5" customWidth="1"/>
    <col min="16013" max="16013" width="13.140625" style="5" customWidth="1"/>
    <col min="16014" max="16017" width="13" style="5" customWidth="1"/>
    <col min="16018" max="16024" width="11.7109375" style="5" customWidth="1"/>
    <col min="16025" max="16025" width="10.85546875" style="5" customWidth="1"/>
    <col min="16026" max="16026" width="11.7109375" style="5" customWidth="1"/>
    <col min="16027" max="16029" width="22.7109375" style="5" customWidth="1"/>
    <col min="16030" max="16032" width="20.7109375" style="5" customWidth="1"/>
    <col min="16033" max="16384" width="8.85546875" style="5"/>
  </cols>
  <sheetData>
    <row r="1" spans="1:11" s="43" customFormat="1" ht="24.75" customHeight="1">
      <c r="A1" s="41"/>
      <c r="B1" s="42"/>
      <c r="C1" s="27" t="s">
        <v>136</v>
      </c>
      <c r="D1" s="27"/>
      <c r="E1" s="27"/>
      <c r="F1" s="27"/>
      <c r="G1" s="27"/>
      <c r="H1" s="27"/>
      <c r="I1" s="27"/>
      <c r="J1" s="27"/>
    </row>
    <row r="2" spans="1:11" ht="15.75" customHeight="1">
      <c r="A2" s="28"/>
      <c r="B2" s="28"/>
      <c r="C2" s="148" t="s">
        <v>81</v>
      </c>
      <c r="D2" s="44"/>
      <c r="E2" s="44"/>
      <c r="F2" s="44"/>
      <c r="G2" s="44"/>
      <c r="H2" s="44"/>
      <c r="I2" s="44"/>
      <c r="J2" s="44"/>
    </row>
    <row r="3" spans="1:11" s="45" customFormat="1" ht="37.5" customHeight="1">
      <c r="A3" s="75" t="s">
        <v>67</v>
      </c>
      <c r="B3" s="75" t="s">
        <v>65</v>
      </c>
      <c r="C3" s="77" t="s">
        <v>114</v>
      </c>
      <c r="D3" s="77" t="s">
        <v>108</v>
      </c>
      <c r="E3" s="77" t="s">
        <v>115</v>
      </c>
      <c r="F3" s="77" t="s">
        <v>109</v>
      </c>
      <c r="G3" s="77" t="s">
        <v>110</v>
      </c>
      <c r="H3" s="77" t="s">
        <v>111</v>
      </c>
      <c r="I3" s="77" t="s">
        <v>112</v>
      </c>
      <c r="J3" s="75" t="s">
        <v>113</v>
      </c>
      <c r="K3" s="45" t="s">
        <v>153</v>
      </c>
    </row>
    <row r="4" spans="1:11" s="46" customFormat="1" ht="13.5" customHeight="1">
      <c r="A4" s="26">
        <v>1</v>
      </c>
      <c r="B4" s="26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</row>
    <row r="5" spans="1:11" s="47" customFormat="1" ht="19.5" customHeight="1">
      <c r="A5" s="29">
        <v>1</v>
      </c>
      <c r="B5" s="30" t="s">
        <v>16</v>
      </c>
      <c r="C5" s="55">
        <f>IF(GERAll!D6=0,"",ROUND(GERAll!D6/GERAll!C6,2))</f>
        <v>1</v>
      </c>
      <c r="D5" s="55">
        <f>IF(GERAll!G6=0,"",ROUND(GERAll!G6/GERAll!F6,2))</f>
        <v>0.99</v>
      </c>
      <c r="E5" s="55">
        <f>IF(GERAll!J6=0,"",ROUND(GERAll!J6/GERAll!I6,2))</f>
        <v>1</v>
      </c>
      <c r="F5" s="55">
        <f>IF(GERAll!M6=0,"",ROUND(GERAll!M6/GERAll!L6,2))</f>
        <v>0.99</v>
      </c>
      <c r="G5" s="55">
        <f>IF(GERAll!P6=0,"",ROUND(GERAll!P6/GERAll!O6,2))</f>
        <v>1</v>
      </c>
      <c r="H5" s="55">
        <f>IF(GERAll!S6=0,"",ROUND(GERAll!S6/GERAll!R6,2))</f>
        <v>0.85</v>
      </c>
      <c r="I5" s="55">
        <f>IF(GERAll!V6=0,"",ROUND(GERAll!V6/GERAll!U6,2))</f>
        <v>0.93</v>
      </c>
      <c r="J5" s="55">
        <f>IF(GERAll!Y6=0,"",ROUND(GERAll!Y6/GERAll!X6,2))</f>
        <v>0.98</v>
      </c>
    </row>
    <row r="6" spans="1:11" s="47" customFormat="1" ht="19.5" customHeight="1">
      <c r="A6" s="29">
        <v>2</v>
      </c>
      <c r="B6" s="30" t="s">
        <v>17</v>
      </c>
      <c r="C6" s="55">
        <f>IF(GERAll!D7=0,"",ROUND(GERAll!D7/GERAll!C7,2))</f>
        <v>0.96</v>
      </c>
      <c r="D6" s="55">
        <f>IF(GERAll!G7=0,"",ROUND(GERAll!G7/GERAll!F7,2))</f>
        <v>0.93</v>
      </c>
      <c r="E6" s="55">
        <f>IF(GERAll!J7=0,"",ROUND(GERAll!J7/GERAll!I7,2))</f>
        <v>0.95</v>
      </c>
      <c r="F6" s="55">
        <f>IF(GERAll!M7=0,"",ROUND(GERAll!M7/GERAll!L7,2))</f>
        <v>0.9</v>
      </c>
      <c r="G6" s="55">
        <f>IF(GERAll!P7=0,"",ROUND(GERAll!P7/GERAll!O7,2))</f>
        <v>0.95</v>
      </c>
      <c r="H6" s="55">
        <f>IF(GERAll!S7=0,"",ROUND(GERAll!S7/GERAll!R7,2))</f>
        <v>0.9</v>
      </c>
      <c r="I6" s="55">
        <f>IF(GERAll!V7=0,"",ROUND(GERAll!V7/GERAll!U7,2))</f>
        <v>0.9</v>
      </c>
      <c r="J6" s="55">
        <f>IF(GERAll!Y7=0,"",ROUND(GERAll!Y7/GERAll!X7,2))</f>
        <v>0.95</v>
      </c>
    </row>
    <row r="7" spans="1:11" s="47" customFormat="1" ht="19.5" customHeight="1">
      <c r="A7" s="29">
        <v>3</v>
      </c>
      <c r="B7" s="30" t="s">
        <v>48</v>
      </c>
      <c r="C7" s="55">
        <f>IF(GERAll!D8=0,"",ROUND(GERAll!D8/GERAll!C8,2))</f>
        <v>1.03</v>
      </c>
      <c r="D7" s="55">
        <f>IF(GERAll!G8=0,"",ROUND(GERAll!G8/GERAll!F8,2))</f>
        <v>1.04</v>
      </c>
      <c r="E7" s="55">
        <f>IF(GERAll!J8=0,"",ROUND(GERAll!J8/GERAll!I8,2))</f>
        <v>1.03</v>
      </c>
      <c r="F7" s="55">
        <f>IF(GERAll!M8=0,"",ROUND(GERAll!M8/GERAll!L8,2))</f>
        <v>0.9</v>
      </c>
      <c r="G7" s="55">
        <f>IF(GERAll!P8=0,"",ROUND(GERAll!P8/GERAll!O8,2))</f>
        <v>1.02</v>
      </c>
      <c r="H7" s="55">
        <f>IF(GERAll!S8=0,"",ROUND(GERAll!S8/GERAll!R8,2))</f>
        <v>0.93</v>
      </c>
      <c r="I7" s="55">
        <f>IF(GERAll!V8=0,"",ROUND(GERAll!V8/GERAll!U8,2))</f>
        <v>0.91</v>
      </c>
      <c r="J7" s="55">
        <f>IF(GERAll!Y8=0,"",ROUND(GERAll!Y8/GERAll!X8,2))</f>
        <v>1.02</v>
      </c>
    </row>
    <row r="8" spans="1:11" s="47" customFormat="1" ht="19.5" customHeight="1">
      <c r="A8" s="29">
        <v>4</v>
      </c>
      <c r="B8" s="30" t="s">
        <v>18</v>
      </c>
      <c r="C8" s="55">
        <f>IF(GERAll!D9=0,"",ROUND(GERAll!D9/GERAll!C9,2))</f>
        <v>0.87</v>
      </c>
      <c r="D8" s="55">
        <f>IF(GERAll!G9=0,"",ROUND(GERAll!G9/GERAll!F9,2))</f>
        <v>0.82</v>
      </c>
      <c r="E8" s="55">
        <f>IF(GERAll!J9=0,"",ROUND(GERAll!J9/GERAll!I9,2))</f>
        <v>0.85</v>
      </c>
      <c r="F8" s="55">
        <f>IF(GERAll!M9=0,"",ROUND(GERAll!M9/GERAll!L9,2))</f>
        <v>0.75</v>
      </c>
      <c r="G8" s="55">
        <f>IF(GERAll!P9=0,"",ROUND(GERAll!P9/GERAll!O9,2))</f>
        <v>0.85</v>
      </c>
      <c r="H8" s="55">
        <f>IF(GERAll!S9=0,"",ROUND(GERAll!S9/GERAll!R9,2))</f>
        <v>0.77</v>
      </c>
      <c r="I8" s="55">
        <f>IF(GERAll!V9=0,"",ROUND(GERAll!V9/GERAll!U9,2))</f>
        <v>0.76</v>
      </c>
      <c r="J8" s="55">
        <f>IF(GERAll!Y9=0,"",ROUND(GERAll!Y9/GERAll!X9,2))</f>
        <v>0.85</v>
      </c>
    </row>
    <row r="9" spans="1:11" s="47" customFormat="1" ht="19.5" customHeight="1">
      <c r="A9" s="29">
        <v>5</v>
      </c>
      <c r="B9" s="34" t="s">
        <v>19</v>
      </c>
      <c r="C9" s="55">
        <f>IF(GERAll!D10=0,"",ROUND(GERAll!D10/GERAll!C10,2))</f>
        <v>0.95</v>
      </c>
      <c r="D9" s="55">
        <f>IF(GERAll!G10=0,"",ROUND(GERAll!G10/GERAll!F10,2))</f>
        <v>0.93</v>
      </c>
      <c r="E9" s="55">
        <f>IF(GERAll!J10=0,"",ROUND(GERAll!J10/GERAll!I10,2))</f>
        <v>0.95</v>
      </c>
      <c r="F9" s="55">
        <f>IF(GERAll!M10=0,"",ROUND(GERAll!M10/GERAll!L10,2))</f>
        <v>0.85</v>
      </c>
      <c r="G9" s="55">
        <f>IF(GERAll!P10=0,"",ROUND(GERAll!P10/GERAll!O10,2))</f>
        <v>0.94</v>
      </c>
      <c r="H9" s="55">
        <f>IF(GERAll!S10=0,"",ROUND(GERAll!S10/GERAll!R10,2))</f>
        <v>0.77</v>
      </c>
      <c r="I9" s="55">
        <f>IF(GERAll!V10=0,"",ROUND(GERAll!V10/GERAll!U10,2))</f>
        <v>0.82</v>
      </c>
      <c r="J9" s="55">
        <f>IF(GERAll!Y10=0,"",ROUND(GERAll!Y10/GERAll!X10,2))</f>
        <v>0.93</v>
      </c>
    </row>
    <row r="10" spans="1:11" s="47" customFormat="1" ht="19.5" customHeight="1">
      <c r="A10" s="29">
        <v>6</v>
      </c>
      <c r="B10" s="30" t="s">
        <v>20</v>
      </c>
      <c r="C10" s="55">
        <f>IF(GERAll!D11=0,"",ROUND(GERAll!D11/GERAll!C11,2))</f>
        <v>0.95</v>
      </c>
      <c r="D10" s="55">
        <f>IF(GERAll!G11=0,"",ROUND(GERAll!G11/GERAll!F11,2))</f>
        <v>0.92</v>
      </c>
      <c r="E10" s="55">
        <f>IF(GERAll!J11=0,"",ROUND(GERAll!J11/GERAll!I11,2))</f>
        <v>0.94</v>
      </c>
      <c r="F10" s="55">
        <f>IF(GERAll!M11=0,"",ROUND(GERAll!M11/GERAll!L11,2))</f>
        <v>0.99</v>
      </c>
      <c r="G10" s="55">
        <f>IF(GERAll!P11=0,"",ROUND(GERAll!P11/GERAll!O11,2))</f>
        <v>0.94</v>
      </c>
      <c r="H10" s="55">
        <f>IF(GERAll!S11=0,"",ROUND(GERAll!S11/GERAll!R11,2))</f>
        <v>1.06</v>
      </c>
      <c r="I10" s="55">
        <f>IF(GERAll!V11=0,"",ROUND(GERAll!V11/GERAll!U11,2))</f>
        <v>1.02</v>
      </c>
      <c r="J10" s="55">
        <f>IF(GERAll!Y11=0,"",ROUND(GERAll!Y11/GERAll!X11,2))</f>
        <v>0.96</v>
      </c>
    </row>
    <row r="11" spans="1:11" s="47" customFormat="1" ht="19.5" customHeight="1">
      <c r="A11" s="29">
        <v>7</v>
      </c>
      <c r="B11" s="30" t="s">
        <v>21</v>
      </c>
      <c r="C11" s="55">
        <f>IF(GERAll!D12=0,"",ROUND(GERAll!D12/GERAll!C12,2))</f>
        <v>1.01</v>
      </c>
      <c r="D11" s="55">
        <f>IF(GERAll!G12=0,"",ROUND(GERAll!G12/GERAll!F12,2))</f>
        <v>0.91</v>
      </c>
      <c r="E11" s="55">
        <f>IF(GERAll!J12=0,"",ROUND(GERAll!J12/GERAll!I12,2))</f>
        <v>0.97</v>
      </c>
      <c r="F11" s="55">
        <f>IF(GERAll!M12=0,"",ROUND(GERAll!M12/GERAll!L12,2))</f>
        <v>0.77</v>
      </c>
      <c r="G11" s="55">
        <f>IF(GERAll!P12=0,"",ROUND(GERAll!P12/GERAll!O12,2))</f>
        <v>0.95</v>
      </c>
      <c r="H11" s="55">
        <f>IF(GERAll!S12=0,"",ROUND(GERAll!S12/GERAll!R12,2))</f>
        <v>0.85</v>
      </c>
      <c r="I11" s="55">
        <f>IF(GERAll!V12=0,"",ROUND(GERAll!V12/GERAll!U12,2))</f>
        <v>0.8</v>
      </c>
      <c r="J11" s="55">
        <f>IF(GERAll!Y12=0,"",ROUND(GERAll!Y12/GERAll!X12,2))</f>
        <v>0.94</v>
      </c>
    </row>
    <row r="12" spans="1:11" s="47" customFormat="1" ht="19.5" customHeight="1">
      <c r="A12" s="29">
        <v>8</v>
      </c>
      <c r="B12" s="30" t="s">
        <v>22</v>
      </c>
      <c r="C12" s="55">
        <f>IF(GERAll!D13=0,"",ROUND(GERAll!D13/GERAll!C13,2))</f>
        <v>1.04</v>
      </c>
      <c r="D12" s="55">
        <f>IF(GERAll!G13=0,"",ROUND(GERAll!G13/GERAll!F13,2))</f>
        <v>1.04</v>
      </c>
      <c r="E12" s="55">
        <f>IF(GERAll!J13=0,"",ROUND(GERAll!J13/GERAll!I13,2))</f>
        <v>1.04</v>
      </c>
      <c r="F12" s="55">
        <f>IF(GERAll!M13=0,"",ROUND(GERAll!M13/GERAll!L13,2))</f>
        <v>1.18</v>
      </c>
      <c r="G12" s="55">
        <f>IF(GERAll!P13=0,"",ROUND(GERAll!P13/GERAll!O13,2))</f>
        <v>1.06</v>
      </c>
      <c r="H12" s="55">
        <f>IF(GERAll!S13=0,"",ROUND(GERAll!S13/GERAll!R13,2))</f>
        <v>1</v>
      </c>
      <c r="I12" s="55">
        <f>IF(GERAll!V13=0,"",ROUND(GERAll!V13/GERAll!U13,2))</f>
        <v>1.0900000000000001</v>
      </c>
      <c r="J12" s="55">
        <f>IF(GERAll!Y13=0,"",ROUND(GERAll!Y13/GERAll!X13,2))</f>
        <v>1.05</v>
      </c>
    </row>
    <row r="13" spans="1:11" s="47" customFormat="1" ht="19.5" customHeight="1">
      <c r="A13" s="29">
        <v>9</v>
      </c>
      <c r="B13" s="30" t="s">
        <v>23</v>
      </c>
      <c r="C13" s="55">
        <f>IF(GERAll!D14=0,"",ROUND(GERAll!D14/GERAll!C14,2))</f>
        <v>1</v>
      </c>
      <c r="D13" s="55">
        <f>IF(GERAll!G14=0,"",ROUND(GERAll!G14/GERAll!F14,2))</f>
        <v>0.98</v>
      </c>
      <c r="E13" s="55">
        <f>IF(GERAll!J14=0,"",ROUND(GERAll!J14/GERAll!I14,2))</f>
        <v>0.99</v>
      </c>
      <c r="F13" s="55">
        <f>IF(GERAll!M14=0,"",ROUND(GERAll!M14/GERAll!L14,2))</f>
        <v>1.08</v>
      </c>
      <c r="G13" s="55">
        <f>IF(GERAll!P14=0,"",ROUND(GERAll!P14/GERAll!O14,2))</f>
        <v>1.01</v>
      </c>
      <c r="H13" s="55">
        <f>IF(GERAll!S14=0,"",ROUND(GERAll!S14/GERAll!R14,2))</f>
        <v>1.02</v>
      </c>
      <c r="I13" s="55">
        <f>IF(GERAll!V14=0,"",ROUND(GERAll!V14/GERAll!U14,2))</f>
        <v>1.06</v>
      </c>
      <c r="J13" s="55">
        <f>IF(GERAll!Y14=0,"",ROUND(GERAll!Y14/GERAll!X14,2))</f>
        <v>1.01</v>
      </c>
    </row>
    <row r="14" spans="1:11" s="47" customFormat="1" ht="19.5" customHeight="1">
      <c r="A14" s="29">
        <v>10</v>
      </c>
      <c r="B14" s="30" t="s">
        <v>24</v>
      </c>
      <c r="C14" s="55">
        <f>IF(GERAll!D15=0,"",ROUND(GERAll!D15/GERAll!C15,2))</f>
        <v>1.02</v>
      </c>
      <c r="D14" s="55">
        <f>IF(GERAll!G15=0,"",ROUND(GERAll!G15/GERAll!F15,2))</f>
        <v>0.95</v>
      </c>
      <c r="E14" s="55">
        <f>IF(GERAll!J15=0,"",ROUND(GERAll!J15/GERAll!I15,2))</f>
        <v>1</v>
      </c>
      <c r="F14" s="55">
        <f>IF(GERAll!M15=0,"",ROUND(GERAll!M15/GERAll!L15,2))</f>
        <v>0.94</v>
      </c>
      <c r="G14" s="55">
        <f>IF(GERAll!P15=0,"",ROUND(GERAll!P15/GERAll!O15,2))</f>
        <v>0.99</v>
      </c>
      <c r="H14" s="55">
        <f>IF(GERAll!S15=0,"",ROUND(GERAll!S15/GERAll!R15,2))</f>
        <v>0.95</v>
      </c>
      <c r="I14" s="55">
        <f>IF(GERAll!V15=0,"",ROUND(GERAll!V15/GERAll!U15,2))</f>
        <v>0.94</v>
      </c>
      <c r="J14" s="55">
        <f>IF(GERAll!Y15=0,"",ROUND(GERAll!Y15/GERAll!X15,2))</f>
        <v>0.98</v>
      </c>
    </row>
    <row r="15" spans="1:11" s="47" customFormat="1" ht="19.5" customHeight="1">
      <c r="A15" s="29">
        <v>11</v>
      </c>
      <c r="B15" s="30" t="s">
        <v>52</v>
      </c>
      <c r="C15" s="55">
        <f>IF(GERAll!D16=0,"",ROUND(GERAll!D16/GERAll!C16,2))</f>
        <v>1.02</v>
      </c>
      <c r="D15" s="55">
        <f>IF(GERAll!G16=0,"",ROUND(GERAll!G16/GERAll!F16,2))</f>
        <v>0.97</v>
      </c>
      <c r="E15" s="55">
        <f>IF(GERAll!J16=0,"",ROUND(GERAll!J16/GERAll!I16,2))</f>
        <v>1.01</v>
      </c>
      <c r="F15" s="55">
        <f>IF(GERAll!M16=0,"",ROUND(GERAll!M16/GERAll!L16,2))</f>
        <v>0.9</v>
      </c>
      <c r="G15" s="55">
        <f>IF(GERAll!P16=0,"",ROUND(GERAll!P16/GERAll!O16,2))</f>
        <v>1</v>
      </c>
      <c r="H15" s="55">
        <f>IF(GERAll!S16=0,"",ROUND(GERAll!S16/GERAll!R16,2))</f>
        <v>0.89</v>
      </c>
      <c r="I15" s="55">
        <f>IF(GERAll!V16=0,"",ROUND(GERAll!V16/GERAll!U16,2))</f>
        <v>0.9</v>
      </c>
      <c r="J15" s="55">
        <f>IF(GERAll!Y16=0,"",ROUND(GERAll!Y16/GERAll!X16,2))</f>
        <v>1</v>
      </c>
    </row>
    <row r="16" spans="1:11" s="47" customFormat="1" ht="19.5" customHeight="1">
      <c r="A16" s="29">
        <v>12</v>
      </c>
      <c r="B16" s="30" t="s">
        <v>25</v>
      </c>
      <c r="C16" s="55">
        <f>IF(GERAll!D17=0,"",ROUND(GERAll!D17/GERAll!C17,2))</f>
        <v>0.99</v>
      </c>
      <c r="D16" s="55">
        <f>IF(GERAll!G17=0,"",ROUND(GERAll!G17/GERAll!F17,2))</f>
        <v>0.96</v>
      </c>
      <c r="E16" s="55">
        <f>IF(GERAll!J17=0,"",ROUND(GERAll!J17/GERAll!I17,2))</f>
        <v>0.98</v>
      </c>
      <c r="F16" s="55">
        <f>IF(GERAll!M17=0,"",ROUND(GERAll!M17/GERAll!L17,2))</f>
        <v>0.97</v>
      </c>
      <c r="G16" s="55">
        <f>IF(GERAll!P17=0,"",ROUND(GERAll!P17/GERAll!O17,2))</f>
        <v>0.98</v>
      </c>
      <c r="H16" s="55">
        <f>IF(GERAll!S17=0,"",ROUND(GERAll!S17/GERAll!R17,2))</f>
        <v>1.04</v>
      </c>
      <c r="I16" s="55">
        <f>IF(GERAll!V17=0,"",ROUND(GERAll!V17/GERAll!U17,2))</f>
        <v>1</v>
      </c>
      <c r="J16" s="55">
        <f>IF(GERAll!Y17=0,"",ROUND(GERAll!Y17/GERAll!X17,2))</f>
        <v>0.98</v>
      </c>
    </row>
    <row r="17" spans="1:10" s="47" customFormat="1" ht="19.5" customHeight="1">
      <c r="A17" s="29">
        <v>13</v>
      </c>
      <c r="B17" s="30" t="s">
        <v>26</v>
      </c>
      <c r="C17" s="55">
        <f>IF(GERAll!D18=0,"",ROUND(GERAll!D18/GERAll!C18,2))</f>
        <v>1</v>
      </c>
      <c r="D17" s="55">
        <f>IF(GERAll!G18=0,"",ROUND(GERAll!G18/GERAll!F18,2))</f>
        <v>0.96</v>
      </c>
      <c r="E17" s="55">
        <f>IF(GERAll!J18=0,"",ROUND(GERAll!J18/GERAll!I18,2))</f>
        <v>0.98</v>
      </c>
      <c r="F17" s="55">
        <f>IF(GERAll!M18=0,"",ROUND(GERAll!M18/GERAll!L18,2))</f>
        <v>0.99</v>
      </c>
      <c r="G17" s="55">
        <f>IF(GERAll!P18=0,"",ROUND(GERAll!P18/GERAll!O18,2))</f>
        <v>0.99</v>
      </c>
      <c r="H17" s="55">
        <f>IF(GERAll!S18=0,"",ROUND(GERAll!S18/GERAll!R18,2))</f>
        <v>1.1599999999999999</v>
      </c>
      <c r="I17" s="55">
        <f>IF(GERAll!V18=0,"",ROUND(GERAll!V18/GERAll!U18,2))</f>
        <v>1.05</v>
      </c>
      <c r="J17" s="55">
        <f>IF(GERAll!Y18=0,"",ROUND(GERAll!Y18/GERAll!X18,2))</f>
        <v>1</v>
      </c>
    </row>
    <row r="18" spans="1:10" s="47" customFormat="1" ht="19.5" customHeight="1">
      <c r="A18" s="29">
        <v>14</v>
      </c>
      <c r="B18" s="30" t="s">
        <v>27</v>
      </c>
      <c r="C18" s="55">
        <f>IF(GERAll!D19=0,"",ROUND(GERAll!D19/GERAll!C19,2))</f>
        <v>1.01</v>
      </c>
      <c r="D18" s="55">
        <f>IF(GERAll!G19=0,"",ROUND(GERAll!G19/GERAll!F19,2))</f>
        <v>0.95</v>
      </c>
      <c r="E18" s="55">
        <f>IF(GERAll!J19=0,"",ROUND(GERAll!J19/GERAll!I19,2))</f>
        <v>0.99</v>
      </c>
      <c r="F18" s="55">
        <f>IF(GERAll!M19=0,"",ROUND(GERAll!M19/GERAll!L19,2))</f>
        <v>0.67</v>
      </c>
      <c r="G18" s="55">
        <f>IF(GERAll!P19=0,"",ROUND(GERAll!P19/GERAll!O19,2))</f>
        <v>0.95</v>
      </c>
      <c r="H18" s="55">
        <f>IF(GERAll!S19=0,"",ROUND(GERAll!S19/GERAll!R19,2))</f>
        <v>0.66</v>
      </c>
      <c r="I18" s="55">
        <f>IF(GERAll!V19=0,"",ROUND(GERAll!V19/GERAll!U19,2))</f>
        <v>0.66</v>
      </c>
      <c r="J18" s="55">
        <f>IF(GERAll!Y19=0,"",ROUND(GERAll!Y19/GERAll!X19,2))</f>
        <v>0.93</v>
      </c>
    </row>
    <row r="19" spans="1:10" s="47" customFormat="1" ht="19.5" customHeight="1">
      <c r="A19" s="29">
        <v>15</v>
      </c>
      <c r="B19" s="30" t="s">
        <v>28</v>
      </c>
      <c r="C19" s="55">
        <f>IF(GERAll!D20=0,"",ROUND(GERAll!D20/GERAll!C20,2))</f>
        <v>0.98</v>
      </c>
      <c r="D19" s="55">
        <f>IF(GERAll!G20=0,"",ROUND(GERAll!G20/GERAll!F20,2))</f>
        <v>0.95</v>
      </c>
      <c r="E19" s="55">
        <f>IF(GERAll!J20=0,"",ROUND(GERAll!J20/GERAll!I20,2))</f>
        <v>0.97</v>
      </c>
      <c r="F19" s="55">
        <f>IF(GERAll!M20=0,"",ROUND(GERAll!M20/GERAll!L20,2))</f>
        <v>0.92</v>
      </c>
      <c r="G19" s="55">
        <f>IF(GERAll!P20=0,"",ROUND(GERAll!P20/GERAll!O20,2))</f>
        <v>0.96</v>
      </c>
      <c r="H19" s="55">
        <f>IF(GERAll!S20=0,"",ROUND(GERAll!S20/GERAll!R20,2))</f>
        <v>0.85</v>
      </c>
      <c r="I19" s="55">
        <f>IF(GERAll!V20=0,"",ROUND(GERAll!V20/GERAll!U20,2))</f>
        <v>0.89</v>
      </c>
      <c r="J19" s="55">
        <f>IF(GERAll!Y20=0,"",ROUND(GERAll!Y20/GERAll!X20,2))</f>
        <v>0.95</v>
      </c>
    </row>
    <row r="20" spans="1:10" s="47" customFormat="1" ht="19.5" customHeight="1">
      <c r="A20" s="29">
        <v>16</v>
      </c>
      <c r="B20" s="30" t="s">
        <v>29</v>
      </c>
      <c r="C20" s="55">
        <f>IF(GERAll!D21=0,"",ROUND(GERAll!D21/GERAll!C21,2))</f>
        <v>0.96</v>
      </c>
      <c r="D20" s="55">
        <f>IF(GERAll!G21=0,"",ROUND(GERAll!G21/GERAll!F21,2))</f>
        <v>0.93</v>
      </c>
      <c r="E20" s="55">
        <f>IF(GERAll!J21=0,"",ROUND(GERAll!J21/GERAll!I21,2))</f>
        <v>0.95</v>
      </c>
      <c r="F20" s="55">
        <f>IF(GERAll!M21=0,"",ROUND(GERAll!M21/GERAll!L21,2))</f>
        <v>1.03</v>
      </c>
      <c r="G20" s="55">
        <f>IF(GERAll!P21=0,"",ROUND(GERAll!P21/GERAll!O21,2))</f>
        <v>0.96</v>
      </c>
      <c r="H20" s="55">
        <f>IF(GERAll!S21=0,"",ROUND(GERAll!S21/GERAll!R21,2))</f>
        <v>0.8</v>
      </c>
      <c r="I20" s="55">
        <f>IF(GERAll!V21=0,"",ROUND(GERAll!V21/GERAll!U21,2))</f>
        <v>0.96</v>
      </c>
      <c r="J20" s="55">
        <f>IF(GERAll!Y21=0,"",ROUND(GERAll!Y21/GERAll!X21,2))</f>
        <v>0.95</v>
      </c>
    </row>
    <row r="21" spans="1:10" s="47" customFormat="1" ht="19.5" customHeight="1">
      <c r="A21" s="29">
        <v>17</v>
      </c>
      <c r="B21" s="30" t="s">
        <v>30</v>
      </c>
      <c r="C21" s="55">
        <f>IF(GERAll!D22=0,"",ROUND(GERAll!D22/GERAll!C22,2))</f>
        <v>1.01</v>
      </c>
      <c r="D21" s="55">
        <f>IF(GERAll!G22=0,"",ROUND(GERAll!G22/GERAll!F22,2))</f>
        <v>1.1100000000000001</v>
      </c>
      <c r="E21" s="55">
        <f>IF(GERAll!J22=0,"",ROUND(GERAll!J22/GERAll!I22,2))</f>
        <v>1.03</v>
      </c>
      <c r="F21" s="55">
        <f>IF(GERAll!M22=0,"",ROUND(GERAll!M22/GERAll!L22,2))</f>
        <v>1.1200000000000001</v>
      </c>
      <c r="G21" s="55">
        <f>IF(GERAll!P22=0,"",ROUND(GERAll!P22/GERAll!O22,2))</f>
        <v>1.04</v>
      </c>
      <c r="H21" s="55">
        <f>IF(GERAll!S22=0,"",ROUND(GERAll!S22/GERAll!R22,2))</f>
        <v>1.27</v>
      </c>
      <c r="I21" s="55">
        <f>IF(GERAll!V22=0,"",ROUND(GERAll!V22/GERAll!U22,2))</f>
        <v>1.1599999999999999</v>
      </c>
      <c r="J21" s="55">
        <f>IF(GERAll!Y22=0,"",ROUND(GERAll!Y22/GERAll!X22,2))</f>
        <v>1.04</v>
      </c>
    </row>
    <row r="22" spans="1:10" s="47" customFormat="1" ht="19.5" customHeight="1">
      <c r="A22" s="29">
        <v>18</v>
      </c>
      <c r="B22" s="30" t="s">
        <v>31</v>
      </c>
      <c r="C22" s="55">
        <f>IF(GERAll!D23=0,"",ROUND(GERAll!D23/GERAll!C23,2))</f>
        <v>0.93</v>
      </c>
      <c r="D22" s="55">
        <f>IF(GERAll!G23=0,"",ROUND(GERAll!G23/GERAll!F23,2))</f>
        <v>0.95</v>
      </c>
      <c r="E22" s="55">
        <f>IF(GERAll!J23=0,"",ROUND(GERAll!J23/GERAll!I23,2))</f>
        <v>0.94</v>
      </c>
      <c r="F22" s="55">
        <f>IF(GERAll!M23=0,"",ROUND(GERAll!M23/GERAll!L23,2))</f>
        <v>1.03</v>
      </c>
      <c r="G22" s="55">
        <f>IF(GERAll!P23=0,"",ROUND(GERAll!P23/GERAll!O23,2))</f>
        <v>0.95</v>
      </c>
      <c r="H22" s="55">
        <f>IF(GERAll!S23=0,"",ROUND(GERAll!S23/GERAll!R23,2))</f>
        <v>1</v>
      </c>
      <c r="I22" s="55">
        <f>IF(GERAll!V23=0,"",ROUND(GERAll!V23/GERAll!U23,2))</f>
        <v>1.02</v>
      </c>
      <c r="J22" s="55">
        <f>IF(GERAll!Y23=0,"",ROUND(GERAll!Y23/GERAll!X23,2))</f>
        <v>0.95</v>
      </c>
    </row>
    <row r="23" spans="1:10" s="47" customFormat="1" ht="19.5" customHeight="1">
      <c r="A23" s="29">
        <v>19</v>
      </c>
      <c r="B23" s="30" t="s">
        <v>54</v>
      </c>
      <c r="C23" s="55">
        <f>IF(GERAll!D24=0,"",ROUND(GERAll!D24/GERAll!C24,2))</f>
        <v>0.99</v>
      </c>
      <c r="D23" s="55">
        <f>IF(GERAll!G24=0,"",ROUND(GERAll!G24/GERAll!F24,2))</f>
        <v>1.02</v>
      </c>
      <c r="E23" s="55">
        <f>IF(GERAll!J24=0,"",ROUND(GERAll!J24/GERAll!I24,2))</f>
        <v>1</v>
      </c>
      <c r="F23" s="55">
        <f>IF(GERAll!M24=0,"",ROUND(GERAll!M24/GERAll!L24,2))</f>
        <v>1.06</v>
      </c>
      <c r="G23" s="55">
        <f>IF(GERAll!P24=0,"",ROUND(GERAll!P24/GERAll!O24,2))</f>
        <v>1.01</v>
      </c>
      <c r="H23" s="55">
        <f>IF(GERAll!S24=0,"",ROUND(GERAll!S24/GERAll!R24,2))</f>
        <v>0.91</v>
      </c>
      <c r="I23" s="55">
        <f>IF(GERAll!V24=0,"",ROUND(GERAll!V24/GERAll!U24,2))</f>
        <v>1</v>
      </c>
      <c r="J23" s="55">
        <f>IF(GERAll!Y24=0,"",ROUND(GERAll!Y24/GERAll!X24,2))</f>
        <v>1</v>
      </c>
    </row>
    <row r="24" spans="1:10" s="47" customFormat="1" ht="19.5" customHeight="1">
      <c r="A24" s="29">
        <v>20</v>
      </c>
      <c r="B24" s="2" t="s">
        <v>55</v>
      </c>
      <c r="C24" s="55">
        <f>IF(GERAll!D25=0,"",ROUND(GERAll!D25/GERAll!C25,2))</f>
        <v>1.01</v>
      </c>
      <c r="D24" s="55">
        <f>IF(GERAll!G25=0,"",ROUND(GERAll!G25/GERAll!F25,2))</f>
        <v>0.96</v>
      </c>
      <c r="E24" s="55">
        <f>IF(GERAll!J25=0,"",ROUND(GERAll!J25/GERAll!I25,2))</f>
        <v>0.99</v>
      </c>
      <c r="F24" s="55">
        <f>IF(GERAll!M25=0,"",ROUND(GERAll!M25/GERAll!L25,2))</f>
        <v>0.92</v>
      </c>
      <c r="G24" s="55">
        <f>IF(GERAll!P25=0,"",ROUND(GERAll!P25/GERAll!O25,2))</f>
        <v>0.98</v>
      </c>
      <c r="H24" s="55">
        <f>IF(GERAll!S25=0,"",ROUND(GERAll!S25/GERAll!R25,2))</f>
        <v>0.82</v>
      </c>
      <c r="I24" s="55">
        <f>IF(GERAll!V25=0,"",ROUND(GERAll!V25/GERAll!U25,2))</f>
        <v>0.89</v>
      </c>
      <c r="J24" s="55">
        <f>IF(GERAll!Y25=0,"",ROUND(GERAll!Y25/GERAll!X25,2))</f>
        <v>0.97</v>
      </c>
    </row>
    <row r="25" spans="1:10" s="47" customFormat="1" ht="19.5" customHeight="1">
      <c r="A25" s="29">
        <v>21</v>
      </c>
      <c r="B25" s="30" t="s">
        <v>74</v>
      </c>
      <c r="C25" s="55">
        <f>IF(GERAll!D26=0,"",ROUND(GERAll!D26/GERAll!C26,2))</f>
        <v>1.03</v>
      </c>
      <c r="D25" s="55">
        <f>IF(GERAll!G26=0,"",ROUND(GERAll!G26/GERAll!F26,2))</f>
        <v>1</v>
      </c>
      <c r="E25" s="55">
        <f>IF(GERAll!J26=0,"",ROUND(GERAll!J26/GERAll!I26,2))</f>
        <v>1.02</v>
      </c>
      <c r="F25" s="55">
        <f>IF(GERAll!M26=0,"",ROUND(GERAll!M26/GERAll!L26,2))</f>
        <v>1.04</v>
      </c>
      <c r="G25" s="55">
        <f>IF(GERAll!P26=0,"",ROUND(GERAll!P26/GERAll!O26,2))</f>
        <v>1.02</v>
      </c>
      <c r="H25" s="55">
        <f>IF(GERAll!S26=0,"",ROUND(GERAll!S26/GERAll!R26,2))</f>
        <v>0.99</v>
      </c>
      <c r="I25" s="55">
        <f>IF(GERAll!V26=0,"",ROUND(GERAll!V26/GERAll!U26,2))</f>
        <v>1.02</v>
      </c>
      <c r="J25" s="55">
        <f>IF(GERAll!Y26=0,"",ROUND(GERAll!Y26/GERAll!X26,2))</f>
        <v>1.01</v>
      </c>
    </row>
    <row r="26" spans="1:10" s="47" customFormat="1" ht="19.5" customHeight="1">
      <c r="A26" s="29">
        <v>22</v>
      </c>
      <c r="B26" s="30" t="s">
        <v>32</v>
      </c>
      <c r="C26" s="55">
        <f>IF(GERAll!D27=0,"",ROUND(GERAll!D27/GERAll!C27,2))</f>
        <v>0.97</v>
      </c>
      <c r="D26" s="55">
        <f>IF(GERAll!G27=0,"",ROUND(GERAll!G27/GERAll!F27,2))</f>
        <v>0.77</v>
      </c>
      <c r="E26" s="55">
        <f>IF(GERAll!J27=0,"",ROUND(GERAll!J27/GERAll!I27,2))</f>
        <v>0.9</v>
      </c>
      <c r="F26" s="55">
        <f>IF(GERAll!M27=0,"",ROUND(GERAll!M27/GERAll!L27,2))</f>
        <v>0.65</v>
      </c>
      <c r="G26" s="55">
        <f>IF(GERAll!P27=0,"",ROUND(GERAll!P27/GERAll!O27,2))</f>
        <v>0.86</v>
      </c>
      <c r="H26" s="55">
        <f>IF(GERAll!S27=0,"",ROUND(GERAll!S27/GERAll!R27,2))</f>
        <v>0.61</v>
      </c>
      <c r="I26" s="55">
        <f>IF(GERAll!V27=0,"",ROUND(GERAll!V27/GERAll!U27,2))</f>
        <v>0.64</v>
      </c>
      <c r="J26" s="55">
        <f>IF(GERAll!Y27=0,"",ROUND(GERAll!Y27/GERAll!X27,2))</f>
        <v>0.85</v>
      </c>
    </row>
    <row r="27" spans="1:10" s="47" customFormat="1" ht="19.5" customHeight="1">
      <c r="A27" s="29">
        <v>23</v>
      </c>
      <c r="B27" s="30" t="s">
        <v>33</v>
      </c>
      <c r="C27" s="55">
        <f>IF(GERAll!D28=0,"",ROUND(GERAll!D28/GERAll!C28,2))</f>
        <v>0.97</v>
      </c>
      <c r="D27" s="55">
        <f>IF(GERAll!G28=0,"",ROUND(GERAll!G28/GERAll!F28,2))</f>
        <v>1.19</v>
      </c>
      <c r="E27" s="55">
        <f>IF(GERAll!J28=0,"",ROUND(GERAll!J28/GERAll!I28,2))</f>
        <v>1.03</v>
      </c>
      <c r="F27" s="55">
        <f>IF(GERAll!M28=0,"",ROUND(GERAll!M28/GERAll!L28,2))</f>
        <v>1.1499999999999999</v>
      </c>
      <c r="G27" s="55">
        <f>IF(GERAll!P28=0,"",ROUND(GERAll!P28/GERAll!O28,2))</f>
        <v>1.04</v>
      </c>
      <c r="H27" s="55">
        <f>IF(GERAll!S28=0,"",ROUND(GERAll!S28/GERAll!R28,2))</f>
        <v>1.08</v>
      </c>
      <c r="I27" s="55">
        <f>IF(GERAll!V28=0,"",ROUND(GERAll!V28/GERAll!U28,2))</f>
        <v>1.1200000000000001</v>
      </c>
      <c r="J27" s="55">
        <f>IF(GERAll!Y28=0,"",ROUND(GERAll!Y28/GERAll!X28,2))</f>
        <v>1.04</v>
      </c>
    </row>
    <row r="28" spans="1:10" s="47" customFormat="1" ht="19.5" customHeight="1">
      <c r="A28" s="29">
        <v>24</v>
      </c>
      <c r="B28" s="30" t="s">
        <v>34</v>
      </c>
      <c r="C28" s="55">
        <f>IF(GERAll!D29=0,"",ROUND(GERAll!D29/GERAll!C29,2))</f>
        <v>1.01</v>
      </c>
      <c r="D28" s="55">
        <f>IF(GERAll!G29=0,"",ROUND(GERAll!G29/GERAll!F29,2))</f>
        <v>0.98</v>
      </c>
      <c r="E28" s="55">
        <f>IF(GERAll!J29=0,"",ROUND(GERAll!J29/GERAll!I29,2))</f>
        <v>1</v>
      </c>
      <c r="F28" s="55">
        <f>IF(GERAll!M29=0,"",ROUND(GERAll!M29/GERAll!L29,2))</f>
        <v>1.04</v>
      </c>
      <c r="G28" s="55">
        <f>IF(GERAll!P29=0,"",ROUND(GERAll!P29/GERAll!O29,2))</f>
        <v>1</v>
      </c>
      <c r="H28" s="55">
        <f>IF(GERAll!S29=0,"",ROUND(GERAll!S29/GERAll!R29,2))</f>
        <v>1.22</v>
      </c>
      <c r="I28" s="55">
        <f>IF(GERAll!V29=0,"",ROUND(GERAll!V29/GERAll!U29,2))</f>
        <v>1.1100000000000001</v>
      </c>
      <c r="J28" s="55">
        <f>IF(GERAll!Y29=0,"",ROUND(GERAll!Y29/GERAll!X29,2))</f>
        <v>1.02</v>
      </c>
    </row>
    <row r="29" spans="1:10" s="47" customFormat="1" ht="19.5" customHeight="1">
      <c r="A29" s="29">
        <v>25</v>
      </c>
      <c r="B29" s="30" t="s">
        <v>35</v>
      </c>
      <c r="C29" s="55">
        <f>IF(GERAll!D30=0,"",ROUND(GERAll!D30/GERAll!C30,2))</f>
        <v>0.98</v>
      </c>
      <c r="D29" s="55">
        <f>IF(GERAll!G30=0,"",ROUND(GERAll!G30/GERAll!F30,2))</f>
        <v>1</v>
      </c>
      <c r="E29" s="55">
        <f>IF(GERAll!J30=0,"",ROUND(GERAll!J30/GERAll!I30,2))</f>
        <v>0.98</v>
      </c>
      <c r="F29" s="55">
        <f>IF(GERAll!M30=0,"",ROUND(GERAll!M30/GERAll!L30,2))</f>
        <v>0.99</v>
      </c>
      <c r="G29" s="55">
        <f>IF(GERAll!P30=0,"",ROUND(GERAll!P30/GERAll!O30,2))</f>
        <v>0.99</v>
      </c>
      <c r="H29" s="55">
        <f>IF(GERAll!S30=0,"",ROUND(GERAll!S30/GERAll!R30,2))</f>
        <v>0.78</v>
      </c>
      <c r="I29" s="55">
        <f>IF(GERAll!V30=0,"",ROUND(GERAll!V30/GERAll!U30,2))</f>
        <v>0.93</v>
      </c>
      <c r="J29" s="55">
        <f>IF(GERAll!Y30=0,"",ROUND(GERAll!Y30/GERAll!X30,2))</f>
        <v>0.98</v>
      </c>
    </row>
    <row r="30" spans="1:10" s="47" customFormat="1" ht="19.5" customHeight="1">
      <c r="A30" s="29">
        <v>26</v>
      </c>
      <c r="B30" s="30" t="s">
        <v>36</v>
      </c>
      <c r="C30" s="55">
        <f>IF(GERAll!D31=0,"",ROUND(GERAll!D31/GERAll!C31,2))</f>
        <v>1.08</v>
      </c>
      <c r="D30" s="55">
        <f>IF(GERAll!G31=0,"",ROUND(GERAll!G31/GERAll!F31,2))</f>
        <v>0.89</v>
      </c>
      <c r="E30" s="55">
        <f>IF(GERAll!J31=0,"",ROUND(GERAll!J31/GERAll!I31,2))</f>
        <v>1.02</v>
      </c>
      <c r="F30" s="55">
        <f>IF(GERAll!M31=0,"",ROUND(GERAll!M31/GERAll!L31,2))</f>
        <v>0.82</v>
      </c>
      <c r="G30" s="55">
        <f>IF(GERAll!P31=0,"",ROUND(GERAll!P31/GERAll!O31,2))</f>
        <v>0.98</v>
      </c>
      <c r="H30" s="55">
        <f>IF(GERAll!S31=0,"",ROUND(GERAll!S31/GERAll!R31,2))</f>
        <v>0.85</v>
      </c>
      <c r="I30" s="55">
        <f>IF(GERAll!V31=0,"",ROUND(GERAll!V31/GERAll!U31,2))</f>
        <v>0.83</v>
      </c>
      <c r="J30" s="55">
        <f>IF(GERAll!Y31=0,"",ROUND(GERAll!Y31/GERAll!X31,2))</f>
        <v>0.97</v>
      </c>
    </row>
    <row r="31" spans="1:10" s="47" customFormat="1" ht="19.5" customHeight="1">
      <c r="A31" s="29">
        <v>27</v>
      </c>
      <c r="B31" s="30" t="s">
        <v>37</v>
      </c>
      <c r="C31" s="55">
        <f>IF(GERAll!D32=0,"",ROUND(GERAll!D32/GERAll!C32,2))</f>
        <v>1.03</v>
      </c>
      <c r="D31" s="55">
        <f>IF(GERAll!G32=0,"",ROUND(GERAll!G32/GERAll!F32,2))</f>
        <v>1.07</v>
      </c>
      <c r="E31" s="55">
        <f>IF(GERAll!J32=0,"",ROUND(GERAll!J32/GERAll!I32,2))</f>
        <v>1.04</v>
      </c>
      <c r="F31" s="55">
        <f>IF(GERAll!M32=0,"",ROUND(GERAll!M32/GERAll!L32,2))</f>
        <v>0.92</v>
      </c>
      <c r="G31" s="55">
        <f>IF(GERAll!P32=0,"",ROUND(GERAll!P32/GERAll!O32,2))</f>
        <v>1.02</v>
      </c>
      <c r="H31" s="55">
        <f>IF(GERAll!S32=0,"",ROUND(GERAll!S32/GERAll!R32,2))</f>
        <v>0.94</v>
      </c>
      <c r="I31" s="55">
        <f>IF(GERAll!V32=0,"",ROUND(GERAll!V32/GERAll!U32,2))</f>
        <v>0.93</v>
      </c>
      <c r="J31" s="55">
        <f>IF(GERAll!Y32=0,"",ROUND(GERAll!Y32/GERAll!X32,2))</f>
        <v>1.01</v>
      </c>
    </row>
    <row r="32" spans="1:10" s="47" customFormat="1" ht="19.5" customHeight="1">
      <c r="A32" s="29">
        <v>28</v>
      </c>
      <c r="B32" s="30" t="s">
        <v>38</v>
      </c>
      <c r="C32" s="55">
        <f>IF(GERAll!D33=0,"",ROUND(GERAll!D33/GERAll!C33,2))</f>
        <v>1.01</v>
      </c>
      <c r="D32" s="55">
        <f>IF(GERAll!G33=0,"",ROUND(GERAll!G33/GERAll!F33,2))</f>
        <v>1.08</v>
      </c>
      <c r="E32" s="55">
        <f>IF(GERAll!J33=0,"",ROUND(GERAll!J33/GERAll!I33,2))</f>
        <v>1.03</v>
      </c>
      <c r="F32" s="55">
        <f>IF(GERAll!M33=0,"",ROUND(GERAll!M33/GERAll!L33,2))</f>
        <v>1.08</v>
      </c>
      <c r="G32" s="55">
        <f>IF(GERAll!P33=0,"",ROUND(GERAll!P33/GERAll!O33,2))</f>
        <v>1.04</v>
      </c>
      <c r="H32" s="55">
        <f>IF(GERAll!S33=0,"",ROUND(GERAll!S33/GERAll!R33,2))</f>
        <v>0.82</v>
      </c>
      <c r="I32" s="55">
        <f>IF(GERAll!V33=0,"",ROUND(GERAll!V33/GERAll!U33,2))</f>
        <v>0.99</v>
      </c>
      <c r="J32" s="55">
        <f>IF(GERAll!Y33=0,"",ROUND(GERAll!Y33/GERAll!X33,2))</f>
        <v>1.03</v>
      </c>
    </row>
    <row r="33" spans="1:10" s="47" customFormat="1" ht="19.5" customHeight="1">
      <c r="A33" s="29">
        <v>29</v>
      </c>
      <c r="B33" s="30" t="s">
        <v>39</v>
      </c>
      <c r="C33" s="55">
        <f>IF(GERAll!D34=0,"",ROUND(GERAll!D34/GERAll!C34,2))</f>
        <v>0.98</v>
      </c>
      <c r="D33" s="55">
        <f>IF(GERAll!G34=0,"",ROUND(GERAll!G34/GERAll!F34,2))</f>
        <v>0.97</v>
      </c>
      <c r="E33" s="55">
        <f>IF(GERAll!J34=0,"",ROUND(GERAll!J34/GERAll!I34,2))</f>
        <v>0.98</v>
      </c>
      <c r="F33" s="55">
        <f>IF(GERAll!M34=0,"",ROUND(GERAll!M34/GERAll!L34,2))</f>
        <v>0.98</v>
      </c>
      <c r="G33" s="55">
        <f>IF(GERAll!P34=0,"",ROUND(GERAll!P34/GERAll!O34,2))</f>
        <v>0.98</v>
      </c>
      <c r="H33" s="55">
        <f>IF(GERAll!S34=0,"",ROUND(GERAll!S34/GERAll!R34,2))</f>
        <v>1.18</v>
      </c>
      <c r="I33" s="55">
        <f>IF(GERAll!V34=0,"",ROUND(GERAll!V34/GERAll!U34,2))</f>
        <v>1.07</v>
      </c>
      <c r="J33" s="55">
        <f>IF(GERAll!Y34=0,"",ROUND(GERAll!Y34/GERAll!X34,2))</f>
        <v>1</v>
      </c>
    </row>
    <row r="34" spans="1:10" s="47" customFormat="1" ht="19.5" customHeight="1">
      <c r="A34" s="29">
        <v>30</v>
      </c>
      <c r="B34" s="30" t="s">
        <v>40</v>
      </c>
      <c r="C34" s="55">
        <f>IF(GERAll!D35=0,"",ROUND(GERAll!D35/GERAll!C35,2))</f>
        <v>0.99</v>
      </c>
      <c r="D34" s="55">
        <f>IF(GERAll!G35=0,"",ROUND(GERAll!G35/GERAll!F35,2))</f>
        <v>0.92</v>
      </c>
      <c r="E34" s="55">
        <f>IF(GERAll!J35=0,"",ROUND(GERAll!J35/GERAll!I35,2))</f>
        <v>0.97</v>
      </c>
      <c r="F34" s="55">
        <f>IF(GERAll!M35=0,"",ROUND(GERAll!M35/GERAll!L35,2))</f>
        <v>1.02</v>
      </c>
      <c r="G34" s="55">
        <f>IF(GERAll!P35=0,"",ROUND(GERAll!P35/GERAll!O35,2))</f>
        <v>0.98</v>
      </c>
      <c r="H34" s="55">
        <f>IF(GERAll!S35=0,"",ROUND(GERAll!S35/GERAll!R35,2))</f>
        <v>1.08</v>
      </c>
      <c r="I34" s="55">
        <f>IF(GERAll!V35=0,"",ROUND(GERAll!V35/GERAll!U35,2))</f>
        <v>1.05</v>
      </c>
      <c r="J34" s="55">
        <f>IF(GERAll!Y35=0,"",ROUND(GERAll!Y35/GERAll!X35,2))</f>
        <v>0.99</v>
      </c>
    </row>
    <row r="35" spans="1:10" s="47" customFormat="1" ht="19.5" customHeight="1">
      <c r="A35" s="29">
        <v>31</v>
      </c>
      <c r="B35" s="30" t="s">
        <v>41</v>
      </c>
      <c r="C35" s="55">
        <f>IF(GERAll!D36=0,"",ROUND(GERAll!D36/GERAll!C36,2))</f>
        <v>1.05</v>
      </c>
      <c r="D35" s="55">
        <f>IF(GERAll!G36=0,"",ROUND(GERAll!G36/GERAll!F36,2))</f>
        <v>0.94</v>
      </c>
      <c r="E35" s="55">
        <f>IF(GERAll!J36=0,"",ROUND(GERAll!J36/GERAll!I36,2))</f>
        <v>1.01</v>
      </c>
      <c r="F35" s="55">
        <f>IF(GERAll!M36=0,"",ROUND(GERAll!M36/GERAll!L36,2))</f>
        <v>0.9</v>
      </c>
      <c r="G35" s="55">
        <f>IF(GERAll!P36=0,"",ROUND(GERAll!P36/GERAll!O36,2))</f>
        <v>1.01</v>
      </c>
      <c r="H35" s="55">
        <f>IF(GERAll!S36=0,"",ROUND(GERAll!S36/GERAll!R36,2))</f>
        <v>0.88</v>
      </c>
      <c r="I35" s="55">
        <f>IF(GERAll!V36=0,"",ROUND(GERAll!V36/GERAll!U36,2))</f>
        <v>0.89</v>
      </c>
      <c r="J35" s="55">
        <f>IF(GERAll!Y36=0,"",ROUND(GERAll!Y36/GERAll!X36,2))</f>
        <v>1.01</v>
      </c>
    </row>
    <row r="36" spans="1:10" s="47" customFormat="1" ht="19.5" customHeight="1">
      <c r="A36" s="29">
        <v>32</v>
      </c>
      <c r="B36" s="30" t="s">
        <v>42</v>
      </c>
      <c r="C36" s="55">
        <f>IF(GERAll!D37=0,"",ROUND(GERAll!D37/GERAll!C37,2))</f>
        <v>1.04</v>
      </c>
      <c r="D36" s="55">
        <f>IF(GERAll!G37=0,"",ROUND(GERAll!G37/GERAll!F37,2))</f>
        <v>1.1000000000000001</v>
      </c>
      <c r="E36" s="55">
        <f>IF(GERAll!J37=0,"",ROUND(GERAll!J37/GERAll!I37,2))</f>
        <v>1.06</v>
      </c>
      <c r="F36" s="55">
        <f>IF(GERAll!M37=0,"",ROUND(GERAll!M37/GERAll!L37,2))</f>
        <v>1.1499999999999999</v>
      </c>
      <c r="G36" s="55">
        <f>IF(GERAll!P37=0,"",ROUND(GERAll!P37/GERAll!O37,2))</f>
        <v>1.07</v>
      </c>
      <c r="H36" s="55">
        <f>IF(GERAll!S37=0,"",ROUND(GERAll!S37/GERAll!R37,2))</f>
        <v>1.34</v>
      </c>
      <c r="I36" s="55">
        <f>IF(GERAll!V37=0,"",ROUND(GERAll!V37/GERAll!U37,2))</f>
        <v>1.25</v>
      </c>
      <c r="J36" s="55">
        <f>IF(GERAll!Y37=0,"",ROUND(GERAll!Y37/GERAll!X37,2))</f>
        <v>1.1100000000000001</v>
      </c>
    </row>
    <row r="37" spans="1:10" s="47" customFormat="1" ht="19.5" customHeight="1">
      <c r="A37" s="29">
        <v>33</v>
      </c>
      <c r="B37" s="30" t="s">
        <v>43</v>
      </c>
      <c r="C37" s="55">
        <f>IF(GERAll!D38=0,"",ROUND(GERAll!D38/GERAll!C38,2))</f>
        <v>1.02</v>
      </c>
      <c r="D37" s="55">
        <f>IF(GERAll!G38=0,"",ROUND(GERAll!G38/GERAll!F38,2))</f>
        <v>0.97</v>
      </c>
      <c r="E37" s="55">
        <f>IF(GERAll!J38=0,"",ROUND(GERAll!J38/GERAll!I38,2))</f>
        <v>1</v>
      </c>
      <c r="F37" s="55">
        <f>IF(GERAll!M38=0,"",ROUND(GERAll!M38/GERAll!L38,2))</f>
        <v>0.97</v>
      </c>
      <c r="G37" s="55">
        <f>IF(GERAll!P38=0,"",ROUND(GERAll!P38/GERAll!O38,2))</f>
        <v>1</v>
      </c>
      <c r="H37" s="55">
        <f>IF(GERAll!S38=0,"",ROUND(GERAll!S38/GERAll!R38,2))</f>
        <v>0.99</v>
      </c>
      <c r="I37" s="55">
        <f>IF(GERAll!V38=0,"",ROUND(GERAll!V38/GERAll!U38,2))</f>
        <v>0.98</v>
      </c>
      <c r="J37" s="55">
        <f>IF(GERAll!Y38=0,"",ROUND(GERAll!Y38/GERAll!X38,2))</f>
        <v>0.99</v>
      </c>
    </row>
    <row r="38" spans="1:10" s="47" customFormat="1" ht="19.5" customHeight="1">
      <c r="A38" s="29">
        <v>34</v>
      </c>
      <c r="B38" s="30" t="s">
        <v>44</v>
      </c>
      <c r="C38" s="55">
        <f>IF(GERAll!D39=0,"",ROUND(GERAll!D39/GERAll!C39,2))</f>
        <v>1.03</v>
      </c>
      <c r="D38" s="55">
        <f>IF(GERAll!G39=0,"",ROUND(GERAll!G39/GERAll!F39,2))</f>
        <v>1.1000000000000001</v>
      </c>
      <c r="E38" s="55">
        <f>IF(GERAll!J39=0,"",ROUND(GERAll!J39/GERAll!I39,2))</f>
        <v>1.06</v>
      </c>
      <c r="F38" s="55">
        <f>IF(GERAll!M39=0,"",ROUND(GERAll!M39/GERAll!L39,2))</f>
        <v>1.02</v>
      </c>
      <c r="G38" s="55">
        <f>IF(GERAll!P39=0,"",ROUND(GERAll!P39/GERAll!O39,2))</f>
        <v>1.05</v>
      </c>
      <c r="H38" s="55">
        <f>IF(GERAll!S39=0,"",ROUND(GERAll!S39/GERAll!R39,2))</f>
        <v>1.02</v>
      </c>
      <c r="I38" s="55">
        <f>IF(GERAll!V39=0,"",ROUND(GERAll!V39/GERAll!U39,2))</f>
        <v>1.02</v>
      </c>
      <c r="J38" s="55">
        <f>IF(GERAll!Y39=0,"",ROUND(GERAll!Y39/GERAll!X39,2))</f>
        <v>1.05</v>
      </c>
    </row>
    <row r="39" spans="1:10" s="47" customFormat="1" ht="19.5" customHeight="1">
      <c r="A39" s="29">
        <v>35</v>
      </c>
      <c r="B39" s="30" t="s">
        <v>45</v>
      </c>
      <c r="C39" s="55">
        <f>IF(GERAll!D40=0,"",ROUND(GERAll!D40/GERAll!C40,2))</f>
        <v>0.98</v>
      </c>
      <c r="D39" s="55">
        <f>IF(GERAll!G40=0,"",ROUND(GERAll!G40/GERAll!F40,2))</f>
        <v>0.96</v>
      </c>
      <c r="E39" s="55">
        <f>IF(GERAll!J40=0,"",ROUND(GERAll!J40/GERAll!I40,2))</f>
        <v>0.97</v>
      </c>
      <c r="F39" s="55">
        <f>IF(GERAll!M40=0,"",ROUND(GERAll!M40/GERAll!L40,2))</f>
        <v>1.02</v>
      </c>
      <c r="G39" s="55">
        <f>IF(GERAll!P40=0,"",ROUND(GERAll!P40/GERAll!O40,2))</f>
        <v>0.98</v>
      </c>
      <c r="H39" s="55">
        <f>IF(GERAll!S40=0,"",ROUND(GERAll!S40/GERAll!R40,2))</f>
        <v>1.18</v>
      </c>
      <c r="I39" s="55">
        <f>IF(GERAll!V40=0,"",ROUND(GERAll!V40/GERAll!U40,2))</f>
        <v>1.08</v>
      </c>
      <c r="J39" s="55">
        <f>IF(GERAll!Y40=0,"",ROUND(GERAll!Y40/GERAll!X40,2))</f>
        <v>1</v>
      </c>
    </row>
    <row r="40" spans="1:10" s="93" customFormat="1" ht="19.5" customHeight="1">
      <c r="A40" s="193" t="s">
        <v>46</v>
      </c>
      <c r="B40" s="193"/>
      <c r="C40" s="103">
        <f>IF(GERAll!D41=0,"",ROUND(GERAll!D41/GERAll!C41,2))</f>
        <v>1</v>
      </c>
      <c r="D40" s="103">
        <f>IF(GERAll!G41=0,"",ROUND(GERAll!G41/GERAll!F41,2))</f>
        <v>0.94</v>
      </c>
      <c r="E40" s="103">
        <f>IF(GERAll!J41=0,"",ROUND(GERAll!J41/GERAll!I41,2))</f>
        <v>0.98</v>
      </c>
      <c r="F40" s="103">
        <f>IF(GERAll!M41=0,"",ROUND(GERAll!M41/GERAll!L41,2))</f>
        <v>0.88</v>
      </c>
      <c r="G40" s="103">
        <f>IF(GERAll!P41=0,"",ROUND(GERAll!P41/GERAll!O41,2))</f>
        <v>0.96</v>
      </c>
      <c r="H40" s="103">
        <f>IF(GERAll!S41=0,"",ROUND(GERAll!S41/GERAll!R41,2))</f>
        <v>0.87</v>
      </c>
      <c r="I40" s="103">
        <f>IF(GERAll!V41=0,"",ROUND(GERAll!V41/GERAll!U41,2))</f>
        <v>0.88</v>
      </c>
      <c r="J40" s="103">
        <f>IF(GERAll!Y41=0,"",ROUND(GERAll!Y41/GERAll!X41,2))</f>
        <v>0.96</v>
      </c>
    </row>
    <row r="41" spans="1:10">
      <c r="B41" s="5" t="str">
        <f>K3</f>
        <v>Level</v>
      </c>
      <c r="C41" s="5" t="str">
        <f>C3</f>
        <v>Classes
I-V</v>
      </c>
      <c r="D41" s="5" t="str">
        <f t="shared" ref="D41:J41" si="0">D3</f>
        <v>Classes
VI-VIII</v>
      </c>
      <c r="E41" s="5" t="str">
        <f t="shared" si="0"/>
        <v>Classes
I-VIII</v>
      </c>
      <c r="F41" s="5" t="str">
        <f t="shared" si="0"/>
        <v>Classes
IX-X</v>
      </c>
      <c r="G41" s="5" t="str">
        <f t="shared" si="0"/>
        <v>Classes
I-X</v>
      </c>
      <c r="H41" s="5" t="str">
        <f t="shared" si="0"/>
        <v>Classes
XI-XII</v>
      </c>
      <c r="I41" s="5" t="str">
        <f t="shared" si="0"/>
        <v>Classes
IX-XII</v>
      </c>
      <c r="J41" s="5" t="str">
        <f t="shared" si="0"/>
        <v>Classes
I-XII</v>
      </c>
    </row>
    <row r="42" spans="1:10">
      <c r="B42" s="93" t="s">
        <v>156</v>
      </c>
      <c r="C42" s="52">
        <f>C40</f>
        <v>1</v>
      </c>
      <c r="D42" s="52">
        <f t="shared" ref="D42:J42" si="1">D40</f>
        <v>0.94</v>
      </c>
      <c r="E42" s="52">
        <f t="shared" si="1"/>
        <v>0.98</v>
      </c>
      <c r="F42" s="52">
        <f t="shared" si="1"/>
        <v>0.88</v>
      </c>
      <c r="G42" s="52">
        <f t="shared" si="1"/>
        <v>0.96</v>
      </c>
      <c r="H42" s="52">
        <f t="shared" si="1"/>
        <v>0.87</v>
      </c>
      <c r="I42" s="52">
        <f t="shared" si="1"/>
        <v>0.88</v>
      </c>
      <c r="J42" s="52">
        <f t="shared" si="1"/>
        <v>0.96</v>
      </c>
    </row>
    <row r="43" spans="1:10">
      <c r="B43" s="48" t="s">
        <v>154</v>
      </c>
      <c r="C43" s="180">
        <f>GPISC!C40</f>
        <v>1</v>
      </c>
      <c r="D43" s="180">
        <f>GPISC!D40</f>
        <v>0.97</v>
      </c>
      <c r="E43" s="180">
        <f>GPISC!E40</f>
        <v>0.99</v>
      </c>
      <c r="F43" s="180">
        <f>GPISC!F40</f>
        <v>0.9</v>
      </c>
      <c r="G43" s="180">
        <f>GPISC!G40</f>
        <v>0.98</v>
      </c>
      <c r="H43" s="180">
        <f>GPISC!H40</f>
        <v>0.9</v>
      </c>
      <c r="I43" s="180">
        <f>GPISC!I40</f>
        <v>0.9</v>
      </c>
      <c r="J43" s="180">
        <f>GPISC!J40</f>
        <v>0.98</v>
      </c>
    </row>
    <row r="44" spans="1:10">
      <c r="B44" s="5" t="s">
        <v>155</v>
      </c>
      <c r="C44" s="52">
        <f>GPIST!C40</f>
        <v>0.98</v>
      </c>
      <c r="D44" s="52">
        <f>GPIST!D40</f>
        <v>0.93</v>
      </c>
      <c r="E44" s="52">
        <f>GPIST!E40</f>
        <v>0.97</v>
      </c>
      <c r="F44" s="52">
        <f>GPIST!F40</f>
        <v>0.83</v>
      </c>
      <c r="G44" s="52">
        <f>GPIST!G40</f>
        <v>0.96</v>
      </c>
      <c r="H44" s="52">
        <f>GPIST!H40</f>
        <v>0.72</v>
      </c>
      <c r="I44" s="52">
        <f>GPIST!I40</f>
        <v>0.79</v>
      </c>
      <c r="J44" s="52">
        <f>GPIST!J40</f>
        <v>0.94</v>
      </c>
    </row>
    <row r="46" spans="1:10" s="54" customFormat="1"/>
  </sheetData>
  <mergeCells count="1">
    <mergeCell ref="A40:B40"/>
  </mergeCells>
  <printOptions horizontalCentered="1"/>
  <pageMargins left="0.18" right="0.16" top="0.35" bottom="0.41" header="0.22" footer="0.17"/>
  <pageSetup paperSize="9" scale="92" firstPageNumber="60" orientation="portrait" useFirstPageNumber="1" r:id="rId1"/>
  <headerFooter alignWithMargins="0">
    <oddFooter>&amp;LStatistics of School Education 2009-10&amp;C&amp;P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47"/>
  <sheetViews>
    <sheetView view="pageBreakPreview" topLeftCell="A37" zoomScaleSheetLayoutView="100" workbookViewId="0">
      <selection activeCell="K7" sqref="K7"/>
    </sheetView>
  </sheetViews>
  <sheetFormatPr defaultColWidth="8.85546875" defaultRowHeight="15.75"/>
  <cols>
    <col min="1" max="1" width="6.140625" style="5" customWidth="1"/>
    <col min="2" max="2" width="20.28515625" style="5" customWidth="1"/>
    <col min="3" max="10" width="8.85546875" style="5" customWidth="1"/>
    <col min="11" max="92" width="8.85546875" style="5"/>
    <col min="93" max="93" width="6.140625" style="5" customWidth="1"/>
    <col min="94" max="94" width="20.28515625" style="5" customWidth="1"/>
    <col min="95" max="95" width="12.42578125" style="5" customWidth="1"/>
    <col min="96" max="96" width="13" style="5" customWidth="1"/>
    <col min="97" max="97" width="12.5703125" style="5" customWidth="1"/>
    <col min="98" max="111" width="11.7109375" style="5" customWidth="1"/>
    <col min="112" max="112" width="12.28515625" style="5" customWidth="1"/>
    <col min="113" max="113" width="11.7109375" style="5" customWidth="1"/>
    <col min="114" max="114" width="12.85546875" style="5" customWidth="1"/>
    <col min="115" max="115" width="11.7109375" style="5" customWidth="1"/>
    <col min="116" max="116" width="12.7109375" style="5" customWidth="1"/>
    <col min="117" max="117" width="11.7109375" style="5" customWidth="1"/>
    <col min="118" max="118" width="13" style="5" customWidth="1"/>
    <col min="119" max="130" width="11.7109375" style="5" customWidth="1"/>
    <col min="131" max="131" width="12.5703125" style="5" customWidth="1"/>
    <col min="132" max="132" width="11.7109375" style="5" customWidth="1"/>
    <col min="133" max="133" width="13" style="5" customWidth="1"/>
    <col min="134" max="139" width="11.7109375" style="5" customWidth="1"/>
    <col min="140" max="140" width="13.7109375" style="5" customWidth="1"/>
    <col min="141" max="141" width="13.140625" style="5" customWidth="1"/>
    <col min="142" max="145" width="13" style="5" customWidth="1"/>
    <col min="146" max="152" width="11.7109375" style="5" customWidth="1"/>
    <col min="153" max="153" width="10.85546875" style="5" customWidth="1"/>
    <col min="154" max="154" width="11.7109375" style="5" customWidth="1"/>
    <col min="155" max="157" width="22.7109375" style="5" customWidth="1"/>
    <col min="158" max="160" width="20.7109375" style="5" customWidth="1"/>
    <col min="161" max="348" width="8.85546875" style="5"/>
    <col min="349" max="349" width="6.140625" style="5" customWidth="1"/>
    <col min="350" max="350" width="20.28515625" style="5" customWidth="1"/>
    <col min="351" max="351" width="12.42578125" style="5" customWidth="1"/>
    <col min="352" max="352" width="13" style="5" customWidth="1"/>
    <col min="353" max="353" width="12.5703125" style="5" customWidth="1"/>
    <col min="354" max="367" width="11.7109375" style="5" customWidth="1"/>
    <col min="368" max="368" width="12.28515625" style="5" customWidth="1"/>
    <col min="369" max="369" width="11.7109375" style="5" customWidth="1"/>
    <col min="370" max="370" width="12.85546875" style="5" customWidth="1"/>
    <col min="371" max="371" width="11.7109375" style="5" customWidth="1"/>
    <col min="372" max="372" width="12.7109375" style="5" customWidth="1"/>
    <col min="373" max="373" width="11.7109375" style="5" customWidth="1"/>
    <col min="374" max="374" width="13" style="5" customWidth="1"/>
    <col min="375" max="386" width="11.7109375" style="5" customWidth="1"/>
    <col min="387" max="387" width="12.5703125" style="5" customWidth="1"/>
    <col min="388" max="388" width="11.7109375" style="5" customWidth="1"/>
    <col min="389" max="389" width="13" style="5" customWidth="1"/>
    <col min="390" max="395" width="11.7109375" style="5" customWidth="1"/>
    <col min="396" max="396" width="13.7109375" style="5" customWidth="1"/>
    <col min="397" max="397" width="13.140625" style="5" customWidth="1"/>
    <col min="398" max="401" width="13" style="5" customWidth="1"/>
    <col min="402" max="408" width="11.7109375" style="5" customWidth="1"/>
    <col min="409" max="409" width="10.85546875" style="5" customWidth="1"/>
    <col min="410" max="410" width="11.7109375" style="5" customWidth="1"/>
    <col min="411" max="413" width="22.7109375" style="5" customWidth="1"/>
    <col min="414" max="416" width="20.7109375" style="5" customWidth="1"/>
    <col min="417" max="604" width="8.85546875" style="5"/>
    <col min="605" max="605" width="6.140625" style="5" customWidth="1"/>
    <col min="606" max="606" width="20.28515625" style="5" customWidth="1"/>
    <col min="607" max="607" width="12.42578125" style="5" customWidth="1"/>
    <col min="608" max="608" width="13" style="5" customWidth="1"/>
    <col min="609" max="609" width="12.5703125" style="5" customWidth="1"/>
    <col min="610" max="623" width="11.7109375" style="5" customWidth="1"/>
    <col min="624" max="624" width="12.28515625" style="5" customWidth="1"/>
    <col min="625" max="625" width="11.7109375" style="5" customWidth="1"/>
    <col min="626" max="626" width="12.85546875" style="5" customWidth="1"/>
    <col min="627" max="627" width="11.7109375" style="5" customWidth="1"/>
    <col min="628" max="628" width="12.7109375" style="5" customWidth="1"/>
    <col min="629" max="629" width="11.7109375" style="5" customWidth="1"/>
    <col min="630" max="630" width="13" style="5" customWidth="1"/>
    <col min="631" max="642" width="11.7109375" style="5" customWidth="1"/>
    <col min="643" max="643" width="12.5703125" style="5" customWidth="1"/>
    <col min="644" max="644" width="11.7109375" style="5" customWidth="1"/>
    <col min="645" max="645" width="13" style="5" customWidth="1"/>
    <col min="646" max="651" width="11.7109375" style="5" customWidth="1"/>
    <col min="652" max="652" width="13.7109375" style="5" customWidth="1"/>
    <col min="653" max="653" width="13.140625" style="5" customWidth="1"/>
    <col min="654" max="657" width="13" style="5" customWidth="1"/>
    <col min="658" max="664" width="11.7109375" style="5" customWidth="1"/>
    <col min="665" max="665" width="10.85546875" style="5" customWidth="1"/>
    <col min="666" max="666" width="11.7109375" style="5" customWidth="1"/>
    <col min="667" max="669" width="22.7109375" style="5" customWidth="1"/>
    <col min="670" max="672" width="20.7109375" style="5" customWidth="1"/>
    <col min="673" max="860" width="8.85546875" style="5"/>
    <col min="861" max="861" width="6.140625" style="5" customWidth="1"/>
    <col min="862" max="862" width="20.28515625" style="5" customWidth="1"/>
    <col min="863" max="863" width="12.42578125" style="5" customWidth="1"/>
    <col min="864" max="864" width="13" style="5" customWidth="1"/>
    <col min="865" max="865" width="12.5703125" style="5" customWidth="1"/>
    <col min="866" max="879" width="11.7109375" style="5" customWidth="1"/>
    <col min="880" max="880" width="12.28515625" style="5" customWidth="1"/>
    <col min="881" max="881" width="11.7109375" style="5" customWidth="1"/>
    <col min="882" max="882" width="12.85546875" style="5" customWidth="1"/>
    <col min="883" max="883" width="11.7109375" style="5" customWidth="1"/>
    <col min="884" max="884" width="12.7109375" style="5" customWidth="1"/>
    <col min="885" max="885" width="11.7109375" style="5" customWidth="1"/>
    <col min="886" max="886" width="13" style="5" customWidth="1"/>
    <col min="887" max="898" width="11.7109375" style="5" customWidth="1"/>
    <col min="899" max="899" width="12.5703125" style="5" customWidth="1"/>
    <col min="900" max="900" width="11.7109375" style="5" customWidth="1"/>
    <col min="901" max="901" width="13" style="5" customWidth="1"/>
    <col min="902" max="907" width="11.7109375" style="5" customWidth="1"/>
    <col min="908" max="908" width="13.7109375" style="5" customWidth="1"/>
    <col min="909" max="909" width="13.140625" style="5" customWidth="1"/>
    <col min="910" max="913" width="13" style="5" customWidth="1"/>
    <col min="914" max="920" width="11.7109375" style="5" customWidth="1"/>
    <col min="921" max="921" width="10.85546875" style="5" customWidth="1"/>
    <col min="922" max="922" width="11.7109375" style="5" customWidth="1"/>
    <col min="923" max="925" width="22.7109375" style="5" customWidth="1"/>
    <col min="926" max="928" width="20.7109375" style="5" customWidth="1"/>
    <col min="929" max="1116" width="8.85546875" style="5"/>
    <col min="1117" max="1117" width="6.140625" style="5" customWidth="1"/>
    <col min="1118" max="1118" width="20.28515625" style="5" customWidth="1"/>
    <col min="1119" max="1119" width="12.42578125" style="5" customWidth="1"/>
    <col min="1120" max="1120" width="13" style="5" customWidth="1"/>
    <col min="1121" max="1121" width="12.5703125" style="5" customWidth="1"/>
    <col min="1122" max="1135" width="11.7109375" style="5" customWidth="1"/>
    <col min="1136" max="1136" width="12.28515625" style="5" customWidth="1"/>
    <col min="1137" max="1137" width="11.7109375" style="5" customWidth="1"/>
    <col min="1138" max="1138" width="12.85546875" style="5" customWidth="1"/>
    <col min="1139" max="1139" width="11.7109375" style="5" customWidth="1"/>
    <col min="1140" max="1140" width="12.7109375" style="5" customWidth="1"/>
    <col min="1141" max="1141" width="11.7109375" style="5" customWidth="1"/>
    <col min="1142" max="1142" width="13" style="5" customWidth="1"/>
    <col min="1143" max="1154" width="11.7109375" style="5" customWidth="1"/>
    <col min="1155" max="1155" width="12.5703125" style="5" customWidth="1"/>
    <col min="1156" max="1156" width="11.7109375" style="5" customWidth="1"/>
    <col min="1157" max="1157" width="13" style="5" customWidth="1"/>
    <col min="1158" max="1163" width="11.7109375" style="5" customWidth="1"/>
    <col min="1164" max="1164" width="13.7109375" style="5" customWidth="1"/>
    <col min="1165" max="1165" width="13.140625" style="5" customWidth="1"/>
    <col min="1166" max="1169" width="13" style="5" customWidth="1"/>
    <col min="1170" max="1176" width="11.7109375" style="5" customWidth="1"/>
    <col min="1177" max="1177" width="10.85546875" style="5" customWidth="1"/>
    <col min="1178" max="1178" width="11.7109375" style="5" customWidth="1"/>
    <col min="1179" max="1181" width="22.7109375" style="5" customWidth="1"/>
    <col min="1182" max="1184" width="20.7109375" style="5" customWidth="1"/>
    <col min="1185" max="1372" width="8.85546875" style="5"/>
    <col min="1373" max="1373" width="6.140625" style="5" customWidth="1"/>
    <col min="1374" max="1374" width="20.28515625" style="5" customWidth="1"/>
    <col min="1375" max="1375" width="12.42578125" style="5" customWidth="1"/>
    <col min="1376" max="1376" width="13" style="5" customWidth="1"/>
    <col min="1377" max="1377" width="12.5703125" style="5" customWidth="1"/>
    <col min="1378" max="1391" width="11.7109375" style="5" customWidth="1"/>
    <col min="1392" max="1392" width="12.28515625" style="5" customWidth="1"/>
    <col min="1393" max="1393" width="11.7109375" style="5" customWidth="1"/>
    <col min="1394" max="1394" width="12.85546875" style="5" customWidth="1"/>
    <col min="1395" max="1395" width="11.7109375" style="5" customWidth="1"/>
    <col min="1396" max="1396" width="12.7109375" style="5" customWidth="1"/>
    <col min="1397" max="1397" width="11.7109375" style="5" customWidth="1"/>
    <col min="1398" max="1398" width="13" style="5" customWidth="1"/>
    <col min="1399" max="1410" width="11.7109375" style="5" customWidth="1"/>
    <col min="1411" max="1411" width="12.5703125" style="5" customWidth="1"/>
    <col min="1412" max="1412" width="11.7109375" style="5" customWidth="1"/>
    <col min="1413" max="1413" width="13" style="5" customWidth="1"/>
    <col min="1414" max="1419" width="11.7109375" style="5" customWidth="1"/>
    <col min="1420" max="1420" width="13.7109375" style="5" customWidth="1"/>
    <col min="1421" max="1421" width="13.140625" style="5" customWidth="1"/>
    <col min="1422" max="1425" width="13" style="5" customWidth="1"/>
    <col min="1426" max="1432" width="11.7109375" style="5" customWidth="1"/>
    <col min="1433" max="1433" width="10.85546875" style="5" customWidth="1"/>
    <col min="1434" max="1434" width="11.7109375" style="5" customWidth="1"/>
    <col min="1435" max="1437" width="22.7109375" style="5" customWidth="1"/>
    <col min="1438" max="1440" width="20.7109375" style="5" customWidth="1"/>
    <col min="1441" max="1628" width="8.85546875" style="5"/>
    <col min="1629" max="1629" width="6.140625" style="5" customWidth="1"/>
    <col min="1630" max="1630" width="20.28515625" style="5" customWidth="1"/>
    <col min="1631" max="1631" width="12.42578125" style="5" customWidth="1"/>
    <col min="1632" max="1632" width="13" style="5" customWidth="1"/>
    <col min="1633" max="1633" width="12.5703125" style="5" customWidth="1"/>
    <col min="1634" max="1647" width="11.7109375" style="5" customWidth="1"/>
    <col min="1648" max="1648" width="12.28515625" style="5" customWidth="1"/>
    <col min="1649" max="1649" width="11.7109375" style="5" customWidth="1"/>
    <col min="1650" max="1650" width="12.85546875" style="5" customWidth="1"/>
    <col min="1651" max="1651" width="11.7109375" style="5" customWidth="1"/>
    <col min="1652" max="1652" width="12.7109375" style="5" customWidth="1"/>
    <col min="1653" max="1653" width="11.7109375" style="5" customWidth="1"/>
    <col min="1654" max="1654" width="13" style="5" customWidth="1"/>
    <col min="1655" max="1666" width="11.7109375" style="5" customWidth="1"/>
    <col min="1667" max="1667" width="12.5703125" style="5" customWidth="1"/>
    <col min="1668" max="1668" width="11.7109375" style="5" customWidth="1"/>
    <col min="1669" max="1669" width="13" style="5" customWidth="1"/>
    <col min="1670" max="1675" width="11.7109375" style="5" customWidth="1"/>
    <col min="1676" max="1676" width="13.7109375" style="5" customWidth="1"/>
    <col min="1677" max="1677" width="13.140625" style="5" customWidth="1"/>
    <col min="1678" max="1681" width="13" style="5" customWidth="1"/>
    <col min="1682" max="1688" width="11.7109375" style="5" customWidth="1"/>
    <col min="1689" max="1689" width="10.85546875" style="5" customWidth="1"/>
    <col min="1690" max="1690" width="11.7109375" style="5" customWidth="1"/>
    <col min="1691" max="1693" width="22.7109375" style="5" customWidth="1"/>
    <col min="1694" max="1696" width="20.7109375" style="5" customWidth="1"/>
    <col min="1697" max="1884" width="8.85546875" style="5"/>
    <col min="1885" max="1885" width="6.140625" style="5" customWidth="1"/>
    <col min="1886" max="1886" width="20.28515625" style="5" customWidth="1"/>
    <col min="1887" max="1887" width="12.42578125" style="5" customWidth="1"/>
    <col min="1888" max="1888" width="13" style="5" customWidth="1"/>
    <col min="1889" max="1889" width="12.5703125" style="5" customWidth="1"/>
    <col min="1890" max="1903" width="11.7109375" style="5" customWidth="1"/>
    <col min="1904" max="1904" width="12.28515625" style="5" customWidth="1"/>
    <col min="1905" max="1905" width="11.7109375" style="5" customWidth="1"/>
    <col min="1906" max="1906" width="12.85546875" style="5" customWidth="1"/>
    <col min="1907" max="1907" width="11.7109375" style="5" customWidth="1"/>
    <col min="1908" max="1908" width="12.7109375" style="5" customWidth="1"/>
    <col min="1909" max="1909" width="11.7109375" style="5" customWidth="1"/>
    <col min="1910" max="1910" width="13" style="5" customWidth="1"/>
    <col min="1911" max="1922" width="11.7109375" style="5" customWidth="1"/>
    <col min="1923" max="1923" width="12.5703125" style="5" customWidth="1"/>
    <col min="1924" max="1924" width="11.7109375" style="5" customWidth="1"/>
    <col min="1925" max="1925" width="13" style="5" customWidth="1"/>
    <col min="1926" max="1931" width="11.7109375" style="5" customWidth="1"/>
    <col min="1932" max="1932" width="13.7109375" style="5" customWidth="1"/>
    <col min="1933" max="1933" width="13.140625" style="5" customWidth="1"/>
    <col min="1934" max="1937" width="13" style="5" customWidth="1"/>
    <col min="1938" max="1944" width="11.7109375" style="5" customWidth="1"/>
    <col min="1945" max="1945" width="10.85546875" style="5" customWidth="1"/>
    <col min="1946" max="1946" width="11.7109375" style="5" customWidth="1"/>
    <col min="1947" max="1949" width="22.7109375" style="5" customWidth="1"/>
    <col min="1950" max="1952" width="20.7109375" style="5" customWidth="1"/>
    <col min="1953" max="2140" width="8.85546875" style="5"/>
    <col min="2141" max="2141" width="6.140625" style="5" customWidth="1"/>
    <col min="2142" max="2142" width="20.28515625" style="5" customWidth="1"/>
    <col min="2143" max="2143" width="12.42578125" style="5" customWidth="1"/>
    <col min="2144" max="2144" width="13" style="5" customWidth="1"/>
    <col min="2145" max="2145" width="12.5703125" style="5" customWidth="1"/>
    <col min="2146" max="2159" width="11.7109375" style="5" customWidth="1"/>
    <col min="2160" max="2160" width="12.28515625" style="5" customWidth="1"/>
    <col min="2161" max="2161" width="11.7109375" style="5" customWidth="1"/>
    <col min="2162" max="2162" width="12.85546875" style="5" customWidth="1"/>
    <col min="2163" max="2163" width="11.7109375" style="5" customWidth="1"/>
    <col min="2164" max="2164" width="12.7109375" style="5" customWidth="1"/>
    <col min="2165" max="2165" width="11.7109375" style="5" customWidth="1"/>
    <col min="2166" max="2166" width="13" style="5" customWidth="1"/>
    <col min="2167" max="2178" width="11.7109375" style="5" customWidth="1"/>
    <col min="2179" max="2179" width="12.5703125" style="5" customWidth="1"/>
    <col min="2180" max="2180" width="11.7109375" style="5" customWidth="1"/>
    <col min="2181" max="2181" width="13" style="5" customWidth="1"/>
    <col min="2182" max="2187" width="11.7109375" style="5" customWidth="1"/>
    <col min="2188" max="2188" width="13.7109375" style="5" customWidth="1"/>
    <col min="2189" max="2189" width="13.140625" style="5" customWidth="1"/>
    <col min="2190" max="2193" width="13" style="5" customWidth="1"/>
    <col min="2194" max="2200" width="11.7109375" style="5" customWidth="1"/>
    <col min="2201" max="2201" width="10.85546875" style="5" customWidth="1"/>
    <col min="2202" max="2202" width="11.7109375" style="5" customWidth="1"/>
    <col min="2203" max="2205" width="22.7109375" style="5" customWidth="1"/>
    <col min="2206" max="2208" width="20.7109375" style="5" customWidth="1"/>
    <col min="2209" max="2396" width="8.85546875" style="5"/>
    <col min="2397" max="2397" width="6.140625" style="5" customWidth="1"/>
    <col min="2398" max="2398" width="20.28515625" style="5" customWidth="1"/>
    <col min="2399" max="2399" width="12.42578125" style="5" customWidth="1"/>
    <col min="2400" max="2400" width="13" style="5" customWidth="1"/>
    <col min="2401" max="2401" width="12.5703125" style="5" customWidth="1"/>
    <col min="2402" max="2415" width="11.7109375" style="5" customWidth="1"/>
    <col min="2416" max="2416" width="12.28515625" style="5" customWidth="1"/>
    <col min="2417" max="2417" width="11.7109375" style="5" customWidth="1"/>
    <col min="2418" max="2418" width="12.85546875" style="5" customWidth="1"/>
    <col min="2419" max="2419" width="11.7109375" style="5" customWidth="1"/>
    <col min="2420" max="2420" width="12.7109375" style="5" customWidth="1"/>
    <col min="2421" max="2421" width="11.7109375" style="5" customWidth="1"/>
    <col min="2422" max="2422" width="13" style="5" customWidth="1"/>
    <col min="2423" max="2434" width="11.7109375" style="5" customWidth="1"/>
    <col min="2435" max="2435" width="12.5703125" style="5" customWidth="1"/>
    <col min="2436" max="2436" width="11.7109375" style="5" customWidth="1"/>
    <col min="2437" max="2437" width="13" style="5" customWidth="1"/>
    <col min="2438" max="2443" width="11.7109375" style="5" customWidth="1"/>
    <col min="2444" max="2444" width="13.7109375" style="5" customWidth="1"/>
    <col min="2445" max="2445" width="13.140625" style="5" customWidth="1"/>
    <col min="2446" max="2449" width="13" style="5" customWidth="1"/>
    <col min="2450" max="2456" width="11.7109375" style="5" customWidth="1"/>
    <col min="2457" max="2457" width="10.85546875" style="5" customWidth="1"/>
    <col min="2458" max="2458" width="11.7109375" style="5" customWidth="1"/>
    <col min="2459" max="2461" width="22.7109375" style="5" customWidth="1"/>
    <col min="2462" max="2464" width="20.7109375" style="5" customWidth="1"/>
    <col min="2465" max="2652" width="8.85546875" style="5"/>
    <col min="2653" max="2653" width="6.140625" style="5" customWidth="1"/>
    <col min="2654" max="2654" width="20.28515625" style="5" customWidth="1"/>
    <col min="2655" max="2655" width="12.42578125" style="5" customWidth="1"/>
    <col min="2656" max="2656" width="13" style="5" customWidth="1"/>
    <col min="2657" max="2657" width="12.5703125" style="5" customWidth="1"/>
    <col min="2658" max="2671" width="11.7109375" style="5" customWidth="1"/>
    <col min="2672" max="2672" width="12.28515625" style="5" customWidth="1"/>
    <col min="2673" max="2673" width="11.7109375" style="5" customWidth="1"/>
    <col min="2674" max="2674" width="12.85546875" style="5" customWidth="1"/>
    <col min="2675" max="2675" width="11.7109375" style="5" customWidth="1"/>
    <col min="2676" max="2676" width="12.7109375" style="5" customWidth="1"/>
    <col min="2677" max="2677" width="11.7109375" style="5" customWidth="1"/>
    <col min="2678" max="2678" width="13" style="5" customWidth="1"/>
    <col min="2679" max="2690" width="11.7109375" style="5" customWidth="1"/>
    <col min="2691" max="2691" width="12.5703125" style="5" customWidth="1"/>
    <col min="2692" max="2692" width="11.7109375" style="5" customWidth="1"/>
    <col min="2693" max="2693" width="13" style="5" customWidth="1"/>
    <col min="2694" max="2699" width="11.7109375" style="5" customWidth="1"/>
    <col min="2700" max="2700" width="13.7109375" style="5" customWidth="1"/>
    <col min="2701" max="2701" width="13.140625" style="5" customWidth="1"/>
    <col min="2702" max="2705" width="13" style="5" customWidth="1"/>
    <col min="2706" max="2712" width="11.7109375" style="5" customWidth="1"/>
    <col min="2713" max="2713" width="10.85546875" style="5" customWidth="1"/>
    <col min="2714" max="2714" width="11.7109375" style="5" customWidth="1"/>
    <col min="2715" max="2717" width="22.7109375" style="5" customWidth="1"/>
    <col min="2718" max="2720" width="20.7109375" style="5" customWidth="1"/>
    <col min="2721" max="2908" width="8.85546875" style="5"/>
    <col min="2909" max="2909" width="6.140625" style="5" customWidth="1"/>
    <col min="2910" max="2910" width="20.28515625" style="5" customWidth="1"/>
    <col min="2911" max="2911" width="12.42578125" style="5" customWidth="1"/>
    <col min="2912" max="2912" width="13" style="5" customWidth="1"/>
    <col min="2913" max="2913" width="12.5703125" style="5" customWidth="1"/>
    <col min="2914" max="2927" width="11.7109375" style="5" customWidth="1"/>
    <col min="2928" max="2928" width="12.28515625" style="5" customWidth="1"/>
    <col min="2929" max="2929" width="11.7109375" style="5" customWidth="1"/>
    <col min="2930" max="2930" width="12.85546875" style="5" customWidth="1"/>
    <col min="2931" max="2931" width="11.7109375" style="5" customWidth="1"/>
    <col min="2932" max="2932" width="12.7109375" style="5" customWidth="1"/>
    <col min="2933" max="2933" width="11.7109375" style="5" customWidth="1"/>
    <col min="2934" max="2934" width="13" style="5" customWidth="1"/>
    <col min="2935" max="2946" width="11.7109375" style="5" customWidth="1"/>
    <col min="2947" max="2947" width="12.5703125" style="5" customWidth="1"/>
    <col min="2948" max="2948" width="11.7109375" style="5" customWidth="1"/>
    <col min="2949" max="2949" width="13" style="5" customWidth="1"/>
    <col min="2950" max="2955" width="11.7109375" style="5" customWidth="1"/>
    <col min="2956" max="2956" width="13.7109375" style="5" customWidth="1"/>
    <col min="2957" max="2957" width="13.140625" style="5" customWidth="1"/>
    <col min="2958" max="2961" width="13" style="5" customWidth="1"/>
    <col min="2962" max="2968" width="11.7109375" style="5" customWidth="1"/>
    <col min="2969" max="2969" width="10.85546875" style="5" customWidth="1"/>
    <col min="2970" max="2970" width="11.7109375" style="5" customWidth="1"/>
    <col min="2971" max="2973" width="22.7109375" style="5" customWidth="1"/>
    <col min="2974" max="2976" width="20.7109375" style="5" customWidth="1"/>
    <col min="2977" max="3164" width="8.85546875" style="5"/>
    <col min="3165" max="3165" width="6.140625" style="5" customWidth="1"/>
    <col min="3166" max="3166" width="20.28515625" style="5" customWidth="1"/>
    <col min="3167" max="3167" width="12.42578125" style="5" customWidth="1"/>
    <col min="3168" max="3168" width="13" style="5" customWidth="1"/>
    <col min="3169" max="3169" width="12.5703125" style="5" customWidth="1"/>
    <col min="3170" max="3183" width="11.7109375" style="5" customWidth="1"/>
    <col min="3184" max="3184" width="12.28515625" style="5" customWidth="1"/>
    <col min="3185" max="3185" width="11.7109375" style="5" customWidth="1"/>
    <col min="3186" max="3186" width="12.85546875" style="5" customWidth="1"/>
    <col min="3187" max="3187" width="11.7109375" style="5" customWidth="1"/>
    <col min="3188" max="3188" width="12.7109375" style="5" customWidth="1"/>
    <col min="3189" max="3189" width="11.7109375" style="5" customWidth="1"/>
    <col min="3190" max="3190" width="13" style="5" customWidth="1"/>
    <col min="3191" max="3202" width="11.7109375" style="5" customWidth="1"/>
    <col min="3203" max="3203" width="12.5703125" style="5" customWidth="1"/>
    <col min="3204" max="3204" width="11.7109375" style="5" customWidth="1"/>
    <col min="3205" max="3205" width="13" style="5" customWidth="1"/>
    <col min="3206" max="3211" width="11.7109375" style="5" customWidth="1"/>
    <col min="3212" max="3212" width="13.7109375" style="5" customWidth="1"/>
    <col min="3213" max="3213" width="13.140625" style="5" customWidth="1"/>
    <col min="3214" max="3217" width="13" style="5" customWidth="1"/>
    <col min="3218" max="3224" width="11.7109375" style="5" customWidth="1"/>
    <col min="3225" max="3225" width="10.85546875" style="5" customWidth="1"/>
    <col min="3226" max="3226" width="11.7109375" style="5" customWidth="1"/>
    <col min="3227" max="3229" width="22.7109375" style="5" customWidth="1"/>
    <col min="3230" max="3232" width="20.7109375" style="5" customWidth="1"/>
    <col min="3233" max="3420" width="8.85546875" style="5"/>
    <col min="3421" max="3421" width="6.140625" style="5" customWidth="1"/>
    <col min="3422" max="3422" width="20.28515625" style="5" customWidth="1"/>
    <col min="3423" max="3423" width="12.42578125" style="5" customWidth="1"/>
    <col min="3424" max="3424" width="13" style="5" customWidth="1"/>
    <col min="3425" max="3425" width="12.5703125" style="5" customWidth="1"/>
    <col min="3426" max="3439" width="11.7109375" style="5" customWidth="1"/>
    <col min="3440" max="3440" width="12.28515625" style="5" customWidth="1"/>
    <col min="3441" max="3441" width="11.7109375" style="5" customWidth="1"/>
    <col min="3442" max="3442" width="12.85546875" style="5" customWidth="1"/>
    <col min="3443" max="3443" width="11.7109375" style="5" customWidth="1"/>
    <col min="3444" max="3444" width="12.7109375" style="5" customWidth="1"/>
    <col min="3445" max="3445" width="11.7109375" style="5" customWidth="1"/>
    <col min="3446" max="3446" width="13" style="5" customWidth="1"/>
    <col min="3447" max="3458" width="11.7109375" style="5" customWidth="1"/>
    <col min="3459" max="3459" width="12.5703125" style="5" customWidth="1"/>
    <col min="3460" max="3460" width="11.7109375" style="5" customWidth="1"/>
    <col min="3461" max="3461" width="13" style="5" customWidth="1"/>
    <col min="3462" max="3467" width="11.7109375" style="5" customWidth="1"/>
    <col min="3468" max="3468" width="13.7109375" style="5" customWidth="1"/>
    <col min="3469" max="3469" width="13.140625" style="5" customWidth="1"/>
    <col min="3470" max="3473" width="13" style="5" customWidth="1"/>
    <col min="3474" max="3480" width="11.7109375" style="5" customWidth="1"/>
    <col min="3481" max="3481" width="10.85546875" style="5" customWidth="1"/>
    <col min="3482" max="3482" width="11.7109375" style="5" customWidth="1"/>
    <col min="3483" max="3485" width="22.7109375" style="5" customWidth="1"/>
    <col min="3486" max="3488" width="20.7109375" style="5" customWidth="1"/>
    <col min="3489" max="3676" width="8.85546875" style="5"/>
    <col min="3677" max="3677" width="6.140625" style="5" customWidth="1"/>
    <col min="3678" max="3678" width="20.28515625" style="5" customWidth="1"/>
    <col min="3679" max="3679" width="12.42578125" style="5" customWidth="1"/>
    <col min="3680" max="3680" width="13" style="5" customWidth="1"/>
    <col min="3681" max="3681" width="12.5703125" style="5" customWidth="1"/>
    <col min="3682" max="3695" width="11.7109375" style="5" customWidth="1"/>
    <col min="3696" max="3696" width="12.28515625" style="5" customWidth="1"/>
    <col min="3697" max="3697" width="11.7109375" style="5" customWidth="1"/>
    <col min="3698" max="3698" width="12.85546875" style="5" customWidth="1"/>
    <col min="3699" max="3699" width="11.7109375" style="5" customWidth="1"/>
    <col min="3700" max="3700" width="12.7109375" style="5" customWidth="1"/>
    <col min="3701" max="3701" width="11.7109375" style="5" customWidth="1"/>
    <col min="3702" max="3702" width="13" style="5" customWidth="1"/>
    <col min="3703" max="3714" width="11.7109375" style="5" customWidth="1"/>
    <col min="3715" max="3715" width="12.5703125" style="5" customWidth="1"/>
    <col min="3716" max="3716" width="11.7109375" style="5" customWidth="1"/>
    <col min="3717" max="3717" width="13" style="5" customWidth="1"/>
    <col min="3718" max="3723" width="11.7109375" style="5" customWidth="1"/>
    <col min="3724" max="3724" width="13.7109375" style="5" customWidth="1"/>
    <col min="3725" max="3725" width="13.140625" style="5" customWidth="1"/>
    <col min="3726" max="3729" width="13" style="5" customWidth="1"/>
    <col min="3730" max="3736" width="11.7109375" style="5" customWidth="1"/>
    <col min="3737" max="3737" width="10.85546875" style="5" customWidth="1"/>
    <col min="3738" max="3738" width="11.7109375" style="5" customWidth="1"/>
    <col min="3739" max="3741" width="22.7109375" style="5" customWidth="1"/>
    <col min="3742" max="3744" width="20.7109375" style="5" customWidth="1"/>
    <col min="3745" max="3932" width="8.85546875" style="5"/>
    <col min="3933" max="3933" width="6.140625" style="5" customWidth="1"/>
    <col min="3934" max="3934" width="20.28515625" style="5" customWidth="1"/>
    <col min="3935" max="3935" width="12.42578125" style="5" customWidth="1"/>
    <col min="3936" max="3936" width="13" style="5" customWidth="1"/>
    <col min="3937" max="3937" width="12.5703125" style="5" customWidth="1"/>
    <col min="3938" max="3951" width="11.7109375" style="5" customWidth="1"/>
    <col min="3952" max="3952" width="12.28515625" style="5" customWidth="1"/>
    <col min="3953" max="3953" width="11.7109375" style="5" customWidth="1"/>
    <col min="3954" max="3954" width="12.85546875" style="5" customWidth="1"/>
    <col min="3955" max="3955" width="11.7109375" style="5" customWidth="1"/>
    <col min="3956" max="3956" width="12.7109375" style="5" customWidth="1"/>
    <col min="3957" max="3957" width="11.7109375" style="5" customWidth="1"/>
    <col min="3958" max="3958" width="13" style="5" customWidth="1"/>
    <col min="3959" max="3970" width="11.7109375" style="5" customWidth="1"/>
    <col min="3971" max="3971" width="12.5703125" style="5" customWidth="1"/>
    <col min="3972" max="3972" width="11.7109375" style="5" customWidth="1"/>
    <col min="3973" max="3973" width="13" style="5" customWidth="1"/>
    <col min="3974" max="3979" width="11.7109375" style="5" customWidth="1"/>
    <col min="3980" max="3980" width="13.7109375" style="5" customWidth="1"/>
    <col min="3981" max="3981" width="13.140625" style="5" customWidth="1"/>
    <col min="3982" max="3985" width="13" style="5" customWidth="1"/>
    <col min="3986" max="3992" width="11.7109375" style="5" customWidth="1"/>
    <col min="3993" max="3993" width="10.85546875" style="5" customWidth="1"/>
    <col min="3994" max="3994" width="11.7109375" style="5" customWidth="1"/>
    <col min="3995" max="3997" width="22.7109375" style="5" customWidth="1"/>
    <col min="3998" max="4000" width="20.7109375" style="5" customWidth="1"/>
    <col min="4001" max="4188" width="8.85546875" style="5"/>
    <col min="4189" max="4189" width="6.140625" style="5" customWidth="1"/>
    <col min="4190" max="4190" width="20.28515625" style="5" customWidth="1"/>
    <col min="4191" max="4191" width="12.42578125" style="5" customWidth="1"/>
    <col min="4192" max="4192" width="13" style="5" customWidth="1"/>
    <col min="4193" max="4193" width="12.5703125" style="5" customWidth="1"/>
    <col min="4194" max="4207" width="11.7109375" style="5" customWidth="1"/>
    <col min="4208" max="4208" width="12.28515625" style="5" customWidth="1"/>
    <col min="4209" max="4209" width="11.7109375" style="5" customWidth="1"/>
    <col min="4210" max="4210" width="12.85546875" style="5" customWidth="1"/>
    <col min="4211" max="4211" width="11.7109375" style="5" customWidth="1"/>
    <col min="4212" max="4212" width="12.7109375" style="5" customWidth="1"/>
    <col min="4213" max="4213" width="11.7109375" style="5" customWidth="1"/>
    <col min="4214" max="4214" width="13" style="5" customWidth="1"/>
    <col min="4215" max="4226" width="11.7109375" style="5" customWidth="1"/>
    <col min="4227" max="4227" width="12.5703125" style="5" customWidth="1"/>
    <col min="4228" max="4228" width="11.7109375" style="5" customWidth="1"/>
    <col min="4229" max="4229" width="13" style="5" customWidth="1"/>
    <col min="4230" max="4235" width="11.7109375" style="5" customWidth="1"/>
    <col min="4236" max="4236" width="13.7109375" style="5" customWidth="1"/>
    <col min="4237" max="4237" width="13.140625" style="5" customWidth="1"/>
    <col min="4238" max="4241" width="13" style="5" customWidth="1"/>
    <col min="4242" max="4248" width="11.7109375" style="5" customWidth="1"/>
    <col min="4249" max="4249" width="10.85546875" style="5" customWidth="1"/>
    <col min="4250" max="4250" width="11.7109375" style="5" customWidth="1"/>
    <col min="4251" max="4253" width="22.7109375" style="5" customWidth="1"/>
    <col min="4254" max="4256" width="20.7109375" style="5" customWidth="1"/>
    <col min="4257" max="4444" width="8.85546875" style="5"/>
    <col min="4445" max="4445" width="6.140625" style="5" customWidth="1"/>
    <col min="4446" max="4446" width="20.28515625" style="5" customWidth="1"/>
    <col min="4447" max="4447" width="12.42578125" style="5" customWidth="1"/>
    <col min="4448" max="4448" width="13" style="5" customWidth="1"/>
    <col min="4449" max="4449" width="12.5703125" style="5" customWidth="1"/>
    <col min="4450" max="4463" width="11.7109375" style="5" customWidth="1"/>
    <col min="4464" max="4464" width="12.28515625" style="5" customWidth="1"/>
    <col min="4465" max="4465" width="11.7109375" style="5" customWidth="1"/>
    <col min="4466" max="4466" width="12.85546875" style="5" customWidth="1"/>
    <col min="4467" max="4467" width="11.7109375" style="5" customWidth="1"/>
    <col min="4468" max="4468" width="12.7109375" style="5" customWidth="1"/>
    <col min="4469" max="4469" width="11.7109375" style="5" customWidth="1"/>
    <col min="4470" max="4470" width="13" style="5" customWidth="1"/>
    <col min="4471" max="4482" width="11.7109375" style="5" customWidth="1"/>
    <col min="4483" max="4483" width="12.5703125" style="5" customWidth="1"/>
    <col min="4484" max="4484" width="11.7109375" style="5" customWidth="1"/>
    <col min="4485" max="4485" width="13" style="5" customWidth="1"/>
    <col min="4486" max="4491" width="11.7109375" style="5" customWidth="1"/>
    <col min="4492" max="4492" width="13.7109375" style="5" customWidth="1"/>
    <col min="4493" max="4493" width="13.140625" style="5" customWidth="1"/>
    <col min="4494" max="4497" width="13" style="5" customWidth="1"/>
    <col min="4498" max="4504" width="11.7109375" style="5" customWidth="1"/>
    <col min="4505" max="4505" width="10.85546875" style="5" customWidth="1"/>
    <col min="4506" max="4506" width="11.7109375" style="5" customWidth="1"/>
    <col min="4507" max="4509" width="22.7109375" style="5" customWidth="1"/>
    <col min="4510" max="4512" width="20.7109375" style="5" customWidth="1"/>
    <col min="4513" max="4700" width="8.85546875" style="5"/>
    <col min="4701" max="4701" width="6.140625" style="5" customWidth="1"/>
    <col min="4702" max="4702" width="20.28515625" style="5" customWidth="1"/>
    <col min="4703" max="4703" width="12.42578125" style="5" customWidth="1"/>
    <col min="4704" max="4704" width="13" style="5" customWidth="1"/>
    <col min="4705" max="4705" width="12.5703125" style="5" customWidth="1"/>
    <col min="4706" max="4719" width="11.7109375" style="5" customWidth="1"/>
    <col min="4720" max="4720" width="12.28515625" style="5" customWidth="1"/>
    <col min="4721" max="4721" width="11.7109375" style="5" customWidth="1"/>
    <col min="4722" max="4722" width="12.85546875" style="5" customWidth="1"/>
    <col min="4723" max="4723" width="11.7109375" style="5" customWidth="1"/>
    <col min="4724" max="4724" width="12.7109375" style="5" customWidth="1"/>
    <col min="4725" max="4725" width="11.7109375" style="5" customWidth="1"/>
    <col min="4726" max="4726" width="13" style="5" customWidth="1"/>
    <col min="4727" max="4738" width="11.7109375" style="5" customWidth="1"/>
    <col min="4739" max="4739" width="12.5703125" style="5" customWidth="1"/>
    <col min="4740" max="4740" width="11.7109375" style="5" customWidth="1"/>
    <col min="4741" max="4741" width="13" style="5" customWidth="1"/>
    <col min="4742" max="4747" width="11.7109375" style="5" customWidth="1"/>
    <col min="4748" max="4748" width="13.7109375" style="5" customWidth="1"/>
    <col min="4749" max="4749" width="13.140625" style="5" customWidth="1"/>
    <col min="4750" max="4753" width="13" style="5" customWidth="1"/>
    <col min="4754" max="4760" width="11.7109375" style="5" customWidth="1"/>
    <col min="4761" max="4761" width="10.85546875" style="5" customWidth="1"/>
    <col min="4762" max="4762" width="11.7109375" style="5" customWidth="1"/>
    <col min="4763" max="4765" width="22.7109375" style="5" customWidth="1"/>
    <col min="4766" max="4768" width="20.7109375" style="5" customWidth="1"/>
    <col min="4769" max="4956" width="8.85546875" style="5"/>
    <col min="4957" max="4957" width="6.140625" style="5" customWidth="1"/>
    <col min="4958" max="4958" width="20.28515625" style="5" customWidth="1"/>
    <col min="4959" max="4959" width="12.42578125" style="5" customWidth="1"/>
    <col min="4960" max="4960" width="13" style="5" customWidth="1"/>
    <col min="4961" max="4961" width="12.5703125" style="5" customWidth="1"/>
    <col min="4962" max="4975" width="11.7109375" style="5" customWidth="1"/>
    <col min="4976" max="4976" width="12.28515625" style="5" customWidth="1"/>
    <col min="4977" max="4977" width="11.7109375" style="5" customWidth="1"/>
    <col min="4978" max="4978" width="12.85546875" style="5" customWidth="1"/>
    <col min="4979" max="4979" width="11.7109375" style="5" customWidth="1"/>
    <col min="4980" max="4980" width="12.7109375" style="5" customWidth="1"/>
    <col min="4981" max="4981" width="11.7109375" style="5" customWidth="1"/>
    <col min="4982" max="4982" width="13" style="5" customWidth="1"/>
    <col min="4983" max="4994" width="11.7109375" style="5" customWidth="1"/>
    <col min="4995" max="4995" width="12.5703125" style="5" customWidth="1"/>
    <col min="4996" max="4996" width="11.7109375" style="5" customWidth="1"/>
    <col min="4997" max="4997" width="13" style="5" customWidth="1"/>
    <col min="4998" max="5003" width="11.7109375" style="5" customWidth="1"/>
    <col min="5004" max="5004" width="13.7109375" style="5" customWidth="1"/>
    <col min="5005" max="5005" width="13.140625" style="5" customWidth="1"/>
    <col min="5006" max="5009" width="13" style="5" customWidth="1"/>
    <col min="5010" max="5016" width="11.7109375" style="5" customWidth="1"/>
    <col min="5017" max="5017" width="10.85546875" style="5" customWidth="1"/>
    <col min="5018" max="5018" width="11.7109375" style="5" customWidth="1"/>
    <col min="5019" max="5021" width="22.7109375" style="5" customWidth="1"/>
    <col min="5022" max="5024" width="20.7109375" style="5" customWidth="1"/>
    <col min="5025" max="5212" width="8.85546875" style="5"/>
    <col min="5213" max="5213" width="6.140625" style="5" customWidth="1"/>
    <col min="5214" max="5214" width="20.28515625" style="5" customWidth="1"/>
    <col min="5215" max="5215" width="12.42578125" style="5" customWidth="1"/>
    <col min="5216" max="5216" width="13" style="5" customWidth="1"/>
    <col min="5217" max="5217" width="12.5703125" style="5" customWidth="1"/>
    <col min="5218" max="5231" width="11.7109375" style="5" customWidth="1"/>
    <col min="5232" max="5232" width="12.28515625" style="5" customWidth="1"/>
    <col min="5233" max="5233" width="11.7109375" style="5" customWidth="1"/>
    <col min="5234" max="5234" width="12.85546875" style="5" customWidth="1"/>
    <col min="5235" max="5235" width="11.7109375" style="5" customWidth="1"/>
    <col min="5236" max="5236" width="12.7109375" style="5" customWidth="1"/>
    <col min="5237" max="5237" width="11.7109375" style="5" customWidth="1"/>
    <col min="5238" max="5238" width="13" style="5" customWidth="1"/>
    <col min="5239" max="5250" width="11.7109375" style="5" customWidth="1"/>
    <col min="5251" max="5251" width="12.5703125" style="5" customWidth="1"/>
    <col min="5252" max="5252" width="11.7109375" style="5" customWidth="1"/>
    <col min="5253" max="5253" width="13" style="5" customWidth="1"/>
    <col min="5254" max="5259" width="11.7109375" style="5" customWidth="1"/>
    <col min="5260" max="5260" width="13.7109375" style="5" customWidth="1"/>
    <col min="5261" max="5261" width="13.140625" style="5" customWidth="1"/>
    <col min="5262" max="5265" width="13" style="5" customWidth="1"/>
    <col min="5266" max="5272" width="11.7109375" style="5" customWidth="1"/>
    <col min="5273" max="5273" width="10.85546875" style="5" customWidth="1"/>
    <col min="5274" max="5274" width="11.7109375" style="5" customWidth="1"/>
    <col min="5275" max="5277" width="22.7109375" style="5" customWidth="1"/>
    <col min="5278" max="5280" width="20.7109375" style="5" customWidth="1"/>
    <col min="5281" max="5468" width="8.85546875" style="5"/>
    <col min="5469" max="5469" width="6.140625" style="5" customWidth="1"/>
    <col min="5470" max="5470" width="20.28515625" style="5" customWidth="1"/>
    <col min="5471" max="5471" width="12.42578125" style="5" customWidth="1"/>
    <col min="5472" max="5472" width="13" style="5" customWidth="1"/>
    <col min="5473" max="5473" width="12.5703125" style="5" customWidth="1"/>
    <col min="5474" max="5487" width="11.7109375" style="5" customWidth="1"/>
    <col min="5488" max="5488" width="12.28515625" style="5" customWidth="1"/>
    <col min="5489" max="5489" width="11.7109375" style="5" customWidth="1"/>
    <col min="5490" max="5490" width="12.85546875" style="5" customWidth="1"/>
    <col min="5491" max="5491" width="11.7109375" style="5" customWidth="1"/>
    <col min="5492" max="5492" width="12.7109375" style="5" customWidth="1"/>
    <col min="5493" max="5493" width="11.7109375" style="5" customWidth="1"/>
    <col min="5494" max="5494" width="13" style="5" customWidth="1"/>
    <col min="5495" max="5506" width="11.7109375" style="5" customWidth="1"/>
    <col min="5507" max="5507" width="12.5703125" style="5" customWidth="1"/>
    <col min="5508" max="5508" width="11.7109375" style="5" customWidth="1"/>
    <col min="5509" max="5509" width="13" style="5" customWidth="1"/>
    <col min="5510" max="5515" width="11.7109375" style="5" customWidth="1"/>
    <col min="5516" max="5516" width="13.7109375" style="5" customWidth="1"/>
    <col min="5517" max="5517" width="13.140625" style="5" customWidth="1"/>
    <col min="5518" max="5521" width="13" style="5" customWidth="1"/>
    <col min="5522" max="5528" width="11.7109375" style="5" customWidth="1"/>
    <col min="5529" max="5529" width="10.85546875" style="5" customWidth="1"/>
    <col min="5530" max="5530" width="11.7109375" style="5" customWidth="1"/>
    <col min="5531" max="5533" width="22.7109375" style="5" customWidth="1"/>
    <col min="5534" max="5536" width="20.7109375" style="5" customWidth="1"/>
    <col min="5537" max="5724" width="8.85546875" style="5"/>
    <col min="5725" max="5725" width="6.140625" style="5" customWidth="1"/>
    <col min="5726" max="5726" width="20.28515625" style="5" customWidth="1"/>
    <col min="5727" max="5727" width="12.42578125" style="5" customWidth="1"/>
    <col min="5728" max="5728" width="13" style="5" customWidth="1"/>
    <col min="5729" max="5729" width="12.5703125" style="5" customWidth="1"/>
    <col min="5730" max="5743" width="11.7109375" style="5" customWidth="1"/>
    <col min="5744" max="5744" width="12.28515625" style="5" customWidth="1"/>
    <col min="5745" max="5745" width="11.7109375" style="5" customWidth="1"/>
    <col min="5746" max="5746" width="12.85546875" style="5" customWidth="1"/>
    <col min="5747" max="5747" width="11.7109375" style="5" customWidth="1"/>
    <col min="5748" max="5748" width="12.7109375" style="5" customWidth="1"/>
    <col min="5749" max="5749" width="11.7109375" style="5" customWidth="1"/>
    <col min="5750" max="5750" width="13" style="5" customWidth="1"/>
    <col min="5751" max="5762" width="11.7109375" style="5" customWidth="1"/>
    <col min="5763" max="5763" width="12.5703125" style="5" customWidth="1"/>
    <col min="5764" max="5764" width="11.7109375" style="5" customWidth="1"/>
    <col min="5765" max="5765" width="13" style="5" customWidth="1"/>
    <col min="5766" max="5771" width="11.7109375" style="5" customWidth="1"/>
    <col min="5772" max="5772" width="13.7109375" style="5" customWidth="1"/>
    <col min="5773" max="5773" width="13.140625" style="5" customWidth="1"/>
    <col min="5774" max="5777" width="13" style="5" customWidth="1"/>
    <col min="5778" max="5784" width="11.7109375" style="5" customWidth="1"/>
    <col min="5785" max="5785" width="10.85546875" style="5" customWidth="1"/>
    <col min="5786" max="5786" width="11.7109375" style="5" customWidth="1"/>
    <col min="5787" max="5789" width="22.7109375" style="5" customWidth="1"/>
    <col min="5790" max="5792" width="20.7109375" style="5" customWidth="1"/>
    <col min="5793" max="5980" width="8.85546875" style="5"/>
    <col min="5981" max="5981" width="6.140625" style="5" customWidth="1"/>
    <col min="5982" max="5982" width="20.28515625" style="5" customWidth="1"/>
    <col min="5983" max="5983" width="12.42578125" style="5" customWidth="1"/>
    <col min="5984" max="5984" width="13" style="5" customWidth="1"/>
    <col min="5985" max="5985" width="12.5703125" style="5" customWidth="1"/>
    <col min="5986" max="5999" width="11.7109375" style="5" customWidth="1"/>
    <col min="6000" max="6000" width="12.28515625" style="5" customWidth="1"/>
    <col min="6001" max="6001" width="11.7109375" style="5" customWidth="1"/>
    <col min="6002" max="6002" width="12.85546875" style="5" customWidth="1"/>
    <col min="6003" max="6003" width="11.7109375" style="5" customWidth="1"/>
    <col min="6004" max="6004" width="12.7109375" style="5" customWidth="1"/>
    <col min="6005" max="6005" width="11.7109375" style="5" customWidth="1"/>
    <col min="6006" max="6006" width="13" style="5" customWidth="1"/>
    <col min="6007" max="6018" width="11.7109375" style="5" customWidth="1"/>
    <col min="6019" max="6019" width="12.5703125" style="5" customWidth="1"/>
    <col min="6020" max="6020" width="11.7109375" style="5" customWidth="1"/>
    <col min="6021" max="6021" width="13" style="5" customWidth="1"/>
    <col min="6022" max="6027" width="11.7109375" style="5" customWidth="1"/>
    <col min="6028" max="6028" width="13.7109375" style="5" customWidth="1"/>
    <col min="6029" max="6029" width="13.140625" style="5" customWidth="1"/>
    <col min="6030" max="6033" width="13" style="5" customWidth="1"/>
    <col min="6034" max="6040" width="11.7109375" style="5" customWidth="1"/>
    <col min="6041" max="6041" width="10.85546875" style="5" customWidth="1"/>
    <col min="6042" max="6042" width="11.7109375" style="5" customWidth="1"/>
    <col min="6043" max="6045" width="22.7109375" style="5" customWidth="1"/>
    <col min="6046" max="6048" width="20.7109375" style="5" customWidth="1"/>
    <col min="6049" max="6236" width="8.85546875" style="5"/>
    <col min="6237" max="6237" width="6.140625" style="5" customWidth="1"/>
    <col min="6238" max="6238" width="20.28515625" style="5" customWidth="1"/>
    <col min="6239" max="6239" width="12.42578125" style="5" customWidth="1"/>
    <col min="6240" max="6240" width="13" style="5" customWidth="1"/>
    <col min="6241" max="6241" width="12.5703125" style="5" customWidth="1"/>
    <col min="6242" max="6255" width="11.7109375" style="5" customWidth="1"/>
    <col min="6256" max="6256" width="12.28515625" style="5" customWidth="1"/>
    <col min="6257" max="6257" width="11.7109375" style="5" customWidth="1"/>
    <col min="6258" max="6258" width="12.85546875" style="5" customWidth="1"/>
    <col min="6259" max="6259" width="11.7109375" style="5" customWidth="1"/>
    <col min="6260" max="6260" width="12.7109375" style="5" customWidth="1"/>
    <col min="6261" max="6261" width="11.7109375" style="5" customWidth="1"/>
    <col min="6262" max="6262" width="13" style="5" customWidth="1"/>
    <col min="6263" max="6274" width="11.7109375" style="5" customWidth="1"/>
    <col min="6275" max="6275" width="12.5703125" style="5" customWidth="1"/>
    <col min="6276" max="6276" width="11.7109375" style="5" customWidth="1"/>
    <col min="6277" max="6277" width="13" style="5" customWidth="1"/>
    <col min="6278" max="6283" width="11.7109375" style="5" customWidth="1"/>
    <col min="6284" max="6284" width="13.7109375" style="5" customWidth="1"/>
    <col min="6285" max="6285" width="13.140625" style="5" customWidth="1"/>
    <col min="6286" max="6289" width="13" style="5" customWidth="1"/>
    <col min="6290" max="6296" width="11.7109375" style="5" customWidth="1"/>
    <col min="6297" max="6297" width="10.85546875" style="5" customWidth="1"/>
    <col min="6298" max="6298" width="11.7109375" style="5" customWidth="1"/>
    <col min="6299" max="6301" width="22.7109375" style="5" customWidth="1"/>
    <col min="6302" max="6304" width="20.7109375" style="5" customWidth="1"/>
    <col min="6305" max="6492" width="8.85546875" style="5"/>
    <col min="6493" max="6493" width="6.140625" style="5" customWidth="1"/>
    <col min="6494" max="6494" width="20.28515625" style="5" customWidth="1"/>
    <col min="6495" max="6495" width="12.42578125" style="5" customWidth="1"/>
    <col min="6496" max="6496" width="13" style="5" customWidth="1"/>
    <col min="6497" max="6497" width="12.5703125" style="5" customWidth="1"/>
    <col min="6498" max="6511" width="11.7109375" style="5" customWidth="1"/>
    <col min="6512" max="6512" width="12.28515625" style="5" customWidth="1"/>
    <col min="6513" max="6513" width="11.7109375" style="5" customWidth="1"/>
    <col min="6514" max="6514" width="12.85546875" style="5" customWidth="1"/>
    <col min="6515" max="6515" width="11.7109375" style="5" customWidth="1"/>
    <col min="6516" max="6516" width="12.7109375" style="5" customWidth="1"/>
    <col min="6517" max="6517" width="11.7109375" style="5" customWidth="1"/>
    <col min="6518" max="6518" width="13" style="5" customWidth="1"/>
    <col min="6519" max="6530" width="11.7109375" style="5" customWidth="1"/>
    <col min="6531" max="6531" width="12.5703125" style="5" customWidth="1"/>
    <col min="6532" max="6532" width="11.7109375" style="5" customWidth="1"/>
    <col min="6533" max="6533" width="13" style="5" customWidth="1"/>
    <col min="6534" max="6539" width="11.7109375" style="5" customWidth="1"/>
    <col min="6540" max="6540" width="13.7109375" style="5" customWidth="1"/>
    <col min="6541" max="6541" width="13.140625" style="5" customWidth="1"/>
    <col min="6542" max="6545" width="13" style="5" customWidth="1"/>
    <col min="6546" max="6552" width="11.7109375" style="5" customWidth="1"/>
    <col min="6553" max="6553" width="10.85546875" style="5" customWidth="1"/>
    <col min="6554" max="6554" width="11.7109375" style="5" customWidth="1"/>
    <col min="6555" max="6557" width="22.7109375" style="5" customWidth="1"/>
    <col min="6558" max="6560" width="20.7109375" style="5" customWidth="1"/>
    <col min="6561" max="6748" width="8.85546875" style="5"/>
    <col min="6749" max="6749" width="6.140625" style="5" customWidth="1"/>
    <col min="6750" max="6750" width="20.28515625" style="5" customWidth="1"/>
    <col min="6751" max="6751" width="12.42578125" style="5" customWidth="1"/>
    <col min="6752" max="6752" width="13" style="5" customWidth="1"/>
    <col min="6753" max="6753" width="12.5703125" style="5" customWidth="1"/>
    <col min="6754" max="6767" width="11.7109375" style="5" customWidth="1"/>
    <col min="6768" max="6768" width="12.28515625" style="5" customWidth="1"/>
    <col min="6769" max="6769" width="11.7109375" style="5" customWidth="1"/>
    <col min="6770" max="6770" width="12.85546875" style="5" customWidth="1"/>
    <col min="6771" max="6771" width="11.7109375" style="5" customWidth="1"/>
    <col min="6772" max="6772" width="12.7109375" style="5" customWidth="1"/>
    <col min="6773" max="6773" width="11.7109375" style="5" customWidth="1"/>
    <col min="6774" max="6774" width="13" style="5" customWidth="1"/>
    <col min="6775" max="6786" width="11.7109375" style="5" customWidth="1"/>
    <col min="6787" max="6787" width="12.5703125" style="5" customWidth="1"/>
    <col min="6788" max="6788" width="11.7109375" style="5" customWidth="1"/>
    <col min="6789" max="6789" width="13" style="5" customWidth="1"/>
    <col min="6790" max="6795" width="11.7109375" style="5" customWidth="1"/>
    <col min="6796" max="6796" width="13.7109375" style="5" customWidth="1"/>
    <col min="6797" max="6797" width="13.140625" style="5" customWidth="1"/>
    <col min="6798" max="6801" width="13" style="5" customWidth="1"/>
    <col min="6802" max="6808" width="11.7109375" style="5" customWidth="1"/>
    <col min="6809" max="6809" width="10.85546875" style="5" customWidth="1"/>
    <col min="6810" max="6810" width="11.7109375" style="5" customWidth="1"/>
    <col min="6811" max="6813" width="22.7109375" style="5" customWidth="1"/>
    <col min="6814" max="6816" width="20.7109375" style="5" customWidth="1"/>
    <col min="6817" max="7004" width="8.85546875" style="5"/>
    <col min="7005" max="7005" width="6.140625" style="5" customWidth="1"/>
    <col min="7006" max="7006" width="20.28515625" style="5" customWidth="1"/>
    <col min="7007" max="7007" width="12.42578125" style="5" customWidth="1"/>
    <col min="7008" max="7008" width="13" style="5" customWidth="1"/>
    <col min="7009" max="7009" width="12.5703125" style="5" customWidth="1"/>
    <col min="7010" max="7023" width="11.7109375" style="5" customWidth="1"/>
    <col min="7024" max="7024" width="12.28515625" style="5" customWidth="1"/>
    <col min="7025" max="7025" width="11.7109375" style="5" customWidth="1"/>
    <col min="7026" max="7026" width="12.85546875" style="5" customWidth="1"/>
    <col min="7027" max="7027" width="11.7109375" style="5" customWidth="1"/>
    <col min="7028" max="7028" width="12.7109375" style="5" customWidth="1"/>
    <col min="7029" max="7029" width="11.7109375" style="5" customWidth="1"/>
    <col min="7030" max="7030" width="13" style="5" customWidth="1"/>
    <col min="7031" max="7042" width="11.7109375" style="5" customWidth="1"/>
    <col min="7043" max="7043" width="12.5703125" style="5" customWidth="1"/>
    <col min="7044" max="7044" width="11.7109375" style="5" customWidth="1"/>
    <col min="7045" max="7045" width="13" style="5" customWidth="1"/>
    <col min="7046" max="7051" width="11.7109375" style="5" customWidth="1"/>
    <col min="7052" max="7052" width="13.7109375" style="5" customWidth="1"/>
    <col min="7053" max="7053" width="13.140625" style="5" customWidth="1"/>
    <col min="7054" max="7057" width="13" style="5" customWidth="1"/>
    <col min="7058" max="7064" width="11.7109375" style="5" customWidth="1"/>
    <col min="7065" max="7065" width="10.85546875" style="5" customWidth="1"/>
    <col min="7066" max="7066" width="11.7109375" style="5" customWidth="1"/>
    <col min="7067" max="7069" width="22.7109375" style="5" customWidth="1"/>
    <col min="7070" max="7072" width="20.7109375" style="5" customWidth="1"/>
    <col min="7073" max="7260" width="8.85546875" style="5"/>
    <col min="7261" max="7261" width="6.140625" style="5" customWidth="1"/>
    <col min="7262" max="7262" width="20.28515625" style="5" customWidth="1"/>
    <col min="7263" max="7263" width="12.42578125" style="5" customWidth="1"/>
    <col min="7264" max="7264" width="13" style="5" customWidth="1"/>
    <col min="7265" max="7265" width="12.5703125" style="5" customWidth="1"/>
    <col min="7266" max="7279" width="11.7109375" style="5" customWidth="1"/>
    <col min="7280" max="7280" width="12.28515625" style="5" customWidth="1"/>
    <col min="7281" max="7281" width="11.7109375" style="5" customWidth="1"/>
    <col min="7282" max="7282" width="12.85546875" style="5" customWidth="1"/>
    <col min="7283" max="7283" width="11.7109375" style="5" customWidth="1"/>
    <col min="7284" max="7284" width="12.7109375" style="5" customWidth="1"/>
    <col min="7285" max="7285" width="11.7109375" style="5" customWidth="1"/>
    <col min="7286" max="7286" width="13" style="5" customWidth="1"/>
    <col min="7287" max="7298" width="11.7109375" style="5" customWidth="1"/>
    <col min="7299" max="7299" width="12.5703125" style="5" customWidth="1"/>
    <col min="7300" max="7300" width="11.7109375" style="5" customWidth="1"/>
    <col min="7301" max="7301" width="13" style="5" customWidth="1"/>
    <col min="7302" max="7307" width="11.7109375" style="5" customWidth="1"/>
    <col min="7308" max="7308" width="13.7109375" style="5" customWidth="1"/>
    <col min="7309" max="7309" width="13.140625" style="5" customWidth="1"/>
    <col min="7310" max="7313" width="13" style="5" customWidth="1"/>
    <col min="7314" max="7320" width="11.7109375" style="5" customWidth="1"/>
    <col min="7321" max="7321" width="10.85546875" style="5" customWidth="1"/>
    <col min="7322" max="7322" width="11.7109375" style="5" customWidth="1"/>
    <col min="7323" max="7325" width="22.7109375" style="5" customWidth="1"/>
    <col min="7326" max="7328" width="20.7109375" style="5" customWidth="1"/>
    <col min="7329" max="7516" width="8.85546875" style="5"/>
    <col min="7517" max="7517" width="6.140625" style="5" customWidth="1"/>
    <col min="7518" max="7518" width="20.28515625" style="5" customWidth="1"/>
    <col min="7519" max="7519" width="12.42578125" style="5" customWidth="1"/>
    <col min="7520" max="7520" width="13" style="5" customWidth="1"/>
    <col min="7521" max="7521" width="12.5703125" style="5" customWidth="1"/>
    <col min="7522" max="7535" width="11.7109375" style="5" customWidth="1"/>
    <col min="7536" max="7536" width="12.28515625" style="5" customWidth="1"/>
    <col min="7537" max="7537" width="11.7109375" style="5" customWidth="1"/>
    <col min="7538" max="7538" width="12.85546875" style="5" customWidth="1"/>
    <col min="7539" max="7539" width="11.7109375" style="5" customWidth="1"/>
    <col min="7540" max="7540" width="12.7109375" style="5" customWidth="1"/>
    <col min="7541" max="7541" width="11.7109375" style="5" customWidth="1"/>
    <col min="7542" max="7542" width="13" style="5" customWidth="1"/>
    <col min="7543" max="7554" width="11.7109375" style="5" customWidth="1"/>
    <col min="7555" max="7555" width="12.5703125" style="5" customWidth="1"/>
    <col min="7556" max="7556" width="11.7109375" style="5" customWidth="1"/>
    <col min="7557" max="7557" width="13" style="5" customWidth="1"/>
    <col min="7558" max="7563" width="11.7109375" style="5" customWidth="1"/>
    <col min="7564" max="7564" width="13.7109375" style="5" customWidth="1"/>
    <col min="7565" max="7565" width="13.140625" style="5" customWidth="1"/>
    <col min="7566" max="7569" width="13" style="5" customWidth="1"/>
    <col min="7570" max="7576" width="11.7109375" style="5" customWidth="1"/>
    <col min="7577" max="7577" width="10.85546875" style="5" customWidth="1"/>
    <col min="7578" max="7578" width="11.7109375" style="5" customWidth="1"/>
    <col min="7579" max="7581" width="22.7109375" style="5" customWidth="1"/>
    <col min="7582" max="7584" width="20.7109375" style="5" customWidth="1"/>
    <col min="7585" max="7772" width="8.85546875" style="5"/>
    <col min="7773" max="7773" width="6.140625" style="5" customWidth="1"/>
    <col min="7774" max="7774" width="20.28515625" style="5" customWidth="1"/>
    <col min="7775" max="7775" width="12.42578125" style="5" customWidth="1"/>
    <col min="7776" max="7776" width="13" style="5" customWidth="1"/>
    <col min="7777" max="7777" width="12.5703125" style="5" customWidth="1"/>
    <col min="7778" max="7791" width="11.7109375" style="5" customWidth="1"/>
    <col min="7792" max="7792" width="12.28515625" style="5" customWidth="1"/>
    <col min="7793" max="7793" width="11.7109375" style="5" customWidth="1"/>
    <col min="7794" max="7794" width="12.85546875" style="5" customWidth="1"/>
    <col min="7795" max="7795" width="11.7109375" style="5" customWidth="1"/>
    <col min="7796" max="7796" width="12.7109375" style="5" customWidth="1"/>
    <col min="7797" max="7797" width="11.7109375" style="5" customWidth="1"/>
    <col min="7798" max="7798" width="13" style="5" customWidth="1"/>
    <col min="7799" max="7810" width="11.7109375" style="5" customWidth="1"/>
    <col min="7811" max="7811" width="12.5703125" style="5" customWidth="1"/>
    <col min="7812" max="7812" width="11.7109375" style="5" customWidth="1"/>
    <col min="7813" max="7813" width="13" style="5" customWidth="1"/>
    <col min="7814" max="7819" width="11.7109375" style="5" customWidth="1"/>
    <col min="7820" max="7820" width="13.7109375" style="5" customWidth="1"/>
    <col min="7821" max="7821" width="13.140625" style="5" customWidth="1"/>
    <col min="7822" max="7825" width="13" style="5" customWidth="1"/>
    <col min="7826" max="7832" width="11.7109375" style="5" customWidth="1"/>
    <col min="7833" max="7833" width="10.85546875" style="5" customWidth="1"/>
    <col min="7834" max="7834" width="11.7109375" style="5" customWidth="1"/>
    <col min="7835" max="7837" width="22.7109375" style="5" customWidth="1"/>
    <col min="7838" max="7840" width="20.7109375" style="5" customWidth="1"/>
    <col min="7841" max="8028" width="8.85546875" style="5"/>
    <col min="8029" max="8029" width="6.140625" style="5" customWidth="1"/>
    <col min="8030" max="8030" width="20.28515625" style="5" customWidth="1"/>
    <col min="8031" max="8031" width="12.42578125" style="5" customWidth="1"/>
    <col min="8032" max="8032" width="13" style="5" customWidth="1"/>
    <col min="8033" max="8033" width="12.5703125" style="5" customWidth="1"/>
    <col min="8034" max="8047" width="11.7109375" style="5" customWidth="1"/>
    <col min="8048" max="8048" width="12.28515625" style="5" customWidth="1"/>
    <col min="8049" max="8049" width="11.7109375" style="5" customWidth="1"/>
    <col min="8050" max="8050" width="12.85546875" style="5" customWidth="1"/>
    <col min="8051" max="8051" width="11.7109375" style="5" customWidth="1"/>
    <col min="8052" max="8052" width="12.7109375" style="5" customWidth="1"/>
    <col min="8053" max="8053" width="11.7109375" style="5" customWidth="1"/>
    <col min="8054" max="8054" width="13" style="5" customWidth="1"/>
    <col min="8055" max="8066" width="11.7109375" style="5" customWidth="1"/>
    <col min="8067" max="8067" width="12.5703125" style="5" customWidth="1"/>
    <col min="8068" max="8068" width="11.7109375" style="5" customWidth="1"/>
    <col min="8069" max="8069" width="13" style="5" customWidth="1"/>
    <col min="8070" max="8075" width="11.7109375" style="5" customWidth="1"/>
    <col min="8076" max="8076" width="13.7109375" style="5" customWidth="1"/>
    <col min="8077" max="8077" width="13.140625" style="5" customWidth="1"/>
    <col min="8078" max="8081" width="13" style="5" customWidth="1"/>
    <col min="8082" max="8088" width="11.7109375" style="5" customWidth="1"/>
    <col min="8089" max="8089" width="10.85546875" style="5" customWidth="1"/>
    <col min="8090" max="8090" width="11.7109375" style="5" customWidth="1"/>
    <col min="8091" max="8093" width="22.7109375" style="5" customWidth="1"/>
    <col min="8094" max="8096" width="20.7109375" style="5" customWidth="1"/>
    <col min="8097" max="8284" width="8.85546875" style="5"/>
    <col min="8285" max="8285" width="6.140625" style="5" customWidth="1"/>
    <col min="8286" max="8286" width="20.28515625" style="5" customWidth="1"/>
    <col min="8287" max="8287" width="12.42578125" style="5" customWidth="1"/>
    <col min="8288" max="8288" width="13" style="5" customWidth="1"/>
    <col min="8289" max="8289" width="12.5703125" style="5" customWidth="1"/>
    <col min="8290" max="8303" width="11.7109375" style="5" customWidth="1"/>
    <col min="8304" max="8304" width="12.28515625" style="5" customWidth="1"/>
    <col min="8305" max="8305" width="11.7109375" style="5" customWidth="1"/>
    <col min="8306" max="8306" width="12.85546875" style="5" customWidth="1"/>
    <col min="8307" max="8307" width="11.7109375" style="5" customWidth="1"/>
    <col min="8308" max="8308" width="12.7109375" style="5" customWidth="1"/>
    <col min="8309" max="8309" width="11.7109375" style="5" customWidth="1"/>
    <col min="8310" max="8310" width="13" style="5" customWidth="1"/>
    <col min="8311" max="8322" width="11.7109375" style="5" customWidth="1"/>
    <col min="8323" max="8323" width="12.5703125" style="5" customWidth="1"/>
    <col min="8324" max="8324" width="11.7109375" style="5" customWidth="1"/>
    <col min="8325" max="8325" width="13" style="5" customWidth="1"/>
    <col min="8326" max="8331" width="11.7109375" style="5" customWidth="1"/>
    <col min="8332" max="8332" width="13.7109375" style="5" customWidth="1"/>
    <col min="8333" max="8333" width="13.140625" style="5" customWidth="1"/>
    <col min="8334" max="8337" width="13" style="5" customWidth="1"/>
    <col min="8338" max="8344" width="11.7109375" style="5" customWidth="1"/>
    <col min="8345" max="8345" width="10.85546875" style="5" customWidth="1"/>
    <col min="8346" max="8346" width="11.7109375" style="5" customWidth="1"/>
    <col min="8347" max="8349" width="22.7109375" style="5" customWidth="1"/>
    <col min="8350" max="8352" width="20.7109375" style="5" customWidth="1"/>
    <col min="8353" max="8540" width="8.85546875" style="5"/>
    <col min="8541" max="8541" width="6.140625" style="5" customWidth="1"/>
    <col min="8542" max="8542" width="20.28515625" style="5" customWidth="1"/>
    <col min="8543" max="8543" width="12.42578125" style="5" customWidth="1"/>
    <col min="8544" max="8544" width="13" style="5" customWidth="1"/>
    <col min="8545" max="8545" width="12.5703125" style="5" customWidth="1"/>
    <col min="8546" max="8559" width="11.7109375" style="5" customWidth="1"/>
    <col min="8560" max="8560" width="12.28515625" style="5" customWidth="1"/>
    <col min="8561" max="8561" width="11.7109375" style="5" customWidth="1"/>
    <col min="8562" max="8562" width="12.85546875" style="5" customWidth="1"/>
    <col min="8563" max="8563" width="11.7109375" style="5" customWidth="1"/>
    <col min="8564" max="8564" width="12.7109375" style="5" customWidth="1"/>
    <col min="8565" max="8565" width="11.7109375" style="5" customWidth="1"/>
    <col min="8566" max="8566" width="13" style="5" customWidth="1"/>
    <col min="8567" max="8578" width="11.7109375" style="5" customWidth="1"/>
    <col min="8579" max="8579" width="12.5703125" style="5" customWidth="1"/>
    <col min="8580" max="8580" width="11.7109375" style="5" customWidth="1"/>
    <col min="8581" max="8581" width="13" style="5" customWidth="1"/>
    <col min="8582" max="8587" width="11.7109375" style="5" customWidth="1"/>
    <col min="8588" max="8588" width="13.7109375" style="5" customWidth="1"/>
    <col min="8589" max="8589" width="13.140625" style="5" customWidth="1"/>
    <col min="8590" max="8593" width="13" style="5" customWidth="1"/>
    <col min="8594" max="8600" width="11.7109375" style="5" customWidth="1"/>
    <col min="8601" max="8601" width="10.85546875" style="5" customWidth="1"/>
    <col min="8602" max="8602" width="11.7109375" style="5" customWidth="1"/>
    <col min="8603" max="8605" width="22.7109375" style="5" customWidth="1"/>
    <col min="8606" max="8608" width="20.7109375" style="5" customWidth="1"/>
    <col min="8609" max="8796" width="8.85546875" style="5"/>
    <col min="8797" max="8797" width="6.140625" style="5" customWidth="1"/>
    <col min="8798" max="8798" width="20.28515625" style="5" customWidth="1"/>
    <col min="8799" max="8799" width="12.42578125" style="5" customWidth="1"/>
    <col min="8800" max="8800" width="13" style="5" customWidth="1"/>
    <col min="8801" max="8801" width="12.5703125" style="5" customWidth="1"/>
    <col min="8802" max="8815" width="11.7109375" style="5" customWidth="1"/>
    <col min="8816" max="8816" width="12.28515625" style="5" customWidth="1"/>
    <col min="8817" max="8817" width="11.7109375" style="5" customWidth="1"/>
    <col min="8818" max="8818" width="12.85546875" style="5" customWidth="1"/>
    <col min="8819" max="8819" width="11.7109375" style="5" customWidth="1"/>
    <col min="8820" max="8820" width="12.7109375" style="5" customWidth="1"/>
    <col min="8821" max="8821" width="11.7109375" style="5" customWidth="1"/>
    <col min="8822" max="8822" width="13" style="5" customWidth="1"/>
    <col min="8823" max="8834" width="11.7109375" style="5" customWidth="1"/>
    <col min="8835" max="8835" width="12.5703125" style="5" customWidth="1"/>
    <col min="8836" max="8836" width="11.7109375" style="5" customWidth="1"/>
    <col min="8837" max="8837" width="13" style="5" customWidth="1"/>
    <col min="8838" max="8843" width="11.7109375" style="5" customWidth="1"/>
    <col min="8844" max="8844" width="13.7109375" style="5" customWidth="1"/>
    <col min="8845" max="8845" width="13.140625" style="5" customWidth="1"/>
    <col min="8846" max="8849" width="13" style="5" customWidth="1"/>
    <col min="8850" max="8856" width="11.7109375" style="5" customWidth="1"/>
    <col min="8857" max="8857" width="10.85546875" style="5" customWidth="1"/>
    <col min="8858" max="8858" width="11.7109375" style="5" customWidth="1"/>
    <col min="8859" max="8861" width="22.7109375" style="5" customWidth="1"/>
    <col min="8862" max="8864" width="20.7109375" style="5" customWidth="1"/>
    <col min="8865" max="9052" width="8.85546875" style="5"/>
    <col min="9053" max="9053" width="6.140625" style="5" customWidth="1"/>
    <col min="9054" max="9054" width="20.28515625" style="5" customWidth="1"/>
    <col min="9055" max="9055" width="12.42578125" style="5" customWidth="1"/>
    <col min="9056" max="9056" width="13" style="5" customWidth="1"/>
    <col min="9057" max="9057" width="12.5703125" style="5" customWidth="1"/>
    <col min="9058" max="9071" width="11.7109375" style="5" customWidth="1"/>
    <col min="9072" max="9072" width="12.28515625" style="5" customWidth="1"/>
    <col min="9073" max="9073" width="11.7109375" style="5" customWidth="1"/>
    <col min="9074" max="9074" width="12.85546875" style="5" customWidth="1"/>
    <col min="9075" max="9075" width="11.7109375" style="5" customWidth="1"/>
    <col min="9076" max="9076" width="12.7109375" style="5" customWidth="1"/>
    <col min="9077" max="9077" width="11.7109375" style="5" customWidth="1"/>
    <col min="9078" max="9078" width="13" style="5" customWidth="1"/>
    <col min="9079" max="9090" width="11.7109375" style="5" customWidth="1"/>
    <col min="9091" max="9091" width="12.5703125" style="5" customWidth="1"/>
    <col min="9092" max="9092" width="11.7109375" style="5" customWidth="1"/>
    <col min="9093" max="9093" width="13" style="5" customWidth="1"/>
    <col min="9094" max="9099" width="11.7109375" style="5" customWidth="1"/>
    <col min="9100" max="9100" width="13.7109375" style="5" customWidth="1"/>
    <col min="9101" max="9101" width="13.140625" style="5" customWidth="1"/>
    <col min="9102" max="9105" width="13" style="5" customWidth="1"/>
    <col min="9106" max="9112" width="11.7109375" style="5" customWidth="1"/>
    <col min="9113" max="9113" width="10.85546875" style="5" customWidth="1"/>
    <col min="9114" max="9114" width="11.7109375" style="5" customWidth="1"/>
    <col min="9115" max="9117" width="22.7109375" style="5" customWidth="1"/>
    <col min="9118" max="9120" width="20.7109375" style="5" customWidth="1"/>
    <col min="9121" max="9308" width="8.85546875" style="5"/>
    <col min="9309" max="9309" width="6.140625" style="5" customWidth="1"/>
    <col min="9310" max="9310" width="20.28515625" style="5" customWidth="1"/>
    <col min="9311" max="9311" width="12.42578125" style="5" customWidth="1"/>
    <col min="9312" max="9312" width="13" style="5" customWidth="1"/>
    <col min="9313" max="9313" width="12.5703125" style="5" customWidth="1"/>
    <col min="9314" max="9327" width="11.7109375" style="5" customWidth="1"/>
    <col min="9328" max="9328" width="12.28515625" style="5" customWidth="1"/>
    <col min="9329" max="9329" width="11.7109375" style="5" customWidth="1"/>
    <col min="9330" max="9330" width="12.85546875" style="5" customWidth="1"/>
    <col min="9331" max="9331" width="11.7109375" style="5" customWidth="1"/>
    <col min="9332" max="9332" width="12.7109375" style="5" customWidth="1"/>
    <col min="9333" max="9333" width="11.7109375" style="5" customWidth="1"/>
    <col min="9334" max="9334" width="13" style="5" customWidth="1"/>
    <col min="9335" max="9346" width="11.7109375" style="5" customWidth="1"/>
    <col min="9347" max="9347" width="12.5703125" style="5" customWidth="1"/>
    <col min="9348" max="9348" width="11.7109375" style="5" customWidth="1"/>
    <col min="9349" max="9349" width="13" style="5" customWidth="1"/>
    <col min="9350" max="9355" width="11.7109375" style="5" customWidth="1"/>
    <col min="9356" max="9356" width="13.7109375" style="5" customWidth="1"/>
    <col min="9357" max="9357" width="13.140625" style="5" customWidth="1"/>
    <col min="9358" max="9361" width="13" style="5" customWidth="1"/>
    <col min="9362" max="9368" width="11.7109375" style="5" customWidth="1"/>
    <col min="9369" max="9369" width="10.85546875" style="5" customWidth="1"/>
    <col min="9370" max="9370" width="11.7109375" style="5" customWidth="1"/>
    <col min="9371" max="9373" width="22.7109375" style="5" customWidth="1"/>
    <col min="9374" max="9376" width="20.7109375" style="5" customWidth="1"/>
    <col min="9377" max="9564" width="8.85546875" style="5"/>
    <col min="9565" max="9565" width="6.140625" style="5" customWidth="1"/>
    <col min="9566" max="9566" width="20.28515625" style="5" customWidth="1"/>
    <col min="9567" max="9567" width="12.42578125" style="5" customWidth="1"/>
    <col min="9568" max="9568" width="13" style="5" customWidth="1"/>
    <col min="9569" max="9569" width="12.5703125" style="5" customWidth="1"/>
    <col min="9570" max="9583" width="11.7109375" style="5" customWidth="1"/>
    <col min="9584" max="9584" width="12.28515625" style="5" customWidth="1"/>
    <col min="9585" max="9585" width="11.7109375" style="5" customWidth="1"/>
    <col min="9586" max="9586" width="12.85546875" style="5" customWidth="1"/>
    <col min="9587" max="9587" width="11.7109375" style="5" customWidth="1"/>
    <col min="9588" max="9588" width="12.7109375" style="5" customWidth="1"/>
    <col min="9589" max="9589" width="11.7109375" style="5" customWidth="1"/>
    <col min="9590" max="9590" width="13" style="5" customWidth="1"/>
    <col min="9591" max="9602" width="11.7109375" style="5" customWidth="1"/>
    <col min="9603" max="9603" width="12.5703125" style="5" customWidth="1"/>
    <col min="9604" max="9604" width="11.7109375" style="5" customWidth="1"/>
    <col min="9605" max="9605" width="13" style="5" customWidth="1"/>
    <col min="9606" max="9611" width="11.7109375" style="5" customWidth="1"/>
    <col min="9612" max="9612" width="13.7109375" style="5" customWidth="1"/>
    <col min="9613" max="9613" width="13.140625" style="5" customWidth="1"/>
    <col min="9614" max="9617" width="13" style="5" customWidth="1"/>
    <col min="9618" max="9624" width="11.7109375" style="5" customWidth="1"/>
    <col min="9625" max="9625" width="10.85546875" style="5" customWidth="1"/>
    <col min="9626" max="9626" width="11.7109375" style="5" customWidth="1"/>
    <col min="9627" max="9629" width="22.7109375" style="5" customWidth="1"/>
    <col min="9630" max="9632" width="20.7109375" style="5" customWidth="1"/>
    <col min="9633" max="9820" width="8.85546875" style="5"/>
    <col min="9821" max="9821" width="6.140625" style="5" customWidth="1"/>
    <col min="9822" max="9822" width="20.28515625" style="5" customWidth="1"/>
    <col min="9823" max="9823" width="12.42578125" style="5" customWidth="1"/>
    <col min="9824" max="9824" width="13" style="5" customWidth="1"/>
    <col min="9825" max="9825" width="12.5703125" style="5" customWidth="1"/>
    <col min="9826" max="9839" width="11.7109375" style="5" customWidth="1"/>
    <col min="9840" max="9840" width="12.28515625" style="5" customWidth="1"/>
    <col min="9841" max="9841" width="11.7109375" style="5" customWidth="1"/>
    <col min="9842" max="9842" width="12.85546875" style="5" customWidth="1"/>
    <col min="9843" max="9843" width="11.7109375" style="5" customWidth="1"/>
    <col min="9844" max="9844" width="12.7109375" style="5" customWidth="1"/>
    <col min="9845" max="9845" width="11.7109375" style="5" customWidth="1"/>
    <col min="9846" max="9846" width="13" style="5" customWidth="1"/>
    <col min="9847" max="9858" width="11.7109375" style="5" customWidth="1"/>
    <col min="9859" max="9859" width="12.5703125" style="5" customWidth="1"/>
    <col min="9860" max="9860" width="11.7109375" style="5" customWidth="1"/>
    <col min="9861" max="9861" width="13" style="5" customWidth="1"/>
    <col min="9862" max="9867" width="11.7109375" style="5" customWidth="1"/>
    <col min="9868" max="9868" width="13.7109375" style="5" customWidth="1"/>
    <col min="9869" max="9869" width="13.140625" style="5" customWidth="1"/>
    <col min="9870" max="9873" width="13" style="5" customWidth="1"/>
    <col min="9874" max="9880" width="11.7109375" style="5" customWidth="1"/>
    <col min="9881" max="9881" width="10.85546875" style="5" customWidth="1"/>
    <col min="9882" max="9882" width="11.7109375" style="5" customWidth="1"/>
    <col min="9883" max="9885" width="22.7109375" style="5" customWidth="1"/>
    <col min="9886" max="9888" width="20.7109375" style="5" customWidth="1"/>
    <col min="9889" max="10076" width="8.85546875" style="5"/>
    <col min="10077" max="10077" width="6.140625" style="5" customWidth="1"/>
    <col min="10078" max="10078" width="20.28515625" style="5" customWidth="1"/>
    <col min="10079" max="10079" width="12.42578125" style="5" customWidth="1"/>
    <col min="10080" max="10080" width="13" style="5" customWidth="1"/>
    <col min="10081" max="10081" width="12.5703125" style="5" customWidth="1"/>
    <col min="10082" max="10095" width="11.7109375" style="5" customWidth="1"/>
    <col min="10096" max="10096" width="12.28515625" style="5" customWidth="1"/>
    <col min="10097" max="10097" width="11.7109375" style="5" customWidth="1"/>
    <col min="10098" max="10098" width="12.85546875" style="5" customWidth="1"/>
    <col min="10099" max="10099" width="11.7109375" style="5" customWidth="1"/>
    <col min="10100" max="10100" width="12.7109375" style="5" customWidth="1"/>
    <col min="10101" max="10101" width="11.7109375" style="5" customWidth="1"/>
    <col min="10102" max="10102" width="13" style="5" customWidth="1"/>
    <col min="10103" max="10114" width="11.7109375" style="5" customWidth="1"/>
    <col min="10115" max="10115" width="12.5703125" style="5" customWidth="1"/>
    <col min="10116" max="10116" width="11.7109375" style="5" customWidth="1"/>
    <col min="10117" max="10117" width="13" style="5" customWidth="1"/>
    <col min="10118" max="10123" width="11.7109375" style="5" customWidth="1"/>
    <col min="10124" max="10124" width="13.7109375" style="5" customWidth="1"/>
    <col min="10125" max="10125" width="13.140625" style="5" customWidth="1"/>
    <col min="10126" max="10129" width="13" style="5" customWidth="1"/>
    <col min="10130" max="10136" width="11.7109375" style="5" customWidth="1"/>
    <col min="10137" max="10137" width="10.85546875" style="5" customWidth="1"/>
    <col min="10138" max="10138" width="11.7109375" style="5" customWidth="1"/>
    <col min="10139" max="10141" width="22.7109375" style="5" customWidth="1"/>
    <col min="10142" max="10144" width="20.7109375" style="5" customWidth="1"/>
    <col min="10145" max="10332" width="8.85546875" style="5"/>
    <col min="10333" max="10333" width="6.140625" style="5" customWidth="1"/>
    <col min="10334" max="10334" width="20.28515625" style="5" customWidth="1"/>
    <col min="10335" max="10335" width="12.42578125" style="5" customWidth="1"/>
    <col min="10336" max="10336" width="13" style="5" customWidth="1"/>
    <col min="10337" max="10337" width="12.5703125" style="5" customWidth="1"/>
    <col min="10338" max="10351" width="11.7109375" style="5" customWidth="1"/>
    <col min="10352" max="10352" width="12.28515625" style="5" customWidth="1"/>
    <col min="10353" max="10353" width="11.7109375" style="5" customWidth="1"/>
    <col min="10354" max="10354" width="12.85546875" style="5" customWidth="1"/>
    <col min="10355" max="10355" width="11.7109375" style="5" customWidth="1"/>
    <col min="10356" max="10356" width="12.7109375" style="5" customWidth="1"/>
    <col min="10357" max="10357" width="11.7109375" style="5" customWidth="1"/>
    <col min="10358" max="10358" width="13" style="5" customWidth="1"/>
    <col min="10359" max="10370" width="11.7109375" style="5" customWidth="1"/>
    <col min="10371" max="10371" width="12.5703125" style="5" customWidth="1"/>
    <col min="10372" max="10372" width="11.7109375" style="5" customWidth="1"/>
    <col min="10373" max="10373" width="13" style="5" customWidth="1"/>
    <col min="10374" max="10379" width="11.7109375" style="5" customWidth="1"/>
    <col min="10380" max="10380" width="13.7109375" style="5" customWidth="1"/>
    <col min="10381" max="10381" width="13.140625" style="5" customWidth="1"/>
    <col min="10382" max="10385" width="13" style="5" customWidth="1"/>
    <col min="10386" max="10392" width="11.7109375" style="5" customWidth="1"/>
    <col min="10393" max="10393" width="10.85546875" style="5" customWidth="1"/>
    <col min="10394" max="10394" width="11.7109375" style="5" customWidth="1"/>
    <col min="10395" max="10397" width="22.7109375" style="5" customWidth="1"/>
    <col min="10398" max="10400" width="20.7109375" style="5" customWidth="1"/>
    <col min="10401" max="10588" width="8.85546875" style="5"/>
    <col min="10589" max="10589" width="6.140625" style="5" customWidth="1"/>
    <col min="10590" max="10590" width="20.28515625" style="5" customWidth="1"/>
    <col min="10591" max="10591" width="12.42578125" style="5" customWidth="1"/>
    <col min="10592" max="10592" width="13" style="5" customWidth="1"/>
    <col min="10593" max="10593" width="12.5703125" style="5" customWidth="1"/>
    <col min="10594" max="10607" width="11.7109375" style="5" customWidth="1"/>
    <col min="10608" max="10608" width="12.28515625" style="5" customWidth="1"/>
    <col min="10609" max="10609" width="11.7109375" style="5" customWidth="1"/>
    <col min="10610" max="10610" width="12.85546875" style="5" customWidth="1"/>
    <col min="10611" max="10611" width="11.7109375" style="5" customWidth="1"/>
    <col min="10612" max="10612" width="12.7109375" style="5" customWidth="1"/>
    <col min="10613" max="10613" width="11.7109375" style="5" customWidth="1"/>
    <col min="10614" max="10614" width="13" style="5" customWidth="1"/>
    <col min="10615" max="10626" width="11.7109375" style="5" customWidth="1"/>
    <col min="10627" max="10627" width="12.5703125" style="5" customWidth="1"/>
    <col min="10628" max="10628" width="11.7109375" style="5" customWidth="1"/>
    <col min="10629" max="10629" width="13" style="5" customWidth="1"/>
    <col min="10630" max="10635" width="11.7109375" style="5" customWidth="1"/>
    <col min="10636" max="10636" width="13.7109375" style="5" customWidth="1"/>
    <col min="10637" max="10637" width="13.140625" style="5" customWidth="1"/>
    <col min="10638" max="10641" width="13" style="5" customWidth="1"/>
    <col min="10642" max="10648" width="11.7109375" style="5" customWidth="1"/>
    <col min="10649" max="10649" width="10.85546875" style="5" customWidth="1"/>
    <col min="10650" max="10650" width="11.7109375" style="5" customWidth="1"/>
    <col min="10651" max="10653" width="22.7109375" style="5" customWidth="1"/>
    <col min="10654" max="10656" width="20.7109375" style="5" customWidth="1"/>
    <col min="10657" max="10844" width="8.85546875" style="5"/>
    <col min="10845" max="10845" width="6.140625" style="5" customWidth="1"/>
    <col min="10846" max="10846" width="20.28515625" style="5" customWidth="1"/>
    <col min="10847" max="10847" width="12.42578125" style="5" customWidth="1"/>
    <col min="10848" max="10848" width="13" style="5" customWidth="1"/>
    <col min="10849" max="10849" width="12.5703125" style="5" customWidth="1"/>
    <col min="10850" max="10863" width="11.7109375" style="5" customWidth="1"/>
    <col min="10864" max="10864" width="12.28515625" style="5" customWidth="1"/>
    <col min="10865" max="10865" width="11.7109375" style="5" customWidth="1"/>
    <col min="10866" max="10866" width="12.85546875" style="5" customWidth="1"/>
    <col min="10867" max="10867" width="11.7109375" style="5" customWidth="1"/>
    <col min="10868" max="10868" width="12.7109375" style="5" customWidth="1"/>
    <col min="10869" max="10869" width="11.7109375" style="5" customWidth="1"/>
    <col min="10870" max="10870" width="13" style="5" customWidth="1"/>
    <col min="10871" max="10882" width="11.7109375" style="5" customWidth="1"/>
    <col min="10883" max="10883" width="12.5703125" style="5" customWidth="1"/>
    <col min="10884" max="10884" width="11.7109375" style="5" customWidth="1"/>
    <col min="10885" max="10885" width="13" style="5" customWidth="1"/>
    <col min="10886" max="10891" width="11.7109375" style="5" customWidth="1"/>
    <col min="10892" max="10892" width="13.7109375" style="5" customWidth="1"/>
    <col min="10893" max="10893" width="13.140625" style="5" customWidth="1"/>
    <col min="10894" max="10897" width="13" style="5" customWidth="1"/>
    <col min="10898" max="10904" width="11.7109375" style="5" customWidth="1"/>
    <col min="10905" max="10905" width="10.85546875" style="5" customWidth="1"/>
    <col min="10906" max="10906" width="11.7109375" style="5" customWidth="1"/>
    <col min="10907" max="10909" width="22.7109375" style="5" customWidth="1"/>
    <col min="10910" max="10912" width="20.7109375" style="5" customWidth="1"/>
    <col min="10913" max="11100" width="8.85546875" style="5"/>
    <col min="11101" max="11101" width="6.140625" style="5" customWidth="1"/>
    <col min="11102" max="11102" width="20.28515625" style="5" customWidth="1"/>
    <col min="11103" max="11103" width="12.42578125" style="5" customWidth="1"/>
    <col min="11104" max="11104" width="13" style="5" customWidth="1"/>
    <col min="11105" max="11105" width="12.5703125" style="5" customWidth="1"/>
    <col min="11106" max="11119" width="11.7109375" style="5" customWidth="1"/>
    <col min="11120" max="11120" width="12.28515625" style="5" customWidth="1"/>
    <col min="11121" max="11121" width="11.7109375" style="5" customWidth="1"/>
    <col min="11122" max="11122" width="12.85546875" style="5" customWidth="1"/>
    <col min="11123" max="11123" width="11.7109375" style="5" customWidth="1"/>
    <col min="11124" max="11124" width="12.7109375" style="5" customWidth="1"/>
    <col min="11125" max="11125" width="11.7109375" style="5" customWidth="1"/>
    <col min="11126" max="11126" width="13" style="5" customWidth="1"/>
    <col min="11127" max="11138" width="11.7109375" style="5" customWidth="1"/>
    <col min="11139" max="11139" width="12.5703125" style="5" customWidth="1"/>
    <col min="11140" max="11140" width="11.7109375" style="5" customWidth="1"/>
    <col min="11141" max="11141" width="13" style="5" customWidth="1"/>
    <col min="11142" max="11147" width="11.7109375" style="5" customWidth="1"/>
    <col min="11148" max="11148" width="13.7109375" style="5" customWidth="1"/>
    <col min="11149" max="11149" width="13.140625" style="5" customWidth="1"/>
    <col min="11150" max="11153" width="13" style="5" customWidth="1"/>
    <col min="11154" max="11160" width="11.7109375" style="5" customWidth="1"/>
    <col min="11161" max="11161" width="10.85546875" style="5" customWidth="1"/>
    <col min="11162" max="11162" width="11.7109375" style="5" customWidth="1"/>
    <col min="11163" max="11165" width="22.7109375" style="5" customWidth="1"/>
    <col min="11166" max="11168" width="20.7109375" style="5" customWidth="1"/>
    <col min="11169" max="11356" width="8.85546875" style="5"/>
    <col min="11357" max="11357" width="6.140625" style="5" customWidth="1"/>
    <col min="11358" max="11358" width="20.28515625" style="5" customWidth="1"/>
    <col min="11359" max="11359" width="12.42578125" style="5" customWidth="1"/>
    <col min="11360" max="11360" width="13" style="5" customWidth="1"/>
    <col min="11361" max="11361" width="12.5703125" style="5" customWidth="1"/>
    <col min="11362" max="11375" width="11.7109375" style="5" customWidth="1"/>
    <col min="11376" max="11376" width="12.28515625" style="5" customWidth="1"/>
    <col min="11377" max="11377" width="11.7109375" style="5" customWidth="1"/>
    <col min="11378" max="11378" width="12.85546875" style="5" customWidth="1"/>
    <col min="11379" max="11379" width="11.7109375" style="5" customWidth="1"/>
    <col min="11380" max="11380" width="12.7109375" style="5" customWidth="1"/>
    <col min="11381" max="11381" width="11.7109375" style="5" customWidth="1"/>
    <col min="11382" max="11382" width="13" style="5" customWidth="1"/>
    <col min="11383" max="11394" width="11.7109375" style="5" customWidth="1"/>
    <col min="11395" max="11395" width="12.5703125" style="5" customWidth="1"/>
    <col min="11396" max="11396" width="11.7109375" style="5" customWidth="1"/>
    <col min="11397" max="11397" width="13" style="5" customWidth="1"/>
    <col min="11398" max="11403" width="11.7109375" style="5" customWidth="1"/>
    <col min="11404" max="11404" width="13.7109375" style="5" customWidth="1"/>
    <col min="11405" max="11405" width="13.140625" style="5" customWidth="1"/>
    <col min="11406" max="11409" width="13" style="5" customWidth="1"/>
    <col min="11410" max="11416" width="11.7109375" style="5" customWidth="1"/>
    <col min="11417" max="11417" width="10.85546875" style="5" customWidth="1"/>
    <col min="11418" max="11418" width="11.7109375" style="5" customWidth="1"/>
    <col min="11419" max="11421" width="22.7109375" style="5" customWidth="1"/>
    <col min="11422" max="11424" width="20.7109375" style="5" customWidth="1"/>
    <col min="11425" max="11612" width="8.85546875" style="5"/>
    <col min="11613" max="11613" width="6.140625" style="5" customWidth="1"/>
    <col min="11614" max="11614" width="20.28515625" style="5" customWidth="1"/>
    <col min="11615" max="11615" width="12.42578125" style="5" customWidth="1"/>
    <col min="11616" max="11616" width="13" style="5" customWidth="1"/>
    <col min="11617" max="11617" width="12.5703125" style="5" customWidth="1"/>
    <col min="11618" max="11631" width="11.7109375" style="5" customWidth="1"/>
    <col min="11632" max="11632" width="12.28515625" style="5" customWidth="1"/>
    <col min="11633" max="11633" width="11.7109375" style="5" customWidth="1"/>
    <col min="11634" max="11634" width="12.85546875" style="5" customWidth="1"/>
    <col min="11635" max="11635" width="11.7109375" style="5" customWidth="1"/>
    <col min="11636" max="11636" width="12.7109375" style="5" customWidth="1"/>
    <col min="11637" max="11637" width="11.7109375" style="5" customWidth="1"/>
    <col min="11638" max="11638" width="13" style="5" customWidth="1"/>
    <col min="11639" max="11650" width="11.7109375" style="5" customWidth="1"/>
    <col min="11651" max="11651" width="12.5703125" style="5" customWidth="1"/>
    <col min="11652" max="11652" width="11.7109375" style="5" customWidth="1"/>
    <col min="11653" max="11653" width="13" style="5" customWidth="1"/>
    <col min="11654" max="11659" width="11.7109375" style="5" customWidth="1"/>
    <col min="11660" max="11660" width="13.7109375" style="5" customWidth="1"/>
    <col min="11661" max="11661" width="13.140625" style="5" customWidth="1"/>
    <col min="11662" max="11665" width="13" style="5" customWidth="1"/>
    <col min="11666" max="11672" width="11.7109375" style="5" customWidth="1"/>
    <col min="11673" max="11673" width="10.85546875" style="5" customWidth="1"/>
    <col min="11674" max="11674" width="11.7109375" style="5" customWidth="1"/>
    <col min="11675" max="11677" width="22.7109375" style="5" customWidth="1"/>
    <col min="11678" max="11680" width="20.7109375" style="5" customWidth="1"/>
    <col min="11681" max="11868" width="8.85546875" style="5"/>
    <col min="11869" max="11869" width="6.140625" style="5" customWidth="1"/>
    <col min="11870" max="11870" width="20.28515625" style="5" customWidth="1"/>
    <col min="11871" max="11871" width="12.42578125" style="5" customWidth="1"/>
    <col min="11872" max="11872" width="13" style="5" customWidth="1"/>
    <col min="11873" max="11873" width="12.5703125" style="5" customWidth="1"/>
    <col min="11874" max="11887" width="11.7109375" style="5" customWidth="1"/>
    <col min="11888" max="11888" width="12.28515625" style="5" customWidth="1"/>
    <col min="11889" max="11889" width="11.7109375" style="5" customWidth="1"/>
    <col min="11890" max="11890" width="12.85546875" style="5" customWidth="1"/>
    <col min="11891" max="11891" width="11.7109375" style="5" customWidth="1"/>
    <col min="11892" max="11892" width="12.7109375" style="5" customWidth="1"/>
    <col min="11893" max="11893" width="11.7109375" style="5" customWidth="1"/>
    <col min="11894" max="11894" width="13" style="5" customWidth="1"/>
    <col min="11895" max="11906" width="11.7109375" style="5" customWidth="1"/>
    <col min="11907" max="11907" width="12.5703125" style="5" customWidth="1"/>
    <col min="11908" max="11908" width="11.7109375" style="5" customWidth="1"/>
    <col min="11909" max="11909" width="13" style="5" customWidth="1"/>
    <col min="11910" max="11915" width="11.7109375" style="5" customWidth="1"/>
    <col min="11916" max="11916" width="13.7109375" style="5" customWidth="1"/>
    <col min="11917" max="11917" width="13.140625" style="5" customWidth="1"/>
    <col min="11918" max="11921" width="13" style="5" customWidth="1"/>
    <col min="11922" max="11928" width="11.7109375" style="5" customWidth="1"/>
    <col min="11929" max="11929" width="10.85546875" style="5" customWidth="1"/>
    <col min="11930" max="11930" width="11.7109375" style="5" customWidth="1"/>
    <col min="11931" max="11933" width="22.7109375" style="5" customWidth="1"/>
    <col min="11934" max="11936" width="20.7109375" style="5" customWidth="1"/>
    <col min="11937" max="12124" width="8.85546875" style="5"/>
    <col min="12125" max="12125" width="6.140625" style="5" customWidth="1"/>
    <col min="12126" max="12126" width="20.28515625" style="5" customWidth="1"/>
    <col min="12127" max="12127" width="12.42578125" style="5" customWidth="1"/>
    <col min="12128" max="12128" width="13" style="5" customWidth="1"/>
    <col min="12129" max="12129" width="12.5703125" style="5" customWidth="1"/>
    <col min="12130" max="12143" width="11.7109375" style="5" customWidth="1"/>
    <col min="12144" max="12144" width="12.28515625" style="5" customWidth="1"/>
    <col min="12145" max="12145" width="11.7109375" style="5" customWidth="1"/>
    <col min="12146" max="12146" width="12.85546875" style="5" customWidth="1"/>
    <col min="12147" max="12147" width="11.7109375" style="5" customWidth="1"/>
    <col min="12148" max="12148" width="12.7109375" style="5" customWidth="1"/>
    <col min="12149" max="12149" width="11.7109375" style="5" customWidth="1"/>
    <col min="12150" max="12150" width="13" style="5" customWidth="1"/>
    <col min="12151" max="12162" width="11.7109375" style="5" customWidth="1"/>
    <col min="12163" max="12163" width="12.5703125" style="5" customWidth="1"/>
    <col min="12164" max="12164" width="11.7109375" style="5" customWidth="1"/>
    <col min="12165" max="12165" width="13" style="5" customWidth="1"/>
    <col min="12166" max="12171" width="11.7109375" style="5" customWidth="1"/>
    <col min="12172" max="12172" width="13.7109375" style="5" customWidth="1"/>
    <col min="12173" max="12173" width="13.140625" style="5" customWidth="1"/>
    <col min="12174" max="12177" width="13" style="5" customWidth="1"/>
    <col min="12178" max="12184" width="11.7109375" style="5" customWidth="1"/>
    <col min="12185" max="12185" width="10.85546875" style="5" customWidth="1"/>
    <col min="12186" max="12186" width="11.7109375" style="5" customWidth="1"/>
    <col min="12187" max="12189" width="22.7109375" style="5" customWidth="1"/>
    <col min="12190" max="12192" width="20.7109375" style="5" customWidth="1"/>
    <col min="12193" max="12380" width="8.85546875" style="5"/>
    <col min="12381" max="12381" width="6.140625" style="5" customWidth="1"/>
    <col min="12382" max="12382" width="20.28515625" style="5" customWidth="1"/>
    <col min="12383" max="12383" width="12.42578125" style="5" customWidth="1"/>
    <col min="12384" max="12384" width="13" style="5" customWidth="1"/>
    <col min="12385" max="12385" width="12.5703125" style="5" customWidth="1"/>
    <col min="12386" max="12399" width="11.7109375" style="5" customWidth="1"/>
    <col min="12400" max="12400" width="12.28515625" style="5" customWidth="1"/>
    <col min="12401" max="12401" width="11.7109375" style="5" customWidth="1"/>
    <col min="12402" max="12402" width="12.85546875" style="5" customWidth="1"/>
    <col min="12403" max="12403" width="11.7109375" style="5" customWidth="1"/>
    <col min="12404" max="12404" width="12.7109375" style="5" customWidth="1"/>
    <col min="12405" max="12405" width="11.7109375" style="5" customWidth="1"/>
    <col min="12406" max="12406" width="13" style="5" customWidth="1"/>
    <col min="12407" max="12418" width="11.7109375" style="5" customWidth="1"/>
    <col min="12419" max="12419" width="12.5703125" style="5" customWidth="1"/>
    <col min="12420" max="12420" width="11.7109375" style="5" customWidth="1"/>
    <col min="12421" max="12421" width="13" style="5" customWidth="1"/>
    <col min="12422" max="12427" width="11.7109375" style="5" customWidth="1"/>
    <col min="12428" max="12428" width="13.7109375" style="5" customWidth="1"/>
    <col min="12429" max="12429" width="13.140625" style="5" customWidth="1"/>
    <col min="12430" max="12433" width="13" style="5" customWidth="1"/>
    <col min="12434" max="12440" width="11.7109375" style="5" customWidth="1"/>
    <col min="12441" max="12441" width="10.85546875" style="5" customWidth="1"/>
    <col min="12442" max="12442" width="11.7109375" style="5" customWidth="1"/>
    <col min="12443" max="12445" width="22.7109375" style="5" customWidth="1"/>
    <col min="12446" max="12448" width="20.7109375" style="5" customWidth="1"/>
    <col min="12449" max="12636" width="8.85546875" style="5"/>
    <col min="12637" max="12637" width="6.140625" style="5" customWidth="1"/>
    <col min="12638" max="12638" width="20.28515625" style="5" customWidth="1"/>
    <col min="12639" max="12639" width="12.42578125" style="5" customWidth="1"/>
    <col min="12640" max="12640" width="13" style="5" customWidth="1"/>
    <col min="12641" max="12641" width="12.5703125" style="5" customWidth="1"/>
    <col min="12642" max="12655" width="11.7109375" style="5" customWidth="1"/>
    <col min="12656" max="12656" width="12.28515625" style="5" customWidth="1"/>
    <col min="12657" max="12657" width="11.7109375" style="5" customWidth="1"/>
    <col min="12658" max="12658" width="12.85546875" style="5" customWidth="1"/>
    <col min="12659" max="12659" width="11.7109375" style="5" customWidth="1"/>
    <col min="12660" max="12660" width="12.7109375" style="5" customWidth="1"/>
    <col min="12661" max="12661" width="11.7109375" style="5" customWidth="1"/>
    <col min="12662" max="12662" width="13" style="5" customWidth="1"/>
    <col min="12663" max="12674" width="11.7109375" style="5" customWidth="1"/>
    <col min="12675" max="12675" width="12.5703125" style="5" customWidth="1"/>
    <col min="12676" max="12676" width="11.7109375" style="5" customWidth="1"/>
    <col min="12677" max="12677" width="13" style="5" customWidth="1"/>
    <col min="12678" max="12683" width="11.7109375" style="5" customWidth="1"/>
    <col min="12684" max="12684" width="13.7109375" style="5" customWidth="1"/>
    <col min="12685" max="12685" width="13.140625" style="5" customWidth="1"/>
    <col min="12686" max="12689" width="13" style="5" customWidth="1"/>
    <col min="12690" max="12696" width="11.7109375" style="5" customWidth="1"/>
    <col min="12697" max="12697" width="10.85546875" style="5" customWidth="1"/>
    <col min="12698" max="12698" width="11.7109375" style="5" customWidth="1"/>
    <col min="12699" max="12701" width="22.7109375" style="5" customWidth="1"/>
    <col min="12702" max="12704" width="20.7109375" style="5" customWidth="1"/>
    <col min="12705" max="12892" width="8.85546875" style="5"/>
    <col min="12893" max="12893" width="6.140625" style="5" customWidth="1"/>
    <col min="12894" max="12894" width="20.28515625" style="5" customWidth="1"/>
    <col min="12895" max="12895" width="12.42578125" style="5" customWidth="1"/>
    <col min="12896" max="12896" width="13" style="5" customWidth="1"/>
    <col min="12897" max="12897" width="12.5703125" style="5" customWidth="1"/>
    <col min="12898" max="12911" width="11.7109375" style="5" customWidth="1"/>
    <col min="12912" max="12912" width="12.28515625" style="5" customWidth="1"/>
    <col min="12913" max="12913" width="11.7109375" style="5" customWidth="1"/>
    <col min="12914" max="12914" width="12.85546875" style="5" customWidth="1"/>
    <col min="12915" max="12915" width="11.7109375" style="5" customWidth="1"/>
    <col min="12916" max="12916" width="12.7109375" style="5" customWidth="1"/>
    <col min="12917" max="12917" width="11.7109375" style="5" customWidth="1"/>
    <col min="12918" max="12918" width="13" style="5" customWidth="1"/>
    <col min="12919" max="12930" width="11.7109375" style="5" customWidth="1"/>
    <col min="12931" max="12931" width="12.5703125" style="5" customWidth="1"/>
    <col min="12932" max="12932" width="11.7109375" style="5" customWidth="1"/>
    <col min="12933" max="12933" width="13" style="5" customWidth="1"/>
    <col min="12934" max="12939" width="11.7109375" style="5" customWidth="1"/>
    <col min="12940" max="12940" width="13.7109375" style="5" customWidth="1"/>
    <col min="12941" max="12941" width="13.140625" style="5" customWidth="1"/>
    <col min="12942" max="12945" width="13" style="5" customWidth="1"/>
    <col min="12946" max="12952" width="11.7109375" style="5" customWidth="1"/>
    <col min="12953" max="12953" width="10.85546875" style="5" customWidth="1"/>
    <col min="12954" max="12954" width="11.7109375" style="5" customWidth="1"/>
    <col min="12955" max="12957" width="22.7109375" style="5" customWidth="1"/>
    <col min="12958" max="12960" width="20.7109375" style="5" customWidth="1"/>
    <col min="12961" max="13148" width="8.85546875" style="5"/>
    <col min="13149" max="13149" width="6.140625" style="5" customWidth="1"/>
    <col min="13150" max="13150" width="20.28515625" style="5" customWidth="1"/>
    <col min="13151" max="13151" width="12.42578125" style="5" customWidth="1"/>
    <col min="13152" max="13152" width="13" style="5" customWidth="1"/>
    <col min="13153" max="13153" width="12.5703125" style="5" customWidth="1"/>
    <col min="13154" max="13167" width="11.7109375" style="5" customWidth="1"/>
    <col min="13168" max="13168" width="12.28515625" style="5" customWidth="1"/>
    <col min="13169" max="13169" width="11.7109375" style="5" customWidth="1"/>
    <col min="13170" max="13170" width="12.85546875" style="5" customWidth="1"/>
    <col min="13171" max="13171" width="11.7109375" style="5" customWidth="1"/>
    <col min="13172" max="13172" width="12.7109375" style="5" customWidth="1"/>
    <col min="13173" max="13173" width="11.7109375" style="5" customWidth="1"/>
    <col min="13174" max="13174" width="13" style="5" customWidth="1"/>
    <col min="13175" max="13186" width="11.7109375" style="5" customWidth="1"/>
    <col min="13187" max="13187" width="12.5703125" style="5" customWidth="1"/>
    <col min="13188" max="13188" width="11.7109375" style="5" customWidth="1"/>
    <col min="13189" max="13189" width="13" style="5" customWidth="1"/>
    <col min="13190" max="13195" width="11.7109375" style="5" customWidth="1"/>
    <col min="13196" max="13196" width="13.7109375" style="5" customWidth="1"/>
    <col min="13197" max="13197" width="13.140625" style="5" customWidth="1"/>
    <col min="13198" max="13201" width="13" style="5" customWidth="1"/>
    <col min="13202" max="13208" width="11.7109375" style="5" customWidth="1"/>
    <col min="13209" max="13209" width="10.85546875" style="5" customWidth="1"/>
    <col min="13210" max="13210" width="11.7109375" style="5" customWidth="1"/>
    <col min="13211" max="13213" width="22.7109375" style="5" customWidth="1"/>
    <col min="13214" max="13216" width="20.7109375" style="5" customWidth="1"/>
    <col min="13217" max="13404" width="8.85546875" style="5"/>
    <col min="13405" max="13405" width="6.140625" style="5" customWidth="1"/>
    <col min="13406" max="13406" width="20.28515625" style="5" customWidth="1"/>
    <col min="13407" max="13407" width="12.42578125" style="5" customWidth="1"/>
    <col min="13408" max="13408" width="13" style="5" customWidth="1"/>
    <col min="13409" max="13409" width="12.5703125" style="5" customWidth="1"/>
    <col min="13410" max="13423" width="11.7109375" style="5" customWidth="1"/>
    <col min="13424" max="13424" width="12.28515625" style="5" customWidth="1"/>
    <col min="13425" max="13425" width="11.7109375" style="5" customWidth="1"/>
    <col min="13426" max="13426" width="12.85546875" style="5" customWidth="1"/>
    <col min="13427" max="13427" width="11.7109375" style="5" customWidth="1"/>
    <col min="13428" max="13428" width="12.7109375" style="5" customWidth="1"/>
    <col min="13429" max="13429" width="11.7109375" style="5" customWidth="1"/>
    <col min="13430" max="13430" width="13" style="5" customWidth="1"/>
    <col min="13431" max="13442" width="11.7109375" style="5" customWidth="1"/>
    <col min="13443" max="13443" width="12.5703125" style="5" customWidth="1"/>
    <col min="13444" max="13444" width="11.7109375" style="5" customWidth="1"/>
    <col min="13445" max="13445" width="13" style="5" customWidth="1"/>
    <col min="13446" max="13451" width="11.7109375" style="5" customWidth="1"/>
    <col min="13452" max="13452" width="13.7109375" style="5" customWidth="1"/>
    <col min="13453" max="13453" width="13.140625" style="5" customWidth="1"/>
    <col min="13454" max="13457" width="13" style="5" customWidth="1"/>
    <col min="13458" max="13464" width="11.7109375" style="5" customWidth="1"/>
    <col min="13465" max="13465" width="10.85546875" style="5" customWidth="1"/>
    <col min="13466" max="13466" width="11.7109375" style="5" customWidth="1"/>
    <col min="13467" max="13469" width="22.7109375" style="5" customWidth="1"/>
    <col min="13470" max="13472" width="20.7109375" style="5" customWidth="1"/>
    <col min="13473" max="13660" width="8.85546875" style="5"/>
    <col min="13661" max="13661" width="6.140625" style="5" customWidth="1"/>
    <col min="13662" max="13662" width="20.28515625" style="5" customWidth="1"/>
    <col min="13663" max="13663" width="12.42578125" style="5" customWidth="1"/>
    <col min="13664" max="13664" width="13" style="5" customWidth="1"/>
    <col min="13665" max="13665" width="12.5703125" style="5" customWidth="1"/>
    <col min="13666" max="13679" width="11.7109375" style="5" customWidth="1"/>
    <col min="13680" max="13680" width="12.28515625" style="5" customWidth="1"/>
    <col min="13681" max="13681" width="11.7109375" style="5" customWidth="1"/>
    <col min="13682" max="13682" width="12.85546875" style="5" customWidth="1"/>
    <col min="13683" max="13683" width="11.7109375" style="5" customWidth="1"/>
    <col min="13684" max="13684" width="12.7109375" style="5" customWidth="1"/>
    <col min="13685" max="13685" width="11.7109375" style="5" customWidth="1"/>
    <col min="13686" max="13686" width="13" style="5" customWidth="1"/>
    <col min="13687" max="13698" width="11.7109375" style="5" customWidth="1"/>
    <col min="13699" max="13699" width="12.5703125" style="5" customWidth="1"/>
    <col min="13700" max="13700" width="11.7109375" style="5" customWidth="1"/>
    <col min="13701" max="13701" width="13" style="5" customWidth="1"/>
    <col min="13702" max="13707" width="11.7109375" style="5" customWidth="1"/>
    <col min="13708" max="13708" width="13.7109375" style="5" customWidth="1"/>
    <col min="13709" max="13709" width="13.140625" style="5" customWidth="1"/>
    <col min="13710" max="13713" width="13" style="5" customWidth="1"/>
    <col min="13714" max="13720" width="11.7109375" style="5" customWidth="1"/>
    <col min="13721" max="13721" width="10.85546875" style="5" customWidth="1"/>
    <col min="13722" max="13722" width="11.7109375" style="5" customWidth="1"/>
    <col min="13723" max="13725" width="22.7109375" style="5" customWidth="1"/>
    <col min="13726" max="13728" width="20.7109375" style="5" customWidth="1"/>
    <col min="13729" max="13916" width="8.85546875" style="5"/>
    <col min="13917" max="13917" width="6.140625" style="5" customWidth="1"/>
    <col min="13918" max="13918" width="20.28515625" style="5" customWidth="1"/>
    <col min="13919" max="13919" width="12.42578125" style="5" customWidth="1"/>
    <col min="13920" max="13920" width="13" style="5" customWidth="1"/>
    <col min="13921" max="13921" width="12.5703125" style="5" customWidth="1"/>
    <col min="13922" max="13935" width="11.7109375" style="5" customWidth="1"/>
    <col min="13936" max="13936" width="12.28515625" style="5" customWidth="1"/>
    <col min="13937" max="13937" width="11.7109375" style="5" customWidth="1"/>
    <col min="13938" max="13938" width="12.85546875" style="5" customWidth="1"/>
    <col min="13939" max="13939" width="11.7109375" style="5" customWidth="1"/>
    <col min="13940" max="13940" width="12.7109375" style="5" customWidth="1"/>
    <col min="13941" max="13941" width="11.7109375" style="5" customWidth="1"/>
    <col min="13942" max="13942" width="13" style="5" customWidth="1"/>
    <col min="13943" max="13954" width="11.7109375" style="5" customWidth="1"/>
    <col min="13955" max="13955" width="12.5703125" style="5" customWidth="1"/>
    <col min="13956" max="13956" width="11.7109375" style="5" customWidth="1"/>
    <col min="13957" max="13957" width="13" style="5" customWidth="1"/>
    <col min="13958" max="13963" width="11.7109375" style="5" customWidth="1"/>
    <col min="13964" max="13964" width="13.7109375" style="5" customWidth="1"/>
    <col min="13965" max="13965" width="13.140625" style="5" customWidth="1"/>
    <col min="13966" max="13969" width="13" style="5" customWidth="1"/>
    <col min="13970" max="13976" width="11.7109375" style="5" customWidth="1"/>
    <col min="13977" max="13977" width="10.85546875" style="5" customWidth="1"/>
    <col min="13978" max="13978" width="11.7109375" style="5" customWidth="1"/>
    <col min="13979" max="13981" width="22.7109375" style="5" customWidth="1"/>
    <col min="13982" max="13984" width="20.7109375" style="5" customWidth="1"/>
    <col min="13985" max="14172" width="8.85546875" style="5"/>
    <col min="14173" max="14173" width="6.140625" style="5" customWidth="1"/>
    <col min="14174" max="14174" width="20.28515625" style="5" customWidth="1"/>
    <col min="14175" max="14175" width="12.42578125" style="5" customWidth="1"/>
    <col min="14176" max="14176" width="13" style="5" customWidth="1"/>
    <col min="14177" max="14177" width="12.5703125" style="5" customWidth="1"/>
    <col min="14178" max="14191" width="11.7109375" style="5" customWidth="1"/>
    <col min="14192" max="14192" width="12.28515625" style="5" customWidth="1"/>
    <col min="14193" max="14193" width="11.7109375" style="5" customWidth="1"/>
    <col min="14194" max="14194" width="12.85546875" style="5" customWidth="1"/>
    <col min="14195" max="14195" width="11.7109375" style="5" customWidth="1"/>
    <col min="14196" max="14196" width="12.7109375" style="5" customWidth="1"/>
    <col min="14197" max="14197" width="11.7109375" style="5" customWidth="1"/>
    <col min="14198" max="14198" width="13" style="5" customWidth="1"/>
    <col min="14199" max="14210" width="11.7109375" style="5" customWidth="1"/>
    <col min="14211" max="14211" width="12.5703125" style="5" customWidth="1"/>
    <col min="14212" max="14212" width="11.7109375" style="5" customWidth="1"/>
    <col min="14213" max="14213" width="13" style="5" customWidth="1"/>
    <col min="14214" max="14219" width="11.7109375" style="5" customWidth="1"/>
    <col min="14220" max="14220" width="13.7109375" style="5" customWidth="1"/>
    <col min="14221" max="14221" width="13.140625" style="5" customWidth="1"/>
    <col min="14222" max="14225" width="13" style="5" customWidth="1"/>
    <col min="14226" max="14232" width="11.7109375" style="5" customWidth="1"/>
    <col min="14233" max="14233" width="10.85546875" style="5" customWidth="1"/>
    <col min="14234" max="14234" width="11.7109375" style="5" customWidth="1"/>
    <col min="14235" max="14237" width="22.7109375" style="5" customWidth="1"/>
    <col min="14238" max="14240" width="20.7109375" style="5" customWidth="1"/>
    <col min="14241" max="14428" width="8.85546875" style="5"/>
    <col min="14429" max="14429" width="6.140625" style="5" customWidth="1"/>
    <col min="14430" max="14430" width="20.28515625" style="5" customWidth="1"/>
    <col min="14431" max="14431" width="12.42578125" style="5" customWidth="1"/>
    <col min="14432" max="14432" width="13" style="5" customWidth="1"/>
    <col min="14433" max="14433" width="12.5703125" style="5" customWidth="1"/>
    <col min="14434" max="14447" width="11.7109375" style="5" customWidth="1"/>
    <col min="14448" max="14448" width="12.28515625" style="5" customWidth="1"/>
    <col min="14449" max="14449" width="11.7109375" style="5" customWidth="1"/>
    <col min="14450" max="14450" width="12.85546875" style="5" customWidth="1"/>
    <col min="14451" max="14451" width="11.7109375" style="5" customWidth="1"/>
    <col min="14452" max="14452" width="12.7109375" style="5" customWidth="1"/>
    <col min="14453" max="14453" width="11.7109375" style="5" customWidth="1"/>
    <col min="14454" max="14454" width="13" style="5" customWidth="1"/>
    <col min="14455" max="14466" width="11.7109375" style="5" customWidth="1"/>
    <col min="14467" max="14467" width="12.5703125" style="5" customWidth="1"/>
    <col min="14468" max="14468" width="11.7109375" style="5" customWidth="1"/>
    <col min="14469" max="14469" width="13" style="5" customWidth="1"/>
    <col min="14470" max="14475" width="11.7109375" style="5" customWidth="1"/>
    <col min="14476" max="14476" width="13.7109375" style="5" customWidth="1"/>
    <col min="14477" max="14477" width="13.140625" style="5" customWidth="1"/>
    <col min="14478" max="14481" width="13" style="5" customWidth="1"/>
    <col min="14482" max="14488" width="11.7109375" style="5" customWidth="1"/>
    <col min="14489" max="14489" width="10.85546875" style="5" customWidth="1"/>
    <col min="14490" max="14490" width="11.7109375" style="5" customWidth="1"/>
    <col min="14491" max="14493" width="22.7109375" style="5" customWidth="1"/>
    <col min="14494" max="14496" width="20.7109375" style="5" customWidth="1"/>
    <col min="14497" max="14684" width="8.85546875" style="5"/>
    <col min="14685" max="14685" width="6.140625" style="5" customWidth="1"/>
    <col min="14686" max="14686" width="20.28515625" style="5" customWidth="1"/>
    <col min="14687" max="14687" width="12.42578125" style="5" customWidth="1"/>
    <col min="14688" max="14688" width="13" style="5" customWidth="1"/>
    <col min="14689" max="14689" width="12.5703125" style="5" customWidth="1"/>
    <col min="14690" max="14703" width="11.7109375" style="5" customWidth="1"/>
    <col min="14704" max="14704" width="12.28515625" style="5" customWidth="1"/>
    <col min="14705" max="14705" width="11.7109375" style="5" customWidth="1"/>
    <col min="14706" max="14706" width="12.85546875" style="5" customWidth="1"/>
    <col min="14707" max="14707" width="11.7109375" style="5" customWidth="1"/>
    <col min="14708" max="14708" width="12.7109375" style="5" customWidth="1"/>
    <col min="14709" max="14709" width="11.7109375" style="5" customWidth="1"/>
    <col min="14710" max="14710" width="13" style="5" customWidth="1"/>
    <col min="14711" max="14722" width="11.7109375" style="5" customWidth="1"/>
    <col min="14723" max="14723" width="12.5703125" style="5" customWidth="1"/>
    <col min="14724" max="14724" width="11.7109375" style="5" customWidth="1"/>
    <col min="14725" max="14725" width="13" style="5" customWidth="1"/>
    <col min="14726" max="14731" width="11.7109375" style="5" customWidth="1"/>
    <col min="14732" max="14732" width="13.7109375" style="5" customWidth="1"/>
    <col min="14733" max="14733" width="13.140625" style="5" customWidth="1"/>
    <col min="14734" max="14737" width="13" style="5" customWidth="1"/>
    <col min="14738" max="14744" width="11.7109375" style="5" customWidth="1"/>
    <col min="14745" max="14745" width="10.85546875" style="5" customWidth="1"/>
    <col min="14746" max="14746" width="11.7109375" style="5" customWidth="1"/>
    <col min="14747" max="14749" width="22.7109375" style="5" customWidth="1"/>
    <col min="14750" max="14752" width="20.7109375" style="5" customWidth="1"/>
    <col min="14753" max="14940" width="8.85546875" style="5"/>
    <col min="14941" max="14941" width="6.140625" style="5" customWidth="1"/>
    <col min="14942" max="14942" width="20.28515625" style="5" customWidth="1"/>
    <col min="14943" max="14943" width="12.42578125" style="5" customWidth="1"/>
    <col min="14944" max="14944" width="13" style="5" customWidth="1"/>
    <col min="14945" max="14945" width="12.5703125" style="5" customWidth="1"/>
    <col min="14946" max="14959" width="11.7109375" style="5" customWidth="1"/>
    <col min="14960" max="14960" width="12.28515625" style="5" customWidth="1"/>
    <col min="14961" max="14961" width="11.7109375" style="5" customWidth="1"/>
    <col min="14962" max="14962" width="12.85546875" style="5" customWidth="1"/>
    <col min="14963" max="14963" width="11.7109375" style="5" customWidth="1"/>
    <col min="14964" max="14964" width="12.7109375" style="5" customWidth="1"/>
    <col min="14965" max="14965" width="11.7109375" style="5" customWidth="1"/>
    <col min="14966" max="14966" width="13" style="5" customWidth="1"/>
    <col min="14967" max="14978" width="11.7109375" style="5" customWidth="1"/>
    <col min="14979" max="14979" width="12.5703125" style="5" customWidth="1"/>
    <col min="14980" max="14980" width="11.7109375" style="5" customWidth="1"/>
    <col min="14981" max="14981" width="13" style="5" customWidth="1"/>
    <col min="14982" max="14987" width="11.7109375" style="5" customWidth="1"/>
    <col min="14988" max="14988" width="13.7109375" style="5" customWidth="1"/>
    <col min="14989" max="14989" width="13.140625" style="5" customWidth="1"/>
    <col min="14990" max="14993" width="13" style="5" customWidth="1"/>
    <col min="14994" max="15000" width="11.7109375" style="5" customWidth="1"/>
    <col min="15001" max="15001" width="10.85546875" style="5" customWidth="1"/>
    <col min="15002" max="15002" width="11.7109375" style="5" customWidth="1"/>
    <col min="15003" max="15005" width="22.7109375" style="5" customWidth="1"/>
    <col min="15006" max="15008" width="20.7109375" style="5" customWidth="1"/>
    <col min="15009" max="15196" width="8.85546875" style="5"/>
    <col min="15197" max="15197" width="6.140625" style="5" customWidth="1"/>
    <col min="15198" max="15198" width="20.28515625" style="5" customWidth="1"/>
    <col min="15199" max="15199" width="12.42578125" style="5" customWidth="1"/>
    <col min="15200" max="15200" width="13" style="5" customWidth="1"/>
    <col min="15201" max="15201" width="12.5703125" style="5" customWidth="1"/>
    <col min="15202" max="15215" width="11.7109375" style="5" customWidth="1"/>
    <col min="15216" max="15216" width="12.28515625" style="5" customWidth="1"/>
    <col min="15217" max="15217" width="11.7109375" style="5" customWidth="1"/>
    <col min="15218" max="15218" width="12.85546875" style="5" customWidth="1"/>
    <col min="15219" max="15219" width="11.7109375" style="5" customWidth="1"/>
    <col min="15220" max="15220" width="12.7109375" style="5" customWidth="1"/>
    <col min="15221" max="15221" width="11.7109375" style="5" customWidth="1"/>
    <col min="15222" max="15222" width="13" style="5" customWidth="1"/>
    <col min="15223" max="15234" width="11.7109375" style="5" customWidth="1"/>
    <col min="15235" max="15235" width="12.5703125" style="5" customWidth="1"/>
    <col min="15236" max="15236" width="11.7109375" style="5" customWidth="1"/>
    <col min="15237" max="15237" width="13" style="5" customWidth="1"/>
    <col min="15238" max="15243" width="11.7109375" style="5" customWidth="1"/>
    <col min="15244" max="15244" width="13.7109375" style="5" customWidth="1"/>
    <col min="15245" max="15245" width="13.140625" style="5" customWidth="1"/>
    <col min="15246" max="15249" width="13" style="5" customWidth="1"/>
    <col min="15250" max="15256" width="11.7109375" style="5" customWidth="1"/>
    <col min="15257" max="15257" width="10.85546875" style="5" customWidth="1"/>
    <col min="15258" max="15258" width="11.7109375" style="5" customWidth="1"/>
    <col min="15259" max="15261" width="22.7109375" style="5" customWidth="1"/>
    <col min="15262" max="15264" width="20.7109375" style="5" customWidth="1"/>
    <col min="15265" max="15452" width="8.85546875" style="5"/>
    <col min="15453" max="15453" width="6.140625" style="5" customWidth="1"/>
    <col min="15454" max="15454" width="20.28515625" style="5" customWidth="1"/>
    <col min="15455" max="15455" width="12.42578125" style="5" customWidth="1"/>
    <col min="15456" max="15456" width="13" style="5" customWidth="1"/>
    <col min="15457" max="15457" width="12.5703125" style="5" customWidth="1"/>
    <col min="15458" max="15471" width="11.7109375" style="5" customWidth="1"/>
    <col min="15472" max="15472" width="12.28515625" style="5" customWidth="1"/>
    <col min="15473" max="15473" width="11.7109375" style="5" customWidth="1"/>
    <col min="15474" max="15474" width="12.85546875" style="5" customWidth="1"/>
    <col min="15475" max="15475" width="11.7109375" style="5" customWidth="1"/>
    <col min="15476" max="15476" width="12.7109375" style="5" customWidth="1"/>
    <col min="15477" max="15477" width="11.7109375" style="5" customWidth="1"/>
    <col min="15478" max="15478" width="13" style="5" customWidth="1"/>
    <col min="15479" max="15490" width="11.7109375" style="5" customWidth="1"/>
    <col min="15491" max="15491" width="12.5703125" style="5" customWidth="1"/>
    <col min="15492" max="15492" width="11.7109375" style="5" customWidth="1"/>
    <col min="15493" max="15493" width="13" style="5" customWidth="1"/>
    <col min="15494" max="15499" width="11.7109375" style="5" customWidth="1"/>
    <col min="15500" max="15500" width="13.7109375" style="5" customWidth="1"/>
    <col min="15501" max="15501" width="13.140625" style="5" customWidth="1"/>
    <col min="15502" max="15505" width="13" style="5" customWidth="1"/>
    <col min="15506" max="15512" width="11.7109375" style="5" customWidth="1"/>
    <col min="15513" max="15513" width="10.85546875" style="5" customWidth="1"/>
    <col min="15514" max="15514" width="11.7109375" style="5" customWidth="1"/>
    <col min="15515" max="15517" width="22.7109375" style="5" customWidth="1"/>
    <col min="15518" max="15520" width="20.7109375" style="5" customWidth="1"/>
    <col min="15521" max="15708" width="8.85546875" style="5"/>
    <col min="15709" max="15709" width="6.140625" style="5" customWidth="1"/>
    <col min="15710" max="15710" width="20.28515625" style="5" customWidth="1"/>
    <col min="15711" max="15711" width="12.42578125" style="5" customWidth="1"/>
    <col min="15712" max="15712" width="13" style="5" customWidth="1"/>
    <col min="15713" max="15713" width="12.5703125" style="5" customWidth="1"/>
    <col min="15714" max="15727" width="11.7109375" style="5" customWidth="1"/>
    <col min="15728" max="15728" width="12.28515625" style="5" customWidth="1"/>
    <col min="15729" max="15729" width="11.7109375" style="5" customWidth="1"/>
    <col min="15730" max="15730" width="12.85546875" style="5" customWidth="1"/>
    <col min="15731" max="15731" width="11.7109375" style="5" customWidth="1"/>
    <col min="15732" max="15732" width="12.7109375" style="5" customWidth="1"/>
    <col min="15733" max="15733" width="11.7109375" style="5" customWidth="1"/>
    <col min="15734" max="15734" width="13" style="5" customWidth="1"/>
    <col min="15735" max="15746" width="11.7109375" style="5" customWidth="1"/>
    <col min="15747" max="15747" width="12.5703125" style="5" customWidth="1"/>
    <col min="15748" max="15748" width="11.7109375" style="5" customWidth="1"/>
    <col min="15749" max="15749" width="13" style="5" customWidth="1"/>
    <col min="15750" max="15755" width="11.7109375" style="5" customWidth="1"/>
    <col min="15756" max="15756" width="13.7109375" style="5" customWidth="1"/>
    <col min="15757" max="15757" width="13.140625" style="5" customWidth="1"/>
    <col min="15758" max="15761" width="13" style="5" customWidth="1"/>
    <col min="15762" max="15768" width="11.7109375" style="5" customWidth="1"/>
    <col min="15769" max="15769" width="10.85546875" style="5" customWidth="1"/>
    <col min="15770" max="15770" width="11.7109375" style="5" customWidth="1"/>
    <col min="15771" max="15773" width="22.7109375" style="5" customWidth="1"/>
    <col min="15774" max="15776" width="20.7109375" style="5" customWidth="1"/>
    <col min="15777" max="15964" width="8.85546875" style="5"/>
    <col min="15965" max="15965" width="6.140625" style="5" customWidth="1"/>
    <col min="15966" max="15966" width="20.28515625" style="5" customWidth="1"/>
    <col min="15967" max="15967" width="12.42578125" style="5" customWidth="1"/>
    <col min="15968" max="15968" width="13" style="5" customWidth="1"/>
    <col min="15969" max="15969" width="12.5703125" style="5" customWidth="1"/>
    <col min="15970" max="15983" width="11.7109375" style="5" customWidth="1"/>
    <col min="15984" max="15984" width="12.28515625" style="5" customWidth="1"/>
    <col min="15985" max="15985" width="11.7109375" style="5" customWidth="1"/>
    <col min="15986" max="15986" width="12.85546875" style="5" customWidth="1"/>
    <col min="15987" max="15987" width="11.7109375" style="5" customWidth="1"/>
    <col min="15988" max="15988" width="12.7109375" style="5" customWidth="1"/>
    <col min="15989" max="15989" width="11.7109375" style="5" customWidth="1"/>
    <col min="15990" max="15990" width="13" style="5" customWidth="1"/>
    <col min="15991" max="16002" width="11.7109375" style="5" customWidth="1"/>
    <col min="16003" max="16003" width="12.5703125" style="5" customWidth="1"/>
    <col min="16004" max="16004" width="11.7109375" style="5" customWidth="1"/>
    <col min="16005" max="16005" width="13" style="5" customWidth="1"/>
    <col min="16006" max="16011" width="11.7109375" style="5" customWidth="1"/>
    <col min="16012" max="16012" width="13.7109375" style="5" customWidth="1"/>
    <col min="16013" max="16013" width="13.140625" style="5" customWidth="1"/>
    <col min="16014" max="16017" width="13" style="5" customWidth="1"/>
    <col min="16018" max="16024" width="11.7109375" style="5" customWidth="1"/>
    <col min="16025" max="16025" width="10.85546875" style="5" customWidth="1"/>
    <col min="16026" max="16026" width="11.7109375" style="5" customWidth="1"/>
    <col min="16027" max="16029" width="22.7109375" style="5" customWidth="1"/>
    <col min="16030" max="16032" width="20.7109375" style="5" customWidth="1"/>
    <col min="16033" max="16384" width="8.85546875" style="5"/>
  </cols>
  <sheetData>
    <row r="1" spans="1:10" s="43" customFormat="1" ht="24.75" customHeight="1">
      <c r="A1" s="41"/>
      <c r="B1" s="42"/>
      <c r="C1" s="27" t="s">
        <v>137</v>
      </c>
      <c r="D1" s="27"/>
      <c r="E1" s="27"/>
      <c r="F1" s="27"/>
      <c r="G1" s="27"/>
      <c r="H1" s="27"/>
      <c r="I1" s="27"/>
      <c r="J1" s="27"/>
    </row>
    <row r="2" spans="1:10" ht="15.75" customHeight="1">
      <c r="A2" s="28"/>
      <c r="B2" s="28"/>
      <c r="C2" s="148" t="s">
        <v>79</v>
      </c>
      <c r="D2" s="44"/>
      <c r="E2" s="44"/>
      <c r="F2" s="44"/>
      <c r="G2" s="44"/>
      <c r="H2" s="44"/>
      <c r="I2" s="44"/>
      <c r="J2" s="44"/>
    </row>
    <row r="3" spans="1:10" s="45" customFormat="1" ht="37.5" customHeight="1">
      <c r="A3" s="105" t="s">
        <v>67</v>
      </c>
      <c r="B3" s="105" t="s">
        <v>65</v>
      </c>
      <c r="C3" s="107" t="s">
        <v>114</v>
      </c>
      <c r="D3" s="107" t="s">
        <v>108</v>
      </c>
      <c r="E3" s="107" t="s">
        <v>115</v>
      </c>
      <c r="F3" s="107" t="s">
        <v>109</v>
      </c>
      <c r="G3" s="107" t="s">
        <v>110</v>
      </c>
      <c r="H3" s="107" t="s">
        <v>111</v>
      </c>
      <c r="I3" s="107" t="s">
        <v>112</v>
      </c>
      <c r="J3" s="105" t="s">
        <v>113</v>
      </c>
    </row>
    <row r="4" spans="1:10" s="46" customFormat="1" ht="13.5" customHeight="1">
      <c r="A4" s="26">
        <v>1</v>
      </c>
      <c r="B4" s="26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</row>
    <row r="5" spans="1:10" s="47" customFormat="1" ht="19.5" customHeight="1">
      <c r="A5" s="29">
        <v>1</v>
      </c>
      <c r="B5" s="30" t="s">
        <v>16</v>
      </c>
      <c r="C5" s="55">
        <f>IF(GERSC!D6=0,"",ROUND(GERSC!D6/GERSC!C6,2))</f>
        <v>1</v>
      </c>
      <c r="D5" s="55">
        <f>IF(GERSC!G6=0,"",ROUND(GERSC!G6/GERSC!F6,2))</f>
        <v>1</v>
      </c>
      <c r="E5" s="55">
        <f>IF(GERSC!J6=0,"",ROUND(GERSC!J6/GERSC!I6,2))</f>
        <v>1</v>
      </c>
      <c r="F5" s="55">
        <f>IF(GERSC!M6=0,"",ROUND(GERSC!M6/GERSC!L6,2))</f>
        <v>1.03</v>
      </c>
      <c r="G5" s="55">
        <f>IF(GERSC!P6=0,"",ROUND(GERSC!P6/GERSC!O6,2))</f>
        <v>1.01</v>
      </c>
      <c r="H5" s="55">
        <f>IF(GERSC!S6=0,"",ROUND(GERSC!S6/GERSC!R6,2))</f>
        <v>0.88</v>
      </c>
      <c r="I5" s="55">
        <f>IF(GERSC!V6=0,"",ROUND(GERSC!V6/GERSC!U6,2))</f>
        <v>0.96</v>
      </c>
      <c r="J5" s="55">
        <f>IF(GERSC!Y6=0,"",ROUND(GERSC!Y6/GERSC!X6,2))</f>
        <v>1</v>
      </c>
    </row>
    <row r="6" spans="1:10" s="47" customFormat="1" ht="19.5" customHeight="1">
      <c r="A6" s="29">
        <v>2</v>
      </c>
      <c r="B6" s="30" t="s">
        <v>17</v>
      </c>
      <c r="C6" s="55" t="str">
        <f>IF(GERSC!D7=0,"",ROUND(GERSC!D7/GERSC!C7,2))</f>
        <v/>
      </c>
      <c r="D6" s="55" t="str">
        <f>IF(GERSC!G7=0,"",ROUND(GERSC!G7/GERSC!F7,2))</f>
        <v/>
      </c>
      <c r="E6" s="55" t="str">
        <f>IF(GERSC!J7=0,"",ROUND(GERSC!J7/GERSC!I7,2))</f>
        <v/>
      </c>
      <c r="F6" s="55" t="str">
        <f>IF(GERSC!M7=0,"",ROUND(GERSC!M7/GERSC!L7,2))</f>
        <v/>
      </c>
      <c r="G6" s="55" t="str">
        <f>IF(GERSC!P7=0,"",ROUND(GERSC!P7/GERSC!O7,2))</f>
        <v/>
      </c>
      <c r="H6" s="55" t="str">
        <f>IF(GERSC!S7=0,"",ROUND(GERSC!S7/GERSC!R7,2))</f>
        <v/>
      </c>
      <c r="I6" s="55" t="str">
        <f>IF(GERSC!V7=0,"",ROUND(GERSC!V7/GERSC!U7,2))</f>
        <v/>
      </c>
      <c r="J6" s="55" t="str">
        <f>IF(GERSC!Y7=0,"",ROUND(GERSC!Y7/GERSC!X7,2))</f>
        <v/>
      </c>
    </row>
    <row r="7" spans="1:10" s="47" customFormat="1" ht="19.5" customHeight="1">
      <c r="A7" s="29">
        <v>3</v>
      </c>
      <c r="B7" s="30" t="s">
        <v>48</v>
      </c>
      <c r="C7" s="55">
        <f>IF(GERSC!D8=0,"",ROUND(GERSC!D8/GERSC!C8,2))</f>
        <v>1</v>
      </c>
      <c r="D7" s="55">
        <f>IF(GERSC!G8=0,"",ROUND(GERSC!G8/GERSC!F8,2))</f>
        <v>0.98</v>
      </c>
      <c r="E7" s="55">
        <f>IF(GERSC!J8=0,"",ROUND(GERSC!J8/GERSC!I8,2))</f>
        <v>0.99</v>
      </c>
      <c r="F7" s="55">
        <f>IF(GERSC!M8=0,"",ROUND(GERSC!M8/GERSC!L8,2))</f>
        <v>0.81</v>
      </c>
      <c r="G7" s="55">
        <f>IF(GERSC!P8=0,"",ROUND(GERSC!P8/GERSC!O8,2))</f>
        <v>0.96</v>
      </c>
      <c r="H7" s="55">
        <f>IF(GERSC!S8=0,"",ROUND(GERSC!S8/GERSC!R8,2))</f>
        <v>0.71</v>
      </c>
      <c r="I7" s="55">
        <f>IF(GERSC!V8=0,"",ROUND(GERSC!V8/GERSC!U8,2))</f>
        <v>0.81</v>
      </c>
      <c r="J7" s="55">
        <f>IF(GERSC!Y8=0,"",ROUND(GERSC!Y8/GERSC!X8,2))</f>
        <v>0.96</v>
      </c>
    </row>
    <row r="8" spans="1:10" s="47" customFormat="1" ht="19.5" customHeight="1">
      <c r="A8" s="29">
        <v>4</v>
      </c>
      <c r="B8" s="30" t="s">
        <v>18</v>
      </c>
      <c r="C8" s="55">
        <f>IF(GERSC!D9=0,"",ROUND(GERSC!D9/GERSC!C9,2))</f>
        <v>0.79</v>
      </c>
      <c r="D8" s="55">
        <f>IF(GERSC!G9=0,"",ROUND(GERSC!G9/GERSC!F9,2))</f>
        <v>0.75</v>
      </c>
      <c r="E8" s="55">
        <f>IF(GERSC!J9=0,"",ROUND(GERSC!J9/GERSC!I9,2))</f>
        <v>0.79</v>
      </c>
      <c r="F8" s="55">
        <f>IF(GERSC!M9=0,"",ROUND(GERSC!M9/GERSC!L9,2))</f>
        <v>0.76</v>
      </c>
      <c r="G8" s="55">
        <f>IF(GERSC!P9=0,"",ROUND(GERSC!P9/GERSC!O9,2))</f>
        <v>0.8</v>
      </c>
      <c r="H8" s="55">
        <f>IF(GERSC!S9=0,"",ROUND(GERSC!S9/GERSC!R9,2))</f>
        <v>0.63</v>
      </c>
      <c r="I8" s="55">
        <f>IF(GERSC!V9=0,"",ROUND(GERSC!V9/GERSC!U9,2))</f>
        <v>0.72</v>
      </c>
      <c r="J8" s="55">
        <f>IF(GERSC!Y9=0,"",ROUND(GERSC!Y9/GERSC!X9,2))</f>
        <v>0.8</v>
      </c>
    </row>
    <row r="9" spans="1:10" s="47" customFormat="1" ht="19.5" customHeight="1">
      <c r="A9" s="29">
        <v>5</v>
      </c>
      <c r="B9" s="34" t="s">
        <v>19</v>
      </c>
      <c r="C9" s="55">
        <f>IF(GERSC!D10=0,"",ROUND(GERSC!D10/GERSC!C10,2))</f>
        <v>0.97</v>
      </c>
      <c r="D9" s="55">
        <f>IF(GERSC!G10=0,"",ROUND(GERSC!G10/GERSC!F10,2))</f>
        <v>0.89</v>
      </c>
      <c r="E9" s="55">
        <f>IF(GERSC!J10=0,"",ROUND(GERSC!J10/GERSC!I10,2))</f>
        <v>0.95</v>
      </c>
      <c r="F9" s="55">
        <f>IF(GERSC!M10=0,"",ROUND(GERSC!M10/GERSC!L10,2))</f>
        <v>0.84</v>
      </c>
      <c r="G9" s="55">
        <f>IF(GERSC!P10=0,"",ROUND(GERSC!P10/GERSC!O10,2))</f>
        <v>0.94</v>
      </c>
      <c r="H9" s="55">
        <f>IF(GERSC!S10=0,"",ROUND(GERSC!S10/GERSC!R10,2))</f>
        <v>0.85</v>
      </c>
      <c r="I9" s="55">
        <f>IF(GERSC!V10=0,"",ROUND(GERSC!V10/GERSC!U10,2))</f>
        <v>0.85</v>
      </c>
      <c r="J9" s="55">
        <f>IF(GERSC!Y10=0,"",ROUND(GERSC!Y10/GERSC!X10,2))</f>
        <v>0.94</v>
      </c>
    </row>
    <row r="10" spans="1:10" s="47" customFormat="1" ht="19.5" customHeight="1">
      <c r="A10" s="29">
        <v>6</v>
      </c>
      <c r="B10" s="30" t="s">
        <v>20</v>
      </c>
      <c r="C10" s="55">
        <f>IF(GERSC!D11=0,"",ROUND(GERSC!D11/GERSC!C11,2))</f>
        <v>1.04</v>
      </c>
      <c r="D10" s="55">
        <f>IF(GERSC!G11=0,"",ROUND(GERSC!G11/GERSC!F11,2))</f>
        <v>1.03</v>
      </c>
      <c r="E10" s="55">
        <f>IF(GERSC!J11=0,"",ROUND(GERSC!J11/GERSC!I11,2))</f>
        <v>1.04</v>
      </c>
      <c r="F10" s="55">
        <f>IF(GERSC!M11=0,"",ROUND(GERSC!M11/GERSC!L11,2))</f>
        <v>1.22</v>
      </c>
      <c r="G10" s="55">
        <f>IF(GERSC!P11=0,"",ROUND(GERSC!P11/GERSC!O11,2))</f>
        <v>1.07</v>
      </c>
      <c r="H10" s="55">
        <f>IF(GERSC!S11=0,"",ROUND(GERSC!S11/GERSC!R11,2))</f>
        <v>1.28</v>
      </c>
      <c r="I10" s="55">
        <f>IF(GERSC!V11=0,"",ROUND(GERSC!V11/GERSC!U11,2))</f>
        <v>1.25</v>
      </c>
      <c r="J10" s="55">
        <f>IF(GERSC!Y11=0,"",ROUND(GERSC!Y11/GERSC!X11,2))</f>
        <v>1.0900000000000001</v>
      </c>
    </row>
    <row r="11" spans="1:10" s="47" customFormat="1" ht="19.5" customHeight="1">
      <c r="A11" s="29">
        <v>7</v>
      </c>
      <c r="B11" s="30" t="s">
        <v>21</v>
      </c>
      <c r="C11" s="55">
        <f>IF(GERSC!D12=0,"",ROUND(GERSC!D12/GERSC!C12,2))</f>
        <v>1.1100000000000001</v>
      </c>
      <c r="D11" s="55">
        <f>IF(GERSC!G12=0,"",ROUND(GERSC!G12/GERSC!F12,2))</f>
        <v>0.93</v>
      </c>
      <c r="E11" s="55">
        <f>IF(GERSC!J12=0,"",ROUND(GERSC!J12/GERSC!I12,2))</f>
        <v>1.05</v>
      </c>
      <c r="F11" s="55">
        <f>IF(GERSC!M12=0,"",ROUND(GERSC!M12/GERSC!L12,2))</f>
        <v>0.78</v>
      </c>
      <c r="G11" s="55">
        <f>IF(GERSC!P12=0,"",ROUND(GERSC!P12/GERSC!O12,2))</f>
        <v>1</v>
      </c>
      <c r="H11" s="55">
        <f>IF(GERSC!S12=0,"",ROUND(GERSC!S12/GERSC!R12,2))</f>
        <v>0.93</v>
      </c>
      <c r="I11" s="55">
        <f>IF(GERSC!V12=0,"",ROUND(GERSC!V12/GERSC!U12,2))</f>
        <v>0.83</v>
      </c>
      <c r="J11" s="55">
        <f>IF(GERSC!Y12=0,"",ROUND(GERSC!Y12/GERSC!X12,2))</f>
        <v>1</v>
      </c>
    </row>
    <row r="12" spans="1:10" s="47" customFormat="1" ht="19.5" customHeight="1">
      <c r="A12" s="29">
        <v>8</v>
      </c>
      <c r="B12" s="30" t="s">
        <v>22</v>
      </c>
      <c r="C12" s="55">
        <f>IF(GERSC!D13=0,"",ROUND(GERSC!D13/GERSC!C13,2))</f>
        <v>1.06</v>
      </c>
      <c r="D12" s="55">
        <f>IF(GERSC!G13=0,"",ROUND(GERSC!G13/GERSC!F13,2))</f>
        <v>1.02</v>
      </c>
      <c r="E12" s="55">
        <f>IF(GERSC!J13=0,"",ROUND(GERSC!J13/GERSC!I13,2))</f>
        <v>1.05</v>
      </c>
      <c r="F12" s="55">
        <f>IF(GERSC!M13=0,"",ROUND(GERSC!M13/GERSC!L13,2))</f>
        <v>1.1000000000000001</v>
      </c>
      <c r="G12" s="55">
        <f>IF(GERSC!P13=0,"",ROUND(GERSC!P13/GERSC!O13,2))</f>
        <v>1.06</v>
      </c>
      <c r="H12" s="55">
        <f>IF(GERSC!S13=0,"",ROUND(GERSC!S13/GERSC!R13,2))</f>
        <v>0.94</v>
      </c>
      <c r="I12" s="55">
        <f>IF(GERSC!V13=0,"",ROUND(GERSC!V13/GERSC!U13,2))</f>
        <v>1.05</v>
      </c>
      <c r="J12" s="55">
        <f>IF(GERSC!Y13=0,"",ROUND(GERSC!Y13/GERSC!X13,2))</f>
        <v>1.05</v>
      </c>
    </row>
    <row r="13" spans="1:10" s="47" customFormat="1" ht="19.5" customHeight="1">
      <c r="A13" s="29">
        <v>9</v>
      </c>
      <c r="B13" s="30" t="s">
        <v>23</v>
      </c>
      <c r="C13" s="55">
        <f>IF(GERSC!D14=0,"",ROUND(GERSC!D14/GERSC!C14,2))</f>
        <v>1</v>
      </c>
      <c r="D13" s="55">
        <f>IF(GERSC!G14=0,"",ROUND(GERSC!G14/GERSC!F14,2))</f>
        <v>0.98</v>
      </c>
      <c r="E13" s="55">
        <f>IF(GERSC!J14=0,"",ROUND(GERSC!J14/GERSC!I14,2))</f>
        <v>1</v>
      </c>
      <c r="F13" s="55">
        <f>IF(GERSC!M14=0,"",ROUND(GERSC!M14/GERSC!L14,2))</f>
        <v>1.03</v>
      </c>
      <c r="G13" s="55">
        <f>IF(GERSC!P14=0,"",ROUND(GERSC!P14/GERSC!O14,2))</f>
        <v>1</v>
      </c>
      <c r="H13" s="55">
        <f>IF(GERSC!S14=0,"",ROUND(GERSC!S14/GERSC!R14,2))</f>
        <v>1.02</v>
      </c>
      <c r="I13" s="55">
        <f>IF(GERSC!V14=0,"",ROUND(GERSC!V14/GERSC!U14,2))</f>
        <v>1.03</v>
      </c>
      <c r="J13" s="55">
        <f>IF(GERSC!Y14=0,"",ROUND(GERSC!Y14/GERSC!X14,2))</f>
        <v>1.01</v>
      </c>
    </row>
    <row r="14" spans="1:10" s="47" customFormat="1" ht="19.5" customHeight="1">
      <c r="A14" s="29">
        <v>10</v>
      </c>
      <c r="B14" s="30" t="s">
        <v>24</v>
      </c>
      <c r="C14" s="55">
        <f>IF(GERSC!D15=0,"",ROUND(GERSC!D15/GERSC!C15,2))</f>
        <v>0.99</v>
      </c>
      <c r="D14" s="55">
        <f>IF(GERSC!G15=0,"",ROUND(GERSC!G15/GERSC!F15,2))</f>
        <v>0.97</v>
      </c>
      <c r="E14" s="55">
        <f>IF(GERSC!J15=0,"",ROUND(GERSC!J15/GERSC!I15,2))</f>
        <v>0.98</v>
      </c>
      <c r="F14" s="55">
        <f>IF(GERSC!M15=0,"",ROUND(GERSC!M15/GERSC!L15,2))</f>
        <v>0.87</v>
      </c>
      <c r="G14" s="55">
        <f>IF(GERSC!P15=0,"",ROUND(GERSC!P15/GERSC!O15,2))</f>
        <v>0.96</v>
      </c>
      <c r="H14" s="55">
        <f>IF(GERSC!S15=0,"",ROUND(GERSC!S15/GERSC!R15,2))</f>
        <v>0.89</v>
      </c>
      <c r="I14" s="55">
        <f>IF(GERSC!V15=0,"",ROUND(GERSC!V15/GERSC!U15,2))</f>
        <v>0.89</v>
      </c>
      <c r="J14" s="55">
        <f>IF(GERSC!Y15=0,"",ROUND(GERSC!Y15/GERSC!X15,2))</f>
        <v>0.95</v>
      </c>
    </row>
    <row r="15" spans="1:10" s="47" customFormat="1" ht="19.5" customHeight="1">
      <c r="A15" s="29">
        <v>11</v>
      </c>
      <c r="B15" s="30" t="s">
        <v>52</v>
      </c>
      <c r="C15" s="55">
        <f>IF(GERSC!D16=0,"",ROUND(GERSC!D16/GERSC!C16,2))</f>
        <v>0.98</v>
      </c>
      <c r="D15" s="55">
        <f>IF(GERSC!G16=0,"",ROUND(GERSC!G16/GERSC!F16,2))</f>
        <v>0.93</v>
      </c>
      <c r="E15" s="55">
        <f>IF(GERSC!J16=0,"",ROUND(GERSC!J16/GERSC!I16,2))</f>
        <v>0.98</v>
      </c>
      <c r="F15" s="55">
        <f>IF(GERSC!M16=0,"",ROUND(GERSC!M16/GERSC!L16,2))</f>
        <v>0.93</v>
      </c>
      <c r="G15" s="55">
        <f>IF(GERSC!P16=0,"",ROUND(GERSC!P16/GERSC!O16,2))</f>
        <v>0.99</v>
      </c>
      <c r="H15" s="55">
        <f>IF(GERSC!S16=0,"",ROUND(GERSC!S16/GERSC!R16,2))</f>
        <v>0.84</v>
      </c>
      <c r="I15" s="55">
        <f>IF(GERSC!V16=0,"",ROUND(GERSC!V16/GERSC!U16,2))</f>
        <v>0.91</v>
      </c>
      <c r="J15" s="55">
        <f>IF(GERSC!Y16=0,"",ROUND(GERSC!Y16/GERSC!X16,2))</f>
        <v>1</v>
      </c>
    </row>
    <row r="16" spans="1:10" s="47" customFormat="1" ht="19.5" customHeight="1">
      <c r="A16" s="29">
        <v>12</v>
      </c>
      <c r="B16" s="30" t="s">
        <v>25</v>
      </c>
      <c r="C16" s="55">
        <f>IF(GERSC!D17=0,"",ROUND(GERSC!D17/GERSC!C17,2))</f>
        <v>0.97</v>
      </c>
      <c r="D16" s="55">
        <f>IF(GERSC!G17=0,"",ROUND(GERSC!G17/GERSC!F17,2))</f>
        <v>0.95</v>
      </c>
      <c r="E16" s="55">
        <f>IF(GERSC!J17=0,"",ROUND(GERSC!J17/GERSC!I17,2))</f>
        <v>0.97</v>
      </c>
      <c r="F16" s="55">
        <f>IF(GERSC!M17=0,"",ROUND(GERSC!M17/GERSC!L17,2))</f>
        <v>0.99</v>
      </c>
      <c r="G16" s="55">
        <f>IF(GERSC!P17=0,"",ROUND(GERSC!P17/GERSC!O17,2))</f>
        <v>0.97</v>
      </c>
      <c r="H16" s="55">
        <f>IF(GERSC!S17=0,"",ROUND(GERSC!S17/GERSC!R17,2))</f>
        <v>1.04</v>
      </c>
      <c r="I16" s="55">
        <f>IF(GERSC!V17=0,"",ROUND(GERSC!V17/GERSC!U17,2))</f>
        <v>1.01</v>
      </c>
      <c r="J16" s="55">
        <f>IF(GERSC!Y17=0,"",ROUND(GERSC!Y17/GERSC!X17,2))</f>
        <v>0.98</v>
      </c>
    </row>
    <row r="17" spans="1:10" s="47" customFormat="1" ht="19.5" customHeight="1">
      <c r="A17" s="29">
        <v>13</v>
      </c>
      <c r="B17" s="30" t="s">
        <v>26</v>
      </c>
      <c r="C17" s="55">
        <f>IF(GERSC!D18=0,"",ROUND(GERSC!D18/GERSC!C18,2))</f>
        <v>0.97</v>
      </c>
      <c r="D17" s="55">
        <f>IF(GERSC!G18=0,"",ROUND(GERSC!G18/GERSC!F18,2))</f>
        <v>0.93</v>
      </c>
      <c r="E17" s="55">
        <f>IF(GERSC!J18=0,"",ROUND(GERSC!J18/GERSC!I18,2))</f>
        <v>0.95</v>
      </c>
      <c r="F17" s="55">
        <f>IF(GERSC!M18=0,"",ROUND(GERSC!M18/GERSC!L18,2))</f>
        <v>0.98</v>
      </c>
      <c r="G17" s="55">
        <f>IF(GERSC!P18=0,"",ROUND(GERSC!P18/GERSC!O18,2))</f>
        <v>0.96</v>
      </c>
      <c r="H17" s="55">
        <f>IF(GERSC!S18=0,"",ROUND(GERSC!S18/GERSC!R18,2))</f>
        <v>1.17</v>
      </c>
      <c r="I17" s="55">
        <f>IF(GERSC!V18=0,"",ROUND(GERSC!V18/GERSC!U18,2))</f>
        <v>1.05</v>
      </c>
      <c r="J17" s="55">
        <f>IF(GERSC!Y18=0,"",ROUND(GERSC!Y18/GERSC!X18,2))</f>
        <v>0.98</v>
      </c>
    </row>
    <row r="18" spans="1:10" s="47" customFormat="1" ht="19.5" customHeight="1">
      <c r="A18" s="29">
        <v>14</v>
      </c>
      <c r="B18" s="30" t="s">
        <v>27</v>
      </c>
      <c r="C18" s="55">
        <f>IF(GERSC!D19=0,"",ROUND(GERSC!D19/GERSC!C19,2))</f>
        <v>1.0900000000000001</v>
      </c>
      <c r="D18" s="55">
        <f>IF(GERSC!G19=0,"",ROUND(GERSC!G19/GERSC!F19,2))</f>
        <v>1.08</v>
      </c>
      <c r="E18" s="55">
        <f>IF(GERSC!J19=0,"",ROUND(GERSC!J19/GERSC!I19,2))</f>
        <v>1.0900000000000001</v>
      </c>
      <c r="F18" s="55">
        <f>IF(GERSC!M19=0,"",ROUND(GERSC!M19/GERSC!L19,2))</f>
        <v>0.68</v>
      </c>
      <c r="G18" s="55">
        <f>IF(GERSC!P19=0,"",ROUND(GERSC!P19/GERSC!O19,2))</f>
        <v>1.03</v>
      </c>
      <c r="H18" s="55">
        <f>IF(GERSC!S19=0,"",ROUND(GERSC!S19/GERSC!R19,2))</f>
        <v>0.73</v>
      </c>
      <c r="I18" s="55">
        <f>IF(GERSC!V19=0,"",ROUND(GERSC!V19/GERSC!U19,2))</f>
        <v>0.7</v>
      </c>
      <c r="J18" s="55">
        <f>IF(GERSC!Y19=0,"",ROUND(GERSC!Y19/GERSC!X19,2))</f>
        <v>1.02</v>
      </c>
    </row>
    <row r="19" spans="1:10" s="47" customFormat="1" ht="19.5" customHeight="1">
      <c r="A19" s="29">
        <v>15</v>
      </c>
      <c r="B19" s="30" t="s">
        <v>28</v>
      </c>
      <c r="C19" s="55">
        <f>IF(GERSC!D20=0,"",ROUND(GERSC!D20/GERSC!C20,2))</f>
        <v>0.98</v>
      </c>
      <c r="D19" s="55">
        <f>IF(GERSC!G20=0,"",ROUND(GERSC!G20/GERSC!F20,2))</f>
        <v>0.97</v>
      </c>
      <c r="E19" s="55">
        <f>IF(GERSC!J20=0,"",ROUND(GERSC!J20/GERSC!I20,2))</f>
        <v>0.98</v>
      </c>
      <c r="F19" s="55">
        <f>IF(GERSC!M20=0,"",ROUND(GERSC!M20/GERSC!L20,2))</f>
        <v>0.92</v>
      </c>
      <c r="G19" s="55">
        <f>IF(GERSC!P20=0,"",ROUND(GERSC!P20/GERSC!O20,2))</f>
        <v>0.97</v>
      </c>
      <c r="H19" s="55">
        <f>IF(GERSC!S20=0,"",ROUND(GERSC!S20/GERSC!R20,2))</f>
        <v>0.88</v>
      </c>
      <c r="I19" s="55">
        <f>IF(GERSC!V20=0,"",ROUND(GERSC!V20/GERSC!U20,2))</f>
        <v>0.91</v>
      </c>
      <c r="J19" s="55">
        <f>IF(GERSC!Y20=0,"",ROUND(GERSC!Y20/GERSC!X20,2))</f>
        <v>0.96</v>
      </c>
    </row>
    <row r="20" spans="1:10" s="47" customFormat="1" ht="19.5" customHeight="1">
      <c r="A20" s="29">
        <v>16</v>
      </c>
      <c r="B20" s="30" t="s">
        <v>29</v>
      </c>
      <c r="C20" s="55">
        <f>IF(GERSC!D21=0,"",ROUND(GERSC!D21/GERSC!C21,2))</f>
        <v>0.9</v>
      </c>
      <c r="D20" s="55">
        <f>IF(GERSC!G21=0,"",ROUND(GERSC!G21/GERSC!F21,2))</f>
        <v>0.9</v>
      </c>
      <c r="E20" s="55">
        <f>IF(GERSC!J21=0,"",ROUND(GERSC!J21/GERSC!I21,2))</f>
        <v>0.9</v>
      </c>
      <c r="F20" s="55">
        <f>IF(GERSC!M21=0,"",ROUND(GERSC!M21/GERSC!L21,2))</f>
        <v>0.94</v>
      </c>
      <c r="G20" s="55">
        <f>IF(GERSC!P21=0,"",ROUND(GERSC!P21/GERSC!O21,2))</f>
        <v>0.91</v>
      </c>
      <c r="H20" s="55">
        <f>IF(GERSC!S21=0,"",ROUND(GERSC!S21/GERSC!R21,2))</f>
        <v>1.02</v>
      </c>
      <c r="I20" s="55">
        <f>IF(GERSC!V21=0,"",ROUND(GERSC!V21/GERSC!U21,2))</f>
        <v>0.97</v>
      </c>
      <c r="J20" s="55">
        <f>IF(GERSC!Y21=0,"",ROUND(GERSC!Y21/GERSC!X21,2))</f>
        <v>0.92</v>
      </c>
    </row>
    <row r="21" spans="1:10" s="47" customFormat="1" ht="19.5" customHeight="1">
      <c r="A21" s="29">
        <v>17</v>
      </c>
      <c r="B21" s="30" t="s">
        <v>30</v>
      </c>
      <c r="C21" s="55">
        <f>IF(GERSC!D22=0,"",ROUND(GERSC!D22/GERSC!C22,2))</f>
        <v>0.91</v>
      </c>
      <c r="D21" s="55">
        <f>IF(GERSC!G22=0,"",ROUND(GERSC!G22/GERSC!F22,2))</f>
        <v>0.88</v>
      </c>
      <c r="E21" s="55">
        <f>IF(GERSC!J22=0,"",ROUND(GERSC!J22/GERSC!I22,2))</f>
        <v>0.89</v>
      </c>
      <c r="F21" s="55">
        <f>IF(GERSC!M22=0,"",ROUND(GERSC!M22/GERSC!L22,2))</f>
        <v>0.87</v>
      </c>
      <c r="G21" s="55">
        <f>IF(GERSC!P22=0,"",ROUND(GERSC!P22/GERSC!O22,2))</f>
        <v>0.89</v>
      </c>
      <c r="H21" s="55">
        <f>IF(GERSC!S22=0,"",ROUND(GERSC!S22/GERSC!R22,2))</f>
        <v>1.1200000000000001</v>
      </c>
      <c r="I21" s="55">
        <f>IF(GERSC!V22=0,"",ROUND(GERSC!V22/GERSC!U22,2))</f>
        <v>0.97</v>
      </c>
      <c r="J21" s="55">
        <f>IF(GERSC!Y22=0,"",ROUND(GERSC!Y22/GERSC!X22,2))</f>
        <v>0.92</v>
      </c>
    </row>
    <row r="22" spans="1:10" s="47" customFormat="1" ht="19.5" customHeight="1">
      <c r="A22" s="29">
        <v>18</v>
      </c>
      <c r="B22" s="30" t="s">
        <v>31</v>
      </c>
      <c r="C22" s="55">
        <f>IF(GERSC!D23=0,"",ROUND(GERSC!D23/GERSC!C23,2))</f>
        <v>0.67</v>
      </c>
      <c r="D22" s="55">
        <f>IF(GERSC!G23=0,"",ROUND(GERSC!G23/GERSC!F23,2))</f>
        <v>0.94</v>
      </c>
      <c r="E22" s="55">
        <f>IF(GERSC!J23=0,"",ROUND(GERSC!J23/GERSC!I23,2))</f>
        <v>0.73</v>
      </c>
      <c r="F22" s="55">
        <f>IF(GERSC!M23=0,"",ROUND(GERSC!M23/GERSC!L23,2))</f>
        <v>0.67</v>
      </c>
      <c r="G22" s="55">
        <f>IF(GERSC!P23=0,"",ROUND(GERSC!P23/GERSC!O23,2))</f>
        <v>0.73</v>
      </c>
      <c r="H22" s="55">
        <f>IF(GERSC!S23=0,"",ROUND(GERSC!S23/GERSC!R23,2))</f>
        <v>0.63</v>
      </c>
      <c r="I22" s="55">
        <f>IF(GERSC!V23=0,"",ROUND(GERSC!V23/GERSC!U23,2))</f>
        <v>0.7</v>
      </c>
      <c r="J22" s="55">
        <f>IF(GERSC!Y23=0,"",ROUND(GERSC!Y23/GERSC!X23,2))</f>
        <v>0.8</v>
      </c>
    </row>
    <row r="23" spans="1:10" s="47" customFormat="1" ht="19.5" customHeight="1">
      <c r="A23" s="29">
        <v>19</v>
      </c>
      <c r="B23" s="30" t="s">
        <v>54</v>
      </c>
      <c r="C23" s="55" t="str">
        <f>IF(GERSC!D24=0,"",ROUND(GERSC!D24/GERSC!C24,2))</f>
        <v/>
      </c>
      <c r="D23" s="55" t="str">
        <f>IF(GERSC!G24=0,"",ROUND(GERSC!G24/GERSC!F24,2))</f>
        <v/>
      </c>
      <c r="E23" s="55" t="str">
        <f>IF(GERSC!J24=0,"",ROUND(GERSC!J24/GERSC!I24,2))</f>
        <v/>
      </c>
      <c r="F23" s="55" t="str">
        <f>IF(GERSC!M24=0,"",ROUND(GERSC!M24/GERSC!L24,2))</f>
        <v/>
      </c>
      <c r="G23" s="55" t="str">
        <f>IF(GERSC!P24=0,"",ROUND(GERSC!P24/GERSC!O24,2))</f>
        <v/>
      </c>
      <c r="H23" s="55" t="str">
        <f>IF(GERSC!S24=0,"",ROUND(GERSC!S24/GERSC!R24,2))</f>
        <v/>
      </c>
      <c r="I23" s="55" t="str">
        <f>IF(GERSC!V24=0,"",ROUND(GERSC!V24/GERSC!U24,2))</f>
        <v/>
      </c>
      <c r="J23" s="55" t="str">
        <f>IF(GERSC!Y24=0,"",ROUND(GERSC!Y24/GERSC!X24,2))</f>
        <v/>
      </c>
    </row>
    <row r="24" spans="1:10" s="47" customFormat="1" ht="19.5" customHeight="1">
      <c r="A24" s="29">
        <v>20</v>
      </c>
      <c r="B24" s="2" t="s">
        <v>55</v>
      </c>
      <c r="C24" s="55">
        <f>IF(GERSC!D25=0,"",ROUND(GERSC!D25/GERSC!C25,2))</f>
        <v>1</v>
      </c>
      <c r="D24" s="55">
        <f>IF(GERSC!G25=0,"",ROUND(GERSC!G25/GERSC!F25,2))</f>
        <v>0.96</v>
      </c>
      <c r="E24" s="55">
        <f>IF(GERSC!J25=0,"",ROUND(GERSC!J25/GERSC!I25,2))</f>
        <v>0.99</v>
      </c>
      <c r="F24" s="55">
        <f>IF(GERSC!M25=0,"",ROUND(GERSC!M25/GERSC!L25,2))</f>
        <v>0.89</v>
      </c>
      <c r="G24" s="55">
        <f>IF(GERSC!P25=0,"",ROUND(GERSC!P25/GERSC!O25,2))</f>
        <v>0.97</v>
      </c>
      <c r="H24" s="55">
        <f>IF(GERSC!S25=0,"",ROUND(GERSC!S25/GERSC!R25,2))</f>
        <v>0.7</v>
      </c>
      <c r="I24" s="55">
        <f>IF(GERSC!V25=0,"",ROUND(GERSC!V25/GERSC!U25,2))</f>
        <v>0.85</v>
      </c>
      <c r="J24" s="55">
        <f>IF(GERSC!Y25=0,"",ROUND(GERSC!Y25/GERSC!X25,2))</f>
        <v>0.97</v>
      </c>
    </row>
    <row r="25" spans="1:10" s="47" customFormat="1" ht="19.5" customHeight="1">
      <c r="A25" s="29">
        <v>21</v>
      </c>
      <c r="B25" s="30" t="s">
        <v>74</v>
      </c>
      <c r="C25" s="55">
        <f>IF(GERSC!D26=0,"",ROUND(GERSC!D26/GERSC!C26,2))</f>
        <v>1.05</v>
      </c>
      <c r="D25" s="55">
        <f>IF(GERSC!G26=0,"",ROUND(GERSC!G26/GERSC!F26,2))</f>
        <v>1.03</v>
      </c>
      <c r="E25" s="55">
        <f>IF(GERSC!J26=0,"",ROUND(GERSC!J26/GERSC!I26,2))</f>
        <v>1.04</v>
      </c>
      <c r="F25" s="55">
        <f>IF(GERSC!M26=0,"",ROUND(GERSC!M26/GERSC!L26,2))</f>
        <v>1.1000000000000001</v>
      </c>
      <c r="G25" s="55">
        <f>IF(GERSC!P26=0,"",ROUND(GERSC!P26/GERSC!O26,2))</f>
        <v>1.04</v>
      </c>
      <c r="H25" s="55">
        <f>IF(GERSC!S26=0,"",ROUND(GERSC!S26/GERSC!R26,2))</f>
        <v>1.02</v>
      </c>
      <c r="I25" s="55">
        <f>IF(GERSC!V26=0,"",ROUND(GERSC!V26/GERSC!U26,2))</f>
        <v>1.07</v>
      </c>
      <c r="J25" s="55">
        <f>IF(GERSC!Y26=0,"",ROUND(GERSC!Y26/GERSC!X26,2))</f>
        <v>1.04</v>
      </c>
    </row>
    <row r="26" spans="1:10" s="47" customFormat="1" ht="19.5" customHeight="1">
      <c r="A26" s="29">
        <v>22</v>
      </c>
      <c r="B26" s="30" t="s">
        <v>32</v>
      </c>
      <c r="C26" s="55">
        <f>IF(GERSC!D27=0,"",ROUND(GERSC!D27/GERSC!C27,2))</f>
        <v>0.95</v>
      </c>
      <c r="D26" s="55">
        <f>IF(GERSC!G27=0,"",ROUND(GERSC!G27/GERSC!F27,2))</f>
        <v>0.78</v>
      </c>
      <c r="E26" s="55">
        <f>IF(GERSC!J27=0,"",ROUND(GERSC!J27/GERSC!I27,2))</f>
        <v>0.9</v>
      </c>
      <c r="F26" s="55">
        <f>IF(GERSC!M27=0,"",ROUND(GERSC!M27/GERSC!L27,2))</f>
        <v>0.65</v>
      </c>
      <c r="G26" s="55">
        <f>IF(GERSC!P27=0,"",ROUND(GERSC!P27/GERSC!O27,2))</f>
        <v>0.88</v>
      </c>
      <c r="H26" s="55">
        <f>IF(GERSC!S27=0,"",ROUND(GERSC!S27/GERSC!R27,2))</f>
        <v>0.6</v>
      </c>
      <c r="I26" s="55">
        <f>IF(GERSC!V27=0,"",ROUND(GERSC!V27/GERSC!U27,2))</f>
        <v>0.64</v>
      </c>
      <c r="J26" s="55">
        <f>IF(GERSC!Y27=0,"",ROUND(GERSC!Y27/GERSC!X27,2))</f>
        <v>0.87</v>
      </c>
    </row>
    <row r="27" spans="1:10" s="47" customFormat="1" ht="19.5" customHeight="1">
      <c r="A27" s="29">
        <v>23</v>
      </c>
      <c r="B27" s="30" t="s">
        <v>33</v>
      </c>
      <c r="C27" s="55">
        <f>IF(GERSC!D28=0,"",ROUND(GERSC!D28/GERSC!C28,2))</f>
        <v>0.9</v>
      </c>
      <c r="D27" s="55">
        <f>IF(GERSC!G28=0,"",ROUND(GERSC!G28/GERSC!F28,2))</f>
        <v>1.19</v>
      </c>
      <c r="E27" s="55">
        <f>IF(GERSC!J28=0,"",ROUND(GERSC!J28/GERSC!I28,2))</f>
        <v>0.96</v>
      </c>
      <c r="F27" s="55">
        <f>IF(GERSC!M28=0,"",ROUND(GERSC!M28/GERSC!L28,2))</f>
        <v>0.97</v>
      </c>
      <c r="G27" s="55">
        <f>IF(GERSC!P28=0,"",ROUND(GERSC!P28/GERSC!O28,2))</f>
        <v>0.96</v>
      </c>
      <c r="H27" s="55">
        <f>IF(GERSC!S28=0,"",ROUND(GERSC!S28/GERSC!R28,2))</f>
        <v>0.89</v>
      </c>
      <c r="I27" s="55">
        <f>IF(GERSC!V28=0,"",ROUND(GERSC!V28/GERSC!U28,2))</f>
        <v>0.94</v>
      </c>
      <c r="J27" s="55">
        <f>IF(GERSC!Y28=0,"",ROUND(GERSC!Y28/GERSC!X28,2))</f>
        <v>0.96</v>
      </c>
    </row>
    <row r="28" spans="1:10" s="47" customFormat="1" ht="19.5" customHeight="1">
      <c r="A28" s="29">
        <v>24</v>
      </c>
      <c r="B28" s="30" t="s">
        <v>34</v>
      </c>
      <c r="C28" s="55">
        <f>IF(GERSC!D29=0,"",ROUND(GERSC!D29/GERSC!C29,2))</f>
        <v>1.02</v>
      </c>
      <c r="D28" s="55">
        <f>IF(GERSC!G29=0,"",ROUND(GERSC!G29/GERSC!F29,2))</f>
        <v>0.98</v>
      </c>
      <c r="E28" s="55">
        <f>IF(GERSC!J29=0,"",ROUND(GERSC!J29/GERSC!I29,2))</f>
        <v>1</v>
      </c>
      <c r="F28" s="55">
        <f>IF(GERSC!M29=0,"",ROUND(GERSC!M29/GERSC!L29,2))</f>
        <v>1.04</v>
      </c>
      <c r="G28" s="55">
        <f>IF(GERSC!P29=0,"",ROUND(GERSC!P29/GERSC!O29,2))</f>
        <v>1.01</v>
      </c>
      <c r="H28" s="55">
        <f>IF(GERSC!S29=0,"",ROUND(GERSC!S29/GERSC!R29,2))</f>
        <v>1.2</v>
      </c>
      <c r="I28" s="55">
        <f>IF(GERSC!V29=0,"",ROUND(GERSC!V29/GERSC!U29,2))</f>
        <v>1.1000000000000001</v>
      </c>
      <c r="J28" s="55">
        <f>IF(GERSC!Y29=0,"",ROUND(GERSC!Y29/GERSC!X29,2))</f>
        <v>1.02</v>
      </c>
    </row>
    <row r="29" spans="1:10" s="47" customFormat="1" ht="19.5" customHeight="1">
      <c r="A29" s="29">
        <v>25</v>
      </c>
      <c r="B29" s="30" t="s">
        <v>35</v>
      </c>
      <c r="C29" s="55">
        <f>IF(GERSC!D30=0,"",ROUND(GERSC!D30/GERSC!C30,2))</f>
        <v>0.95</v>
      </c>
      <c r="D29" s="55">
        <f>IF(GERSC!G30=0,"",ROUND(GERSC!G30/GERSC!F30,2))</f>
        <v>1.03</v>
      </c>
      <c r="E29" s="55">
        <f>IF(GERSC!J30=0,"",ROUND(GERSC!J30/GERSC!I30,2))</f>
        <v>0.98</v>
      </c>
      <c r="F29" s="55">
        <f>IF(GERSC!M30=0,"",ROUND(GERSC!M30/GERSC!L30,2))</f>
        <v>1</v>
      </c>
      <c r="G29" s="55">
        <f>IF(GERSC!P30=0,"",ROUND(GERSC!P30/GERSC!O30,2))</f>
        <v>0.98</v>
      </c>
      <c r="H29" s="55">
        <f>IF(GERSC!S30=0,"",ROUND(GERSC!S30/GERSC!R30,2))</f>
        <v>0.75</v>
      </c>
      <c r="I29" s="55">
        <f>IF(GERSC!V30=0,"",ROUND(GERSC!V30/GERSC!U30,2))</f>
        <v>0.94</v>
      </c>
      <c r="J29" s="55">
        <f>IF(GERSC!Y30=0,"",ROUND(GERSC!Y30/GERSC!X30,2))</f>
        <v>0.98</v>
      </c>
    </row>
    <row r="30" spans="1:10" s="47" customFormat="1" ht="19.5" customHeight="1">
      <c r="A30" s="29">
        <v>26</v>
      </c>
      <c r="B30" s="30" t="s">
        <v>36</v>
      </c>
      <c r="C30" s="55">
        <f>IF(GERSC!D31=0,"",ROUND(GERSC!D31/GERSC!C31,2))</f>
        <v>1.0900000000000001</v>
      </c>
      <c r="D30" s="55">
        <f>IF(GERSC!G31=0,"",ROUND(GERSC!G31/GERSC!F31,2))</f>
        <v>0.98</v>
      </c>
      <c r="E30" s="55">
        <f>IF(GERSC!J31=0,"",ROUND(GERSC!J31/GERSC!I31,2))</f>
        <v>1.07</v>
      </c>
      <c r="F30" s="55">
        <f>IF(GERSC!M31=0,"",ROUND(GERSC!M31/GERSC!L31,2))</f>
        <v>0.82</v>
      </c>
      <c r="G30" s="55">
        <f>IF(GERSC!P31=0,"",ROUND(GERSC!P31/GERSC!O31,2))</f>
        <v>1.03</v>
      </c>
      <c r="H30" s="55">
        <f>IF(GERSC!S31=0,"",ROUND(GERSC!S31/GERSC!R31,2))</f>
        <v>0.93</v>
      </c>
      <c r="I30" s="55">
        <f>IF(GERSC!V31=0,"",ROUND(GERSC!V31/GERSC!U31,2))</f>
        <v>0.85</v>
      </c>
      <c r="J30" s="55">
        <f>IF(GERSC!Y31=0,"",ROUND(GERSC!Y31/GERSC!X31,2))</f>
        <v>1.04</v>
      </c>
    </row>
    <row r="31" spans="1:10" s="47" customFormat="1" ht="19.5" customHeight="1">
      <c r="A31" s="29">
        <v>27</v>
      </c>
      <c r="B31" s="30" t="s">
        <v>37</v>
      </c>
      <c r="C31" s="55">
        <f>IF(GERSC!D32=0,"",ROUND(GERSC!D32/GERSC!C32,2))</f>
        <v>1.07</v>
      </c>
      <c r="D31" s="55">
        <f>IF(GERSC!G32=0,"",ROUND(GERSC!G32/GERSC!F32,2))</f>
        <v>1.05</v>
      </c>
      <c r="E31" s="55">
        <f>IF(GERSC!J32=0,"",ROUND(GERSC!J32/GERSC!I32,2))</f>
        <v>1.06</v>
      </c>
      <c r="F31" s="55">
        <f>IF(GERSC!M32=0,"",ROUND(GERSC!M32/GERSC!L32,2))</f>
        <v>0.78</v>
      </c>
      <c r="G31" s="55">
        <f>IF(GERSC!P32=0,"",ROUND(GERSC!P32/GERSC!O32,2))</f>
        <v>1.02</v>
      </c>
      <c r="H31" s="55">
        <f>IF(GERSC!S32=0,"",ROUND(GERSC!S32/GERSC!R32,2))</f>
        <v>0.85</v>
      </c>
      <c r="I31" s="55">
        <f>IF(GERSC!V32=0,"",ROUND(GERSC!V32/GERSC!U32,2))</f>
        <v>0.81</v>
      </c>
      <c r="J31" s="55">
        <f>IF(GERSC!Y32=0,"",ROUND(GERSC!Y32/GERSC!X32,2))</f>
        <v>1.01</v>
      </c>
    </row>
    <row r="32" spans="1:10" s="47" customFormat="1" ht="19.5" customHeight="1">
      <c r="A32" s="29">
        <v>28</v>
      </c>
      <c r="B32" s="30" t="s">
        <v>38</v>
      </c>
      <c r="C32" s="55">
        <f>IF(GERSC!D33=0,"",ROUND(GERSC!D33/GERSC!C33,2))</f>
        <v>0.97</v>
      </c>
      <c r="D32" s="55">
        <f>IF(GERSC!G33=0,"",ROUND(GERSC!G33/GERSC!F33,2))</f>
        <v>1.02</v>
      </c>
      <c r="E32" s="55">
        <f>IF(GERSC!J33=0,"",ROUND(GERSC!J33/GERSC!I33,2))</f>
        <v>0.99</v>
      </c>
      <c r="F32" s="55">
        <f>IF(GERSC!M33=0,"",ROUND(GERSC!M33/GERSC!L33,2))</f>
        <v>1</v>
      </c>
      <c r="G32" s="55">
        <f>IF(GERSC!P33=0,"",ROUND(GERSC!P33/GERSC!O33,2))</f>
        <v>0.99</v>
      </c>
      <c r="H32" s="55">
        <f>IF(GERSC!S33=0,"",ROUND(GERSC!S33/GERSC!R33,2))</f>
        <v>0.77</v>
      </c>
      <c r="I32" s="55">
        <f>IF(GERSC!V33=0,"",ROUND(GERSC!V33/GERSC!U33,2))</f>
        <v>0.93</v>
      </c>
      <c r="J32" s="55">
        <f>IF(GERSC!Y33=0,"",ROUND(GERSC!Y33/GERSC!X33,2))</f>
        <v>0.99</v>
      </c>
    </row>
    <row r="33" spans="1:10" s="47" customFormat="1" ht="19.5" customHeight="1">
      <c r="A33" s="29">
        <v>29</v>
      </c>
      <c r="B33" s="30" t="s">
        <v>39</v>
      </c>
      <c r="C33" s="55" t="str">
        <f>IF(GERSC!D34=0,"",ROUND(GERSC!D34/GERSC!C34,2))</f>
        <v/>
      </c>
      <c r="D33" s="55" t="str">
        <f>IF(GERSC!G34=0,"",ROUND(GERSC!G34/GERSC!F34,2))</f>
        <v/>
      </c>
      <c r="E33" s="55" t="str">
        <f>IF(GERSC!J34=0,"",ROUND(GERSC!J34/GERSC!I34,2))</f>
        <v/>
      </c>
      <c r="F33" s="55" t="str">
        <f>IF(GERSC!M34=0,"",ROUND(GERSC!M34/GERSC!L34,2))</f>
        <v/>
      </c>
      <c r="G33" s="55" t="str">
        <f>IF(GERSC!P34=0,"",ROUND(GERSC!P34/GERSC!O34,2))</f>
        <v/>
      </c>
      <c r="H33" s="55" t="str">
        <f>IF(GERSC!S34=0,"",ROUND(GERSC!S34/GERSC!R34,2))</f>
        <v/>
      </c>
      <c r="I33" s="55" t="str">
        <f>IF(GERSC!V34=0,"",ROUND(GERSC!V34/GERSC!U34,2))</f>
        <v/>
      </c>
      <c r="J33" s="55" t="str">
        <f>IF(GERSC!Y34=0,"",ROUND(GERSC!Y34/GERSC!X34,2))</f>
        <v/>
      </c>
    </row>
    <row r="34" spans="1:10" s="47" customFormat="1" ht="19.5" customHeight="1">
      <c r="A34" s="29">
        <v>30</v>
      </c>
      <c r="B34" s="30" t="s">
        <v>40</v>
      </c>
      <c r="C34" s="55">
        <f>IF(GERSC!D35=0,"",ROUND(GERSC!D35/GERSC!C35,2))</f>
        <v>0.95</v>
      </c>
      <c r="D34" s="55">
        <f>IF(GERSC!G35=0,"",ROUND(GERSC!G35/GERSC!F35,2))</f>
        <v>1.05</v>
      </c>
      <c r="E34" s="55">
        <f>IF(GERSC!J35=0,"",ROUND(GERSC!J35/GERSC!I35,2))</f>
        <v>0.99</v>
      </c>
      <c r="F34" s="55">
        <f>IF(GERSC!M35=0,"",ROUND(GERSC!M35/GERSC!L35,2))</f>
        <v>1.03</v>
      </c>
      <c r="G34" s="55">
        <f>IF(GERSC!P35=0,"",ROUND(GERSC!P35/GERSC!O35,2))</f>
        <v>1</v>
      </c>
      <c r="H34" s="55">
        <f>IF(GERSC!S35=0,"",ROUND(GERSC!S35/GERSC!R35,2))</f>
        <v>1.0900000000000001</v>
      </c>
      <c r="I34" s="55">
        <f>IF(GERSC!V35=0,"",ROUND(GERSC!V35/GERSC!U35,2))</f>
        <v>1.06</v>
      </c>
      <c r="J34" s="55">
        <f>IF(GERSC!Y35=0,"",ROUND(GERSC!Y35/GERSC!X35,2))</f>
        <v>1.01</v>
      </c>
    </row>
    <row r="35" spans="1:10" s="47" customFormat="1" ht="19.5" customHeight="1">
      <c r="A35" s="29">
        <v>31</v>
      </c>
      <c r="B35" s="30" t="s">
        <v>41</v>
      </c>
      <c r="C35" s="55">
        <f>IF(GERSC!D36=0,"",ROUND(GERSC!D36/GERSC!C36,2))</f>
        <v>0.83</v>
      </c>
      <c r="D35" s="55">
        <f>IF(GERSC!G36=0,"",ROUND(GERSC!G36/GERSC!F36,2))</f>
        <v>1.4</v>
      </c>
      <c r="E35" s="55">
        <f>IF(GERSC!J36=0,"",ROUND(GERSC!J36/GERSC!I36,2))</f>
        <v>1</v>
      </c>
      <c r="F35" s="55">
        <f>IF(GERSC!M36=0,"",ROUND(GERSC!M36/GERSC!L36,2))</f>
        <v>1.63</v>
      </c>
      <c r="G35" s="55">
        <f>IF(GERSC!P36=0,"",ROUND(GERSC!P36/GERSC!O36,2))</f>
        <v>1.0900000000000001</v>
      </c>
      <c r="H35" s="55">
        <f>IF(GERSC!S36=0,"",ROUND(GERSC!S36/GERSC!R36,2))</f>
        <v>0.98</v>
      </c>
      <c r="I35" s="55">
        <f>IF(GERSC!V36=0,"",ROUND(GERSC!V36/GERSC!U36,2))</f>
        <v>1.32</v>
      </c>
      <c r="J35" s="55">
        <f>IF(GERSC!Y36=0,"",ROUND(GERSC!Y36/GERSC!X36,2))</f>
        <v>1.0900000000000001</v>
      </c>
    </row>
    <row r="36" spans="1:10" s="47" customFormat="1" ht="19.5" customHeight="1">
      <c r="A36" s="29">
        <v>32</v>
      </c>
      <c r="B36" s="30" t="s">
        <v>42</v>
      </c>
      <c r="C36" s="55">
        <f>IF(GERSC!D37=0,"",ROUND(GERSC!D37/GERSC!C37,2))</f>
        <v>1.05</v>
      </c>
      <c r="D36" s="55">
        <f>IF(GERSC!G37=0,"",ROUND(GERSC!G37/GERSC!F37,2))</f>
        <v>1.01</v>
      </c>
      <c r="E36" s="55">
        <f>IF(GERSC!J37=0,"",ROUND(GERSC!J37/GERSC!I37,2))</f>
        <v>1.03</v>
      </c>
      <c r="F36" s="55">
        <f>IF(GERSC!M37=0,"",ROUND(GERSC!M37/GERSC!L37,2))</f>
        <v>0.85</v>
      </c>
      <c r="G36" s="55">
        <f>IF(GERSC!P37=0,"",ROUND(GERSC!P37/GERSC!O37,2))</f>
        <v>0.99</v>
      </c>
      <c r="H36" s="55">
        <f>IF(GERSC!S37=0,"",ROUND(GERSC!S37/GERSC!R37,2))</f>
        <v>1.01</v>
      </c>
      <c r="I36" s="55">
        <f>IF(GERSC!V37=0,"",ROUND(GERSC!V37/GERSC!U37,2))</f>
        <v>0.9</v>
      </c>
      <c r="J36" s="55">
        <f>IF(GERSC!Y37=0,"",ROUND(GERSC!Y37/GERSC!X37,2))</f>
        <v>0.99</v>
      </c>
    </row>
    <row r="37" spans="1:10" s="47" customFormat="1" ht="19.5" customHeight="1">
      <c r="A37" s="29">
        <v>33</v>
      </c>
      <c r="B37" s="30" t="s">
        <v>43</v>
      </c>
      <c r="C37" s="55">
        <f>IF(GERSC!D38=0,"",ROUND(GERSC!D38/GERSC!C38,2))</f>
        <v>0.92</v>
      </c>
      <c r="D37" s="55">
        <f>IF(GERSC!G38=0,"",ROUND(GERSC!G38/GERSC!F38,2))</f>
        <v>1.1000000000000001</v>
      </c>
      <c r="E37" s="55">
        <f>IF(GERSC!J38=0,"",ROUND(GERSC!J38/GERSC!I38,2))</f>
        <v>0.99</v>
      </c>
      <c r="F37" s="55">
        <f>IF(GERSC!M38=0,"",ROUND(GERSC!M38/GERSC!L38,2))</f>
        <v>1.1499999999999999</v>
      </c>
      <c r="G37" s="55">
        <f>IF(GERSC!P38=0,"",ROUND(GERSC!P38/GERSC!O38,2))</f>
        <v>1.01</v>
      </c>
      <c r="H37" s="55">
        <f>IF(GERSC!S38=0,"",ROUND(GERSC!S38/GERSC!R38,2))</f>
        <v>1.1399999999999999</v>
      </c>
      <c r="I37" s="55">
        <f>IF(GERSC!V38=0,"",ROUND(GERSC!V38/GERSC!U38,2))</f>
        <v>1.1399999999999999</v>
      </c>
      <c r="J37" s="55">
        <f>IF(GERSC!Y38=0,"",ROUND(GERSC!Y38/GERSC!X38,2))</f>
        <v>1.02</v>
      </c>
    </row>
    <row r="38" spans="1:10" s="47" customFormat="1" ht="19.5" customHeight="1">
      <c r="A38" s="29">
        <v>34</v>
      </c>
      <c r="B38" s="30" t="s">
        <v>44</v>
      </c>
      <c r="C38" s="55" t="str">
        <f>IF(GERSC!D39=0,"",ROUND(GERSC!D39/GERSC!C39,2))</f>
        <v/>
      </c>
      <c r="D38" s="55" t="str">
        <f>IF(GERSC!G39=0,"",ROUND(GERSC!G39/GERSC!F39,2))</f>
        <v/>
      </c>
      <c r="E38" s="55" t="str">
        <f>IF(GERSC!J39=0,"",ROUND(GERSC!J39/GERSC!I39,2))</f>
        <v/>
      </c>
      <c r="F38" s="55" t="str">
        <f>IF(GERSC!M39=0,"",ROUND(GERSC!M39/GERSC!L39,2))</f>
        <v/>
      </c>
      <c r="G38" s="55" t="str">
        <f>IF(GERSC!P39=0,"",ROUND(GERSC!P39/GERSC!O39,2))</f>
        <v/>
      </c>
      <c r="H38" s="55" t="str">
        <f>IF(GERSC!S39=0,"",ROUND(GERSC!S39/GERSC!R39,2))</f>
        <v/>
      </c>
      <c r="I38" s="55" t="str">
        <f>IF(GERSC!V39=0,"",ROUND(GERSC!V39/GERSC!U39,2))</f>
        <v/>
      </c>
      <c r="J38" s="55" t="str">
        <f>IF(GERSC!Y39=0,"",ROUND(GERSC!Y39/GERSC!X39,2))</f>
        <v/>
      </c>
    </row>
    <row r="39" spans="1:10" s="47" customFormat="1" ht="19.5" customHeight="1">
      <c r="A39" s="29">
        <v>35</v>
      </c>
      <c r="B39" s="30" t="s">
        <v>45</v>
      </c>
      <c r="C39" s="55">
        <f>IF(GERSC!D40=0,"",ROUND(GERSC!D40/GERSC!C40,2))</f>
        <v>1.02</v>
      </c>
      <c r="D39" s="55">
        <f>IF(GERSC!G40=0,"",ROUND(GERSC!G40/GERSC!F40,2))</f>
        <v>1.01</v>
      </c>
      <c r="E39" s="55">
        <f>IF(GERSC!J40=0,"",ROUND(GERSC!J40/GERSC!I40,2))</f>
        <v>1.02</v>
      </c>
      <c r="F39" s="55">
        <f>IF(GERSC!M40=0,"",ROUND(GERSC!M40/GERSC!L40,2))</f>
        <v>1.07</v>
      </c>
      <c r="G39" s="55">
        <f>IF(GERSC!P40=0,"",ROUND(GERSC!P40/GERSC!O40,2))</f>
        <v>1.02</v>
      </c>
      <c r="H39" s="55">
        <f>IF(GERSC!S40=0,"",ROUND(GERSC!S40/GERSC!R40,2))</f>
        <v>1.24</v>
      </c>
      <c r="I39" s="55">
        <f>IF(GERSC!V40=0,"",ROUND(GERSC!V40/GERSC!U40,2))</f>
        <v>1.1399999999999999</v>
      </c>
      <c r="J39" s="55">
        <f>IF(GERSC!Y40=0,"",ROUND(GERSC!Y40/GERSC!X40,2))</f>
        <v>1.05</v>
      </c>
    </row>
    <row r="40" spans="1:10" s="93" customFormat="1" ht="19.5" customHeight="1">
      <c r="A40" s="193" t="s">
        <v>46</v>
      </c>
      <c r="B40" s="193"/>
      <c r="C40" s="103">
        <f>IF(GERSC!D41=0,"",ROUND(GERSC!D41/GERSC!C41,2))</f>
        <v>1</v>
      </c>
      <c r="D40" s="103">
        <f>IF(GERSC!G41=0,"",ROUND(GERSC!G41/GERSC!F41,2))</f>
        <v>0.97</v>
      </c>
      <c r="E40" s="103">
        <f>IF(GERSC!J41=0,"",ROUND(GERSC!J41/GERSC!I41,2))</f>
        <v>0.99</v>
      </c>
      <c r="F40" s="103">
        <f>IF(GERSC!M41=0,"",ROUND(GERSC!M41/GERSC!L41,2))</f>
        <v>0.9</v>
      </c>
      <c r="G40" s="103">
        <f>IF(GERSC!P41=0,"",ROUND(GERSC!P41/GERSC!O41,2))</f>
        <v>0.98</v>
      </c>
      <c r="H40" s="103">
        <f>IF(GERSC!S41=0,"",ROUND(GERSC!S41/GERSC!R41,2))</f>
        <v>0.9</v>
      </c>
      <c r="I40" s="103">
        <f>IF(GERSC!V41=0,"",ROUND(GERSC!V41/GERSC!U41,2))</f>
        <v>0.9</v>
      </c>
      <c r="J40" s="103">
        <f>IF(GERSC!Y41=0,"",ROUND(GERSC!Y41/GERSC!X41,2))</f>
        <v>0.98</v>
      </c>
    </row>
    <row r="41" spans="1:10" s="47" customFormat="1">
      <c r="A41" s="48"/>
      <c r="B41" s="48"/>
      <c r="C41" s="37"/>
      <c r="D41" s="37"/>
      <c r="E41" s="37"/>
      <c r="F41" s="37"/>
      <c r="G41" s="37"/>
      <c r="H41" s="37"/>
      <c r="I41" s="37"/>
      <c r="J41" s="37"/>
    </row>
    <row r="47" spans="1:10" s="54" customFormat="1"/>
  </sheetData>
  <mergeCells count="1">
    <mergeCell ref="A40:B40"/>
  </mergeCells>
  <printOptions horizontalCentered="1"/>
  <pageMargins left="0.18" right="0.16" top="0.35" bottom="0.41" header="0.22" footer="0.17"/>
  <pageSetup paperSize="9" scale="92" firstPageNumber="61" orientation="portrait" useFirstPageNumber="1" r:id="rId1"/>
  <headerFooter alignWithMargins="0">
    <oddFooter>&amp;LStatistics of School Education 2009-10&amp;C&amp;P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J47"/>
  <sheetViews>
    <sheetView view="pageBreakPreview" topLeftCell="A34" zoomScaleSheetLayoutView="100" workbookViewId="0">
      <selection activeCell="K7" sqref="K7"/>
    </sheetView>
  </sheetViews>
  <sheetFormatPr defaultColWidth="8.85546875" defaultRowHeight="15.75"/>
  <cols>
    <col min="1" max="1" width="6.140625" style="5" customWidth="1"/>
    <col min="2" max="2" width="20.28515625" style="5" customWidth="1"/>
    <col min="3" max="10" width="8.85546875" style="5" customWidth="1"/>
    <col min="11" max="92" width="8.85546875" style="5"/>
    <col min="93" max="93" width="6.140625" style="5" customWidth="1"/>
    <col min="94" max="94" width="20.28515625" style="5" customWidth="1"/>
    <col min="95" max="95" width="12.42578125" style="5" customWidth="1"/>
    <col min="96" max="96" width="13" style="5" customWidth="1"/>
    <col min="97" max="97" width="12.5703125" style="5" customWidth="1"/>
    <col min="98" max="111" width="11.7109375" style="5" customWidth="1"/>
    <col min="112" max="112" width="12.28515625" style="5" customWidth="1"/>
    <col min="113" max="113" width="11.7109375" style="5" customWidth="1"/>
    <col min="114" max="114" width="12.85546875" style="5" customWidth="1"/>
    <col min="115" max="115" width="11.7109375" style="5" customWidth="1"/>
    <col min="116" max="116" width="12.7109375" style="5" customWidth="1"/>
    <col min="117" max="117" width="11.7109375" style="5" customWidth="1"/>
    <col min="118" max="118" width="13" style="5" customWidth="1"/>
    <col min="119" max="130" width="11.7109375" style="5" customWidth="1"/>
    <col min="131" max="131" width="12.5703125" style="5" customWidth="1"/>
    <col min="132" max="132" width="11.7109375" style="5" customWidth="1"/>
    <col min="133" max="133" width="13" style="5" customWidth="1"/>
    <col min="134" max="139" width="11.7109375" style="5" customWidth="1"/>
    <col min="140" max="140" width="13.7109375" style="5" customWidth="1"/>
    <col min="141" max="141" width="13.140625" style="5" customWidth="1"/>
    <col min="142" max="145" width="13" style="5" customWidth="1"/>
    <col min="146" max="152" width="11.7109375" style="5" customWidth="1"/>
    <col min="153" max="153" width="10.85546875" style="5" customWidth="1"/>
    <col min="154" max="154" width="11.7109375" style="5" customWidth="1"/>
    <col min="155" max="157" width="22.7109375" style="5" customWidth="1"/>
    <col min="158" max="160" width="20.7109375" style="5" customWidth="1"/>
    <col min="161" max="348" width="8.85546875" style="5"/>
    <col min="349" max="349" width="6.140625" style="5" customWidth="1"/>
    <col min="350" max="350" width="20.28515625" style="5" customWidth="1"/>
    <col min="351" max="351" width="12.42578125" style="5" customWidth="1"/>
    <col min="352" max="352" width="13" style="5" customWidth="1"/>
    <col min="353" max="353" width="12.5703125" style="5" customWidth="1"/>
    <col min="354" max="367" width="11.7109375" style="5" customWidth="1"/>
    <col min="368" max="368" width="12.28515625" style="5" customWidth="1"/>
    <col min="369" max="369" width="11.7109375" style="5" customWidth="1"/>
    <col min="370" max="370" width="12.85546875" style="5" customWidth="1"/>
    <col min="371" max="371" width="11.7109375" style="5" customWidth="1"/>
    <col min="372" max="372" width="12.7109375" style="5" customWidth="1"/>
    <col min="373" max="373" width="11.7109375" style="5" customWidth="1"/>
    <col min="374" max="374" width="13" style="5" customWidth="1"/>
    <col min="375" max="386" width="11.7109375" style="5" customWidth="1"/>
    <col min="387" max="387" width="12.5703125" style="5" customWidth="1"/>
    <col min="388" max="388" width="11.7109375" style="5" customWidth="1"/>
    <col min="389" max="389" width="13" style="5" customWidth="1"/>
    <col min="390" max="395" width="11.7109375" style="5" customWidth="1"/>
    <col min="396" max="396" width="13.7109375" style="5" customWidth="1"/>
    <col min="397" max="397" width="13.140625" style="5" customWidth="1"/>
    <col min="398" max="401" width="13" style="5" customWidth="1"/>
    <col min="402" max="408" width="11.7109375" style="5" customWidth="1"/>
    <col min="409" max="409" width="10.85546875" style="5" customWidth="1"/>
    <col min="410" max="410" width="11.7109375" style="5" customWidth="1"/>
    <col min="411" max="413" width="22.7109375" style="5" customWidth="1"/>
    <col min="414" max="416" width="20.7109375" style="5" customWidth="1"/>
    <col min="417" max="604" width="8.85546875" style="5"/>
    <col min="605" max="605" width="6.140625" style="5" customWidth="1"/>
    <col min="606" max="606" width="20.28515625" style="5" customWidth="1"/>
    <col min="607" max="607" width="12.42578125" style="5" customWidth="1"/>
    <col min="608" max="608" width="13" style="5" customWidth="1"/>
    <col min="609" max="609" width="12.5703125" style="5" customWidth="1"/>
    <col min="610" max="623" width="11.7109375" style="5" customWidth="1"/>
    <col min="624" max="624" width="12.28515625" style="5" customWidth="1"/>
    <col min="625" max="625" width="11.7109375" style="5" customWidth="1"/>
    <col min="626" max="626" width="12.85546875" style="5" customWidth="1"/>
    <col min="627" max="627" width="11.7109375" style="5" customWidth="1"/>
    <col min="628" max="628" width="12.7109375" style="5" customWidth="1"/>
    <col min="629" max="629" width="11.7109375" style="5" customWidth="1"/>
    <col min="630" max="630" width="13" style="5" customWidth="1"/>
    <col min="631" max="642" width="11.7109375" style="5" customWidth="1"/>
    <col min="643" max="643" width="12.5703125" style="5" customWidth="1"/>
    <col min="644" max="644" width="11.7109375" style="5" customWidth="1"/>
    <col min="645" max="645" width="13" style="5" customWidth="1"/>
    <col min="646" max="651" width="11.7109375" style="5" customWidth="1"/>
    <col min="652" max="652" width="13.7109375" style="5" customWidth="1"/>
    <col min="653" max="653" width="13.140625" style="5" customWidth="1"/>
    <col min="654" max="657" width="13" style="5" customWidth="1"/>
    <col min="658" max="664" width="11.7109375" style="5" customWidth="1"/>
    <col min="665" max="665" width="10.85546875" style="5" customWidth="1"/>
    <col min="666" max="666" width="11.7109375" style="5" customWidth="1"/>
    <col min="667" max="669" width="22.7109375" style="5" customWidth="1"/>
    <col min="670" max="672" width="20.7109375" style="5" customWidth="1"/>
    <col min="673" max="860" width="8.85546875" style="5"/>
    <col min="861" max="861" width="6.140625" style="5" customWidth="1"/>
    <col min="862" max="862" width="20.28515625" style="5" customWidth="1"/>
    <col min="863" max="863" width="12.42578125" style="5" customWidth="1"/>
    <col min="864" max="864" width="13" style="5" customWidth="1"/>
    <col min="865" max="865" width="12.5703125" style="5" customWidth="1"/>
    <col min="866" max="879" width="11.7109375" style="5" customWidth="1"/>
    <col min="880" max="880" width="12.28515625" style="5" customWidth="1"/>
    <col min="881" max="881" width="11.7109375" style="5" customWidth="1"/>
    <col min="882" max="882" width="12.85546875" style="5" customWidth="1"/>
    <col min="883" max="883" width="11.7109375" style="5" customWidth="1"/>
    <col min="884" max="884" width="12.7109375" style="5" customWidth="1"/>
    <col min="885" max="885" width="11.7109375" style="5" customWidth="1"/>
    <col min="886" max="886" width="13" style="5" customWidth="1"/>
    <col min="887" max="898" width="11.7109375" style="5" customWidth="1"/>
    <col min="899" max="899" width="12.5703125" style="5" customWidth="1"/>
    <col min="900" max="900" width="11.7109375" style="5" customWidth="1"/>
    <col min="901" max="901" width="13" style="5" customWidth="1"/>
    <col min="902" max="907" width="11.7109375" style="5" customWidth="1"/>
    <col min="908" max="908" width="13.7109375" style="5" customWidth="1"/>
    <col min="909" max="909" width="13.140625" style="5" customWidth="1"/>
    <col min="910" max="913" width="13" style="5" customWidth="1"/>
    <col min="914" max="920" width="11.7109375" style="5" customWidth="1"/>
    <col min="921" max="921" width="10.85546875" style="5" customWidth="1"/>
    <col min="922" max="922" width="11.7109375" style="5" customWidth="1"/>
    <col min="923" max="925" width="22.7109375" style="5" customWidth="1"/>
    <col min="926" max="928" width="20.7109375" style="5" customWidth="1"/>
    <col min="929" max="1116" width="8.85546875" style="5"/>
    <col min="1117" max="1117" width="6.140625" style="5" customWidth="1"/>
    <col min="1118" max="1118" width="20.28515625" style="5" customWidth="1"/>
    <col min="1119" max="1119" width="12.42578125" style="5" customWidth="1"/>
    <col min="1120" max="1120" width="13" style="5" customWidth="1"/>
    <col min="1121" max="1121" width="12.5703125" style="5" customWidth="1"/>
    <col min="1122" max="1135" width="11.7109375" style="5" customWidth="1"/>
    <col min="1136" max="1136" width="12.28515625" style="5" customWidth="1"/>
    <col min="1137" max="1137" width="11.7109375" style="5" customWidth="1"/>
    <col min="1138" max="1138" width="12.85546875" style="5" customWidth="1"/>
    <col min="1139" max="1139" width="11.7109375" style="5" customWidth="1"/>
    <col min="1140" max="1140" width="12.7109375" style="5" customWidth="1"/>
    <col min="1141" max="1141" width="11.7109375" style="5" customWidth="1"/>
    <col min="1142" max="1142" width="13" style="5" customWidth="1"/>
    <col min="1143" max="1154" width="11.7109375" style="5" customWidth="1"/>
    <col min="1155" max="1155" width="12.5703125" style="5" customWidth="1"/>
    <col min="1156" max="1156" width="11.7109375" style="5" customWidth="1"/>
    <col min="1157" max="1157" width="13" style="5" customWidth="1"/>
    <col min="1158" max="1163" width="11.7109375" style="5" customWidth="1"/>
    <col min="1164" max="1164" width="13.7109375" style="5" customWidth="1"/>
    <col min="1165" max="1165" width="13.140625" style="5" customWidth="1"/>
    <col min="1166" max="1169" width="13" style="5" customWidth="1"/>
    <col min="1170" max="1176" width="11.7109375" style="5" customWidth="1"/>
    <col min="1177" max="1177" width="10.85546875" style="5" customWidth="1"/>
    <col min="1178" max="1178" width="11.7109375" style="5" customWidth="1"/>
    <col min="1179" max="1181" width="22.7109375" style="5" customWidth="1"/>
    <col min="1182" max="1184" width="20.7109375" style="5" customWidth="1"/>
    <col min="1185" max="1372" width="8.85546875" style="5"/>
    <col min="1373" max="1373" width="6.140625" style="5" customWidth="1"/>
    <col min="1374" max="1374" width="20.28515625" style="5" customWidth="1"/>
    <col min="1375" max="1375" width="12.42578125" style="5" customWidth="1"/>
    <col min="1376" max="1376" width="13" style="5" customWidth="1"/>
    <col min="1377" max="1377" width="12.5703125" style="5" customWidth="1"/>
    <col min="1378" max="1391" width="11.7109375" style="5" customWidth="1"/>
    <col min="1392" max="1392" width="12.28515625" style="5" customWidth="1"/>
    <col min="1393" max="1393" width="11.7109375" style="5" customWidth="1"/>
    <col min="1394" max="1394" width="12.85546875" style="5" customWidth="1"/>
    <col min="1395" max="1395" width="11.7109375" style="5" customWidth="1"/>
    <col min="1396" max="1396" width="12.7109375" style="5" customWidth="1"/>
    <col min="1397" max="1397" width="11.7109375" style="5" customWidth="1"/>
    <col min="1398" max="1398" width="13" style="5" customWidth="1"/>
    <col min="1399" max="1410" width="11.7109375" style="5" customWidth="1"/>
    <col min="1411" max="1411" width="12.5703125" style="5" customWidth="1"/>
    <col min="1412" max="1412" width="11.7109375" style="5" customWidth="1"/>
    <col min="1413" max="1413" width="13" style="5" customWidth="1"/>
    <col min="1414" max="1419" width="11.7109375" style="5" customWidth="1"/>
    <col min="1420" max="1420" width="13.7109375" style="5" customWidth="1"/>
    <col min="1421" max="1421" width="13.140625" style="5" customWidth="1"/>
    <col min="1422" max="1425" width="13" style="5" customWidth="1"/>
    <col min="1426" max="1432" width="11.7109375" style="5" customWidth="1"/>
    <col min="1433" max="1433" width="10.85546875" style="5" customWidth="1"/>
    <col min="1434" max="1434" width="11.7109375" style="5" customWidth="1"/>
    <col min="1435" max="1437" width="22.7109375" style="5" customWidth="1"/>
    <col min="1438" max="1440" width="20.7109375" style="5" customWidth="1"/>
    <col min="1441" max="1628" width="8.85546875" style="5"/>
    <col min="1629" max="1629" width="6.140625" style="5" customWidth="1"/>
    <col min="1630" max="1630" width="20.28515625" style="5" customWidth="1"/>
    <col min="1631" max="1631" width="12.42578125" style="5" customWidth="1"/>
    <col min="1632" max="1632" width="13" style="5" customWidth="1"/>
    <col min="1633" max="1633" width="12.5703125" style="5" customWidth="1"/>
    <col min="1634" max="1647" width="11.7109375" style="5" customWidth="1"/>
    <col min="1648" max="1648" width="12.28515625" style="5" customWidth="1"/>
    <col min="1649" max="1649" width="11.7109375" style="5" customWidth="1"/>
    <col min="1650" max="1650" width="12.85546875" style="5" customWidth="1"/>
    <col min="1651" max="1651" width="11.7109375" style="5" customWidth="1"/>
    <col min="1652" max="1652" width="12.7109375" style="5" customWidth="1"/>
    <col min="1653" max="1653" width="11.7109375" style="5" customWidth="1"/>
    <col min="1654" max="1654" width="13" style="5" customWidth="1"/>
    <col min="1655" max="1666" width="11.7109375" style="5" customWidth="1"/>
    <col min="1667" max="1667" width="12.5703125" style="5" customWidth="1"/>
    <col min="1668" max="1668" width="11.7109375" style="5" customWidth="1"/>
    <col min="1669" max="1669" width="13" style="5" customWidth="1"/>
    <col min="1670" max="1675" width="11.7109375" style="5" customWidth="1"/>
    <col min="1676" max="1676" width="13.7109375" style="5" customWidth="1"/>
    <col min="1677" max="1677" width="13.140625" style="5" customWidth="1"/>
    <col min="1678" max="1681" width="13" style="5" customWidth="1"/>
    <col min="1682" max="1688" width="11.7109375" style="5" customWidth="1"/>
    <col min="1689" max="1689" width="10.85546875" style="5" customWidth="1"/>
    <col min="1690" max="1690" width="11.7109375" style="5" customWidth="1"/>
    <col min="1691" max="1693" width="22.7109375" style="5" customWidth="1"/>
    <col min="1694" max="1696" width="20.7109375" style="5" customWidth="1"/>
    <col min="1697" max="1884" width="8.85546875" style="5"/>
    <col min="1885" max="1885" width="6.140625" style="5" customWidth="1"/>
    <col min="1886" max="1886" width="20.28515625" style="5" customWidth="1"/>
    <col min="1887" max="1887" width="12.42578125" style="5" customWidth="1"/>
    <col min="1888" max="1888" width="13" style="5" customWidth="1"/>
    <col min="1889" max="1889" width="12.5703125" style="5" customWidth="1"/>
    <col min="1890" max="1903" width="11.7109375" style="5" customWidth="1"/>
    <col min="1904" max="1904" width="12.28515625" style="5" customWidth="1"/>
    <col min="1905" max="1905" width="11.7109375" style="5" customWidth="1"/>
    <col min="1906" max="1906" width="12.85546875" style="5" customWidth="1"/>
    <col min="1907" max="1907" width="11.7109375" style="5" customWidth="1"/>
    <col min="1908" max="1908" width="12.7109375" style="5" customWidth="1"/>
    <col min="1909" max="1909" width="11.7109375" style="5" customWidth="1"/>
    <col min="1910" max="1910" width="13" style="5" customWidth="1"/>
    <col min="1911" max="1922" width="11.7109375" style="5" customWidth="1"/>
    <col min="1923" max="1923" width="12.5703125" style="5" customWidth="1"/>
    <col min="1924" max="1924" width="11.7109375" style="5" customWidth="1"/>
    <col min="1925" max="1925" width="13" style="5" customWidth="1"/>
    <col min="1926" max="1931" width="11.7109375" style="5" customWidth="1"/>
    <col min="1932" max="1932" width="13.7109375" style="5" customWidth="1"/>
    <col min="1933" max="1933" width="13.140625" style="5" customWidth="1"/>
    <col min="1934" max="1937" width="13" style="5" customWidth="1"/>
    <col min="1938" max="1944" width="11.7109375" style="5" customWidth="1"/>
    <col min="1945" max="1945" width="10.85546875" style="5" customWidth="1"/>
    <col min="1946" max="1946" width="11.7109375" style="5" customWidth="1"/>
    <col min="1947" max="1949" width="22.7109375" style="5" customWidth="1"/>
    <col min="1950" max="1952" width="20.7109375" style="5" customWidth="1"/>
    <col min="1953" max="2140" width="8.85546875" style="5"/>
    <col min="2141" max="2141" width="6.140625" style="5" customWidth="1"/>
    <col min="2142" max="2142" width="20.28515625" style="5" customWidth="1"/>
    <col min="2143" max="2143" width="12.42578125" style="5" customWidth="1"/>
    <col min="2144" max="2144" width="13" style="5" customWidth="1"/>
    <col min="2145" max="2145" width="12.5703125" style="5" customWidth="1"/>
    <col min="2146" max="2159" width="11.7109375" style="5" customWidth="1"/>
    <col min="2160" max="2160" width="12.28515625" style="5" customWidth="1"/>
    <col min="2161" max="2161" width="11.7109375" style="5" customWidth="1"/>
    <col min="2162" max="2162" width="12.85546875" style="5" customWidth="1"/>
    <col min="2163" max="2163" width="11.7109375" style="5" customWidth="1"/>
    <col min="2164" max="2164" width="12.7109375" style="5" customWidth="1"/>
    <col min="2165" max="2165" width="11.7109375" style="5" customWidth="1"/>
    <col min="2166" max="2166" width="13" style="5" customWidth="1"/>
    <col min="2167" max="2178" width="11.7109375" style="5" customWidth="1"/>
    <col min="2179" max="2179" width="12.5703125" style="5" customWidth="1"/>
    <col min="2180" max="2180" width="11.7109375" style="5" customWidth="1"/>
    <col min="2181" max="2181" width="13" style="5" customWidth="1"/>
    <col min="2182" max="2187" width="11.7109375" style="5" customWidth="1"/>
    <col min="2188" max="2188" width="13.7109375" style="5" customWidth="1"/>
    <col min="2189" max="2189" width="13.140625" style="5" customWidth="1"/>
    <col min="2190" max="2193" width="13" style="5" customWidth="1"/>
    <col min="2194" max="2200" width="11.7109375" style="5" customWidth="1"/>
    <col min="2201" max="2201" width="10.85546875" style="5" customWidth="1"/>
    <col min="2202" max="2202" width="11.7109375" style="5" customWidth="1"/>
    <col min="2203" max="2205" width="22.7109375" style="5" customWidth="1"/>
    <col min="2206" max="2208" width="20.7109375" style="5" customWidth="1"/>
    <col min="2209" max="2396" width="8.85546875" style="5"/>
    <col min="2397" max="2397" width="6.140625" style="5" customWidth="1"/>
    <col min="2398" max="2398" width="20.28515625" style="5" customWidth="1"/>
    <col min="2399" max="2399" width="12.42578125" style="5" customWidth="1"/>
    <col min="2400" max="2400" width="13" style="5" customWidth="1"/>
    <col min="2401" max="2401" width="12.5703125" style="5" customWidth="1"/>
    <col min="2402" max="2415" width="11.7109375" style="5" customWidth="1"/>
    <col min="2416" max="2416" width="12.28515625" style="5" customWidth="1"/>
    <col min="2417" max="2417" width="11.7109375" style="5" customWidth="1"/>
    <col min="2418" max="2418" width="12.85546875" style="5" customWidth="1"/>
    <col min="2419" max="2419" width="11.7109375" style="5" customWidth="1"/>
    <col min="2420" max="2420" width="12.7109375" style="5" customWidth="1"/>
    <col min="2421" max="2421" width="11.7109375" style="5" customWidth="1"/>
    <col min="2422" max="2422" width="13" style="5" customWidth="1"/>
    <col min="2423" max="2434" width="11.7109375" style="5" customWidth="1"/>
    <col min="2435" max="2435" width="12.5703125" style="5" customWidth="1"/>
    <col min="2436" max="2436" width="11.7109375" style="5" customWidth="1"/>
    <col min="2437" max="2437" width="13" style="5" customWidth="1"/>
    <col min="2438" max="2443" width="11.7109375" style="5" customWidth="1"/>
    <col min="2444" max="2444" width="13.7109375" style="5" customWidth="1"/>
    <col min="2445" max="2445" width="13.140625" style="5" customWidth="1"/>
    <col min="2446" max="2449" width="13" style="5" customWidth="1"/>
    <col min="2450" max="2456" width="11.7109375" style="5" customWidth="1"/>
    <col min="2457" max="2457" width="10.85546875" style="5" customWidth="1"/>
    <col min="2458" max="2458" width="11.7109375" style="5" customWidth="1"/>
    <col min="2459" max="2461" width="22.7109375" style="5" customWidth="1"/>
    <col min="2462" max="2464" width="20.7109375" style="5" customWidth="1"/>
    <col min="2465" max="2652" width="8.85546875" style="5"/>
    <col min="2653" max="2653" width="6.140625" style="5" customWidth="1"/>
    <col min="2654" max="2654" width="20.28515625" style="5" customWidth="1"/>
    <col min="2655" max="2655" width="12.42578125" style="5" customWidth="1"/>
    <col min="2656" max="2656" width="13" style="5" customWidth="1"/>
    <col min="2657" max="2657" width="12.5703125" style="5" customWidth="1"/>
    <col min="2658" max="2671" width="11.7109375" style="5" customWidth="1"/>
    <col min="2672" max="2672" width="12.28515625" style="5" customWidth="1"/>
    <col min="2673" max="2673" width="11.7109375" style="5" customWidth="1"/>
    <col min="2674" max="2674" width="12.85546875" style="5" customWidth="1"/>
    <col min="2675" max="2675" width="11.7109375" style="5" customWidth="1"/>
    <col min="2676" max="2676" width="12.7109375" style="5" customWidth="1"/>
    <col min="2677" max="2677" width="11.7109375" style="5" customWidth="1"/>
    <col min="2678" max="2678" width="13" style="5" customWidth="1"/>
    <col min="2679" max="2690" width="11.7109375" style="5" customWidth="1"/>
    <col min="2691" max="2691" width="12.5703125" style="5" customWidth="1"/>
    <col min="2692" max="2692" width="11.7109375" style="5" customWidth="1"/>
    <col min="2693" max="2693" width="13" style="5" customWidth="1"/>
    <col min="2694" max="2699" width="11.7109375" style="5" customWidth="1"/>
    <col min="2700" max="2700" width="13.7109375" style="5" customWidth="1"/>
    <col min="2701" max="2701" width="13.140625" style="5" customWidth="1"/>
    <col min="2702" max="2705" width="13" style="5" customWidth="1"/>
    <col min="2706" max="2712" width="11.7109375" style="5" customWidth="1"/>
    <col min="2713" max="2713" width="10.85546875" style="5" customWidth="1"/>
    <col min="2714" max="2714" width="11.7109375" style="5" customWidth="1"/>
    <col min="2715" max="2717" width="22.7109375" style="5" customWidth="1"/>
    <col min="2718" max="2720" width="20.7109375" style="5" customWidth="1"/>
    <col min="2721" max="2908" width="8.85546875" style="5"/>
    <col min="2909" max="2909" width="6.140625" style="5" customWidth="1"/>
    <col min="2910" max="2910" width="20.28515625" style="5" customWidth="1"/>
    <col min="2911" max="2911" width="12.42578125" style="5" customWidth="1"/>
    <col min="2912" max="2912" width="13" style="5" customWidth="1"/>
    <col min="2913" max="2913" width="12.5703125" style="5" customWidth="1"/>
    <col min="2914" max="2927" width="11.7109375" style="5" customWidth="1"/>
    <col min="2928" max="2928" width="12.28515625" style="5" customWidth="1"/>
    <col min="2929" max="2929" width="11.7109375" style="5" customWidth="1"/>
    <col min="2930" max="2930" width="12.85546875" style="5" customWidth="1"/>
    <col min="2931" max="2931" width="11.7109375" style="5" customWidth="1"/>
    <col min="2932" max="2932" width="12.7109375" style="5" customWidth="1"/>
    <col min="2933" max="2933" width="11.7109375" style="5" customWidth="1"/>
    <col min="2934" max="2934" width="13" style="5" customWidth="1"/>
    <col min="2935" max="2946" width="11.7109375" style="5" customWidth="1"/>
    <col min="2947" max="2947" width="12.5703125" style="5" customWidth="1"/>
    <col min="2948" max="2948" width="11.7109375" style="5" customWidth="1"/>
    <col min="2949" max="2949" width="13" style="5" customWidth="1"/>
    <col min="2950" max="2955" width="11.7109375" style="5" customWidth="1"/>
    <col min="2956" max="2956" width="13.7109375" style="5" customWidth="1"/>
    <col min="2957" max="2957" width="13.140625" style="5" customWidth="1"/>
    <col min="2958" max="2961" width="13" style="5" customWidth="1"/>
    <col min="2962" max="2968" width="11.7109375" style="5" customWidth="1"/>
    <col min="2969" max="2969" width="10.85546875" style="5" customWidth="1"/>
    <col min="2970" max="2970" width="11.7109375" style="5" customWidth="1"/>
    <col min="2971" max="2973" width="22.7109375" style="5" customWidth="1"/>
    <col min="2974" max="2976" width="20.7109375" style="5" customWidth="1"/>
    <col min="2977" max="3164" width="8.85546875" style="5"/>
    <col min="3165" max="3165" width="6.140625" style="5" customWidth="1"/>
    <col min="3166" max="3166" width="20.28515625" style="5" customWidth="1"/>
    <col min="3167" max="3167" width="12.42578125" style="5" customWidth="1"/>
    <col min="3168" max="3168" width="13" style="5" customWidth="1"/>
    <col min="3169" max="3169" width="12.5703125" style="5" customWidth="1"/>
    <col min="3170" max="3183" width="11.7109375" style="5" customWidth="1"/>
    <col min="3184" max="3184" width="12.28515625" style="5" customWidth="1"/>
    <col min="3185" max="3185" width="11.7109375" style="5" customWidth="1"/>
    <col min="3186" max="3186" width="12.85546875" style="5" customWidth="1"/>
    <col min="3187" max="3187" width="11.7109375" style="5" customWidth="1"/>
    <col min="3188" max="3188" width="12.7109375" style="5" customWidth="1"/>
    <col min="3189" max="3189" width="11.7109375" style="5" customWidth="1"/>
    <col min="3190" max="3190" width="13" style="5" customWidth="1"/>
    <col min="3191" max="3202" width="11.7109375" style="5" customWidth="1"/>
    <col min="3203" max="3203" width="12.5703125" style="5" customWidth="1"/>
    <col min="3204" max="3204" width="11.7109375" style="5" customWidth="1"/>
    <col min="3205" max="3205" width="13" style="5" customWidth="1"/>
    <col min="3206" max="3211" width="11.7109375" style="5" customWidth="1"/>
    <col min="3212" max="3212" width="13.7109375" style="5" customWidth="1"/>
    <col min="3213" max="3213" width="13.140625" style="5" customWidth="1"/>
    <col min="3214" max="3217" width="13" style="5" customWidth="1"/>
    <col min="3218" max="3224" width="11.7109375" style="5" customWidth="1"/>
    <col min="3225" max="3225" width="10.85546875" style="5" customWidth="1"/>
    <col min="3226" max="3226" width="11.7109375" style="5" customWidth="1"/>
    <col min="3227" max="3229" width="22.7109375" style="5" customWidth="1"/>
    <col min="3230" max="3232" width="20.7109375" style="5" customWidth="1"/>
    <col min="3233" max="3420" width="8.85546875" style="5"/>
    <col min="3421" max="3421" width="6.140625" style="5" customWidth="1"/>
    <col min="3422" max="3422" width="20.28515625" style="5" customWidth="1"/>
    <col min="3423" max="3423" width="12.42578125" style="5" customWidth="1"/>
    <col min="3424" max="3424" width="13" style="5" customWidth="1"/>
    <col min="3425" max="3425" width="12.5703125" style="5" customWidth="1"/>
    <col min="3426" max="3439" width="11.7109375" style="5" customWidth="1"/>
    <col min="3440" max="3440" width="12.28515625" style="5" customWidth="1"/>
    <col min="3441" max="3441" width="11.7109375" style="5" customWidth="1"/>
    <col min="3442" max="3442" width="12.85546875" style="5" customWidth="1"/>
    <col min="3443" max="3443" width="11.7109375" style="5" customWidth="1"/>
    <col min="3444" max="3444" width="12.7109375" style="5" customWidth="1"/>
    <col min="3445" max="3445" width="11.7109375" style="5" customWidth="1"/>
    <col min="3446" max="3446" width="13" style="5" customWidth="1"/>
    <col min="3447" max="3458" width="11.7109375" style="5" customWidth="1"/>
    <col min="3459" max="3459" width="12.5703125" style="5" customWidth="1"/>
    <col min="3460" max="3460" width="11.7109375" style="5" customWidth="1"/>
    <col min="3461" max="3461" width="13" style="5" customWidth="1"/>
    <col min="3462" max="3467" width="11.7109375" style="5" customWidth="1"/>
    <col min="3468" max="3468" width="13.7109375" style="5" customWidth="1"/>
    <col min="3469" max="3469" width="13.140625" style="5" customWidth="1"/>
    <col min="3470" max="3473" width="13" style="5" customWidth="1"/>
    <col min="3474" max="3480" width="11.7109375" style="5" customWidth="1"/>
    <col min="3481" max="3481" width="10.85546875" style="5" customWidth="1"/>
    <col min="3482" max="3482" width="11.7109375" style="5" customWidth="1"/>
    <col min="3483" max="3485" width="22.7109375" style="5" customWidth="1"/>
    <col min="3486" max="3488" width="20.7109375" style="5" customWidth="1"/>
    <col min="3489" max="3676" width="8.85546875" style="5"/>
    <col min="3677" max="3677" width="6.140625" style="5" customWidth="1"/>
    <col min="3678" max="3678" width="20.28515625" style="5" customWidth="1"/>
    <col min="3679" max="3679" width="12.42578125" style="5" customWidth="1"/>
    <col min="3680" max="3680" width="13" style="5" customWidth="1"/>
    <col min="3681" max="3681" width="12.5703125" style="5" customWidth="1"/>
    <col min="3682" max="3695" width="11.7109375" style="5" customWidth="1"/>
    <col min="3696" max="3696" width="12.28515625" style="5" customWidth="1"/>
    <col min="3697" max="3697" width="11.7109375" style="5" customWidth="1"/>
    <col min="3698" max="3698" width="12.85546875" style="5" customWidth="1"/>
    <col min="3699" max="3699" width="11.7109375" style="5" customWidth="1"/>
    <col min="3700" max="3700" width="12.7109375" style="5" customWidth="1"/>
    <col min="3701" max="3701" width="11.7109375" style="5" customWidth="1"/>
    <col min="3702" max="3702" width="13" style="5" customWidth="1"/>
    <col min="3703" max="3714" width="11.7109375" style="5" customWidth="1"/>
    <col min="3715" max="3715" width="12.5703125" style="5" customWidth="1"/>
    <col min="3716" max="3716" width="11.7109375" style="5" customWidth="1"/>
    <col min="3717" max="3717" width="13" style="5" customWidth="1"/>
    <col min="3718" max="3723" width="11.7109375" style="5" customWidth="1"/>
    <col min="3724" max="3724" width="13.7109375" style="5" customWidth="1"/>
    <col min="3725" max="3725" width="13.140625" style="5" customWidth="1"/>
    <col min="3726" max="3729" width="13" style="5" customWidth="1"/>
    <col min="3730" max="3736" width="11.7109375" style="5" customWidth="1"/>
    <col min="3737" max="3737" width="10.85546875" style="5" customWidth="1"/>
    <col min="3738" max="3738" width="11.7109375" style="5" customWidth="1"/>
    <col min="3739" max="3741" width="22.7109375" style="5" customWidth="1"/>
    <col min="3742" max="3744" width="20.7109375" style="5" customWidth="1"/>
    <col min="3745" max="3932" width="8.85546875" style="5"/>
    <col min="3933" max="3933" width="6.140625" style="5" customWidth="1"/>
    <col min="3934" max="3934" width="20.28515625" style="5" customWidth="1"/>
    <col min="3935" max="3935" width="12.42578125" style="5" customWidth="1"/>
    <col min="3936" max="3936" width="13" style="5" customWidth="1"/>
    <col min="3937" max="3937" width="12.5703125" style="5" customWidth="1"/>
    <col min="3938" max="3951" width="11.7109375" style="5" customWidth="1"/>
    <col min="3952" max="3952" width="12.28515625" style="5" customWidth="1"/>
    <col min="3953" max="3953" width="11.7109375" style="5" customWidth="1"/>
    <col min="3954" max="3954" width="12.85546875" style="5" customWidth="1"/>
    <col min="3955" max="3955" width="11.7109375" style="5" customWidth="1"/>
    <col min="3956" max="3956" width="12.7109375" style="5" customWidth="1"/>
    <col min="3957" max="3957" width="11.7109375" style="5" customWidth="1"/>
    <col min="3958" max="3958" width="13" style="5" customWidth="1"/>
    <col min="3959" max="3970" width="11.7109375" style="5" customWidth="1"/>
    <col min="3971" max="3971" width="12.5703125" style="5" customWidth="1"/>
    <col min="3972" max="3972" width="11.7109375" style="5" customWidth="1"/>
    <col min="3973" max="3973" width="13" style="5" customWidth="1"/>
    <col min="3974" max="3979" width="11.7109375" style="5" customWidth="1"/>
    <col min="3980" max="3980" width="13.7109375" style="5" customWidth="1"/>
    <col min="3981" max="3981" width="13.140625" style="5" customWidth="1"/>
    <col min="3982" max="3985" width="13" style="5" customWidth="1"/>
    <col min="3986" max="3992" width="11.7109375" style="5" customWidth="1"/>
    <col min="3993" max="3993" width="10.85546875" style="5" customWidth="1"/>
    <col min="3994" max="3994" width="11.7109375" style="5" customWidth="1"/>
    <col min="3995" max="3997" width="22.7109375" style="5" customWidth="1"/>
    <col min="3998" max="4000" width="20.7109375" style="5" customWidth="1"/>
    <col min="4001" max="4188" width="8.85546875" style="5"/>
    <col min="4189" max="4189" width="6.140625" style="5" customWidth="1"/>
    <col min="4190" max="4190" width="20.28515625" style="5" customWidth="1"/>
    <col min="4191" max="4191" width="12.42578125" style="5" customWidth="1"/>
    <col min="4192" max="4192" width="13" style="5" customWidth="1"/>
    <col min="4193" max="4193" width="12.5703125" style="5" customWidth="1"/>
    <col min="4194" max="4207" width="11.7109375" style="5" customWidth="1"/>
    <col min="4208" max="4208" width="12.28515625" style="5" customWidth="1"/>
    <col min="4209" max="4209" width="11.7109375" style="5" customWidth="1"/>
    <col min="4210" max="4210" width="12.85546875" style="5" customWidth="1"/>
    <col min="4211" max="4211" width="11.7109375" style="5" customWidth="1"/>
    <col min="4212" max="4212" width="12.7109375" style="5" customWidth="1"/>
    <col min="4213" max="4213" width="11.7109375" style="5" customWidth="1"/>
    <col min="4214" max="4214" width="13" style="5" customWidth="1"/>
    <col min="4215" max="4226" width="11.7109375" style="5" customWidth="1"/>
    <col min="4227" max="4227" width="12.5703125" style="5" customWidth="1"/>
    <col min="4228" max="4228" width="11.7109375" style="5" customWidth="1"/>
    <col min="4229" max="4229" width="13" style="5" customWidth="1"/>
    <col min="4230" max="4235" width="11.7109375" style="5" customWidth="1"/>
    <col min="4236" max="4236" width="13.7109375" style="5" customWidth="1"/>
    <col min="4237" max="4237" width="13.140625" style="5" customWidth="1"/>
    <col min="4238" max="4241" width="13" style="5" customWidth="1"/>
    <col min="4242" max="4248" width="11.7109375" style="5" customWidth="1"/>
    <col min="4249" max="4249" width="10.85546875" style="5" customWidth="1"/>
    <col min="4250" max="4250" width="11.7109375" style="5" customWidth="1"/>
    <col min="4251" max="4253" width="22.7109375" style="5" customWidth="1"/>
    <col min="4254" max="4256" width="20.7109375" style="5" customWidth="1"/>
    <col min="4257" max="4444" width="8.85546875" style="5"/>
    <col min="4445" max="4445" width="6.140625" style="5" customWidth="1"/>
    <col min="4446" max="4446" width="20.28515625" style="5" customWidth="1"/>
    <col min="4447" max="4447" width="12.42578125" style="5" customWidth="1"/>
    <col min="4448" max="4448" width="13" style="5" customWidth="1"/>
    <col min="4449" max="4449" width="12.5703125" style="5" customWidth="1"/>
    <col min="4450" max="4463" width="11.7109375" style="5" customWidth="1"/>
    <col min="4464" max="4464" width="12.28515625" style="5" customWidth="1"/>
    <col min="4465" max="4465" width="11.7109375" style="5" customWidth="1"/>
    <col min="4466" max="4466" width="12.85546875" style="5" customWidth="1"/>
    <col min="4467" max="4467" width="11.7109375" style="5" customWidth="1"/>
    <col min="4468" max="4468" width="12.7109375" style="5" customWidth="1"/>
    <col min="4469" max="4469" width="11.7109375" style="5" customWidth="1"/>
    <col min="4470" max="4470" width="13" style="5" customWidth="1"/>
    <col min="4471" max="4482" width="11.7109375" style="5" customWidth="1"/>
    <col min="4483" max="4483" width="12.5703125" style="5" customWidth="1"/>
    <col min="4484" max="4484" width="11.7109375" style="5" customWidth="1"/>
    <col min="4485" max="4485" width="13" style="5" customWidth="1"/>
    <col min="4486" max="4491" width="11.7109375" style="5" customWidth="1"/>
    <col min="4492" max="4492" width="13.7109375" style="5" customWidth="1"/>
    <col min="4493" max="4493" width="13.140625" style="5" customWidth="1"/>
    <col min="4494" max="4497" width="13" style="5" customWidth="1"/>
    <col min="4498" max="4504" width="11.7109375" style="5" customWidth="1"/>
    <col min="4505" max="4505" width="10.85546875" style="5" customWidth="1"/>
    <col min="4506" max="4506" width="11.7109375" style="5" customWidth="1"/>
    <col min="4507" max="4509" width="22.7109375" style="5" customWidth="1"/>
    <col min="4510" max="4512" width="20.7109375" style="5" customWidth="1"/>
    <col min="4513" max="4700" width="8.85546875" style="5"/>
    <col min="4701" max="4701" width="6.140625" style="5" customWidth="1"/>
    <col min="4702" max="4702" width="20.28515625" style="5" customWidth="1"/>
    <col min="4703" max="4703" width="12.42578125" style="5" customWidth="1"/>
    <col min="4704" max="4704" width="13" style="5" customWidth="1"/>
    <col min="4705" max="4705" width="12.5703125" style="5" customWidth="1"/>
    <col min="4706" max="4719" width="11.7109375" style="5" customWidth="1"/>
    <col min="4720" max="4720" width="12.28515625" style="5" customWidth="1"/>
    <col min="4721" max="4721" width="11.7109375" style="5" customWidth="1"/>
    <col min="4722" max="4722" width="12.85546875" style="5" customWidth="1"/>
    <col min="4723" max="4723" width="11.7109375" style="5" customWidth="1"/>
    <col min="4724" max="4724" width="12.7109375" style="5" customWidth="1"/>
    <col min="4725" max="4725" width="11.7109375" style="5" customWidth="1"/>
    <col min="4726" max="4726" width="13" style="5" customWidth="1"/>
    <col min="4727" max="4738" width="11.7109375" style="5" customWidth="1"/>
    <col min="4739" max="4739" width="12.5703125" style="5" customWidth="1"/>
    <col min="4740" max="4740" width="11.7109375" style="5" customWidth="1"/>
    <col min="4741" max="4741" width="13" style="5" customWidth="1"/>
    <col min="4742" max="4747" width="11.7109375" style="5" customWidth="1"/>
    <col min="4748" max="4748" width="13.7109375" style="5" customWidth="1"/>
    <col min="4749" max="4749" width="13.140625" style="5" customWidth="1"/>
    <col min="4750" max="4753" width="13" style="5" customWidth="1"/>
    <col min="4754" max="4760" width="11.7109375" style="5" customWidth="1"/>
    <col min="4761" max="4761" width="10.85546875" style="5" customWidth="1"/>
    <col min="4762" max="4762" width="11.7109375" style="5" customWidth="1"/>
    <col min="4763" max="4765" width="22.7109375" style="5" customWidth="1"/>
    <col min="4766" max="4768" width="20.7109375" style="5" customWidth="1"/>
    <col min="4769" max="4956" width="8.85546875" style="5"/>
    <col min="4957" max="4957" width="6.140625" style="5" customWidth="1"/>
    <col min="4958" max="4958" width="20.28515625" style="5" customWidth="1"/>
    <col min="4959" max="4959" width="12.42578125" style="5" customWidth="1"/>
    <col min="4960" max="4960" width="13" style="5" customWidth="1"/>
    <col min="4961" max="4961" width="12.5703125" style="5" customWidth="1"/>
    <col min="4962" max="4975" width="11.7109375" style="5" customWidth="1"/>
    <col min="4976" max="4976" width="12.28515625" style="5" customWidth="1"/>
    <col min="4977" max="4977" width="11.7109375" style="5" customWidth="1"/>
    <col min="4978" max="4978" width="12.85546875" style="5" customWidth="1"/>
    <col min="4979" max="4979" width="11.7109375" style="5" customWidth="1"/>
    <col min="4980" max="4980" width="12.7109375" style="5" customWidth="1"/>
    <col min="4981" max="4981" width="11.7109375" style="5" customWidth="1"/>
    <col min="4982" max="4982" width="13" style="5" customWidth="1"/>
    <col min="4983" max="4994" width="11.7109375" style="5" customWidth="1"/>
    <col min="4995" max="4995" width="12.5703125" style="5" customWidth="1"/>
    <col min="4996" max="4996" width="11.7109375" style="5" customWidth="1"/>
    <col min="4997" max="4997" width="13" style="5" customWidth="1"/>
    <col min="4998" max="5003" width="11.7109375" style="5" customWidth="1"/>
    <col min="5004" max="5004" width="13.7109375" style="5" customWidth="1"/>
    <col min="5005" max="5005" width="13.140625" style="5" customWidth="1"/>
    <col min="5006" max="5009" width="13" style="5" customWidth="1"/>
    <col min="5010" max="5016" width="11.7109375" style="5" customWidth="1"/>
    <col min="5017" max="5017" width="10.85546875" style="5" customWidth="1"/>
    <col min="5018" max="5018" width="11.7109375" style="5" customWidth="1"/>
    <col min="5019" max="5021" width="22.7109375" style="5" customWidth="1"/>
    <col min="5022" max="5024" width="20.7109375" style="5" customWidth="1"/>
    <col min="5025" max="5212" width="8.85546875" style="5"/>
    <col min="5213" max="5213" width="6.140625" style="5" customWidth="1"/>
    <col min="5214" max="5214" width="20.28515625" style="5" customWidth="1"/>
    <col min="5215" max="5215" width="12.42578125" style="5" customWidth="1"/>
    <col min="5216" max="5216" width="13" style="5" customWidth="1"/>
    <col min="5217" max="5217" width="12.5703125" style="5" customWidth="1"/>
    <col min="5218" max="5231" width="11.7109375" style="5" customWidth="1"/>
    <col min="5232" max="5232" width="12.28515625" style="5" customWidth="1"/>
    <col min="5233" max="5233" width="11.7109375" style="5" customWidth="1"/>
    <col min="5234" max="5234" width="12.85546875" style="5" customWidth="1"/>
    <col min="5235" max="5235" width="11.7109375" style="5" customWidth="1"/>
    <col min="5236" max="5236" width="12.7109375" style="5" customWidth="1"/>
    <col min="5237" max="5237" width="11.7109375" style="5" customWidth="1"/>
    <col min="5238" max="5238" width="13" style="5" customWidth="1"/>
    <col min="5239" max="5250" width="11.7109375" style="5" customWidth="1"/>
    <col min="5251" max="5251" width="12.5703125" style="5" customWidth="1"/>
    <col min="5252" max="5252" width="11.7109375" style="5" customWidth="1"/>
    <col min="5253" max="5253" width="13" style="5" customWidth="1"/>
    <col min="5254" max="5259" width="11.7109375" style="5" customWidth="1"/>
    <col min="5260" max="5260" width="13.7109375" style="5" customWidth="1"/>
    <col min="5261" max="5261" width="13.140625" style="5" customWidth="1"/>
    <col min="5262" max="5265" width="13" style="5" customWidth="1"/>
    <col min="5266" max="5272" width="11.7109375" style="5" customWidth="1"/>
    <col min="5273" max="5273" width="10.85546875" style="5" customWidth="1"/>
    <col min="5274" max="5274" width="11.7109375" style="5" customWidth="1"/>
    <col min="5275" max="5277" width="22.7109375" style="5" customWidth="1"/>
    <col min="5278" max="5280" width="20.7109375" style="5" customWidth="1"/>
    <col min="5281" max="5468" width="8.85546875" style="5"/>
    <col min="5469" max="5469" width="6.140625" style="5" customWidth="1"/>
    <col min="5470" max="5470" width="20.28515625" style="5" customWidth="1"/>
    <col min="5471" max="5471" width="12.42578125" style="5" customWidth="1"/>
    <col min="5472" max="5472" width="13" style="5" customWidth="1"/>
    <col min="5473" max="5473" width="12.5703125" style="5" customWidth="1"/>
    <col min="5474" max="5487" width="11.7109375" style="5" customWidth="1"/>
    <col min="5488" max="5488" width="12.28515625" style="5" customWidth="1"/>
    <col min="5489" max="5489" width="11.7109375" style="5" customWidth="1"/>
    <col min="5490" max="5490" width="12.85546875" style="5" customWidth="1"/>
    <col min="5491" max="5491" width="11.7109375" style="5" customWidth="1"/>
    <col min="5492" max="5492" width="12.7109375" style="5" customWidth="1"/>
    <col min="5493" max="5493" width="11.7109375" style="5" customWidth="1"/>
    <col min="5494" max="5494" width="13" style="5" customWidth="1"/>
    <col min="5495" max="5506" width="11.7109375" style="5" customWidth="1"/>
    <col min="5507" max="5507" width="12.5703125" style="5" customWidth="1"/>
    <col min="5508" max="5508" width="11.7109375" style="5" customWidth="1"/>
    <col min="5509" max="5509" width="13" style="5" customWidth="1"/>
    <col min="5510" max="5515" width="11.7109375" style="5" customWidth="1"/>
    <col min="5516" max="5516" width="13.7109375" style="5" customWidth="1"/>
    <col min="5517" max="5517" width="13.140625" style="5" customWidth="1"/>
    <col min="5518" max="5521" width="13" style="5" customWidth="1"/>
    <col min="5522" max="5528" width="11.7109375" style="5" customWidth="1"/>
    <col min="5529" max="5529" width="10.85546875" style="5" customWidth="1"/>
    <col min="5530" max="5530" width="11.7109375" style="5" customWidth="1"/>
    <col min="5531" max="5533" width="22.7109375" style="5" customWidth="1"/>
    <col min="5534" max="5536" width="20.7109375" style="5" customWidth="1"/>
    <col min="5537" max="5724" width="8.85546875" style="5"/>
    <col min="5725" max="5725" width="6.140625" style="5" customWidth="1"/>
    <col min="5726" max="5726" width="20.28515625" style="5" customWidth="1"/>
    <col min="5727" max="5727" width="12.42578125" style="5" customWidth="1"/>
    <col min="5728" max="5728" width="13" style="5" customWidth="1"/>
    <col min="5729" max="5729" width="12.5703125" style="5" customWidth="1"/>
    <col min="5730" max="5743" width="11.7109375" style="5" customWidth="1"/>
    <col min="5744" max="5744" width="12.28515625" style="5" customWidth="1"/>
    <col min="5745" max="5745" width="11.7109375" style="5" customWidth="1"/>
    <col min="5746" max="5746" width="12.85546875" style="5" customWidth="1"/>
    <col min="5747" max="5747" width="11.7109375" style="5" customWidth="1"/>
    <col min="5748" max="5748" width="12.7109375" style="5" customWidth="1"/>
    <col min="5749" max="5749" width="11.7109375" style="5" customWidth="1"/>
    <col min="5750" max="5750" width="13" style="5" customWidth="1"/>
    <col min="5751" max="5762" width="11.7109375" style="5" customWidth="1"/>
    <col min="5763" max="5763" width="12.5703125" style="5" customWidth="1"/>
    <col min="5764" max="5764" width="11.7109375" style="5" customWidth="1"/>
    <col min="5765" max="5765" width="13" style="5" customWidth="1"/>
    <col min="5766" max="5771" width="11.7109375" style="5" customWidth="1"/>
    <col min="5772" max="5772" width="13.7109375" style="5" customWidth="1"/>
    <col min="5773" max="5773" width="13.140625" style="5" customWidth="1"/>
    <col min="5774" max="5777" width="13" style="5" customWidth="1"/>
    <col min="5778" max="5784" width="11.7109375" style="5" customWidth="1"/>
    <col min="5785" max="5785" width="10.85546875" style="5" customWidth="1"/>
    <col min="5786" max="5786" width="11.7109375" style="5" customWidth="1"/>
    <col min="5787" max="5789" width="22.7109375" style="5" customWidth="1"/>
    <col min="5790" max="5792" width="20.7109375" style="5" customWidth="1"/>
    <col min="5793" max="5980" width="8.85546875" style="5"/>
    <col min="5981" max="5981" width="6.140625" style="5" customWidth="1"/>
    <col min="5982" max="5982" width="20.28515625" style="5" customWidth="1"/>
    <col min="5983" max="5983" width="12.42578125" style="5" customWidth="1"/>
    <col min="5984" max="5984" width="13" style="5" customWidth="1"/>
    <col min="5985" max="5985" width="12.5703125" style="5" customWidth="1"/>
    <col min="5986" max="5999" width="11.7109375" style="5" customWidth="1"/>
    <col min="6000" max="6000" width="12.28515625" style="5" customWidth="1"/>
    <col min="6001" max="6001" width="11.7109375" style="5" customWidth="1"/>
    <col min="6002" max="6002" width="12.85546875" style="5" customWidth="1"/>
    <col min="6003" max="6003" width="11.7109375" style="5" customWidth="1"/>
    <col min="6004" max="6004" width="12.7109375" style="5" customWidth="1"/>
    <col min="6005" max="6005" width="11.7109375" style="5" customWidth="1"/>
    <col min="6006" max="6006" width="13" style="5" customWidth="1"/>
    <col min="6007" max="6018" width="11.7109375" style="5" customWidth="1"/>
    <col min="6019" max="6019" width="12.5703125" style="5" customWidth="1"/>
    <col min="6020" max="6020" width="11.7109375" style="5" customWidth="1"/>
    <col min="6021" max="6021" width="13" style="5" customWidth="1"/>
    <col min="6022" max="6027" width="11.7109375" style="5" customWidth="1"/>
    <col min="6028" max="6028" width="13.7109375" style="5" customWidth="1"/>
    <col min="6029" max="6029" width="13.140625" style="5" customWidth="1"/>
    <col min="6030" max="6033" width="13" style="5" customWidth="1"/>
    <col min="6034" max="6040" width="11.7109375" style="5" customWidth="1"/>
    <col min="6041" max="6041" width="10.85546875" style="5" customWidth="1"/>
    <col min="6042" max="6042" width="11.7109375" style="5" customWidth="1"/>
    <col min="6043" max="6045" width="22.7109375" style="5" customWidth="1"/>
    <col min="6046" max="6048" width="20.7109375" style="5" customWidth="1"/>
    <col min="6049" max="6236" width="8.85546875" style="5"/>
    <col min="6237" max="6237" width="6.140625" style="5" customWidth="1"/>
    <col min="6238" max="6238" width="20.28515625" style="5" customWidth="1"/>
    <col min="6239" max="6239" width="12.42578125" style="5" customWidth="1"/>
    <col min="6240" max="6240" width="13" style="5" customWidth="1"/>
    <col min="6241" max="6241" width="12.5703125" style="5" customWidth="1"/>
    <col min="6242" max="6255" width="11.7109375" style="5" customWidth="1"/>
    <col min="6256" max="6256" width="12.28515625" style="5" customWidth="1"/>
    <col min="6257" max="6257" width="11.7109375" style="5" customWidth="1"/>
    <col min="6258" max="6258" width="12.85546875" style="5" customWidth="1"/>
    <col min="6259" max="6259" width="11.7109375" style="5" customWidth="1"/>
    <col min="6260" max="6260" width="12.7109375" style="5" customWidth="1"/>
    <col min="6261" max="6261" width="11.7109375" style="5" customWidth="1"/>
    <col min="6262" max="6262" width="13" style="5" customWidth="1"/>
    <col min="6263" max="6274" width="11.7109375" style="5" customWidth="1"/>
    <col min="6275" max="6275" width="12.5703125" style="5" customWidth="1"/>
    <col min="6276" max="6276" width="11.7109375" style="5" customWidth="1"/>
    <col min="6277" max="6277" width="13" style="5" customWidth="1"/>
    <col min="6278" max="6283" width="11.7109375" style="5" customWidth="1"/>
    <col min="6284" max="6284" width="13.7109375" style="5" customWidth="1"/>
    <col min="6285" max="6285" width="13.140625" style="5" customWidth="1"/>
    <col min="6286" max="6289" width="13" style="5" customWidth="1"/>
    <col min="6290" max="6296" width="11.7109375" style="5" customWidth="1"/>
    <col min="6297" max="6297" width="10.85546875" style="5" customWidth="1"/>
    <col min="6298" max="6298" width="11.7109375" style="5" customWidth="1"/>
    <col min="6299" max="6301" width="22.7109375" style="5" customWidth="1"/>
    <col min="6302" max="6304" width="20.7109375" style="5" customWidth="1"/>
    <col min="6305" max="6492" width="8.85546875" style="5"/>
    <col min="6493" max="6493" width="6.140625" style="5" customWidth="1"/>
    <col min="6494" max="6494" width="20.28515625" style="5" customWidth="1"/>
    <col min="6495" max="6495" width="12.42578125" style="5" customWidth="1"/>
    <col min="6496" max="6496" width="13" style="5" customWidth="1"/>
    <col min="6497" max="6497" width="12.5703125" style="5" customWidth="1"/>
    <col min="6498" max="6511" width="11.7109375" style="5" customWidth="1"/>
    <col min="6512" max="6512" width="12.28515625" style="5" customWidth="1"/>
    <col min="6513" max="6513" width="11.7109375" style="5" customWidth="1"/>
    <col min="6514" max="6514" width="12.85546875" style="5" customWidth="1"/>
    <col min="6515" max="6515" width="11.7109375" style="5" customWidth="1"/>
    <col min="6516" max="6516" width="12.7109375" style="5" customWidth="1"/>
    <col min="6517" max="6517" width="11.7109375" style="5" customWidth="1"/>
    <col min="6518" max="6518" width="13" style="5" customWidth="1"/>
    <col min="6519" max="6530" width="11.7109375" style="5" customWidth="1"/>
    <col min="6531" max="6531" width="12.5703125" style="5" customWidth="1"/>
    <col min="6532" max="6532" width="11.7109375" style="5" customWidth="1"/>
    <col min="6533" max="6533" width="13" style="5" customWidth="1"/>
    <col min="6534" max="6539" width="11.7109375" style="5" customWidth="1"/>
    <col min="6540" max="6540" width="13.7109375" style="5" customWidth="1"/>
    <col min="6541" max="6541" width="13.140625" style="5" customWidth="1"/>
    <col min="6542" max="6545" width="13" style="5" customWidth="1"/>
    <col min="6546" max="6552" width="11.7109375" style="5" customWidth="1"/>
    <col min="6553" max="6553" width="10.85546875" style="5" customWidth="1"/>
    <col min="6554" max="6554" width="11.7109375" style="5" customWidth="1"/>
    <col min="6555" max="6557" width="22.7109375" style="5" customWidth="1"/>
    <col min="6558" max="6560" width="20.7109375" style="5" customWidth="1"/>
    <col min="6561" max="6748" width="8.85546875" style="5"/>
    <col min="6749" max="6749" width="6.140625" style="5" customWidth="1"/>
    <col min="6750" max="6750" width="20.28515625" style="5" customWidth="1"/>
    <col min="6751" max="6751" width="12.42578125" style="5" customWidth="1"/>
    <col min="6752" max="6752" width="13" style="5" customWidth="1"/>
    <col min="6753" max="6753" width="12.5703125" style="5" customWidth="1"/>
    <col min="6754" max="6767" width="11.7109375" style="5" customWidth="1"/>
    <col min="6768" max="6768" width="12.28515625" style="5" customWidth="1"/>
    <col min="6769" max="6769" width="11.7109375" style="5" customWidth="1"/>
    <col min="6770" max="6770" width="12.85546875" style="5" customWidth="1"/>
    <col min="6771" max="6771" width="11.7109375" style="5" customWidth="1"/>
    <col min="6772" max="6772" width="12.7109375" style="5" customWidth="1"/>
    <col min="6773" max="6773" width="11.7109375" style="5" customWidth="1"/>
    <col min="6774" max="6774" width="13" style="5" customWidth="1"/>
    <col min="6775" max="6786" width="11.7109375" style="5" customWidth="1"/>
    <col min="6787" max="6787" width="12.5703125" style="5" customWidth="1"/>
    <col min="6788" max="6788" width="11.7109375" style="5" customWidth="1"/>
    <col min="6789" max="6789" width="13" style="5" customWidth="1"/>
    <col min="6790" max="6795" width="11.7109375" style="5" customWidth="1"/>
    <col min="6796" max="6796" width="13.7109375" style="5" customWidth="1"/>
    <col min="6797" max="6797" width="13.140625" style="5" customWidth="1"/>
    <col min="6798" max="6801" width="13" style="5" customWidth="1"/>
    <col min="6802" max="6808" width="11.7109375" style="5" customWidth="1"/>
    <col min="6809" max="6809" width="10.85546875" style="5" customWidth="1"/>
    <col min="6810" max="6810" width="11.7109375" style="5" customWidth="1"/>
    <col min="6811" max="6813" width="22.7109375" style="5" customWidth="1"/>
    <col min="6814" max="6816" width="20.7109375" style="5" customWidth="1"/>
    <col min="6817" max="7004" width="8.85546875" style="5"/>
    <col min="7005" max="7005" width="6.140625" style="5" customWidth="1"/>
    <col min="7006" max="7006" width="20.28515625" style="5" customWidth="1"/>
    <col min="7007" max="7007" width="12.42578125" style="5" customWidth="1"/>
    <col min="7008" max="7008" width="13" style="5" customWidth="1"/>
    <col min="7009" max="7009" width="12.5703125" style="5" customWidth="1"/>
    <col min="7010" max="7023" width="11.7109375" style="5" customWidth="1"/>
    <col min="7024" max="7024" width="12.28515625" style="5" customWidth="1"/>
    <col min="7025" max="7025" width="11.7109375" style="5" customWidth="1"/>
    <col min="7026" max="7026" width="12.85546875" style="5" customWidth="1"/>
    <col min="7027" max="7027" width="11.7109375" style="5" customWidth="1"/>
    <col min="7028" max="7028" width="12.7109375" style="5" customWidth="1"/>
    <col min="7029" max="7029" width="11.7109375" style="5" customWidth="1"/>
    <col min="7030" max="7030" width="13" style="5" customWidth="1"/>
    <col min="7031" max="7042" width="11.7109375" style="5" customWidth="1"/>
    <col min="7043" max="7043" width="12.5703125" style="5" customWidth="1"/>
    <col min="7044" max="7044" width="11.7109375" style="5" customWidth="1"/>
    <col min="7045" max="7045" width="13" style="5" customWidth="1"/>
    <col min="7046" max="7051" width="11.7109375" style="5" customWidth="1"/>
    <col min="7052" max="7052" width="13.7109375" style="5" customWidth="1"/>
    <col min="7053" max="7053" width="13.140625" style="5" customWidth="1"/>
    <col min="7054" max="7057" width="13" style="5" customWidth="1"/>
    <col min="7058" max="7064" width="11.7109375" style="5" customWidth="1"/>
    <col min="7065" max="7065" width="10.85546875" style="5" customWidth="1"/>
    <col min="7066" max="7066" width="11.7109375" style="5" customWidth="1"/>
    <col min="7067" max="7069" width="22.7109375" style="5" customWidth="1"/>
    <col min="7070" max="7072" width="20.7109375" style="5" customWidth="1"/>
    <col min="7073" max="7260" width="8.85546875" style="5"/>
    <col min="7261" max="7261" width="6.140625" style="5" customWidth="1"/>
    <col min="7262" max="7262" width="20.28515625" style="5" customWidth="1"/>
    <col min="7263" max="7263" width="12.42578125" style="5" customWidth="1"/>
    <col min="7264" max="7264" width="13" style="5" customWidth="1"/>
    <col min="7265" max="7265" width="12.5703125" style="5" customWidth="1"/>
    <col min="7266" max="7279" width="11.7109375" style="5" customWidth="1"/>
    <col min="7280" max="7280" width="12.28515625" style="5" customWidth="1"/>
    <col min="7281" max="7281" width="11.7109375" style="5" customWidth="1"/>
    <col min="7282" max="7282" width="12.85546875" style="5" customWidth="1"/>
    <col min="7283" max="7283" width="11.7109375" style="5" customWidth="1"/>
    <col min="7284" max="7284" width="12.7109375" style="5" customWidth="1"/>
    <col min="7285" max="7285" width="11.7109375" style="5" customWidth="1"/>
    <col min="7286" max="7286" width="13" style="5" customWidth="1"/>
    <col min="7287" max="7298" width="11.7109375" style="5" customWidth="1"/>
    <col min="7299" max="7299" width="12.5703125" style="5" customWidth="1"/>
    <col min="7300" max="7300" width="11.7109375" style="5" customWidth="1"/>
    <col min="7301" max="7301" width="13" style="5" customWidth="1"/>
    <col min="7302" max="7307" width="11.7109375" style="5" customWidth="1"/>
    <col min="7308" max="7308" width="13.7109375" style="5" customWidth="1"/>
    <col min="7309" max="7309" width="13.140625" style="5" customWidth="1"/>
    <col min="7310" max="7313" width="13" style="5" customWidth="1"/>
    <col min="7314" max="7320" width="11.7109375" style="5" customWidth="1"/>
    <col min="7321" max="7321" width="10.85546875" style="5" customWidth="1"/>
    <col min="7322" max="7322" width="11.7109375" style="5" customWidth="1"/>
    <col min="7323" max="7325" width="22.7109375" style="5" customWidth="1"/>
    <col min="7326" max="7328" width="20.7109375" style="5" customWidth="1"/>
    <col min="7329" max="7516" width="8.85546875" style="5"/>
    <col min="7517" max="7517" width="6.140625" style="5" customWidth="1"/>
    <col min="7518" max="7518" width="20.28515625" style="5" customWidth="1"/>
    <col min="7519" max="7519" width="12.42578125" style="5" customWidth="1"/>
    <col min="7520" max="7520" width="13" style="5" customWidth="1"/>
    <col min="7521" max="7521" width="12.5703125" style="5" customWidth="1"/>
    <col min="7522" max="7535" width="11.7109375" style="5" customWidth="1"/>
    <col min="7536" max="7536" width="12.28515625" style="5" customWidth="1"/>
    <col min="7537" max="7537" width="11.7109375" style="5" customWidth="1"/>
    <col min="7538" max="7538" width="12.85546875" style="5" customWidth="1"/>
    <col min="7539" max="7539" width="11.7109375" style="5" customWidth="1"/>
    <col min="7540" max="7540" width="12.7109375" style="5" customWidth="1"/>
    <col min="7541" max="7541" width="11.7109375" style="5" customWidth="1"/>
    <col min="7542" max="7542" width="13" style="5" customWidth="1"/>
    <col min="7543" max="7554" width="11.7109375" style="5" customWidth="1"/>
    <col min="7555" max="7555" width="12.5703125" style="5" customWidth="1"/>
    <col min="7556" max="7556" width="11.7109375" style="5" customWidth="1"/>
    <col min="7557" max="7557" width="13" style="5" customWidth="1"/>
    <col min="7558" max="7563" width="11.7109375" style="5" customWidth="1"/>
    <col min="7564" max="7564" width="13.7109375" style="5" customWidth="1"/>
    <col min="7565" max="7565" width="13.140625" style="5" customWidth="1"/>
    <col min="7566" max="7569" width="13" style="5" customWidth="1"/>
    <col min="7570" max="7576" width="11.7109375" style="5" customWidth="1"/>
    <col min="7577" max="7577" width="10.85546875" style="5" customWidth="1"/>
    <col min="7578" max="7578" width="11.7109375" style="5" customWidth="1"/>
    <col min="7579" max="7581" width="22.7109375" style="5" customWidth="1"/>
    <col min="7582" max="7584" width="20.7109375" style="5" customWidth="1"/>
    <col min="7585" max="7772" width="8.85546875" style="5"/>
    <col min="7773" max="7773" width="6.140625" style="5" customWidth="1"/>
    <col min="7774" max="7774" width="20.28515625" style="5" customWidth="1"/>
    <col min="7775" max="7775" width="12.42578125" style="5" customWidth="1"/>
    <col min="7776" max="7776" width="13" style="5" customWidth="1"/>
    <col min="7777" max="7777" width="12.5703125" style="5" customWidth="1"/>
    <col min="7778" max="7791" width="11.7109375" style="5" customWidth="1"/>
    <col min="7792" max="7792" width="12.28515625" style="5" customWidth="1"/>
    <col min="7793" max="7793" width="11.7109375" style="5" customWidth="1"/>
    <col min="7794" max="7794" width="12.85546875" style="5" customWidth="1"/>
    <col min="7795" max="7795" width="11.7109375" style="5" customWidth="1"/>
    <col min="7796" max="7796" width="12.7109375" style="5" customWidth="1"/>
    <col min="7797" max="7797" width="11.7109375" style="5" customWidth="1"/>
    <col min="7798" max="7798" width="13" style="5" customWidth="1"/>
    <col min="7799" max="7810" width="11.7109375" style="5" customWidth="1"/>
    <col min="7811" max="7811" width="12.5703125" style="5" customWidth="1"/>
    <col min="7812" max="7812" width="11.7109375" style="5" customWidth="1"/>
    <col min="7813" max="7813" width="13" style="5" customWidth="1"/>
    <col min="7814" max="7819" width="11.7109375" style="5" customWidth="1"/>
    <col min="7820" max="7820" width="13.7109375" style="5" customWidth="1"/>
    <col min="7821" max="7821" width="13.140625" style="5" customWidth="1"/>
    <col min="7822" max="7825" width="13" style="5" customWidth="1"/>
    <col min="7826" max="7832" width="11.7109375" style="5" customWidth="1"/>
    <col min="7833" max="7833" width="10.85546875" style="5" customWidth="1"/>
    <col min="7834" max="7834" width="11.7109375" style="5" customWidth="1"/>
    <col min="7835" max="7837" width="22.7109375" style="5" customWidth="1"/>
    <col min="7838" max="7840" width="20.7109375" style="5" customWidth="1"/>
    <col min="7841" max="8028" width="8.85546875" style="5"/>
    <col min="8029" max="8029" width="6.140625" style="5" customWidth="1"/>
    <col min="8030" max="8030" width="20.28515625" style="5" customWidth="1"/>
    <col min="8031" max="8031" width="12.42578125" style="5" customWidth="1"/>
    <col min="8032" max="8032" width="13" style="5" customWidth="1"/>
    <col min="8033" max="8033" width="12.5703125" style="5" customWidth="1"/>
    <col min="8034" max="8047" width="11.7109375" style="5" customWidth="1"/>
    <col min="8048" max="8048" width="12.28515625" style="5" customWidth="1"/>
    <col min="8049" max="8049" width="11.7109375" style="5" customWidth="1"/>
    <col min="8050" max="8050" width="12.85546875" style="5" customWidth="1"/>
    <col min="8051" max="8051" width="11.7109375" style="5" customWidth="1"/>
    <col min="8052" max="8052" width="12.7109375" style="5" customWidth="1"/>
    <col min="8053" max="8053" width="11.7109375" style="5" customWidth="1"/>
    <col min="8054" max="8054" width="13" style="5" customWidth="1"/>
    <col min="8055" max="8066" width="11.7109375" style="5" customWidth="1"/>
    <col min="8067" max="8067" width="12.5703125" style="5" customWidth="1"/>
    <col min="8068" max="8068" width="11.7109375" style="5" customWidth="1"/>
    <col min="8069" max="8069" width="13" style="5" customWidth="1"/>
    <col min="8070" max="8075" width="11.7109375" style="5" customWidth="1"/>
    <col min="8076" max="8076" width="13.7109375" style="5" customWidth="1"/>
    <col min="8077" max="8077" width="13.140625" style="5" customWidth="1"/>
    <col min="8078" max="8081" width="13" style="5" customWidth="1"/>
    <col min="8082" max="8088" width="11.7109375" style="5" customWidth="1"/>
    <col min="8089" max="8089" width="10.85546875" style="5" customWidth="1"/>
    <col min="8090" max="8090" width="11.7109375" style="5" customWidth="1"/>
    <col min="8091" max="8093" width="22.7109375" style="5" customWidth="1"/>
    <col min="8094" max="8096" width="20.7109375" style="5" customWidth="1"/>
    <col min="8097" max="8284" width="8.85546875" style="5"/>
    <col min="8285" max="8285" width="6.140625" style="5" customWidth="1"/>
    <col min="8286" max="8286" width="20.28515625" style="5" customWidth="1"/>
    <col min="8287" max="8287" width="12.42578125" style="5" customWidth="1"/>
    <col min="8288" max="8288" width="13" style="5" customWidth="1"/>
    <col min="8289" max="8289" width="12.5703125" style="5" customWidth="1"/>
    <col min="8290" max="8303" width="11.7109375" style="5" customWidth="1"/>
    <col min="8304" max="8304" width="12.28515625" style="5" customWidth="1"/>
    <col min="8305" max="8305" width="11.7109375" style="5" customWidth="1"/>
    <col min="8306" max="8306" width="12.85546875" style="5" customWidth="1"/>
    <col min="8307" max="8307" width="11.7109375" style="5" customWidth="1"/>
    <col min="8308" max="8308" width="12.7109375" style="5" customWidth="1"/>
    <col min="8309" max="8309" width="11.7109375" style="5" customWidth="1"/>
    <col min="8310" max="8310" width="13" style="5" customWidth="1"/>
    <col min="8311" max="8322" width="11.7109375" style="5" customWidth="1"/>
    <col min="8323" max="8323" width="12.5703125" style="5" customWidth="1"/>
    <col min="8324" max="8324" width="11.7109375" style="5" customWidth="1"/>
    <col min="8325" max="8325" width="13" style="5" customWidth="1"/>
    <col min="8326" max="8331" width="11.7109375" style="5" customWidth="1"/>
    <col min="8332" max="8332" width="13.7109375" style="5" customWidth="1"/>
    <col min="8333" max="8333" width="13.140625" style="5" customWidth="1"/>
    <col min="8334" max="8337" width="13" style="5" customWidth="1"/>
    <col min="8338" max="8344" width="11.7109375" style="5" customWidth="1"/>
    <col min="8345" max="8345" width="10.85546875" style="5" customWidth="1"/>
    <col min="8346" max="8346" width="11.7109375" style="5" customWidth="1"/>
    <col min="8347" max="8349" width="22.7109375" style="5" customWidth="1"/>
    <col min="8350" max="8352" width="20.7109375" style="5" customWidth="1"/>
    <col min="8353" max="8540" width="8.85546875" style="5"/>
    <col min="8541" max="8541" width="6.140625" style="5" customWidth="1"/>
    <col min="8542" max="8542" width="20.28515625" style="5" customWidth="1"/>
    <col min="8543" max="8543" width="12.42578125" style="5" customWidth="1"/>
    <col min="8544" max="8544" width="13" style="5" customWidth="1"/>
    <col min="8545" max="8545" width="12.5703125" style="5" customWidth="1"/>
    <col min="8546" max="8559" width="11.7109375" style="5" customWidth="1"/>
    <col min="8560" max="8560" width="12.28515625" style="5" customWidth="1"/>
    <col min="8561" max="8561" width="11.7109375" style="5" customWidth="1"/>
    <col min="8562" max="8562" width="12.85546875" style="5" customWidth="1"/>
    <col min="8563" max="8563" width="11.7109375" style="5" customWidth="1"/>
    <col min="8564" max="8564" width="12.7109375" style="5" customWidth="1"/>
    <col min="8565" max="8565" width="11.7109375" style="5" customWidth="1"/>
    <col min="8566" max="8566" width="13" style="5" customWidth="1"/>
    <col min="8567" max="8578" width="11.7109375" style="5" customWidth="1"/>
    <col min="8579" max="8579" width="12.5703125" style="5" customWidth="1"/>
    <col min="8580" max="8580" width="11.7109375" style="5" customWidth="1"/>
    <col min="8581" max="8581" width="13" style="5" customWidth="1"/>
    <col min="8582" max="8587" width="11.7109375" style="5" customWidth="1"/>
    <col min="8588" max="8588" width="13.7109375" style="5" customWidth="1"/>
    <col min="8589" max="8589" width="13.140625" style="5" customWidth="1"/>
    <col min="8590" max="8593" width="13" style="5" customWidth="1"/>
    <col min="8594" max="8600" width="11.7109375" style="5" customWidth="1"/>
    <col min="8601" max="8601" width="10.85546875" style="5" customWidth="1"/>
    <col min="8602" max="8602" width="11.7109375" style="5" customWidth="1"/>
    <col min="8603" max="8605" width="22.7109375" style="5" customWidth="1"/>
    <col min="8606" max="8608" width="20.7109375" style="5" customWidth="1"/>
    <col min="8609" max="8796" width="8.85546875" style="5"/>
    <col min="8797" max="8797" width="6.140625" style="5" customWidth="1"/>
    <col min="8798" max="8798" width="20.28515625" style="5" customWidth="1"/>
    <col min="8799" max="8799" width="12.42578125" style="5" customWidth="1"/>
    <col min="8800" max="8800" width="13" style="5" customWidth="1"/>
    <col min="8801" max="8801" width="12.5703125" style="5" customWidth="1"/>
    <col min="8802" max="8815" width="11.7109375" style="5" customWidth="1"/>
    <col min="8816" max="8816" width="12.28515625" style="5" customWidth="1"/>
    <col min="8817" max="8817" width="11.7109375" style="5" customWidth="1"/>
    <col min="8818" max="8818" width="12.85546875" style="5" customWidth="1"/>
    <col min="8819" max="8819" width="11.7109375" style="5" customWidth="1"/>
    <col min="8820" max="8820" width="12.7109375" style="5" customWidth="1"/>
    <col min="8821" max="8821" width="11.7109375" style="5" customWidth="1"/>
    <col min="8822" max="8822" width="13" style="5" customWidth="1"/>
    <col min="8823" max="8834" width="11.7109375" style="5" customWidth="1"/>
    <col min="8835" max="8835" width="12.5703125" style="5" customWidth="1"/>
    <col min="8836" max="8836" width="11.7109375" style="5" customWidth="1"/>
    <col min="8837" max="8837" width="13" style="5" customWidth="1"/>
    <col min="8838" max="8843" width="11.7109375" style="5" customWidth="1"/>
    <col min="8844" max="8844" width="13.7109375" style="5" customWidth="1"/>
    <col min="8845" max="8845" width="13.140625" style="5" customWidth="1"/>
    <col min="8846" max="8849" width="13" style="5" customWidth="1"/>
    <col min="8850" max="8856" width="11.7109375" style="5" customWidth="1"/>
    <col min="8857" max="8857" width="10.85546875" style="5" customWidth="1"/>
    <col min="8858" max="8858" width="11.7109375" style="5" customWidth="1"/>
    <col min="8859" max="8861" width="22.7109375" style="5" customWidth="1"/>
    <col min="8862" max="8864" width="20.7109375" style="5" customWidth="1"/>
    <col min="8865" max="9052" width="8.85546875" style="5"/>
    <col min="9053" max="9053" width="6.140625" style="5" customWidth="1"/>
    <col min="9054" max="9054" width="20.28515625" style="5" customWidth="1"/>
    <col min="9055" max="9055" width="12.42578125" style="5" customWidth="1"/>
    <col min="9056" max="9056" width="13" style="5" customWidth="1"/>
    <col min="9057" max="9057" width="12.5703125" style="5" customWidth="1"/>
    <col min="9058" max="9071" width="11.7109375" style="5" customWidth="1"/>
    <col min="9072" max="9072" width="12.28515625" style="5" customWidth="1"/>
    <col min="9073" max="9073" width="11.7109375" style="5" customWidth="1"/>
    <col min="9074" max="9074" width="12.85546875" style="5" customWidth="1"/>
    <col min="9075" max="9075" width="11.7109375" style="5" customWidth="1"/>
    <col min="9076" max="9076" width="12.7109375" style="5" customWidth="1"/>
    <col min="9077" max="9077" width="11.7109375" style="5" customWidth="1"/>
    <col min="9078" max="9078" width="13" style="5" customWidth="1"/>
    <col min="9079" max="9090" width="11.7109375" style="5" customWidth="1"/>
    <col min="9091" max="9091" width="12.5703125" style="5" customWidth="1"/>
    <col min="9092" max="9092" width="11.7109375" style="5" customWidth="1"/>
    <col min="9093" max="9093" width="13" style="5" customWidth="1"/>
    <col min="9094" max="9099" width="11.7109375" style="5" customWidth="1"/>
    <col min="9100" max="9100" width="13.7109375" style="5" customWidth="1"/>
    <col min="9101" max="9101" width="13.140625" style="5" customWidth="1"/>
    <col min="9102" max="9105" width="13" style="5" customWidth="1"/>
    <col min="9106" max="9112" width="11.7109375" style="5" customWidth="1"/>
    <col min="9113" max="9113" width="10.85546875" style="5" customWidth="1"/>
    <col min="9114" max="9114" width="11.7109375" style="5" customWidth="1"/>
    <col min="9115" max="9117" width="22.7109375" style="5" customWidth="1"/>
    <col min="9118" max="9120" width="20.7109375" style="5" customWidth="1"/>
    <col min="9121" max="9308" width="8.85546875" style="5"/>
    <col min="9309" max="9309" width="6.140625" style="5" customWidth="1"/>
    <col min="9310" max="9310" width="20.28515625" style="5" customWidth="1"/>
    <col min="9311" max="9311" width="12.42578125" style="5" customWidth="1"/>
    <col min="9312" max="9312" width="13" style="5" customWidth="1"/>
    <col min="9313" max="9313" width="12.5703125" style="5" customWidth="1"/>
    <col min="9314" max="9327" width="11.7109375" style="5" customWidth="1"/>
    <col min="9328" max="9328" width="12.28515625" style="5" customWidth="1"/>
    <col min="9329" max="9329" width="11.7109375" style="5" customWidth="1"/>
    <col min="9330" max="9330" width="12.85546875" style="5" customWidth="1"/>
    <col min="9331" max="9331" width="11.7109375" style="5" customWidth="1"/>
    <col min="9332" max="9332" width="12.7109375" style="5" customWidth="1"/>
    <col min="9333" max="9333" width="11.7109375" style="5" customWidth="1"/>
    <col min="9334" max="9334" width="13" style="5" customWidth="1"/>
    <col min="9335" max="9346" width="11.7109375" style="5" customWidth="1"/>
    <col min="9347" max="9347" width="12.5703125" style="5" customWidth="1"/>
    <col min="9348" max="9348" width="11.7109375" style="5" customWidth="1"/>
    <col min="9349" max="9349" width="13" style="5" customWidth="1"/>
    <col min="9350" max="9355" width="11.7109375" style="5" customWidth="1"/>
    <col min="9356" max="9356" width="13.7109375" style="5" customWidth="1"/>
    <col min="9357" max="9357" width="13.140625" style="5" customWidth="1"/>
    <col min="9358" max="9361" width="13" style="5" customWidth="1"/>
    <col min="9362" max="9368" width="11.7109375" style="5" customWidth="1"/>
    <col min="9369" max="9369" width="10.85546875" style="5" customWidth="1"/>
    <col min="9370" max="9370" width="11.7109375" style="5" customWidth="1"/>
    <col min="9371" max="9373" width="22.7109375" style="5" customWidth="1"/>
    <col min="9374" max="9376" width="20.7109375" style="5" customWidth="1"/>
    <col min="9377" max="9564" width="8.85546875" style="5"/>
    <col min="9565" max="9565" width="6.140625" style="5" customWidth="1"/>
    <col min="9566" max="9566" width="20.28515625" style="5" customWidth="1"/>
    <col min="9567" max="9567" width="12.42578125" style="5" customWidth="1"/>
    <col min="9568" max="9568" width="13" style="5" customWidth="1"/>
    <col min="9569" max="9569" width="12.5703125" style="5" customWidth="1"/>
    <col min="9570" max="9583" width="11.7109375" style="5" customWidth="1"/>
    <col min="9584" max="9584" width="12.28515625" style="5" customWidth="1"/>
    <col min="9585" max="9585" width="11.7109375" style="5" customWidth="1"/>
    <col min="9586" max="9586" width="12.85546875" style="5" customWidth="1"/>
    <col min="9587" max="9587" width="11.7109375" style="5" customWidth="1"/>
    <col min="9588" max="9588" width="12.7109375" style="5" customWidth="1"/>
    <col min="9589" max="9589" width="11.7109375" style="5" customWidth="1"/>
    <col min="9590" max="9590" width="13" style="5" customWidth="1"/>
    <col min="9591" max="9602" width="11.7109375" style="5" customWidth="1"/>
    <col min="9603" max="9603" width="12.5703125" style="5" customWidth="1"/>
    <col min="9604" max="9604" width="11.7109375" style="5" customWidth="1"/>
    <col min="9605" max="9605" width="13" style="5" customWidth="1"/>
    <col min="9606" max="9611" width="11.7109375" style="5" customWidth="1"/>
    <col min="9612" max="9612" width="13.7109375" style="5" customWidth="1"/>
    <col min="9613" max="9613" width="13.140625" style="5" customWidth="1"/>
    <col min="9614" max="9617" width="13" style="5" customWidth="1"/>
    <col min="9618" max="9624" width="11.7109375" style="5" customWidth="1"/>
    <col min="9625" max="9625" width="10.85546875" style="5" customWidth="1"/>
    <col min="9626" max="9626" width="11.7109375" style="5" customWidth="1"/>
    <col min="9627" max="9629" width="22.7109375" style="5" customWidth="1"/>
    <col min="9630" max="9632" width="20.7109375" style="5" customWidth="1"/>
    <col min="9633" max="9820" width="8.85546875" style="5"/>
    <col min="9821" max="9821" width="6.140625" style="5" customWidth="1"/>
    <col min="9822" max="9822" width="20.28515625" style="5" customWidth="1"/>
    <col min="9823" max="9823" width="12.42578125" style="5" customWidth="1"/>
    <col min="9824" max="9824" width="13" style="5" customWidth="1"/>
    <col min="9825" max="9825" width="12.5703125" style="5" customWidth="1"/>
    <col min="9826" max="9839" width="11.7109375" style="5" customWidth="1"/>
    <col min="9840" max="9840" width="12.28515625" style="5" customWidth="1"/>
    <col min="9841" max="9841" width="11.7109375" style="5" customWidth="1"/>
    <col min="9842" max="9842" width="12.85546875" style="5" customWidth="1"/>
    <col min="9843" max="9843" width="11.7109375" style="5" customWidth="1"/>
    <col min="9844" max="9844" width="12.7109375" style="5" customWidth="1"/>
    <col min="9845" max="9845" width="11.7109375" style="5" customWidth="1"/>
    <col min="9846" max="9846" width="13" style="5" customWidth="1"/>
    <col min="9847" max="9858" width="11.7109375" style="5" customWidth="1"/>
    <col min="9859" max="9859" width="12.5703125" style="5" customWidth="1"/>
    <col min="9860" max="9860" width="11.7109375" style="5" customWidth="1"/>
    <col min="9861" max="9861" width="13" style="5" customWidth="1"/>
    <col min="9862" max="9867" width="11.7109375" style="5" customWidth="1"/>
    <col min="9868" max="9868" width="13.7109375" style="5" customWidth="1"/>
    <col min="9869" max="9869" width="13.140625" style="5" customWidth="1"/>
    <col min="9870" max="9873" width="13" style="5" customWidth="1"/>
    <col min="9874" max="9880" width="11.7109375" style="5" customWidth="1"/>
    <col min="9881" max="9881" width="10.85546875" style="5" customWidth="1"/>
    <col min="9882" max="9882" width="11.7109375" style="5" customWidth="1"/>
    <col min="9883" max="9885" width="22.7109375" style="5" customWidth="1"/>
    <col min="9886" max="9888" width="20.7109375" style="5" customWidth="1"/>
    <col min="9889" max="10076" width="8.85546875" style="5"/>
    <col min="10077" max="10077" width="6.140625" style="5" customWidth="1"/>
    <col min="10078" max="10078" width="20.28515625" style="5" customWidth="1"/>
    <col min="10079" max="10079" width="12.42578125" style="5" customWidth="1"/>
    <col min="10080" max="10080" width="13" style="5" customWidth="1"/>
    <col min="10081" max="10081" width="12.5703125" style="5" customWidth="1"/>
    <col min="10082" max="10095" width="11.7109375" style="5" customWidth="1"/>
    <col min="10096" max="10096" width="12.28515625" style="5" customWidth="1"/>
    <col min="10097" max="10097" width="11.7109375" style="5" customWidth="1"/>
    <col min="10098" max="10098" width="12.85546875" style="5" customWidth="1"/>
    <col min="10099" max="10099" width="11.7109375" style="5" customWidth="1"/>
    <col min="10100" max="10100" width="12.7109375" style="5" customWidth="1"/>
    <col min="10101" max="10101" width="11.7109375" style="5" customWidth="1"/>
    <col min="10102" max="10102" width="13" style="5" customWidth="1"/>
    <col min="10103" max="10114" width="11.7109375" style="5" customWidth="1"/>
    <col min="10115" max="10115" width="12.5703125" style="5" customWidth="1"/>
    <col min="10116" max="10116" width="11.7109375" style="5" customWidth="1"/>
    <col min="10117" max="10117" width="13" style="5" customWidth="1"/>
    <col min="10118" max="10123" width="11.7109375" style="5" customWidth="1"/>
    <col min="10124" max="10124" width="13.7109375" style="5" customWidth="1"/>
    <col min="10125" max="10125" width="13.140625" style="5" customWidth="1"/>
    <col min="10126" max="10129" width="13" style="5" customWidth="1"/>
    <col min="10130" max="10136" width="11.7109375" style="5" customWidth="1"/>
    <col min="10137" max="10137" width="10.85546875" style="5" customWidth="1"/>
    <col min="10138" max="10138" width="11.7109375" style="5" customWidth="1"/>
    <col min="10139" max="10141" width="22.7109375" style="5" customWidth="1"/>
    <col min="10142" max="10144" width="20.7109375" style="5" customWidth="1"/>
    <col min="10145" max="10332" width="8.85546875" style="5"/>
    <col min="10333" max="10333" width="6.140625" style="5" customWidth="1"/>
    <col min="10334" max="10334" width="20.28515625" style="5" customWidth="1"/>
    <col min="10335" max="10335" width="12.42578125" style="5" customWidth="1"/>
    <col min="10336" max="10336" width="13" style="5" customWidth="1"/>
    <col min="10337" max="10337" width="12.5703125" style="5" customWidth="1"/>
    <col min="10338" max="10351" width="11.7109375" style="5" customWidth="1"/>
    <col min="10352" max="10352" width="12.28515625" style="5" customWidth="1"/>
    <col min="10353" max="10353" width="11.7109375" style="5" customWidth="1"/>
    <col min="10354" max="10354" width="12.85546875" style="5" customWidth="1"/>
    <col min="10355" max="10355" width="11.7109375" style="5" customWidth="1"/>
    <col min="10356" max="10356" width="12.7109375" style="5" customWidth="1"/>
    <col min="10357" max="10357" width="11.7109375" style="5" customWidth="1"/>
    <col min="10358" max="10358" width="13" style="5" customWidth="1"/>
    <col min="10359" max="10370" width="11.7109375" style="5" customWidth="1"/>
    <col min="10371" max="10371" width="12.5703125" style="5" customWidth="1"/>
    <col min="10372" max="10372" width="11.7109375" style="5" customWidth="1"/>
    <col min="10373" max="10373" width="13" style="5" customWidth="1"/>
    <col min="10374" max="10379" width="11.7109375" style="5" customWidth="1"/>
    <col min="10380" max="10380" width="13.7109375" style="5" customWidth="1"/>
    <col min="10381" max="10381" width="13.140625" style="5" customWidth="1"/>
    <col min="10382" max="10385" width="13" style="5" customWidth="1"/>
    <col min="10386" max="10392" width="11.7109375" style="5" customWidth="1"/>
    <col min="10393" max="10393" width="10.85546875" style="5" customWidth="1"/>
    <col min="10394" max="10394" width="11.7109375" style="5" customWidth="1"/>
    <col min="10395" max="10397" width="22.7109375" style="5" customWidth="1"/>
    <col min="10398" max="10400" width="20.7109375" style="5" customWidth="1"/>
    <col min="10401" max="10588" width="8.85546875" style="5"/>
    <col min="10589" max="10589" width="6.140625" style="5" customWidth="1"/>
    <col min="10590" max="10590" width="20.28515625" style="5" customWidth="1"/>
    <col min="10591" max="10591" width="12.42578125" style="5" customWidth="1"/>
    <col min="10592" max="10592" width="13" style="5" customWidth="1"/>
    <col min="10593" max="10593" width="12.5703125" style="5" customWidth="1"/>
    <col min="10594" max="10607" width="11.7109375" style="5" customWidth="1"/>
    <col min="10608" max="10608" width="12.28515625" style="5" customWidth="1"/>
    <col min="10609" max="10609" width="11.7109375" style="5" customWidth="1"/>
    <col min="10610" max="10610" width="12.85546875" style="5" customWidth="1"/>
    <col min="10611" max="10611" width="11.7109375" style="5" customWidth="1"/>
    <col min="10612" max="10612" width="12.7109375" style="5" customWidth="1"/>
    <col min="10613" max="10613" width="11.7109375" style="5" customWidth="1"/>
    <col min="10614" max="10614" width="13" style="5" customWidth="1"/>
    <col min="10615" max="10626" width="11.7109375" style="5" customWidth="1"/>
    <col min="10627" max="10627" width="12.5703125" style="5" customWidth="1"/>
    <col min="10628" max="10628" width="11.7109375" style="5" customWidth="1"/>
    <col min="10629" max="10629" width="13" style="5" customWidth="1"/>
    <col min="10630" max="10635" width="11.7109375" style="5" customWidth="1"/>
    <col min="10636" max="10636" width="13.7109375" style="5" customWidth="1"/>
    <col min="10637" max="10637" width="13.140625" style="5" customWidth="1"/>
    <col min="10638" max="10641" width="13" style="5" customWidth="1"/>
    <col min="10642" max="10648" width="11.7109375" style="5" customWidth="1"/>
    <col min="10649" max="10649" width="10.85546875" style="5" customWidth="1"/>
    <col min="10650" max="10650" width="11.7109375" style="5" customWidth="1"/>
    <col min="10651" max="10653" width="22.7109375" style="5" customWidth="1"/>
    <col min="10654" max="10656" width="20.7109375" style="5" customWidth="1"/>
    <col min="10657" max="10844" width="8.85546875" style="5"/>
    <col min="10845" max="10845" width="6.140625" style="5" customWidth="1"/>
    <col min="10846" max="10846" width="20.28515625" style="5" customWidth="1"/>
    <col min="10847" max="10847" width="12.42578125" style="5" customWidth="1"/>
    <col min="10848" max="10848" width="13" style="5" customWidth="1"/>
    <col min="10849" max="10849" width="12.5703125" style="5" customWidth="1"/>
    <col min="10850" max="10863" width="11.7109375" style="5" customWidth="1"/>
    <col min="10864" max="10864" width="12.28515625" style="5" customWidth="1"/>
    <col min="10865" max="10865" width="11.7109375" style="5" customWidth="1"/>
    <col min="10866" max="10866" width="12.85546875" style="5" customWidth="1"/>
    <col min="10867" max="10867" width="11.7109375" style="5" customWidth="1"/>
    <col min="10868" max="10868" width="12.7109375" style="5" customWidth="1"/>
    <col min="10869" max="10869" width="11.7109375" style="5" customWidth="1"/>
    <col min="10870" max="10870" width="13" style="5" customWidth="1"/>
    <col min="10871" max="10882" width="11.7109375" style="5" customWidth="1"/>
    <col min="10883" max="10883" width="12.5703125" style="5" customWidth="1"/>
    <col min="10884" max="10884" width="11.7109375" style="5" customWidth="1"/>
    <col min="10885" max="10885" width="13" style="5" customWidth="1"/>
    <col min="10886" max="10891" width="11.7109375" style="5" customWidth="1"/>
    <col min="10892" max="10892" width="13.7109375" style="5" customWidth="1"/>
    <col min="10893" max="10893" width="13.140625" style="5" customWidth="1"/>
    <col min="10894" max="10897" width="13" style="5" customWidth="1"/>
    <col min="10898" max="10904" width="11.7109375" style="5" customWidth="1"/>
    <col min="10905" max="10905" width="10.85546875" style="5" customWidth="1"/>
    <col min="10906" max="10906" width="11.7109375" style="5" customWidth="1"/>
    <col min="10907" max="10909" width="22.7109375" style="5" customWidth="1"/>
    <col min="10910" max="10912" width="20.7109375" style="5" customWidth="1"/>
    <col min="10913" max="11100" width="8.85546875" style="5"/>
    <col min="11101" max="11101" width="6.140625" style="5" customWidth="1"/>
    <col min="11102" max="11102" width="20.28515625" style="5" customWidth="1"/>
    <col min="11103" max="11103" width="12.42578125" style="5" customWidth="1"/>
    <col min="11104" max="11104" width="13" style="5" customWidth="1"/>
    <col min="11105" max="11105" width="12.5703125" style="5" customWidth="1"/>
    <col min="11106" max="11119" width="11.7109375" style="5" customWidth="1"/>
    <col min="11120" max="11120" width="12.28515625" style="5" customWidth="1"/>
    <col min="11121" max="11121" width="11.7109375" style="5" customWidth="1"/>
    <col min="11122" max="11122" width="12.85546875" style="5" customWidth="1"/>
    <col min="11123" max="11123" width="11.7109375" style="5" customWidth="1"/>
    <col min="11124" max="11124" width="12.7109375" style="5" customWidth="1"/>
    <col min="11125" max="11125" width="11.7109375" style="5" customWidth="1"/>
    <col min="11126" max="11126" width="13" style="5" customWidth="1"/>
    <col min="11127" max="11138" width="11.7109375" style="5" customWidth="1"/>
    <col min="11139" max="11139" width="12.5703125" style="5" customWidth="1"/>
    <col min="11140" max="11140" width="11.7109375" style="5" customWidth="1"/>
    <col min="11141" max="11141" width="13" style="5" customWidth="1"/>
    <col min="11142" max="11147" width="11.7109375" style="5" customWidth="1"/>
    <col min="11148" max="11148" width="13.7109375" style="5" customWidth="1"/>
    <col min="11149" max="11149" width="13.140625" style="5" customWidth="1"/>
    <col min="11150" max="11153" width="13" style="5" customWidth="1"/>
    <col min="11154" max="11160" width="11.7109375" style="5" customWidth="1"/>
    <col min="11161" max="11161" width="10.85546875" style="5" customWidth="1"/>
    <col min="11162" max="11162" width="11.7109375" style="5" customWidth="1"/>
    <col min="11163" max="11165" width="22.7109375" style="5" customWidth="1"/>
    <col min="11166" max="11168" width="20.7109375" style="5" customWidth="1"/>
    <col min="11169" max="11356" width="8.85546875" style="5"/>
    <col min="11357" max="11357" width="6.140625" style="5" customWidth="1"/>
    <col min="11358" max="11358" width="20.28515625" style="5" customWidth="1"/>
    <col min="11359" max="11359" width="12.42578125" style="5" customWidth="1"/>
    <col min="11360" max="11360" width="13" style="5" customWidth="1"/>
    <col min="11361" max="11361" width="12.5703125" style="5" customWidth="1"/>
    <col min="11362" max="11375" width="11.7109375" style="5" customWidth="1"/>
    <col min="11376" max="11376" width="12.28515625" style="5" customWidth="1"/>
    <col min="11377" max="11377" width="11.7109375" style="5" customWidth="1"/>
    <col min="11378" max="11378" width="12.85546875" style="5" customWidth="1"/>
    <col min="11379" max="11379" width="11.7109375" style="5" customWidth="1"/>
    <col min="11380" max="11380" width="12.7109375" style="5" customWidth="1"/>
    <col min="11381" max="11381" width="11.7109375" style="5" customWidth="1"/>
    <col min="11382" max="11382" width="13" style="5" customWidth="1"/>
    <col min="11383" max="11394" width="11.7109375" style="5" customWidth="1"/>
    <col min="11395" max="11395" width="12.5703125" style="5" customWidth="1"/>
    <col min="11396" max="11396" width="11.7109375" style="5" customWidth="1"/>
    <col min="11397" max="11397" width="13" style="5" customWidth="1"/>
    <col min="11398" max="11403" width="11.7109375" style="5" customWidth="1"/>
    <col min="11404" max="11404" width="13.7109375" style="5" customWidth="1"/>
    <col min="11405" max="11405" width="13.140625" style="5" customWidth="1"/>
    <col min="11406" max="11409" width="13" style="5" customWidth="1"/>
    <col min="11410" max="11416" width="11.7109375" style="5" customWidth="1"/>
    <col min="11417" max="11417" width="10.85546875" style="5" customWidth="1"/>
    <col min="11418" max="11418" width="11.7109375" style="5" customWidth="1"/>
    <col min="11419" max="11421" width="22.7109375" style="5" customWidth="1"/>
    <col min="11422" max="11424" width="20.7109375" style="5" customWidth="1"/>
    <col min="11425" max="11612" width="8.85546875" style="5"/>
    <col min="11613" max="11613" width="6.140625" style="5" customWidth="1"/>
    <col min="11614" max="11614" width="20.28515625" style="5" customWidth="1"/>
    <col min="11615" max="11615" width="12.42578125" style="5" customWidth="1"/>
    <col min="11616" max="11616" width="13" style="5" customWidth="1"/>
    <col min="11617" max="11617" width="12.5703125" style="5" customWidth="1"/>
    <col min="11618" max="11631" width="11.7109375" style="5" customWidth="1"/>
    <col min="11632" max="11632" width="12.28515625" style="5" customWidth="1"/>
    <col min="11633" max="11633" width="11.7109375" style="5" customWidth="1"/>
    <col min="11634" max="11634" width="12.85546875" style="5" customWidth="1"/>
    <col min="11635" max="11635" width="11.7109375" style="5" customWidth="1"/>
    <col min="11636" max="11636" width="12.7109375" style="5" customWidth="1"/>
    <col min="11637" max="11637" width="11.7109375" style="5" customWidth="1"/>
    <col min="11638" max="11638" width="13" style="5" customWidth="1"/>
    <col min="11639" max="11650" width="11.7109375" style="5" customWidth="1"/>
    <col min="11651" max="11651" width="12.5703125" style="5" customWidth="1"/>
    <col min="11652" max="11652" width="11.7109375" style="5" customWidth="1"/>
    <col min="11653" max="11653" width="13" style="5" customWidth="1"/>
    <col min="11654" max="11659" width="11.7109375" style="5" customWidth="1"/>
    <col min="11660" max="11660" width="13.7109375" style="5" customWidth="1"/>
    <col min="11661" max="11661" width="13.140625" style="5" customWidth="1"/>
    <col min="11662" max="11665" width="13" style="5" customWidth="1"/>
    <col min="11666" max="11672" width="11.7109375" style="5" customWidth="1"/>
    <col min="11673" max="11673" width="10.85546875" style="5" customWidth="1"/>
    <col min="11674" max="11674" width="11.7109375" style="5" customWidth="1"/>
    <col min="11675" max="11677" width="22.7109375" style="5" customWidth="1"/>
    <col min="11678" max="11680" width="20.7109375" style="5" customWidth="1"/>
    <col min="11681" max="11868" width="8.85546875" style="5"/>
    <col min="11869" max="11869" width="6.140625" style="5" customWidth="1"/>
    <col min="11870" max="11870" width="20.28515625" style="5" customWidth="1"/>
    <col min="11871" max="11871" width="12.42578125" style="5" customWidth="1"/>
    <col min="11872" max="11872" width="13" style="5" customWidth="1"/>
    <col min="11873" max="11873" width="12.5703125" style="5" customWidth="1"/>
    <col min="11874" max="11887" width="11.7109375" style="5" customWidth="1"/>
    <col min="11888" max="11888" width="12.28515625" style="5" customWidth="1"/>
    <col min="11889" max="11889" width="11.7109375" style="5" customWidth="1"/>
    <col min="11890" max="11890" width="12.85546875" style="5" customWidth="1"/>
    <col min="11891" max="11891" width="11.7109375" style="5" customWidth="1"/>
    <col min="11892" max="11892" width="12.7109375" style="5" customWidth="1"/>
    <col min="11893" max="11893" width="11.7109375" style="5" customWidth="1"/>
    <col min="11894" max="11894" width="13" style="5" customWidth="1"/>
    <col min="11895" max="11906" width="11.7109375" style="5" customWidth="1"/>
    <col min="11907" max="11907" width="12.5703125" style="5" customWidth="1"/>
    <col min="11908" max="11908" width="11.7109375" style="5" customWidth="1"/>
    <col min="11909" max="11909" width="13" style="5" customWidth="1"/>
    <col min="11910" max="11915" width="11.7109375" style="5" customWidth="1"/>
    <col min="11916" max="11916" width="13.7109375" style="5" customWidth="1"/>
    <col min="11917" max="11917" width="13.140625" style="5" customWidth="1"/>
    <col min="11918" max="11921" width="13" style="5" customWidth="1"/>
    <col min="11922" max="11928" width="11.7109375" style="5" customWidth="1"/>
    <col min="11929" max="11929" width="10.85546875" style="5" customWidth="1"/>
    <col min="11930" max="11930" width="11.7109375" style="5" customWidth="1"/>
    <col min="11931" max="11933" width="22.7109375" style="5" customWidth="1"/>
    <col min="11934" max="11936" width="20.7109375" style="5" customWidth="1"/>
    <col min="11937" max="12124" width="8.85546875" style="5"/>
    <col min="12125" max="12125" width="6.140625" style="5" customWidth="1"/>
    <col min="12126" max="12126" width="20.28515625" style="5" customWidth="1"/>
    <col min="12127" max="12127" width="12.42578125" style="5" customWidth="1"/>
    <col min="12128" max="12128" width="13" style="5" customWidth="1"/>
    <col min="12129" max="12129" width="12.5703125" style="5" customWidth="1"/>
    <col min="12130" max="12143" width="11.7109375" style="5" customWidth="1"/>
    <col min="12144" max="12144" width="12.28515625" style="5" customWidth="1"/>
    <col min="12145" max="12145" width="11.7109375" style="5" customWidth="1"/>
    <col min="12146" max="12146" width="12.85546875" style="5" customWidth="1"/>
    <col min="12147" max="12147" width="11.7109375" style="5" customWidth="1"/>
    <col min="12148" max="12148" width="12.7109375" style="5" customWidth="1"/>
    <col min="12149" max="12149" width="11.7109375" style="5" customWidth="1"/>
    <col min="12150" max="12150" width="13" style="5" customWidth="1"/>
    <col min="12151" max="12162" width="11.7109375" style="5" customWidth="1"/>
    <col min="12163" max="12163" width="12.5703125" style="5" customWidth="1"/>
    <col min="12164" max="12164" width="11.7109375" style="5" customWidth="1"/>
    <col min="12165" max="12165" width="13" style="5" customWidth="1"/>
    <col min="12166" max="12171" width="11.7109375" style="5" customWidth="1"/>
    <col min="12172" max="12172" width="13.7109375" style="5" customWidth="1"/>
    <col min="12173" max="12173" width="13.140625" style="5" customWidth="1"/>
    <col min="12174" max="12177" width="13" style="5" customWidth="1"/>
    <col min="12178" max="12184" width="11.7109375" style="5" customWidth="1"/>
    <col min="12185" max="12185" width="10.85546875" style="5" customWidth="1"/>
    <col min="12186" max="12186" width="11.7109375" style="5" customWidth="1"/>
    <col min="12187" max="12189" width="22.7109375" style="5" customWidth="1"/>
    <col min="12190" max="12192" width="20.7109375" style="5" customWidth="1"/>
    <col min="12193" max="12380" width="8.85546875" style="5"/>
    <col min="12381" max="12381" width="6.140625" style="5" customWidth="1"/>
    <col min="12382" max="12382" width="20.28515625" style="5" customWidth="1"/>
    <col min="12383" max="12383" width="12.42578125" style="5" customWidth="1"/>
    <col min="12384" max="12384" width="13" style="5" customWidth="1"/>
    <col min="12385" max="12385" width="12.5703125" style="5" customWidth="1"/>
    <col min="12386" max="12399" width="11.7109375" style="5" customWidth="1"/>
    <col min="12400" max="12400" width="12.28515625" style="5" customWidth="1"/>
    <col min="12401" max="12401" width="11.7109375" style="5" customWidth="1"/>
    <col min="12402" max="12402" width="12.85546875" style="5" customWidth="1"/>
    <col min="12403" max="12403" width="11.7109375" style="5" customWidth="1"/>
    <col min="12404" max="12404" width="12.7109375" style="5" customWidth="1"/>
    <col min="12405" max="12405" width="11.7109375" style="5" customWidth="1"/>
    <col min="12406" max="12406" width="13" style="5" customWidth="1"/>
    <col min="12407" max="12418" width="11.7109375" style="5" customWidth="1"/>
    <col min="12419" max="12419" width="12.5703125" style="5" customWidth="1"/>
    <col min="12420" max="12420" width="11.7109375" style="5" customWidth="1"/>
    <col min="12421" max="12421" width="13" style="5" customWidth="1"/>
    <col min="12422" max="12427" width="11.7109375" style="5" customWidth="1"/>
    <col min="12428" max="12428" width="13.7109375" style="5" customWidth="1"/>
    <col min="12429" max="12429" width="13.140625" style="5" customWidth="1"/>
    <col min="12430" max="12433" width="13" style="5" customWidth="1"/>
    <col min="12434" max="12440" width="11.7109375" style="5" customWidth="1"/>
    <col min="12441" max="12441" width="10.85546875" style="5" customWidth="1"/>
    <col min="12442" max="12442" width="11.7109375" style="5" customWidth="1"/>
    <col min="12443" max="12445" width="22.7109375" style="5" customWidth="1"/>
    <col min="12446" max="12448" width="20.7109375" style="5" customWidth="1"/>
    <col min="12449" max="12636" width="8.85546875" style="5"/>
    <col min="12637" max="12637" width="6.140625" style="5" customWidth="1"/>
    <col min="12638" max="12638" width="20.28515625" style="5" customWidth="1"/>
    <col min="12639" max="12639" width="12.42578125" style="5" customWidth="1"/>
    <col min="12640" max="12640" width="13" style="5" customWidth="1"/>
    <col min="12641" max="12641" width="12.5703125" style="5" customWidth="1"/>
    <col min="12642" max="12655" width="11.7109375" style="5" customWidth="1"/>
    <col min="12656" max="12656" width="12.28515625" style="5" customWidth="1"/>
    <col min="12657" max="12657" width="11.7109375" style="5" customWidth="1"/>
    <col min="12658" max="12658" width="12.85546875" style="5" customWidth="1"/>
    <col min="12659" max="12659" width="11.7109375" style="5" customWidth="1"/>
    <col min="12660" max="12660" width="12.7109375" style="5" customWidth="1"/>
    <col min="12661" max="12661" width="11.7109375" style="5" customWidth="1"/>
    <col min="12662" max="12662" width="13" style="5" customWidth="1"/>
    <col min="12663" max="12674" width="11.7109375" style="5" customWidth="1"/>
    <col min="12675" max="12675" width="12.5703125" style="5" customWidth="1"/>
    <col min="12676" max="12676" width="11.7109375" style="5" customWidth="1"/>
    <col min="12677" max="12677" width="13" style="5" customWidth="1"/>
    <col min="12678" max="12683" width="11.7109375" style="5" customWidth="1"/>
    <col min="12684" max="12684" width="13.7109375" style="5" customWidth="1"/>
    <col min="12685" max="12685" width="13.140625" style="5" customWidth="1"/>
    <col min="12686" max="12689" width="13" style="5" customWidth="1"/>
    <col min="12690" max="12696" width="11.7109375" style="5" customWidth="1"/>
    <col min="12697" max="12697" width="10.85546875" style="5" customWidth="1"/>
    <col min="12698" max="12698" width="11.7109375" style="5" customWidth="1"/>
    <col min="12699" max="12701" width="22.7109375" style="5" customWidth="1"/>
    <col min="12702" max="12704" width="20.7109375" style="5" customWidth="1"/>
    <col min="12705" max="12892" width="8.85546875" style="5"/>
    <col min="12893" max="12893" width="6.140625" style="5" customWidth="1"/>
    <col min="12894" max="12894" width="20.28515625" style="5" customWidth="1"/>
    <col min="12895" max="12895" width="12.42578125" style="5" customWidth="1"/>
    <col min="12896" max="12896" width="13" style="5" customWidth="1"/>
    <col min="12897" max="12897" width="12.5703125" style="5" customWidth="1"/>
    <col min="12898" max="12911" width="11.7109375" style="5" customWidth="1"/>
    <col min="12912" max="12912" width="12.28515625" style="5" customWidth="1"/>
    <col min="12913" max="12913" width="11.7109375" style="5" customWidth="1"/>
    <col min="12914" max="12914" width="12.85546875" style="5" customWidth="1"/>
    <col min="12915" max="12915" width="11.7109375" style="5" customWidth="1"/>
    <col min="12916" max="12916" width="12.7109375" style="5" customWidth="1"/>
    <col min="12917" max="12917" width="11.7109375" style="5" customWidth="1"/>
    <col min="12918" max="12918" width="13" style="5" customWidth="1"/>
    <col min="12919" max="12930" width="11.7109375" style="5" customWidth="1"/>
    <col min="12931" max="12931" width="12.5703125" style="5" customWidth="1"/>
    <col min="12932" max="12932" width="11.7109375" style="5" customWidth="1"/>
    <col min="12933" max="12933" width="13" style="5" customWidth="1"/>
    <col min="12934" max="12939" width="11.7109375" style="5" customWidth="1"/>
    <col min="12940" max="12940" width="13.7109375" style="5" customWidth="1"/>
    <col min="12941" max="12941" width="13.140625" style="5" customWidth="1"/>
    <col min="12942" max="12945" width="13" style="5" customWidth="1"/>
    <col min="12946" max="12952" width="11.7109375" style="5" customWidth="1"/>
    <col min="12953" max="12953" width="10.85546875" style="5" customWidth="1"/>
    <col min="12954" max="12954" width="11.7109375" style="5" customWidth="1"/>
    <col min="12955" max="12957" width="22.7109375" style="5" customWidth="1"/>
    <col min="12958" max="12960" width="20.7109375" style="5" customWidth="1"/>
    <col min="12961" max="13148" width="8.85546875" style="5"/>
    <col min="13149" max="13149" width="6.140625" style="5" customWidth="1"/>
    <col min="13150" max="13150" width="20.28515625" style="5" customWidth="1"/>
    <col min="13151" max="13151" width="12.42578125" style="5" customWidth="1"/>
    <col min="13152" max="13152" width="13" style="5" customWidth="1"/>
    <col min="13153" max="13153" width="12.5703125" style="5" customWidth="1"/>
    <col min="13154" max="13167" width="11.7109375" style="5" customWidth="1"/>
    <col min="13168" max="13168" width="12.28515625" style="5" customWidth="1"/>
    <col min="13169" max="13169" width="11.7109375" style="5" customWidth="1"/>
    <col min="13170" max="13170" width="12.85546875" style="5" customWidth="1"/>
    <col min="13171" max="13171" width="11.7109375" style="5" customWidth="1"/>
    <col min="13172" max="13172" width="12.7109375" style="5" customWidth="1"/>
    <col min="13173" max="13173" width="11.7109375" style="5" customWidth="1"/>
    <col min="13174" max="13174" width="13" style="5" customWidth="1"/>
    <col min="13175" max="13186" width="11.7109375" style="5" customWidth="1"/>
    <col min="13187" max="13187" width="12.5703125" style="5" customWidth="1"/>
    <col min="13188" max="13188" width="11.7109375" style="5" customWidth="1"/>
    <col min="13189" max="13189" width="13" style="5" customWidth="1"/>
    <col min="13190" max="13195" width="11.7109375" style="5" customWidth="1"/>
    <col min="13196" max="13196" width="13.7109375" style="5" customWidth="1"/>
    <col min="13197" max="13197" width="13.140625" style="5" customWidth="1"/>
    <col min="13198" max="13201" width="13" style="5" customWidth="1"/>
    <col min="13202" max="13208" width="11.7109375" style="5" customWidth="1"/>
    <col min="13209" max="13209" width="10.85546875" style="5" customWidth="1"/>
    <col min="13210" max="13210" width="11.7109375" style="5" customWidth="1"/>
    <col min="13211" max="13213" width="22.7109375" style="5" customWidth="1"/>
    <col min="13214" max="13216" width="20.7109375" style="5" customWidth="1"/>
    <col min="13217" max="13404" width="8.85546875" style="5"/>
    <col min="13405" max="13405" width="6.140625" style="5" customWidth="1"/>
    <col min="13406" max="13406" width="20.28515625" style="5" customWidth="1"/>
    <col min="13407" max="13407" width="12.42578125" style="5" customWidth="1"/>
    <col min="13408" max="13408" width="13" style="5" customWidth="1"/>
    <col min="13409" max="13409" width="12.5703125" style="5" customWidth="1"/>
    <col min="13410" max="13423" width="11.7109375" style="5" customWidth="1"/>
    <col min="13424" max="13424" width="12.28515625" style="5" customWidth="1"/>
    <col min="13425" max="13425" width="11.7109375" style="5" customWidth="1"/>
    <col min="13426" max="13426" width="12.85546875" style="5" customWidth="1"/>
    <col min="13427" max="13427" width="11.7109375" style="5" customWidth="1"/>
    <col min="13428" max="13428" width="12.7109375" style="5" customWidth="1"/>
    <col min="13429" max="13429" width="11.7109375" style="5" customWidth="1"/>
    <col min="13430" max="13430" width="13" style="5" customWidth="1"/>
    <col min="13431" max="13442" width="11.7109375" style="5" customWidth="1"/>
    <col min="13443" max="13443" width="12.5703125" style="5" customWidth="1"/>
    <col min="13444" max="13444" width="11.7109375" style="5" customWidth="1"/>
    <col min="13445" max="13445" width="13" style="5" customWidth="1"/>
    <col min="13446" max="13451" width="11.7109375" style="5" customWidth="1"/>
    <col min="13452" max="13452" width="13.7109375" style="5" customWidth="1"/>
    <col min="13453" max="13453" width="13.140625" style="5" customWidth="1"/>
    <col min="13454" max="13457" width="13" style="5" customWidth="1"/>
    <col min="13458" max="13464" width="11.7109375" style="5" customWidth="1"/>
    <col min="13465" max="13465" width="10.85546875" style="5" customWidth="1"/>
    <col min="13466" max="13466" width="11.7109375" style="5" customWidth="1"/>
    <col min="13467" max="13469" width="22.7109375" style="5" customWidth="1"/>
    <col min="13470" max="13472" width="20.7109375" style="5" customWidth="1"/>
    <col min="13473" max="13660" width="8.85546875" style="5"/>
    <col min="13661" max="13661" width="6.140625" style="5" customWidth="1"/>
    <col min="13662" max="13662" width="20.28515625" style="5" customWidth="1"/>
    <col min="13663" max="13663" width="12.42578125" style="5" customWidth="1"/>
    <col min="13664" max="13664" width="13" style="5" customWidth="1"/>
    <col min="13665" max="13665" width="12.5703125" style="5" customWidth="1"/>
    <col min="13666" max="13679" width="11.7109375" style="5" customWidth="1"/>
    <col min="13680" max="13680" width="12.28515625" style="5" customWidth="1"/>
    <col min="13681" max="13681" width="11.7109375" style="5" customWidth="1"/>
    <col min="13682" max="13682" width="12.85546875" style="5" customWidth="1"/>
    <col min="13683" max="13683" width="11.7109375" style="5" customWidth="1"/>
    <col min="13684" max="13684" width="12.7109375" style="5" customWidth="1"/>
    <col min="13685" max="13685" width="11.7109375" style="5" customWidth="1"/>
    <col min="13686" max="13686" width="13" style="5" customWidth="1"/>
    <col min="13687" max="13698" width="11.7109375" style="5" customWidth="1"/>
    <col min="13699" max="13699" width="12.5703125" style="5" customWidth="1"/>
    <col min="13700" max="13700" width="11.7109375" style="5" customWidth="1"/>
    <col min="13701" max="13701" width="13" style="5" customWidth="1"/>
    <col min="13702" max="13707" width="11.7109375" style="5" customWidth="1"/>
    <col min="13708" max="13708" width="13.7109375" style="5" customWidth="1"/>
    <col min="13709" max="13709" width="13.140625" style="5" customWidth="1"/>
    <col min="13710" max="13713" width="13" style="5" customWidth="1"/>
    <col min="13714" max="13720" width="11.7109375" style="5" customWidth="1"/>
    <col min="13721" max="13721" width="10.85546875" style="5" customWidth="1"/>
    <col min="13722" max="13722" width="11.7109375" style="5" customWidth="1"/>
    <col min="13723" max="13725" width="22.7109375" style="5" customWidth="1"/>
    <col min="13726" max="13728" width="20.7109375" style="5" customWidth="1"/>
    <col min="13729" max="13916" width="8.85546875" style="5"/>
    <col min="13917" max="13917" width="6.140625" style="5" customWidth="1"/>
    <col min="13918" max="13918" width="20.28515625" style="5" customWidth="1"/>
    <col min="13919" max="13919" width="12.42578125" style="5" customWidth="1"/>
    <col min="13920" max="13920" width="13" style="5" customWidth="1"/>
    <col min="13921" max="13921" width="12.5703125" style="5" customWidth="1"/>
    <col min="13922" max="13935" width="11.7109375" style="5" customWidth="1"/>
    <col min="13936" max="13936" width="12.28515625" style="5" customWidth="1"/>
    <col min="13937" max="13937" width="11.7109375" style="5" customWidth="1"/>
    <col min="13938" max="13938" width="12.85546875" style="5" customWidth="1"/>
    <col min="13939" max="13939" width="11.7109375" style="5" customWidth="1"/>
    <col min="13940" max="13940" width="12.7109375" style="5" customWidth="1"/>
    <col min="13941" max="13941" width="11.7109375" style="5" customWidth="1"/>
    <col min="13942" max="13942" width="13" style="5" customWidth="1"/>
    <col min="13943" max="13954" width="11.7109375" style="5" customWidth="1"/>
    <col min="13955" max="13955" width="12.5703125" style="5" customWidth="1"/>
    <col min="13956" max="13956" width="11.7109375" style="5" customWidth="1"/>
    <col min="13957" max="13957" width="13" style="5" customWidth="1"/>
    <col min="13958" max="13963" width="11.7109375" style="5" customWidth="1"/>
    <col min="13964" max="13964" width="13.7109375" style="5" customWidth="1"/>
    <col min="13965" max="13965" width="13.140625" style="5" customWidth="1"/>
    <col min="13966" max="13969" width="13" style="5" customWidth="1"/>
    <col min="13970" max="13976" width="11.7109375" style="5" customWidth="1"/>
    <col min="13977" max="13977" width="10.85546875" style="5" customWidth="1"/>
    <col min="13978" max="13978" width="11.7109375" style="5" customWidth="1"/>
    <col min="13979" max="13981" width="22.7109375" style="5" customWidth="1"/>
    <col min="13982" max="13984" width="20.7109375" style="5" customWidth="1"/>
    <col min="13985" max="14172" width="8.85546875" style="5"/>
    <col min="14173" max="14173" width="6.140625" style="5" customWidth="1"/>
    <col min="14174" max="14174" width="20.28515625" style="5" customWidth="1"/>
    <col min="14175" max="14175" width="12.42578125" style="5" customWidth="1"/>
    <col min="14176" max="14176" width="13" style="5" customWidth="1"/>
    <col min="14177" max="14177" width="12.5703125" style="5" customWidth="1"/>
    <col min="14178" max="14191" width="11.7109375" style="5" customWidth="1"/>
    <col min="14192" max="14192" width="12.28515625" style="5" customWidth="1"/>
    <col min="14193" max="14193" width="11.7109375" style="5" customWidth="1"/>
    <col min="14194" max="14194" width="12.85546875" style="5" customWidth="1"/>
    <col min="14195" max="14195" width="11.7109375" style="5" customWidth="1"/>
    <col min="14196" max="14196" width="12.7109375" style="5" customWidth="1"/>
    <col min="14197" max="14197" width="11.7109375" style="5" customWidth="1"/>
    <col min="14198" max="14198" width="13" style="5" customWidth="1"/>
    <col min="14199" max="14210" width="11.7109375" style="5" customWidth="1"/>
    <col min="14211" max="14211" width="12.5703125" style="5" customWidth="1"/>
    <col min="14212" max="14212" width="11.7109375" style="5" customWidth="1"/>
    <col min="14213" max="14213" width="13" style="5" customWidth="1"/>
    <col min="14214" max="14219" width="11.7109375" style="5" customWidth="1"/>
    <col min="14220" max="14220" width="13.7109375" style="5" customWidth="1"/>
    <col min="14221" max="14221" width="13.140625" style="5" customWidth="1"/>
    <col min="14222" max="14225" width="13" style="5" customWidth="1"/>
    <col min="14226" max="14232" width="11.7109375" style="5" customWidth="1"/>
    <col min="14233" max="14233" width="10.85546875" style="5" customWidth="1"/>
    <col min="14234" max="14234" width="11.7109375" style="5" customWidth="1"/>
    <col min="14235" max="14237" width="22.7109375" style="5" customWidth="1"/>
    <col min="14238" max="14240" width="20.7109375" style="5" customWidth="1"/>
    <col min="14241" max="14428" width="8.85546875" style="5"/>
    <col min="14429" max="14429" width="6.140625" style="5" customWidth="1"/>
    <col min="14430" max="14430" width="20.28515625" style="5" customWidth="1"/>
    <col min="14431" max="14431" width="12.42578125" style="5" customWidth="1"/>
    <col min="14432" max="14432" width="13" style="5" customWidth="1"/>
    <col min="14433" max="14433" width="12.5703125" style="5" customWidth="1"/>
    <col min="14434" max="14447" width="11.7109375" style="5" customWidth="1"/>
    <col min="14448" max="14448" width="12.28515625" style="5" customWidth="1"/>
    <col min="14449" max="14449" width="11.7109375" style="5" customWidth="1"/>
    <col min="14450" max="14450" width="12.85546875" style="5" customWidth="1"/>
    <col min="14451" max="14451" width="11.7109375" style="5" customWidth="1"/>
    <col min="14452" max="14452" width="12.7109375" style="5" customWidth="1"/>
    <col min="14453" max="14453" width="11.7109375" style="5" customWidth="1"/>
    <col min="14454" max="14454" width="13" style="5" customWidth="1"/>
    <col min="14455" max="14466" width="11.7109375" style="5" customWidth="1"/>
    <col min="14467" max="14467" width="12.5703125" style="5" customWidth="1"/>
    <col min="14468" max="14468" width="11.7109375" style="5" customWidth="1"/>
    <col min="14469" max="14469" width="13" style="5" customWidth="1"/>
    <col min="14470" max="14475" width="11.7109375" style="5" customWidth="1"/>
    <col min="14476" max="14476" width="13.7109375" style="5" customWidth="1"/>
    <col min="14477" max="14477" width="13.140625" style="5" customWidth="1"/>
    <col min="14478" max="14481" width="13" style="5" customWidth="1"/>
    <col min="14482" max="14488" width="11.7109375" style="5" customWidth="1"/>
    <col min="14489" max="14489" width="10.85546875" style="5" customWidth="1"/>
    <col min="14490" max="14490" width="11.7109375" style="5" customWidth="1"/>
    <col min="14491" max="14493" width="22.7109375" style="5" customWidth="1"/>
    <col min="14494" max="14496" width="20.7109375" style="5" customWidth="1"/>
    <col min="14497" max="14684" width="8.85546875" style="5"/>
    <col min="14685" max="14685" width="6.140625" style="5" customWidth="1"/>
    <col min="14686" max="14686" width="20.28515625" style="5" customWidth="1"/>
    <col min="14687" max="14687" width="12.42578125" style="5" customWidth="1"/>
    <col min="14688" max="14688" width="13" style="5" customWidth="1"/>
    <col min="14689" max="14689" width="12.5703125" style="5" customWidth="1"/>
    <col min="14690" max="14703" width="11.7109375" style="5" customWidth="1"/>
    <col min="14704" max="14704" width="12.28515625" style="5" customWidth="1"/>
    <col min="14705" max="14705" width="11.7109375" style="5" customWidth="1"/>
    <col min="14706" max="14706" width="12.85546875" style="5" customWidth="1"/>
    <col min="14707" max="14707" width="11.7109375" style="5" customWidth="1"/>
    <col min="14708" max="14708" width="12.7109375" style="5" customWidth="1"/>
    <col min="14709" max="14709" width="11.7109375" style="5" customWidth="1"/>
    <col min="14710" max="14710" width="13" style="5" customWidth="1"/>
    <col min="14711" max="14722" width="11.7109375" style="5" customWidth="1"/>
    <col min="14723" max="14723" width="12.5703125" style="5" customWidth="1"/>
    <col min="14724" max="14724" width="11.7109375" style="5" customWidth="1"/>
    <col min="14725" max="14725" width="13" style="5" customWidth="1"/>
    <col min="14726" max="14731" width="11.7109375" style="5" customWidth="1"/>
    <col min="14732" max="14732" width="13.7109375" style="5" customWidth="1"/>
    <col min="14733" max="14733" width="13.140625" style="5" customWidth="1"/>
    <col min="14734" max="14737" width="13" style="5" customWidth="1"/>
    <col min="14738" max="14744" width="11.7109375" style="5" customWidth="1"/>
    <col min="14745" max="14745" width="10.85546875" style="5" customWidth="1"/>
    <col min="14746" max="14746" width="11.7109375" style="5" customWidth="1"/>
    <col min="14747" max="14749" width="22.7109375" style="5" customWidth="1"/>
    <col min="14750" max="14752" width="20.7109375" style="5" customWidth="1"/>
    <col min="14753" max="14940" width="8.85546875" style="5"/>
    <col min="14941" max="14941" width="6.140625" style="5" customWidth="1"/>
    <col min="14942" max="14942" width="20.28515625" style="5" customWidth="1"/>
    <col min="14943" max="14943" width="12.42578125" style="5" customWidth="1"/>
    <col min="14944" max="14944" width="13" style="5" customWidth="1"/>
    <col min="14945" max="14945" width="12.5703125" style="5" customWidth="1"/>
    <col min="14946" max="14959" width="11.7109375" style="5" customWidth="1"/>
    <col min="14960" max="14960" width="12.28515625" style="5" customWidth="1"/>
    <col min="14961" max="14961" width="11.7109375" style="5" customWidth="1"/>
    <col min="14962" max="14962" width="12.85546875" style="5" customWidth="1"/>
    <col min="14963" max="14963" width="11.7109375" style="5" customWidth="1"/>
    <col min="14964" max="14964" width="12.7109375" style="5" customWidth="1"/>
    <col min="14965" max="14965" width="11.7109375" style="5" customWidth="1"/>
    <col min="14966" max="14966" width="13" style="5" customWidth="1"/>
    <col min="14967" max="14978" width="11.7109375" style="5" customWidth="1"/>
    <col min="14979" max="14979" width="12.5703125" style="5" customWidth="1"/>
    <col min="14980" max="14980" width="11.7109375" style="5" customWidth="1"/>
    <col min="14981" max="14981" width="13" style="5" customWidth="1"/>
    <col min="14982" max="14987" width="11.7109375" style="5" customWidth="1"/>
    <col min="14988" max="14988" width="13.7109375" style="5" customWidth="1"/>
    <col min="14989" max="14989" width="13.140625" style="5" customWidth="1"/>
    <col min="14990" max="14993" width="13" style="5" customWidth="1"/>
    <col min="14994" max="15000" width="11.7109375" style="5" customWidth="1"/>
    <col min="15001" max="15001" width="10.85546875" style="5" customWidth="1"/>
    <col min="15002" max="15002" width="11.7109375" style="5" customWidth="1"/>
    <col min="15003" max="15005" width="22.7109375" style="5" customWidth="1"/>
    <col min="15006" max="15008" width="20.7109375" style="5" customWidth="1"/>
    <col min="15009" max="15196" width="8.85546875" style="5"/>
    <col min="15197" max="15197" width="6.140625" style="5" customWidth="1"/>
    <col min="15198" max="15198" width="20.28515625" style="5" customWidth="1"/>
    <col min="15199" max="15199" width="12.42578125" style="5" customWidth="1"/>
    <col min="15200" max="15200" width="13" style="5" customWidth="1"/>
    <col min="15201" max="15201" width="12.5703125" style="5" customWidth="1"/>
    <col min="15202" max="15215" width="11.7109375" style="5" customWidth="1"/>
    <col min="15216" max="15216" width="12.28515625" style="5" customWidth="1"/>
    <col min="15217" max="15217" width="11.7109375" style="5" customWidth="1"/>
    <col min="15218" max="15218" width="12.85546875" style="5" customWidth="1"/>
    <col min="15219" max="15219" width="11.7109375" style="5" customWidth="1"/>
    <col min="15220" max="15220" width="12.7109375" style="5" customWidth="1"/>
    <col min="15221" max="15221" width="11.7109375" style="5" customWidth="1"/>
    <col min="15222" max="15222" width="13" style="5" customWidth="1"/>
    <col min="15223" max="15234" width="11.7109375" style="5" customWidth="1"/>
    <col min="15235" max="15235" width="12.5703125" style="5" customWidth="1"/>
    <col min="15236" max="15236" width="11.7109375" style="5" customWidth="1"/>
    <col min="15237" max="15237" width="13" style="5" customWidth="1"/>
    <col min="15238" max="15243" width="11.7109375" style="5" customWidth="1"/>
    <col min="15244" max="15244" width="13.7109375" style="5" customWidth="1"/>
    <col min="15245" max="15245" width="13.140625" style="5" customWidth="1"/>
    <col min="15246" max="15249" width="13" style="5" customWidth="1"/>
    <col min="15250" max="15256" width="11.7109375" style="5" customWidth="1"/>
    <col min="15257" max="15257" width="10.85546875" style="5" customWidth="1"/>
    <col min="15258" max="15258" width="11.7109375" style="5" customWidth="1"/>
    <col min="15259" max="15261" width="22.7109375" style="5" customWidth="1"/>
    <col min="15262" max="15264" width="20.7109375" style="5" customWidth="1"/>
    <col min="15265" max="15452" width="8.85546875" style="5"/>
    <col min="15453" max="15453" width="6.140625" style="5" customWidth="1"/>
    <col min="15454" max="15454" width="20.28515625" style="5" customWidth="1"/>
    <col min="15455" max="15455" width="12.42578125" style="5" customWidth="1"/>
    <col min="15456" max="15456" width="13" style="5" customWidth="1"/>
    <col min="15457" max="15457" width="12.5703125" style="5" customWidth="1"/>
    <col min="15458" max="15471" width="11.7109375" style="5" customWidth="1"/>
    <col min="15472" max="15472" width="12.28515625" style="5" customWidth="1"/>
    <col min="15473" max="15473" width="11.7109375" style="5" customWidth="1"/>
    <col min="15474" max="15474" width="12.85546875" style="5" customWidth="1"/>
    <col min="15475" max="15475" width="11.7109375" style="5" customWidth="1"/>
    <col min="15476" max="15476" width="12.7109375" style="5" customWidth="1"/>
    <col min="15477" max="15477" width="11.7109375" style="5" customWidth="1"/>
    <col min="15478" max="15478" width="13" style="5" customWidth="1"/>
    <col min="15479" max="15490" width="11.7109375" style="5" customWidth="1"/>
    <col min="15491" max="15491" width="12.5703125" style="5" customWidth="1"/>
    <col min="15492" max="15492" width="11.7109375" style="5" customWidth="1"/>
    <col min="15493" max="15493" width="13" style="5" customWidth="1"/>
    <col min="15494" max="15499" width="11.7109375" style="5" customWidth="1"/>
    <col min="15500" max="15500" width="13.7109375" style="5" customWidth="1"/>
    <col min="15501" max="15501" width="13.140625" style="5" customWidth="1"/>
    <col min="15502" max="15505" width="13" style="5" customWidth="1"/>
    <col min="15506" max="15512" width="11.7109375" style="5" customWidth="1"/>
    <col min="15513" max="15513" width="10.85546875" style="5" customWidth="1"/>
    <col min="15514" max="15514" width="11.7109375" style="5" customWidth="1"/>
    <col min="15515" max="15517" width="22.7109375" style="5" customWidth="1"/>
    <col min="15518" max="15520" width="20.7109375" style="5" customWidth="1"/>
    <col min="15521" max="15708" width="8.85546875" style="5"/>
    <col min="15709" max="15709" width="6.140625" style="5" customWidth="1"/>
    <col min="15710" max="15710" width="20.28515625" style="5" customWidth="1"/>
    <col min="15711" max="15711" width="12.42578125" style="5" customWidth="1"/>
    <col min="15712" max="15712" width="13" style="5" customWidth="1"/>
    <col min="15713" max="15713" width="12.5703125" style="5" customWidth="1"/>
    <col min="15714" max="15727" width="11.7109375" style="5" customWidth="1"/>
    <col min="15728" max="15728" width="12.28515625" style="5" customWidth="1"/>
    <col min="15729" max="15729" width="11.7109375" style="5" customWidth="1"/>
    <col min="15730" max="15730" width="12.85546875" style="5" customWidth="1"/>
    <col min="15731" max="15731" width="11.7109375" style="5" customWidth="1"/>
    <col min="15732" max="15732" width="12.7109375" style="5" customWidth="1"/>
    <col min="15733" max="15733" width="11.7109375" style="5" customWidth="1"/>
    <col min="15734" max="15734" width="13" style="5" customWidth="1"/>
    <col min="15735" max="15746" width="11.7109375" style="5" customWidth="1"/>
    <col min="15747" max="15747" width="12.5703125" style="5" customWidth="1"/>
    <col min="15748" max="15748" width="11.7109375" style="5" customWidth="1"/>
    <col min="15749" max="15749" width="13" style="5" customWidth="1"/>
    <col min="15750" max="15755" width="11.7109375" style="5" customWidth="1"/>
    <col min="15756" max="15756" width="13.7109375" style="5" customWidth="1"/>
    <col min="15757" max="15757" width="13.140625" style="5" customWidth="1"/>
    <col min="15758" max="15761" width="13" style="5" customWidth="1"/>
    <col min="15762" max="15768" width="11.7109375" style="5" customWidth="1"/>
    <col min="15769" max="15769" width="10.85546875" style="5" customWidth="1"/>
    <col min="15770" max="15770" width="11.7109375" style="5" customWidth="1"/>
    <col min="15771" max="15773" width="22.7109375" style="5" customWidth="1"/>
    <col min="15774" max="15776" width="20.7109375" style="5" customWidth="1"/>
    <col min="15777" max="15964" width="8.85546875" style="5"/>
    <col min="15965" max="15965" width="6.140625" style="5" customWidth="1"/>
    <col min="15966" max="15966" width="20.28515625" style="5" customWidth="1"/>
    <col min="15967" max="15967" width="12.42578125" style="5" customWidth="1"/>
    <col min="15968" max="15968" width="13" style="5" customWidth="1"/>
    <col min="15969" max="15969" width="12.5703125" style="5" customWidth="1"/>
    <col min="15970" max="15983" width="11.7109375" style="5" customWidth="1"/>
    <col min="15984" max="15984" width="12.28515625" style="5" customWidth="1"/>
    <col min="15985" max="15985" width="11.7109375" style="5" customWidth="1"/>
    <col min="15986" max="15986" width="12.85546875" style="5" customWidth="1"/>
    <col min="15987" max="15987" width="11.7109375" style="5" customWidth="1"/>
    <col min="15988" max="15988" width="12.7109375" style="5" customWidth="1"/>
    <col min="15989" max="15989" width="11.7109375" style="5" customWidth="1"/>
    <col min="15990" max="15990" width="13" style="5" customWidth="1"/>
    <col min="15991" max="16002" width="11.7109375" style="5" customWidth="1"/>
    <col min="16003" max="16003" width="12.5703125" style="5" customWidth="1"/>
    <col min="16004" max="16004" width="11.7109375" style="5" customWidth="1"/>
    <col min="16005" max="16005" width="13" style="5" customWidth="1"/>
    <col min="16006" max="16011" width="11.7109375" style="5" customWidth="1"/>
    <col min="16012" max="16012" width="13.7109375" style="5" customWidth="1"/>
    <col min="16013" max="16013" width="13.140625" style="5" customWidth="1"/>
    <col min="16014" max="16017" width="13" style="5" customWidth="1"/>
    <col min="16018" max="16024" width="11.7109375" style="5" customWidth="1"/>
    <col min="16025" max="16025" width="10.85546875" style="5" customWidth="1"/>
    <col min="16026" max="16026" width="11.7109375" style="5" customWidth="1"/>
    <col min="16027" max="16029" width="22.7109375" style="5" customWidth="1"/>
    <col min="16030" max="16032" width="20.7109375" style="5" customWidth="1"/>
    <col min="16033" max="16384" width="8.85546875" style="5"/>
  </cols>
  <sheetData>
    <row r="1" spans="1:10" s="43" customFormat="1" ht="24.75" customHeight="1">
      <c r="A1" s="41"/>
      <c r="B1" s="42"/>
      <c r="C1" s="27" t="s">
        <v>138</v>
      </c>
      <c r="D1" s="27"/>
      <c r="E1" s="27"/>
      <c r="F1" s="27"/>
      <c r="G1" s="27"/>
      <c r="H1" s="27"/>
      <c r="I1" s="27"/>
      <c r="J1" s="27"/>
    </row>
    <row r="2" spans="1:10" ht="15.75" customHeight="1">
      <c r="A2" s="28"/>
      <c r="B2" s="28"/>
      <c r="C2" s="148" t="s">
        <v>80</v>
      </c>
      <c r="D2" s="44"/>
      <c r="E2" s="44"/>
      <c r="F2" s="44"/>
      <c r="G2" s="44"/>
      <c r="H2" s="44"/>
      <c r="I2" s="44"/>
      <c r="J2" s="44"/>
    </row>
    <row r="3" spans="1:10" s="45" customFormat="1" ht="37.5" customHeight="1">
      <c r="A3" s="105" t="s">
        <v>67</v>
      </c>
      <c r="B3" s="105" t="s">
        <v>65</v>
      </c>
      <c r="C3" s="107" t="s">
        <v>114</v>
      </c>
      <c r="D3" s="107" t="s">
        <v>108</v>
      </c>
      <c r="E3" s="107" t="s">
        <v>115</v>
      </c>
      <c r="F3" s="107" t="s">
        <v>109</v>
      </c>
      <c r="G3" s="107" t="s">
        <v>110</v>
      </c>
      <c r="H3" s="107" t="s">
        <v>111</v>
      </c>
      <c r="I3" s="107" t="s">
        <v>112</v>
      </c>
      <c r="J3" s="105" t="s">
        <v>113</v>
      </c>
    </row>
    <row r="4" spans="1:10" s="46" customFormat="1" ht="13.5" customHeight="1">
      <c r="A4" s="26">
        <v>1</v>
      </c>
      <c r="B4" s="26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</row>
    <row r="5" spans="1:10" s="47" customFormat="1" ht="19.5" customHeight="1">
      <c r="A5" s="29">
        <v>1</v>
      </c>
      <c r="B5" s="30" t="s">
        <v>16</v>
      </c>
      <c r="C5" s="55">
        <f>IF(GERST!D6=0,"",ROUND(GERST!D6/GERST!C6,2))</f>
        <v>0.99</v>
      </c>
      <c r="D5" s="55">
        <f>IF(GERST!G6=0,"",ROUND(GERST!G6/GERST!F6,2))</f>
        <v>0.95</v>
      </c>
      <c r="E5" s="55">
        <f>IF(GERST!J6=0,"",ROUND(GERST!J6/GERST!I6,2))</f>
        <v>0.98</v>
      </c>
      <c r="F5" s="55">
        <f>IF(GERST!M6=0,"",ROUND(GERST!M6/GERST!L6,2))</f>
        <v>0.99</v>
      </c>
      <c r="G5" s="55">
        <f>IF(GERST!P6=0,"",ROUND(GERST!P6/GERST!O6,2))</f>
        <v>0.99</v>
      </c>
      <c r="H5" s="55">
        <f>IF(GERST!S6=0,"",ROUND(GERST!S6/GERST!R6,2))</f>
        <v>0.63</v>
      </c>
      <c r="I5" s="55">
        <f>IF(GERST!V6=0,"",ROUND(GERST!V6/GERST!U6,2))</f>
        <v>0.83</v>
      </c>
      <c r="J5" s="55">
        <f>IF(GERST!Y6=0,"",ROUND(GERST!Y6/GERST!X6,2))</f>
        <v>0.95</v>
      </c>
    </row>
    <row r="6" spans="1:10" s="47" customFormat="1" ht="19.5" customHeight="1">
      <c r="A6" s="29">
        <v>2</v>
      </c>
      <c r="B6" s="30" t="s">
        <v>17</v>
      </c>
      <c r="C6" s="55">
        <f>IF(GERST!D7=0,"",ROUND(GERST!D7/GERST!C7,2))</f>
        <v>0.93</v>
      </c>
      <c r="D6" s="55">
        <f>IF(GERST!G7=0,"",ROUND(GERST!G7/GERST!F7,2))</f>
        <v>0.93</v>
      </c>
      <c r="E6" s="55">
        <f>IF(GERST!J7=0,"",ROUND(GERST!J7/GERST!I7,2))</f>
        <v>0.93</v>
      </c>
      <c r="F6" s="55">
        <f>IF(GERST!M7=0,"",ROUND(GERST!M7/GERST!L7,2))</f>
        <v>0.88</v>
      </c>
      <c r="G6" s="55">
        <f>IF(GERST!P7=0,"",ROUND(GERST!P7/GERST!O7,2))</f>
        <v>0.93</v>
      </c>
      <c r="H6" s="55">
        <f>IF(GERST!S7=0,"",ROUND(GERST!S7/GERST!R7,2))</f>
        <v>0.84</v>
      </c>
      <c r="I6" s="55">
        <f>IF(GERST!V7=0,"",ROUND(GERST!V7/GERST!U7,2))</f>
        <v>0.86</v>
      </c>
      <c r="J6" s="55">
        <f>IF(GERST!Y7=0,"",ROUND(GERST!Y7/GERST!X7,2))</f>
        <v>0.92</v>
      </c>
    </row>
    <row r="7" spans="1:10" s="47" customFormat="1" ht="19.5" customHeight="1">
      <c r="A7" s="29">
        <v>3</v>
      </c>
      <c r="B7" s="30" t="s">
        <v>48</v>
      </c>
      <c r="C7" s="55">
        <f>IF(GERST!D8=0,"",ROUND(GERST!D8/GERST!C8,2))</f>
        <v>1.01</v>
      </c>
      <c r="D7" s="55">
        <f>IF(GERST!G8=0,"",ROUND(GERST!G8/GERST!F8,2))</f>
        <v>0.97</v>
      </c>
      <c r="E7" s="55">
        <f>IF(GERST!J8=0,"",ROUND(GERST!J8/GERST!I8,2))</f>
        <v>0.99</v>
      </c>
      <c r="F7" s="55">
        <f>IF(GERST!M8=0,"",ROUND(GERST!M8/GERST!L8,2))</f>
        <v>0.9</v>
      </c>
      <c r="G7" s="55">
        <f>IF(GERST!P8=0,"",ROUND(GERST!P8/GERST!O8,2))</f>
        <v>0.98</v>
      </c>
      <c r="H7" s="55">
        <f>IF(GERST!S8=0,"",ROUND(GERST!S8/GERST!R8,2))</f>
        <v>0.65</v>
      </c>
      <c r="I7" s="55">
        <f>IF(GERST!V8=0,"",ROUND(GERST!V8/GERST!U8,2))</f>
        <v>0.83</v>
      </c>
      <c r="J7" s="55">
        <f>IF(GERST!Y8=0,"",ROUND(GERST!Y8/GERST!X8,2))</f>
        <v>0.96</v>
      </c>
    </row>
    <row r="8" spans="1:10" s="47" customFormat="1" ht="19.5" customHeight="1">
      <c r="A8" s="29">
        <v>4</v>
      </c>
      <c r="B8" s="30" t="s">
        <v>18</v>
      </c>
      <c r="C8" s="55">
        <f>IF(GERST!D9=0,"",ROUND(GERST!D9/GERST!C9,2))</f>
        <v>0.59</v>
      </c>
      <c r="D8" s="55">
        <f>IF(GERST!G9=0,"",ROUND(GERST!G9/GERST!F9,2))</f>
        <v>0.55000000000000004</v>
      </c>
      <c r="E8" s="55">
        <f>IF(GERST!J9=0,"",ROUND(GERST!J9/GERST!I9,2))</f>
        <v>0.59</v>
      </c>
      <c r="F8" s="55">
        <f>IF(GERST!M9=0,"",ROUND(GERST!M9/GERST!L9,2))</f>
        <v>0.62</v>
      </c>
      <c r="G8" s="55">
        <f>IF(GERST!P9=0,"",ROUND(GERST!P9/GERST!O9,2))</f>
        <v>0.59</v>
      </c>
      <c r="H8" s="55">
        <f>IF(GERST!S9=0,"",ROUND(GERST!S9/GERST!R9,2))</f>
        <v>0.62</v>
      </c>
      <c r="I8" s="55">
        <f>IF(GERST!V9=0,"",ROUND(GERST!V9/GERST!U9,2))</f>
        <v>0.62</v>
      </c>
      <c r="J8" s="55">
        <f>IF(GERST!Y9=0,"",ROUND(GERST!Y9/GERST!X9,2))</f>
        <v>0.6</v>
      </c>
    </row>
    <row r="9" spans="1:10" s="47" customFormat="1" ht="19.5" customHeight="1">
      <c r="A9" s="29">
        <v>5</v>
      </c>
      <c r="B9" s="34" t="s">
        <v>19</v>
      </c>
      <c r="C9" s="55">
        <f>IF(GERST!D10=0,"",ROUND(GERST!D10/GERST!C10,2))</f>
        <v>0.95</v>
      </c>
      <c r="D9" s="55">
        <f>IF(GERST!G10=0,"",ROUND(GERST!G10/GERST!F10,2))</f>
        <v>0.92</v>
      </c>
      <c r="E9" s="55">
        <f>IF(GERST!J10=0,"",ROUND(GERST!J10/GERST!I10,2))</f>
        <v>0.95</v>
      </c>
      <c r="F9" s="55">
        <f>IF(GERST!M10=0,"",ROUND(GERST!M10/GERST!L10,2))</f>
        <v>0.92</v>
      </c>
      <c r="G9" s="55">
        <f>IF(GERST!P10=0,"",ROUND(GERST!P10/GERST!O10,2))</f>
        <v>0.95</v>
      </c>
      <c r="H9" s="55">
        <f>IF(GERST!S10=0,"",ROUND(GERST!S10/GERST!R10,2))</f>
        <v>0.74</v>
      </c>
      <c r="I9" s="55">
        <f>IF(GERST!V10=0,"",ROUND(GERST!V10/GERST!U10,2))</f>
        <v>0.85</v>
      </c>
      <c r="J9" s="55">
        <f>IF(GERST!Y10=0,"",ROUND(GERST!Y10/GERST!X10,2))</f>
        <v>0.93</v>
      </c>
    </row>
    <row r="10" spans="1:10" s="47" customFormat="1" ht="19.5" customHeight="1">
      <c r="A10" s="29">
        <v>6</v>
      </c>
      <c r="B10" s="30" t="s">
        <v>20</v>
      </c>
      <c r="C10" s="55">
        <f>IF(GERST!D11=0,"",ROUND(GERST!D11/GERST!C11,2))</f>
        <v>0.66</v>
      </c>
      <c r="D10" s="55">
        <f>IF(GERST!G11=0,"",ROUND(GERST!G11/GERST!F11,2))</f>
        <v>1.03</v>
      </c>
      <c r="E10" s="55">
        <f>IF(GERST!J11=0,"",ROUND(GERST!J11/GERST!I11,2))</f>
        <v>0.78</v>
      </c>
      <c r="F10" s="55">
        <f>IF(GERST!M11=0,"",ROUND(GERST!M11/GERST!L11,2))</f>
        <v>0.68</v>
      </c>
      <c r="G10" s="55">
        <f>IF(GERST!P11=0,"",ROUND(GERST!P11/GERST!O11,2))</f>
        <v>0.77</v>
      </c>
      <c r="H10" s="55">
        <f>IF(GERST!S11=0,"",ROUND(GERST!S11/GERST!R11,2))</f>
        <v>1.44</v>
      </c>
      <c r="I10" s="55">
        <f>IF(GERST!V11=0,"",ROUND(GERST!V11/GERST!U11,2))</f>
        <v>1.03</v>
      </c>
      <c r="J10" s="55">
        <f>IF(GERST!Y11=0,"",ROUND(GERST!Y11/GERST!X11,2))</f>
        <v>0.85</v>
      </c>
    </row>
    <row r="11" spans="1:10" s="47" customFormat="1" ht="19.5" customHeight="1">
      <c r="A11" s="29">
        <v>7</v>
      </c>
      <c r="B11" s="30" t="s">
        <v>21</v>
      </c>
      <c r="C11" s="55">
        <f>IF(GERST!D12=0,"",ROUND(GERST!D12/GERST!C12,2))</f>
        <v>1.01</v>
      </c>
      <c r="D11" s="55">
        <f>IF(GERST!G12=0,"",ROUND(GERST!G12/GERST!F12,2))</f>
        <v>0.96</v>
      </c>
      <c r="E11" s="55">
        <f>IF(GERST!J12=0,"",ROUND(GERST!J12/GERST!I12,2))</f>
        <v>1</v>
      </c>
      <c r="F11" s="55">
        <f>IF(GERST!M12=0,"",ROUND(GERST!M12/GERST!L12,2))</f>
        <v>0.87</v>
      </c>
      <c r="G11" s="55">
        <f>IF(GERST!P12=0,"",ROUND(GERST!P12/GERST!O12,2))</f>
        <v>0.99</v>
      </c>
      <c r="H11" s="55">
        <f>IF(GERST!S12=0,"",ROUND(GERST!S12/GERST!R12,2))</f>
        <v>0.89</v>
      </c>
      <c r="I11" s="55">
        <f>IF(GERST!V12=0,"",ROUND(GERST!V12/GERST!U12,2))</f>
        <v>0.87</v>
      </c>
      <c r="J11" s="55">
        <f>IF(GERST!Y12=0,"",ROUND(GERST!Y12/GERST!X12,2))</f>
        <v>0.98</v>
      </c>
    </row>
    <row r="12" spans="1:10" s="47" customFormat="1" ht="19.5" customHeight="1">
      <c r="A12" s="29">
        <v>8</v>
      </c>
      <c r="B12" s="30" t="s">
        <v>22</v>
      </c>
      <c r="C12" s="55" t="str">
        <f>IF(GERST!D13=0,"",ROUND(GERST!D13/GERST!C13,2))</f>
        <v/>
      </c>
      <c r="D12" s="55" t="str">
        <f>IF(GERST!G13=0,"",ROUND(GERST!G13/GERST!F13,2))</f>
        <v/>
      </c>
      <c r="E12" s="55" t="str">
        <f>IF(GERST!J13=0,"",ROUND(GERST!J13/GERST!I13,2))</f>
        <v/>
      </c>
      <c r="F12" s="55" t="str">
        <f>IF(GERST!M13=0,"",ROUND(GERST!M13/GERST!L13,2))</f>
        <v/>
      </c>
      <c r="G12" s="55" t="str">
        <f>IF(GERST!P13=0,"",ROUND(GERST!P13/GERST!O13,2))</f>
        <v/>
      </c>
      <c r="H12" s="55" t="str">
        <f>IF(GERST!S13=0,"",ROUND(GERST!S13/GERST!R13,2))</f>
        <v/>
      </c>
      <c r="I12" s="55" t="str">
        <f>IF(GERST!V13=0,"",ROUND(GERST!V13/GERST!U13,2))</f>
        <v/>
      </c>
      <c r="J12" s="55" t="str">
        <f>IF(GERST!Y13=0,"",ROUND(GERST!Y13/GERST!X13,2))</f>
        <v/>
      </c>
    </row>
    <row r="13" spans="1:10" s="47" customFormat="1" ht="19.5" customHeight="1">
      <c r="A13" s="29">
        <v>9</v>
      </c>
      <c r="B13" s="30" t="s">
        <v>23</v>
      </c>
      <c r="C13" s="55">
        <f>IF(GERST!D14=0,"",ROUND(GERST!D14/GERST!C14,2))</f>
        <v>0.96</v>
      </c>
      <c r="D13" s="55">
        <f>IF(GERST!G14=0,"",ROUND(GERST!G14/GERST!F14,2))</f>
        <v>0.97</v>
      </c>
      <c r="E13" s="55">
        <f>IF(GERST!J14=0,"",ROUND(GERST!J14/GERST!I14,2))</f>
        <v>0.97</v>
      </c>
      <c r="F13" s="55">
        <f>IF(GERST!M14=0,"",ROUND(GERST!M14/GERST!L14,2))</f>
        <v>1.29</v>
      </c>
      <c r="G13" s="55">
        <f>IF(GERST!P14=0,"",ROUND(GERST!P14/GERST!O14,2))</f>
        <v>1.02</v>
      </c>
      <c r="H13" s="55">
        <f>IF(GERST!S14=0,"",ROUND(GERST!S14/GERST!R14,2))</f>
        <v>0.9</v>
      </c>
      <c r="I13" s="55">
        <f>IF(GERST!V14=0,"",ROUND(GERST!V14/GERST!U14,2))</f>
        <v>1.1000000000000001</v>
      </c>
      <c r="J13" s="55">
        <f>IF(GERST!Y14=0,"",ROUND(GERST!Y14/GERST!X14,2))</f>
        <v>1</v>
      </c>
    </row>
    <row r="14" spans="1:10" s="47" customFormat="1" ht="19.5" customHeight="1">
      <c r="A14" s="29">
        <v>10</v>
      </c>
      <c r="B14" s="30" t="s">
        <v>24</v>
      </c>
      <c r="C14" s="55">
        <f>IF(GERST!D15=0,"",ROUND(GERST!D15/GERST!C15,2))</f>
        <v>0.95</v>
      </c>
      <c r="D14" s="55">
        <f>IF(GERST!G15=0,"",ROUND(GERST!G15/GERST!F15,2))</f>
        <v>0.89</v>
      </c>
      <c r="E14" s="55">
        <f>IF(GERST!J15=0,"",ROUND(GERST!J15/GERST!I15,2))</f>
        <v>0.93</v>
      </c>
      <c r="F14" s="55">
        <f>IF(GERST!M15=0,"",ROUND(GERST!M15/GERST!L15,2))</f>
        <v>0.73</v>
      </c>
      <c r="G14" s="55">
        <f>IF(GERST!P15=0,"",ROUND(GERST!P15/GERST!O15,2))</f>
        <v>0.92</v>
      </c>
      <c r="H14" s="55">
        <f>IF(GERST!S15=0,"",ROUND(GERST!S15/GERST!R15,2))</f>
        <v>0.72</v>
      </c>
      <c r="I14" s="55">
        <f>IF(GERST!V15=0,"",ROUND(GERST!V15/GERST!U15,2))</f>
        <v>0.73</v>
      </c>
      <c r="J14" s="55">
        <f>IF(GERST!Y15=0,"",ROUND(GERST!Y15/GERST!X15,2))</f>
        <v>0.91</v>
      </c>
    </row>
    <row r="15" spans="1:10" s="47" customFormat="1" ht="19.5" customHeight="1">
      <c r="A15" s="29">
        <v>11</v>
      </c>
      <c r="B15" s="30" t="s">
        <v>52</v>
      </c>
      <c r="C15" s="55">
        <f>IF(GERST!D16=0,"",ROUND(GERST!D16/GERST!C16,2))</f>
        <v>0.98</v>
      </c>
      <c r="D15" s="55">
        <f>IF(GERST!G16=0,"",ROUND(GERST!G16/GERST!F16,2))</f>
        <v>0.95</v>
      </c>
      <c r="E15" s="55">
        <f>IF(GERST!J16=0,"",ROUND(GERST!J16/GERST!I16,2))</f>
        <v>0.97</v>
      </c>
      <c r="F15" s="55">
        <f>IF(GERST!M16=0,"",ROUND(GERST!M16/GERST!L16,2))</f>
        <v>0.92</v>
      </c>
      <c r="G15" s="55">
        <f>IF(GERST!P16=0,"",ROUND(GERST!P16/GERST!O16,2))</f>
        <v>0.97</v>
      </c>
      <c r="H15" s="55">
        <f>IF(GERST!S16=0,"",ROUND(GERST!S16/GERST!R16,2))</f>
        <v>0.94</v>
      </c>
      <c r="I15" s="55">
        <f>IF(GERST!V16=0,"",ROUND(GERST!V16/GERST!U16,2))</f>
        <v>0.92</v>
      </c>
      <c r="J15" s="55">
        <f>IF(GERST!Y16=0,"",ROUND(GERST!Y16/GERST!X16,2))</f>
        <v>0.97</v>
      </c>
    </row>
    <row r="16" spans="1:10" s="47" customFormat="1" ht="19.5" customHeight="1">
      <c r="A16" s="29">
        <v>12</v>
      </c>
      <c r="B16" s="30" t="s">
        <v>25</v>
      </c>
      <c r="C16" s="55">
        <f>IF(GERST!D17=0,"",ROUND(GERST!D17/GERST!C17,2))</f>
        <v>0.96</v>
      </c>
      <c r="D16" s="55">
        <f>IF(GERST!G17=0,"",ROUND(GERST!G17/GERST!F17,2))</f>
        <v>0.94</v>
      </c>
      <c r="E16" s="55">
        <f>IF(GERST!J17=0,"",ROUND(GERST!J17/GERST!I17,2))</f>
        <v>0.95</v>
      </c>
      <c r="F16" s="55">
        <f>IF(GERST!M17=0,"",ROUND(GERST!M17/GERST!L17,2))</f>
        <v>0.98</v>
      </c>
      <c r="G16" s="55">
        <f>IF(GERST!P17=0,"",ROUND(GERST!P17/GERST!O17,2))</f>
        <v>0.96</v>
      </c>
      <c r="H16" s="55">
        <f>IF(GERST!S17=0,"",ROUND(GERST!S17/GERST!R17,2))</f>
        <v>0.96</v>
      </c>
      <c r="I16" s="55">
        <f>IF(GERST!V17=0,"",ROUND(GERST!V17/GERST!U17,2))</f>
        <v>0.98</v>
      </c>
      <c r="J16" s="55">
        <f>IF(GERST!Y17=0,"",ROUND(GERST!Y17/GERST!X17,2))</f>
        <v>0.97</v>
      </c>
    </row>
    <row r="17" spans="1:10" s="47" customFormat="1" ht="19.5" customHeight="1">
      <c r="A17" s="29">
        <v>13</v>
      </c>
      <c r="B17" s="30" t="s">
        <v>26</v>
      </c>
      <c r="C17" s="55">
        <f>IF(GERST!D18=0,"",ROUND(GERST!D18/GERST!C18,2))</f>
        <v>0.95</v>
      </c>
      <c r="D17" s="55">
        <f>IF(GERST!G18=0,"",ROUND(GERST!G18/GERST!F18,2))</f>
        <v>1.01</v>
      </c>
      <c r="E17" s="55">
        <f>IF(GERST!J18=0,"",ROUND(GERST!J18/GERST!I18,2))</f>
        <v>0.97</v>
      </c>
      <c r="F17" s="55">
        <f>IF(GERST!M18=0,"",ROUND(GERST!M18/GERST!L18,2))</f>
        <v>1.07</v>
      </c>
      <c r="G17" s="55">
        <f>IF(GERST!P18=0,"",ROUND(GERST!P18/GERST!O18,2))</f>
        <v>0.98</v>
      </c>
      <c r="H17" s="55">
        <f>IF(GERST!S18=0,"",ROUND(GERST!S18/GERST!R18,2))</f>
        <v>1.1599999999999999</v>
      </c>
      <c r="I17" s="55">
        <f>IF(GERST!V18=0,"",ROUND(GERST!V18/GERST!U18,2))</f>
        <v>1.0900000000000001</v>
      </c>
      <c r="J17" s="55">
        <f>IF(GERST!Y18=0,"",ROUND(GERST!Y18/GERST!X18,2))</f>
        <v>0.99</v>
      </c>
    </row>
    <row r="18" spans="1:10" s="47" customFormat="1" ht="19.5" customHeight="1">
      <c r="A18" s="29">
        <v>14</v>
      </c>
      <c r="B18" s="30" t="s">
        <v>27</v>
      </c>
      <c r="C18" s="55">
        <f>IF(GERST!D19=0,"",ROUND(GERST!D19/GERST!C19,2))</f>
        <v>1.05</v>
      </c>
      <c r="D18" s="55">
        <f>IF(GERST!G19=0,"",ROUND(GERST!G19/GERST!F19,2))</f>
        <v>1</v>
      </c>
      <c r="E18" s="55">
        <f>IF(GERST!J19=0,"",ROUND(GERST!J19/GERST!I19,2))</f>
        <v>1.03</v>
      </c>
      <c r="F18" s="55">
        <f>IF(GERST!M19=0,"",ROUND(GERST!M19/GERST!L19,2))</f>
        <v>0.6</v>
      </c>
      <c r="G18" s="55">
        <f>IF(GERST!P19=0,"",ROUND(GERST!P19/GERST!O19,2))</f>
        <v>1</v>
      </c>
      <c r="H18" s="55">
        <f>IF(GERST!S19=0,"",ROUND(GERST!S19/GERST!R19,2))</f>
        <v>0.55000000000000004</v>
      </c>
      <c r="I18" s="55">
        <f>IF(GERST!V19=0,"",ROUND(GERST!V19/GERST!U19,2))</f>
        <v>0.57999999999999996</v>
      </c>
      <c r="J18" s="55">
        <f>IF(GERST!Y19=0,"",ROUND(GERST!Y19/GERST!X19,2))</f>
        <v>0.97</v>
      </c>
    </row>
    <row r="19" spans="1:10" s="47" customFormat="1" ht="19.5" customHeight="1">
      <c r="A19" s="29">
        <v>15</v>
      </c>
      <c r="B19" s="30" t="s">
        <v>28</v>
      </c>
      <c r="C19" s="55">
        <f>IF(GERST!D20=0,"",ROUND(GERST!D20/GERST!C20,2))</f>
        <v>0.98</v>
      </c>
      <c r="D19" s="55">
        <f>IF(GERST!G20=0,"",ROUND(GERST!G20/GERST!F20,2))</f>
        <v>0.94</v>
      </c>
      <c r="E19" s="55">
        <f>IF(GERST!J20=0,"",ROUND(GERST!J20/GERST!I20,2))</f>
        <v>0.97</v>
      </c>
      <c r="F19" s="55">
        <f>IF(GERST!M20=0,"",ROUND(GERST!M20/GERST!L20,2))</f>
        <v>0.71</v>
      </c>
      <c r="G19" s="55">
        <f>IF(GERST!P20=0,"",ROUND(GERST!P20/GERST!O20,2))</f>
        <v>0.94</v>
      </c>
      <c r="H19" s="55">
        <f>IF(GERST!S20=0,"",ROUND(GERST!S20/GERST!R20,2))</f>
        <v>0.81</v>
      </c>
      <c r="I19" s="55">
        <f>IF(GERST!V20=0,"",ROUND(GERST!V20/GERST!U20,2))</f>
        <v>0.75</v>
      </c>
      <c r="J19" s="55">
        <f>IF(GERST!Y20=0,"",ROUND(GERST!Y20/GERST!X20,2))</f>
        <v>0.93</v>
      </c>
    </row>
    <row r="20" spans="1:10" s="47" customFormat="1" ht="19.5" customHeight="1">
      <c r="A20" s="29">
        <v>16</v>
      </c>
      <c r="B20" s="30" t="s">
        <v>29</v>
      </c>
      <c r="C20" s="55">
        <f>IF(GERST!D21=0,"",ROUND(GERST!D21/GERST!C21,2))</f>
        <v>0.81</v>
      </c>
      <c r="D20" s="55">
        <f>IF(GERST!G21=0,"",ROUND(GERST!G21/GERST!F21,2))</f>
        <v>0.86</v>
      </c>
      <c r="E20" s="55">
        <f>IF(GERST!J21=0,"",ROUND(GERST!J21/GERST!I21,2))</f>
        <v>0.83</v>
      </c>
      <c r="F20" s="55">
        <f>IF(GERST!M21=0,"",ROUND(GERST!M21/GERST!L21,2))</f>
        <v>0.87</v>
      </c>
      <c r="G20" s="55">
        <f>IF(GERST!P21=0,"",ROUND(GERST!P21/GERST!O21,2))</f>
        <v>0.84</v>
      </c>
      <c r="H20" s="55">
        <f>IF(GERST!S21=0,"",ROUND(GERST!S21/GERST!R21,2))</f>
        <v>0.87</v>
      </c>
      <c r="I20" s="55">
        <f>IF(GERST!V21=0,"",ROUND(GERST!V21/GERST!U21,2))</f>
        <v>0.87</v>
      </c>
      <c r="J20" s="55">
        <f>IF(GERST!Y21=0,"",ROUND(GERST!Y21/GERST!X21,2))</f>
        <v>0.84</v>
      </c>
    </row>
    <row r="21" spans="1:10" s="47" customFormat="1" ht="19.5" customHeight="1">
      <c r="A21" s="29">
        <v>17</v>
      </c>
      <c r="B21" s="30" t="s">
        <v>30</v>
      </c>
      <c r="C21" s="55">
        <f>IF(GERST!D22=0,"",ROUND(GERST!D22/GERST!C22,2))</f>
        <v>0.96</v>
      </c>
      <c r="D21" s="55">
        <f>IF(GERST!G22=0,"",ROUND(GERST!G22/GERST!F22,2))</f>
        <v>1.1200000000000001</v>
      </c>
      <c r="E21" s="55">
        <f>IF(GERST!J22=0,"",ROUND(GERST!J22/GERST!I22,2))</f>
        <v>1</v>
      </c>
      <c r="F21" s="55">
        <f>IF(GERST!M22=0,"",ROUND(GERST!M22/GERST!L22,2))</f>
        <v>1.1200000000000001</v>
      </c>
      <c r="G21" s="55">
        <f>IF(GERST!P22=0,"",ROUND(GERST!P22/GERST!O22,2))</f>
        <v>1.01</v>
      </c>
      <c r="H21" s="55">
        <f>IF(GERST!S22=0,"",ROUND(GERST!S22/GERST!R22,2))</f>
        <v>1.24</v>
      </c>
      <c r="I21" s="55">
        <f>IF(GERST!V22=0,"",ROUND(GERST!V22/GERST!U22,2))</f>
        <v>1.1399999999999999</v>
      </c>
      <c r="J21" s="55">
        <f>IF(GERST!Y22=0,"",ROUND(GERST!Y22/GERST!X22,2))</f>
        <v>1.02</v>
      </c>
    </row>
    <row r="22" spans="1:10" s="47" customFormat="1" ht="19.5" customHeight="1">
      <c r="A22" s="29">
        <v>18</v>
      </c>
      <c r="B22" s="30" t="s">
        <v>31</v>
      </c>
      <c r="C22" s="55">
        <f>IF(GERST!D23=0,"",ROUND(GERST!D23/GERST!C23,2))</f>
        <v>0.89</v>
      </c>
      <c r="D22" s="55">
        <f>IF(GERST!G23=0,"",ROUND(GERST!G23/GERST!F23,2))</f>
        <v>0.95</v>
      </c>
      <c r="E22" s="55">
        <f>IF(GERST!J23=0,"",ROUND(GERST!J23/GERST!I23,2))</f>
        <v>0.91</v>
      </c>
      <c r="F22" s="55">
        <f>IF(GERST!M23=0,"",ROUND(GERST!M23/GERST!L23,2))</f>
        <v>1.04</v>
      </c>
      <c r="G22" s="55">
        <f>IF(GERST!P23=0,"",ROUND(GERST!P23/GERST!O23,2))</f>
        <v>0.93</v>
      </c>
      <c r="H22" s="55">
        <f>IF(GERST!S23=0,"",ROUND(GERST!S23/GERST!R23,2))</f>
        <v>1</v>
      </c>
      <c r="I22" s="55">
        <f>IF(GERST!V23=0,"",ROUND(GERST!V23/GERST!U23,2))</f>
        <v>1.02</v>
      </c>
      <c r="J22" s="55">
        <f>IF(GERST!Y23=0,"",ROUND(GERST!Y23/GERST!X23,2))</f>
        <v>0.94</v>
      </c>
    </row>
    <row r="23" spans="1:10" s="47" customFormat="1" ht="19.5" customHeight="1">
      <c r="A23" s="29">
        <v>19</v>
      </c>
      <c r="B23" s="30" t="s">
        <v>54</v>
      </c>
      <c r="C23" s="55">
        <f>IF(GERST!D24=0,"",ROUND(GERST!D24/GERST!C24,2))</f>
        <v>0.94</v>
      </c>
      <c r="D23" s="55">
        <f>IF(GERST!G24=0,"",ROUND(GERST!G24/GERST!F24,2))</f>
        <v>0.98</v>
      </c>
      <c r="E23" s="55">
        <f>IF(GERST!J24=0,"",ROUND(GERST!J24/GERST!I24,2))</f>
        <v>0.96</v>
      </c>
      <c r="F23" s="55">
        <f>IF(GERST!M24=0,"",ROUND(GERST!M24/GERST!L24,2))</f>
        <v>1.05</v>
      </c>
      <c r="G23" s="55">
        <f>IF(GERST!P24=0,"",ROUND(GERST!P24/GERST!O24,2))</f>
        <v>0.97</v>
      </c>
      <c r="H23" s="55">
        <f>IF(GERST!S24=0,"",ROUND(GERST!S24/GERST!R24,2))</f>
        <v>0.95</v>
      </c>
      <c r="I23" s="55">
        <f>IF(GERST!V24=0,"",ROUND(GERST!V24/GERST!U24,2))</f>
        <v>1.01</v>
      </c>
      <c r="J23" s="55">
        <f>IF(GERST!Y24=0,"",ROUND(GERST!Y24/GERST!X24,2))</f>
        <v>0.97</v>
      </c>
    </row>
    <row r="24" spans="1:10" s="47" customFormat="1" ht="19.5" customHeight="1">
      <c r="A24" s="29">
        <v>20</v>
      </c>
      <c r="B24" s="2" t="s">
        <v>55</v>
      </c>
      <c r="C24" s="55">
        <f>IF(GERST!D25=0,"",ROUND(GERST!D25/GERST!C25,2))</f>
        <v>1.02</v>
      </c>
      <c r="D24" s="55">
        <f>IF(GERST!G25=0,"",ROUND(GERST!G25/GERST!F25,2))</f>
        <v>0.89</v>
      </c>
      <c r="E24" s="55">
        <f>IF(GERST!J25=0,"",ROUND(GERST!J25/GERST!I25,2))</f>
        <v>0.99</v>
      </c>
      <c r="F24" s="55">
        <f>IF(GERST!M25=0,"",ROUND(GERST!M25/GERST!L25,2))</f>
        <v>0.87</v>
      </c>
      <c r="G24" s="55">
        <f>IF(GERST!P25=0,"",ROUND(GERST!P25/GERST!O25,2))</f>
        <v>0.98</v>
      </c>
      <c r="H24" s="55">
        <f>IF(GERST!S25=0,"",ROUND(GERST!S25/GERST!R25,2))</f>
        <v>0.71</v>
      </c>
      <c r="I24" s="55">
        <f>IF(GERST!V25=0,"",ROUND(GERST!V25/GERST!U25,2))</f>
        <v>0.81</v>
      </c>
      <c r="J24" s="55">
        <f>IF(GERST!Y25=0,"",ROUND(GERST!Y25/GERST!X25,2))</f>
        <v>0.97</v>
      </c>
    </row>
    <row r="25" spans="1:10" s="47" customFormat="1" ht="19.5" customHeight="1">
      <c r="A25" s="29">
        <v>21</v>
      </c>
      <c r="B25" s="30" t="s">
        <v>74</v>
      </c>
      <c r="C25" s="55" t="str">
        <f>IF(GERST!D26=0,"",ROUND(GERST!D26/GERST!C26,2))</f>
        <v/>
      </c>
      <c r="D25" s="55" t="str">
        <f>IF(GERST!G26=0,"",ROUND(GERST!G26/GERST!F26,2))</f>
        <v/>
      </c>
      <c r="E25" s="55" t="str">
        <f>IF(GERST!J26=0,"",ROUND(GERST!J26/GERST!I26,2))</f>
        <v/>
      </c>
      <c r="F25" s="55" t="str">
        <f>IF(GERST!M26=0,"",ROUND(GERST!M26/GERST!L26,2))</f>
        <v/>
      </c>
      <c r="G25" s="55" t="str">
        <f>IF(GERST!P26=0,"",ROUND(GERST!P26/GERST!O26,2))</f>
        <v/>
      </c>
      <c r="H25" s="55" t="str">
        <f>IF(GERST!S26=0,"",ROUND(GERST!S26/GERST!R26,2))</f>
        <v/>
      </c>
      <c r="I25" s="55" t="str">
        <f>IF(GERST!V26=0,"",ROUND(GERST!V26/GERST!U26,2))</f>
        <v/>
      </c>
      <c r="J25" s="55" t="str">
        <f>IF(GERST!Y26=0,"",ROUND(GERST!Y26/GERST!X26,2))</f>
        <v/>
      </c>
    </row>
    <row r="26" spans="1:10" s="47" customFormat="1" ht="19.5" customHeight="1">
      <c r="A26" s="29">
        <v>22</v>
      </c>
      <c r="B26" s="30" t="s">
        <v>32</v>
      </c>
      <c r="C26" s="55">
        <f>IF(GERST!D27=0,"",ROUND(GERST!D27/GERST!C27,2))</f>
        <v>0.92</v>
      </c>
      <c r="D26" s="55">
        <f>IF(GERST!G27=0,"",ROUND(GERST!G27/GERST!F27,2))</f>
        <v>0.74</v>
      </c>
      <c r="E26" s="55">
        <f>IF(GERST!J27=0,"",ROUND(GERST!J27/GERST!I27,2))</f>
        <v>0.87</v>
      </c>
      <c r="F26" s="55">
        <f>IF(GERST!M27=0,"",ROUND(GERST!M27/GERST!L27,2))</f>
        <v>0.69</v>
      </c>
      <c r="G26" s="55">
        <f>IF(GERST!P27=0,"",ROUND(GERST!P27/GERST!O27,2))</f>
        <v>0.85</v>
      </c>
      <c r="H26" s="55">
        <f>IF(GERST!S27=0,"",ROUND(GERST!S27/GERST!R27,2))</f>
        <v>0.56000000000000005</v>
      </c>
      <c r="I26" s="55">
        <f>IF(GERST!V27=0,"",ROUND(GERST!V27/GERST!U27,2))</f>
        <v>0.64</v>
      </c>
      <c r="J26" s="55">
        <f>IF(GERST!Y27=0,"",ROUND(GERST!Y27/GERST!X27,2))</f>
        <v>0.83</v>
      </c>
    </row>
    <row r="27" spans="1:10" s="47" customFormat="1" ht="19.5" customHeight="1">
      <c r="A27" s="29">
        <v>23</v>
      </c>
      <c r="B27" s="30" t="s">
        <v>33</v>
      </c>
      <c r="C27" s="55">
        <f>IF(GERST!D28=0,"",ROUND(GERST!D28/GERST!C28,2))</f>
        <v>0.96</v>
      </c>
      <c r="D27" s="55">
        <f>IF(GERST!G28=0,"",ROUND(GERST!G28/GERST!F28,2))</f>
        <v>1.24</v>
      </c>
      <c r="E27" s="55">
        <f>IF(GERST!J28=0,"",ROUND(GERST!J28/GERST!I28,2))</f>
        <v>1.04</v>
      </c>
      <c r="F27" s="55">
        <f>IF(GERST!M28=0,"",ROUND(GERST!M28/GERST!L28,2))</f>
        <v>1.26</v>
      </c>
      <c r="G27" s="55">
        <f>IF(GERST!P28=0,"",ROUND(GERST!P28/GERST!O28,2))</f>
        <v>1.06</v>
      </c>
      <c r="H27" s="55">
        <f>IF(GERST!S28=0,"",ROUND(GERST!S28/GERST!R28,2))</f>
        <v>1.1399999999999999</v>
      </c>
      <c r="I27" s="55">
        <f>IF(GERST!V28=0,"",ROUND(GERST!V28/GERST!U28,2))</f>
        <v>1.21</v>
      </c>
      <c r="J27" s="55">
        <f>IF(GERST!Y28=0,"",ROUND(GERST!Y28/GERST!X28,2))</f>
        <v>1.06</v>
      </c>
    </row>
    <row r="28" spans="1:10" s="47" customFormat="1" ht="19.5" customHeight="1">
      <c r="A28" s="29">
        <v>24</v>
      </c>
      <c r="B28" s="30" t="s">
        <v>34</v>
      </c>
      <c r="C28" s="55">
        <f>IF(GERST!D29=0,"",ROUND(GERST!D29/GERST!C29,2))</f>
        <v>1.03</v>
      </c>
      <c r="D28" s="55">
        <f>IF(GERST!G29=0,"",ROUND(GERST!G29/GERST!F29,2))</f>
        <v>0.98</v>
      </c>
      <c r="E28" s="55">
        <f>IF(GERST!J29=0,"",ROUND(GERST!J29/GERST!I29,2))</f>
        <v>1.01</v>
      </c>
      <c r="F28" s="55">
        <f>IF(GERST!M29=0,"",ROUND(GERST!M29/GERST!L29,2))</f>
        <v>1.34</v>
      </c>
      <c r="G28" s="55">
        <f>IF(GERST!P29=0,"",ROUND(GERST!P29/GERST!O29,2))</f>
        <v>1.05</v>
      </c>
      <c r="H28" s="55">
        <f>IF(GERST!S29=0,"",ROUND(GERST!S29/GERST!R29,2))</f>
        <v>0.97</v>
      </c>
      <c r="I28" s="55">
        <f>IF(GERST!V29=0,"",ROUND(GERST!V29/GERST!U29,2))</f>
        <v>1.23</v>
      </c>
      <c r="J28" s="55">
        <f>IF(GERST!Y29=0,"",ROUND(GERST!Y29/GERST!X29,2))</f>
        <v>1.05</v>
      </c>
    </row>
    <row r="29" spans="1:10" s="47" customFormat="1" ht="19.5" customHeight="1">
      <c r="A29" s="29">
        <v>25</v>
      </c>
      <c r="B29" s="30" t="s">
        <v>35</v>
      </c>
      <c r="C29" s="55">
        <f>IF(GERST!D30=0,"",ROUND(GERST!D30/GERST!C30,2))</f>
        <v>0.93</v>
      </c>
      <c r="D29" s="55">
        <f>IF(GERST!G30=0,"",ROUND(GERST!G30/GERST!F30,2))</f>
        <v>0.93</v>
      </c>
      <c r="E29" s="55">
        <f>IF(GERST!J30=0,"",ROUND(GERST!J30/GERST!I30,2))</f>
        <v>0.94</v>
      </c>
      <c r="F29" s="55">
        <f>IF(GERST!M30=0,"",ROUND(GERST!M30/GERST!L30,2))</f>
        <v>0.94</v>
      </c>
      <c r="G29" s="55">
        <f>IF(GERST!P30=0,"",ROUND(GERST!P30/GERST!O30,2))</f>
        <v>0.94</v>
      </c>
      <c r="H29" s="55">
        <f>IF(GERST!S30=0,"",ROUND(GERST!S30/GERST!R30,2))</f>
        <v>0.71</v>
      </c>
      <c r="I29" s="55">
        <f>IF(GERST!V30=0,"",ROUND(GERST!V30/GERST!U30,2))</f>
        <v>0.87</v>
      </c>
      <c r="J29" s="55">
        <f>IF(GERST!Y30=0,"",ROUND(GERST!Y30/GERST!X30,2))</f>
        <v>0.93</v>
      </c>
    </row>
    <row r="30" spans="1:10" s="47" customFormat="1" ht="19.5" customHeight="1">
      <c r="A30" s="29">
        <v>26</v>
      </c>
      <c r="B30" s="30" t="s">
        <v>36</v>
      </c>
      <c r="C30" s="55">
        <f>IF(GERST!D31=0,"",ROUND(GERST!D31/GERST!C31,2))</f>
        <v>1</v>
      </c>
      <c r="D30" s="55">
        <f>IF(GERST!G31=0,"",ROUND(GERST!G31/GERST!F31,2))</f>
        <v>0.94</v>
      </c>
      <c r="E30" s="55">
        <f>IF(GERST!J31=0,"",ROUND(GERST!J31/GERST!I31,2))</f>
        <v>0.99</v>
      </c>
      <c r="F30" s="55">
        <f>IF(GERST!M31=0,"",ROUND(GERST!M31/GERST!L31,2))</f>
        <v>0.69</v>
      </c>
      <c r="G30" s="55">
        <f>IF(GERST!P31=0,"",ROUND(GERST!P31/GERST!O31,2))</f>
        <v>0.93</v>
      </c>
      <c r="H30" s="55">
        <f>IF(GERST!S31=0,"",ROUND(GERST!S31/GERST!R31,2))</f>
        <v>0.76</v>
      </c>
      <c r="I30" s="55">
        <f>IF(GERST!V31=0,"",ROUND(GERST!V31/GERST!U31,2))</f>
        <v>0.71</v>
      </c>
      <c r="J30" s="55">
        <f>IF(GERST!Y31=0,"",ROUND(GERST!Y31/GERST!X31,2))</f>
        <v>0.92</v>
      </c>
    </row>
    <row r="31" spans="1:10" s="47" customFormat="1" ht="19.5" customHeight="1">
      <c r="A31" s="29">
        <v>27</v>
      </c>
      <c r="B31" s="30" t="s">
        <v>37</v>
      </c>
      <c r="C31" s="55">
        <f>IF(GERST!D32=0,"",ROUND(GERST!D32/GERST!C32,2))</f>
        <v>0.96</v>
      </c>
      <c r="D31" s="55">
        <f>IF(GERST!G32=0,"",ROUND(GERST!G32/GERST!F32,2))</f>
        <v>1.02</v>
      </c>
      <c r="E31" s="55">
        <f>IF(GERST!J32=0,"",ROUND(GERST!J32/GERST!I32,2))</f>
        <v>0.98</v>
      </c>
      <c r="F31" s="55">
        <f>IF(GERST!M32=0,"",ROUND(GERST!M32/GERST!L32,2))</f>
        <v>0.96</v>
      </c>
      <c r="G31" s="55">
        <f>IF(GERST!P32=0,"",ROUND(GERST!P32/GERST!O32,2))</f>
        <v>0.98</v>
      </c>
      <c r="H31" s="55">
        <f>IF(GERST!S32=0,"",ROUND(GERST!S32/GERST!R32,2))</f>
        <v>0.93</v>
      </c>
      <c r="I31" s="55">
        <f>IF(GERST!V32=0,"",ROUND(GERST!V32/GERST!U32,2))</f>
        <v>0.94</v>
      </c>
      <c r="J31" s="55">
        <f>IF(GERST!Y32=0,"",ROUND(GERST!Y32/GERST!X32,2))</f>
        <v>0.97</v>
      </c>
    </row>
    <row r="32" spans="1:10" s="47" customFormat="1" ht="19.5" customHeight="1">
      <c r="A32" s="29">
        <v>28</v>
      </c>
      <c r="B32" s="30" t="s">
        <v>38</v>
      </c>
      <c r="C32" s="55">
        <f>IF(GERST!D33=0,"",ROUND(GERST!D33/GERST!C33,2))</f>
        <v>0.97</v>
      </c>
      <c r="D32" s="55">
        <f>IF(GERST!G33=0,"",ROUND(GERST!G33/GERST!F33,2))</f>
        <v>0.98</v>
      </c>
      <c r="E32" s="55">
        <f>IF(GERST!J33=0,"",ROUND(GERST!J33/GERST!I33,2))</f>
        <v>0.98</v>
      </c>
      <c r="F32" s="55">
        <f>IF(GERST!M33=0,"",ROUND(GERST!M33/GERST!L33,2))</f>
        <v>0.92</v>
      </c>
      <c r="G32" s="55">
        <f>IF(GERST!P33=0,"",ROUND(GERST!P33/GERST!O33,2))</f>
        <v>0.98</v>
      </c>
      <c r="H32" s="55">
        <f>IF(GERST!S33=0,"",ROUND(GERST!S33/GERST!R33,2))</f>
        <v>0.63</v>
      </c>
      <c r="I32" s="55">
        <f>IF(GERST!V33=0,"",ROUND(GERST!V33/GERST!U33,2))</f>
        <v>0.82</v>
      </c>
      <c r="J32" s="55">
        <f>IF(GERST!Y33=0,"",ROUND(GERST!Y33/GERST!X33,2))</f>
        <v>0.97</v>
      </c>
    </row>
    <row r="33" spans="1:10" s="47" customFormat="1" ht="19.5" customHeight="1">
      <c r="A33" s="29">
        <v>29</v>
      </c>
      <c r="B33" s="30" t="s">
        <v>39</v>
      </c>
      <c r="C33" s="55">
        <f>IF(GERST!D34=0,"",ROUND(GERST!D34/GERST!C34,2))</f>
        <v>1.05</v>
      </c>
      <c r="D33" s="55">
        <f>IF(GERST!G34=0,"",ROUND(GERST!G34/GERST!F34,2))</f>
        <v>0.91</v>
      </c>
      <c r="E33" s="55">
        <f>IF(GERST!J34=0,"",ROUND(GERST!J34/GERST!I34,2))</f>
        <v>0.99</v>
      </c>
      <c r="F33" s="55">
        <f>IF(GERST!M34=0,"",ROUND(GERST!M34/GERST!L34,2))</f>
        <v>1.1299999999999999</v>
      </c>
      <c r="G33" s="55">
        <f>IF(GERST!P34=0,"",ROUND(GERST!P34/GERST!O34,2))</f>
        <v>1.01</v>
      </c>
      <c r="H33" s="55">
        <f>IF(GERST!S34=0,"",ROUND(GERST!S34/GERST!R34,2))</f>
        <v>1.29</v>
      </c>
      <c r="I33" s="55">
        <f>IF(GERST!V34=0,"",ROUND(GERST!V34/GERST!U34,2))</f>
        <v>1.2</v>
      </c>
      <c r="J33" s="55">
        <f>IF(GERST!Y34=0,"",ROUND(GERST!Y34/GERST!X34,2))</f>
        <v>1.04</v>
      </c>
    </row>
    <row r="34" spans="1:10" s="47" customFormat="1" ht="19.5" customHeight="1">
      <c r="A34" s="29">
        <v>30</v>
      </c>
      <c r="B34" s="30" t="s">
        <v>40</v>
      </c>
      <c r="C34" s="55" t="str">
        <f>IF(GERST!D35=0,"",ROUND(GERST!D35/GERST!C35,2))</f>
        <v/>
      </c>
      <c r="D34" s="55" t="str">
        <f>IF(GERST!G35=0,"",ROUND(GERST!G35/GERST!F35,2))</f>
        <v/>
      </c>
      <c r="E34" s="55" t="str">
        <f>IF(GERST!J35=0,"",ROUND(GERST!J35/GERST!I35,2))</f>
        <v/>
      </c>
      <c r="F34" s="55" t="str">
        <f>IF(GERST!M35=0,"",ROUND(GERST!M35/GERST!L35,2))</f>
        <v/>
      </c>
      <c r="G34" s="55" t="str">
        <f>IF(GERST!P35=0,"",ROUND(GERST!P35/GERST!O35,2))</f>
        <v/>
      </c>
      <c r="H34" s="55" t="str">
        <f>IF(GERST!S35=0,"",ROUND(GERST!S35/GERST!R35,2))</f>
        <v/>
      </c>
      <c r="I34" s="55" t="str">
        <f>IF(GERST!V35=0,"",ROUND(GERST!V35/GERST!U35,2))</f>
        <v/>
      </c>
      <c r="J34" s="55" t="str">
        <f>IF(GERST!Y35=0,"",ROUND(GERST!Y35/GERST!X35,2))</f>
        <v/>
      </c>
    </row>
    <row r="35" spans="1:10" s="47" customFormat="1" ht="19.5" customHeight="1">
      <c r="A35" s="29">
        <v>31</v>
      </c>
      <c r="B35" s="30" t="s">
        <v>41</v>
      </c>
      <c r="C35" s="55">
        <f>IF(GERST!D36=0,"",ROUND(GERST!D36/GERST!C36,2))</f>
        <v>1.1299999999999999</v>
      </c>
      <c r="D35" s="55">
        <f>IF(GERST!G36=0,"",ROUND(GERST!G36/GERST!F36,2))</f>
        <v>0.99</v>
      </c>
      <c r="E35" s="55">
        <f>IF(GERST!J36=0,"",ROUND(GERST!J36/GERST!I36,2))</f>
        <v>1.08</v>
      </c>
      <c r="F35" s="55">
        <f>IF(GERST!M36=0,"",ROUND(GERST!M36/GERST!L36,2))</f>
        <v>0.89</v>
      </c>
      <c r="G35" s="55">
        <f>IF(GERST!P36=0,"",ROUND(GERST!P36/GERST!O36,2))</f>
        <v>1.07</v>
      </c>
      <c r="H35" s="55">
        <f>IF(GERST!S36=0,"",ROUND(GERST!S36/GERST!R36,2))</f>
        <v>0.67</v>
      </c>
      <c r="I35" s="55">
        <f>IF(GERST!V36=0,"",ROUND(GERST!V36/GERST!U36,2))</f>
        <v>0.8</v>
      </c>
      <c r="J35" s="55">
        <f>IF(GERST!Y36=0,"",ROUND(GERST!Y36/GERST!X36,2))</f>
        <v>1.04</v>
      </c>
    </row>
    <row r="36" spans="1:10" s="47" customFormat="1" ht="19.5" customHeight="1">
      <c r="A36" s="29">
        <v>32</v>
      </c>
      <c r="B36" s="30" t="s">
        <v>42</v>
      </c>
      <c r="C36" s="55">
        <f>IF(GERST!D37=0,"",ROUND(GERST!D37/GERST!C37,2))</f>
        <v>1.07</v>
      </c>
      <c r="D36" s="55">
        <f>IF(GERST!G37=0,"",ROUND(GERST!G37/GERST!F37,2))</f>
        <v>1.02</v>
      </c>
      <c r="E36" s="55">
        <f>IF(GERST!J37=0,"",ROUND(GERST!J37/GERST!I37,2))</f>
        <v>1.05</v>
      </c>
      <c r="F36" s="55">
        <f>IF(GERST!M37=0,"",ROUND(GERST!M37/GERST!L37,2))</f>
        <v>1.25</v>
      </c>
      <c r="G36" s="55">
        <f>IF(GERST!P37=0,"",ROUND(GERST!P37/GERST!O37,2))</f>
        <v>1.08</v>
      </c>
      <c r="H36" s="55">
        <f>IF(GERST!S37=0,"",ROUND(GERST!S37/GERST!R37,2))</f>
        <v>1.27</v>
      </c>
      <c r="I36" s="55">
        <f>IF(GERST!V37=0,"",ROUND(GERST!V37/GERST!U37,2))</f>
        <v>1.26</v>
      </c>
      <c r="J36" s="55">
        <f>IF(GERST!Y37=0,"",ROUND(GERST!Y37/GERST!X37,2))</f>
        <v>1.0900000000000001</v>
      </c>
    </row>
    <row r="37" spans="1:10" s="47" customFormat="1" ht="19.5" customHeight="1">
      <c r="A37" s="29">
        <v>33</v>
      </c>
      <c r="B37" s="30" t="s">
        <v>43</v>
      </c>
      <c r="C37" s="55" t="str">
        <f>IF(GERST!D38=0,"",ROUND(GERST!D38/GERST!C38,2))</f>
        <v/>
      </c>
      <c r="D37" s="55" t="str">
        <f>IF(GERST!G38=0,"",ROUND(GERST!G38/GERST!F38,2))</f>
        <v/>
      </c>
      <c r="E37" s="55" t="str">
        <f>IF(GERST!J38=0,"",ROUND(GERST!J38/GERST!I38,2))</f>
        <v/>
      </c>
      <c r="F37" s="55" t="str">
        <f>IF(GERST!M38=0,"",ROUND(GERST!M38/GERST!L38,2))</f>
        <v/>
      </c>
      <c r="G37" s="55" t="str">
        <f>IF(GERST!P38=0,"",ROUND(GERST!P38/GERST!O38,2))</f>
        <v/>
      </c>
      <c r="H37" s="55" t="str">
        <f>IF(GERST!S38=0,"",ROUND(GERST!S38/GERST!R38,2))</f>
        <v/>
      </c>
      <c r="I37" s="55" t="str">
        <f>IF(GERST!V38=0,"",ROUND(GERST!V38/GERST!U38,2))</f>
        <v/>
      </c>
      <c r="J37" s="55" t="str">
        <f>IF(GERST!Y38=0,"",ROUND(GERST!Y38/GERST!X38,2))</f>
        <v/>
      </c>
    </row>
    <row r="38" spans="1:10" s="47" customFormat="1" ht="19.5" customHeight="1">
      <c r="A38" s="29">
        <v>34</v>
      </c>
      <c r="B38" s="30" t="s">
        <v>44</v>
      </c>
      <c r="C38" s="55">
        <f>IF(GERST!D39=0,"",ROUND(GERST!D39/GERST!C39,2))</f>
        <v>1.01</v>
      </c>
      <c r="D38" s="55">
        <f>IF(GERST!G39=0,"",ROUND(GERST!G39/GERST!F39,2))</f>
        <v>1.06</v>
      </c>
      <c r="E38" s="55">
        <f>IF(GERST!J39=0,"",ROUND(GERST!J39/GERST!I39,2))</f>
        <v>1.03</v>
      </c>
      <c r="F38" s="55">
        <f>IF(GERST!M39=0,"",ROUND(GERST!M39/GERST!L39,2))</f>
        <v>0.98</v>
      </c>
      <c r="G38" s="55">
        <f>IF(GERST!P39=0,"",ROUND(GERST!P39/GERST!O39,2))</f>
        <v>1.02</v>
      </c>
      <c r="H38" s="55">
        <f>IF(GERST!S39=0,"",ROUND(GERST!S39/GERST!R39,2))</f>
        <v>0.98</v>
      </c>
      <c r="I38" s="55">
        <f>IF(GERST!V39=0,"",ROUND(GERST!V39/GERST!U39,2))</f>
        <v>0.98</v>
      </c>
      <c r="J38" s="55">
        <f>IF(GERST!Y39=0,"",ROUND(GERST!Y39/GERST!X39,2))</f>
        <v>1.01</v>
      </c>
    </row>
    <row r="39" spans="1:10" s="47" customFormat="1" ht="19.5" customHeight="1">
      <c r="A39" s="29">
        <v>35</v>
      </c>
      <c r="B39" s="30" t="s">
        <v>45</v>
      </c>
      <c r="C39" s="55" t="str">
        <f>IF(GERST!D40=0,"",ROUND(GERST!D40/GERST!C40,2))</f>
        <v/>
      </c>
      <c r="D39" s="55" t="str">
        <f>IF(GERST!G40=0,"",ROUND(GERST!G40/GERST!F40,2))</f>
        <v/>
      </c>
      <c r="E39" s="55" t="str">
        <f>IF(GERST!J40=0,"",ROUND(GERST!J40/GERST!I40,2))</f>
        <v/>
      </c>
      <c r="F39" s="55" t="str">
        <f>IF(GERST!M40=0,"",ROUND(GERST!M40/GERST!L40,2))</f>
        <v/>
      </c>
      <c r="G39" s="55" t="str">
        <f>IF(GERST!P40=0,"",ROUND(GERST!P40/GERST!O40,2))</f>
        <v/>
      </c>
      <c r="H39" s="55" t="str">
        <f>IF(GERST!S40=0,"",ROUND(GERST!S40/GERST!R40,2))</f>
        <v/>
      </c>
      <c r="I39" s="55" t="str">
        <f>IF(GERST!V40=0,"",ROUND(GERST!V40/GERST!U40,2))</f>
        <v/>
      </c>
      <c r="J39" s="55" t="str">
        <f>IF(GERST!Y40=0,"",ROUND(GERST!Y40/GERST!X40,2))</f>
        <v/>
      </c>
    </row>
    <row r="40" spans="1:10" s="93" customFormat="1" ht="19.5" customHeight="1">
      <c r="A40" s="193" t="s">
        <v>46</v>
      </c>
      <c r="B40" s="193"/>
      <c r="C40" s="103">
        <f>IF(GERST!D41=0,"",ROUND(GERST!D41/GERST!C41,2))</f>
        <v>0.98</v>
      </c>
      <c r="D40" s="103">
        <f>IF(GERST!G41=0,"",ROUND(GERST!G41/GERST!F41,2))</f>
        <v>0.93</v>
      </c>
      <c r="E40" s="103">
        <f>IF(GERST!J41=0,"",ROUND(GERST!J41/GERST!I41,2))</f>
        <v>0.97</v>
      </c>
      <c r="F40" s="103">
        <f>IF(GERST!M41=0,"",ROUND(GERST!M41/GERST!L41,2))</f>
        <v>0.83</v>
      </c>
      <c r="G40" s="103">
        <f>IF(GERST!P41=0,"",ROUND(GERST!P41/GERST!O41,2))</f>
        <v>0.96</v>
      </c>
      <c r="H40" s="103">
        <f>IF(GERST!S41=0,"",ROUND(GERST!S41/GERST!R41,2))</f>
        <v>0.72</v>
      </c>
      <c r="I40" s="103">
        <f>IF(GERST!V41=0,"",ROUND(GERST!V41/GERST!U41,2))</f>
        <v>0.79</v>
      </c>
      <c r="J40" s="103">
        <f>IF(GERST!Y41=0,"",ROUND(GERST!Y41/GERST!X41,2))</f>
        <v>0.94</v>
      </c>
    </row>
    <row r="41" spans="1:10" s="47" customFormat="1">
      <c r="A41" s="48"/>
      <c r="B41" s="48"/>
      <c r="C41" s="37"/>
      <c r="D41" s="37"/>
      <c r="E41" s="37"/>
      <c r="F41" s="37"/>
      <c r="G41" s="37"/>
      <c r="H41" s="37"/>
      <c r="I41" s="37"/>
      <c r="J41" s="37"/>
    </row>
    <row r="47" spans="1:10" s="54" customFormat="1"/>
  </sheetData>
  <mergeCells count="1">
    <mergeCell ref="A40:B40"/>
  </mergeCells>
  <printOptions horizontalCentered="1"/>
  <pageMargins left="0.18" right="0.16" top="0.35" bottom="0.41" header="0.22" footer="0.17"/>
  <pageSetup paperSize="9" scale="92" firstPageNumber="62" orientation="portrait" useFirstPageNumber="1" r:id="rId1"/>
  <headerFooter alignWithMargins="0">
    <oddFooter>&amp;LStatistics of School Education 2009-10&amp;C&amp;P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J47"/>
  <sheetViews>
    <sheetView view="pageBreakPreview" topLeftCell="A19" zoomScaleSheetLayoutView="100" workbookViewId="0">
      <selection activeCell="K7" sqref="K7"/>
    </sheetView>
  </sheetViews>
  <sheetFormatPr defaultColWidth="8.85546875" defaultRowHeight="15.75"/>
  <cols>
    <col min="1" max="1" width="6.140625" style="5" customWidth="1"/>
    <col min="2" max="2" width="19.42578125" style="5" customWidth="1"/>
    <col min="3" max="10" width="8.85546875" style="5" customWidth="1"/>
    <col min="11" max="92" width="8.85546875" style="5"/>
    <col min="93" max="93" width="6.140625" style="5" customWidth="1"/>
    <col min="94" max="94" width="20.28515625" style="5" customWidth="1"/>
    <col min="95" max="95" width="12.42578125" style="5" customWidth="1"/>
    <col min="96" max="96" width="13" style="5" customWidth="1"/>
    <col min="97" max="97" width="12.5703125" style="5" customWidth="1"/>
    <col min="98" max="111" width="11.7109375" style="5" customWidth="1"/>
    <col min="112" max="112" width="12.28515625" style="5" customWidth="1"/>
    <col min="113" max="113" width="11.7109375" style="5" customWidth="1"/>
    <col min="114" max="114" width="12.85546875" style="5" customWidth="1"/>
    <col min="115" max="115" width="11.7109375" style="5" customWidth="1"/>
    <col min="116" max="116" width="12.7109375" style="5" customWidth="1"/>
    <col min="117" max="117" width="11.7109375" style="5" customWidth="1"/>
    <col min="118" max="118" width="13" style="5" customWidth="1"/>
    <col min="119" max="130" width="11.7109375" style="5" customWidth="1"/>
    <col min="131" max="131" width="12.5703125" style="5" customWidth="1"/>
    <col min="132" max="132" width="11.7109375" style="5" customWidth="1"/>
    <col min="133" max="133" width="13" style="5" customWidth="1"/>
    <col min="134" max="139" width="11.7109375" style="5" customWidth="1"/>
    <col min="140" max="140" width="13.7109375" style="5" customWidth="1"/>
    <col min="141" max="141" width="13.140625" style="5" customWidth="1"/>
    <col min="142" max="145" width="13" style="5" customWidth="1"/>
    <col min="146" max="152" width="11.7109375" style="5" customWidth="1"/>
    <col min="153" max="153" width="10.85546875" style="5" customWidth="1"/>
    <col min="154" max="154" width="11.7109375" style="5" customWidth="1"/>
    <col min="155" max="157" width="22.7109375" style="5" customWidth="1"/>
    <col min="158" max="160" width="20.7109375" style="5" customWidth="1"/>
    <col min="161" max="348" width="8.85546875" style="5"/>
    <col min="349" max="349" width="6.140625" style="5" customWidth="1"/>
    <col min="350" max="350" width="20.28515625" style="5" customWidth="1"/>
    <col min="351" max="351" width="12.42578125" style="5" customWidth="1"/>
    <col min="352" max="352" width="13" style="5" customWidth="1"/>
    <col min="353" max="353" width="12.5703125" style="5" customWidth="1"/>
    <col min="354" max="367" width="11.7109375" style="5" customWidth="1"/>
    <col min="368" max="368" width="12.28515625" style="5" customWidth="1"/>
    <col min="369" max="369" width="11.7109375" style="5" customWidth="1"/>
    <col min="370" max="370" width="12.85546875" style="5" customWidth="1"/>
    <col min="371" max="371" width="11.7109375" style="5" customWidth="1"/>
    <col min="372" max="372" width="12.7109375" style="5" customWidth="1"/>
    <col min="373" max="373" width="11.7109375" style="5" customWidth="1"/>
    <col min="374" max="374" width="13" style="5" customWidth="1"/>
    <col min="375" max="386" width="11.7109375" style="5" customWidth="1"/>
    <col min="387" max="387" width="12.5703125" style="5" customWidth="1"/>
    <col min="388" max="388" width="11.7109375" style="5" customWidth="1"/>
    <col min="389" max="389" width="13" style="5" customWidth="1"/>
    <col min="390" max="395" width="11.7109375" style="5" customWidth="1"/>
    <col min="396" max="396" width="13.7109375" style="5" customWidth="1"/>
    <col min="397" max="397" width="13.140625" style="5" customWidth="1"/>
    <col min="398" max="401" width="13" style="5" customWidth="1"/>
    <col min="402" max="408" width="11.7109375" style="5" customWidth="1"/>
    <col min="409" max="409" width="10.85546875" style="5" customWidth="1"/>
    <col min="410" max="410" width="11.7109375" style="5" customWidth="1"/>
    <col min="411" max="413" width="22.7109375" style="5" customWidth="1"/>
    <col min="414" max="416" width="20.7109375" style="5" customWidth="1"/>
    <col min="417" max="604" width="8.85546875" style="5"/>
    <col min="605" max="605" width="6.140625" style="5" customWidth="1"/>
    <col min="606" max="606" width="20.28515625" style="5" customWidth="1"/>
    <col min="607" max="607" width="12.42578125" style="5" customWidth="1"/>
    <col min="608" max="608" width="13" style="5" customWidth="1"/>
    <col min="609" max="609" width="12.5703125" style="5" customWidth="1"/>
    <col min="610" max="623" width="11.7109375" style="5" customWidth="1"/>
    <col min="624" max="624" width="12.28515625" style="5" customWidth="1"/>
    <col min="625" max="625" width="11.7109375" style="5" customWidth="1"/>
    <col min="626" max="626" width="12.85546875" style="5" customWidth="1"/>
    <col min="627" max="627" width="11.7109375" style="5" customWidth="1"/>
    <col min="628" max="628" width="12.7109375" style="5" customWidth="1"/>
    <col min="629" max="629" width="11.7109375" style="5" customWidth="1"/>
    <col min="630" max="630" width="13" style="5" customWidth="1"/>
    <col min="631" max="642" width="11.7109375" style="5" customWidth="1"/>
    <col min="643" max="643" width="12.5703125" style="5" customWidth="1"/>
    <col min="644" max="644" width="11.7109375" style="5" customWidth="1"/>
    <col min="645" max="645" width="13" style="5" customWidth="1"/>
    <col min="646" max="651" width="11.7109375" style="5" customWidth="1"/>
    <col min="652" max="652" width="13.7109375" style="5" customWidth="1"/>
    <col min="653" max="653" width="13.140625" style="5" customWidth="1"/>
    <col min="654" max="657" width="13" style="5" customWidth="1"/>
    <col min="658" max="664" width="11.7109375" style="5" customWidth="1"/>
    <col min="665" max="665" width="10.85546875" style="5" customWidth="1"/>
    <col min="666" max="666" width="11.7109375" style="5" customWidth="1"/>
    <col min="667" max="669" width="22.7109375" style="5" customWidth="1"/>
    <col min="670" max="672" width="20.7109375" style="5" customWidth="1"/>
    <col min="673" max="860" width="8.85546875" style="5"/>
    <col min="861" max="861" width="6.140625" style="5" customWidth="1"/>
    <col min="862" max="862" width="20.28515625" style="5" customWidth="1"/>
    <col min="863" max="863" width="12.42578125" style="5" customWidth="1"/>
    <col min="864" max="864" width="13" style="5" customWidth="1"/>
    <col min="865" max="865" width="12.5703125" style="5" customWidth="1"/>
    <col min="866" max="879" width="11.7109375" style="5" customWidth="1"/>
    <col min="880" max="880" width="12.28515625" style="5" customWidth="1"/>
    <col min="881" max="881" width="11.7109375" style="5" customWidth="1"/>
    <col min="882" max="882" width="12.85546875" style="5" customWidth="1"/>
    <col min="883" max="883" width="11.7109375" style="5" customWidth="1"/>
    <col min="884" max="884" width="12.7109375" style="5" customWidth="1"/>
    <col min="885" max="885" width="11.7109375" style="5" customWidth="1"/>
    <col min="886" max="886" width="13" style="5" customWidth="1"/>
    <col min="887" max="898" width="11.7109375" style="5" customWidth="1"/>
    <col min="899" max="899" width="12.5703125" style="5" customWidth="1"/>
    <col min="900" max="900" width="11.7109375" style="5" customWidth="1"/>
    <col min="901" max="901" width="13" style="5" customWidth="1"/>
    <col min="902" max="907" width="11.7109375" style="5" customWidth="1"/>
    <col min="908" max="908" width="13.7109375" style="5" customWidth="1"/>
    <col min="909" max="909" width="13.140625" style="5" customWidth="1"/>
    <col min="910" max="913" width="13" style="5" customWidth="1"/>
    <col min="914" max="920" width="11.7109375" style="5" customWidth="1"/>
    <col min="921" max="921" width="10.85546875" style="5" customWidth="1"/>
    <col min="922" max="922" width="11.7109375" style="5" customWidth="1"/>
    <col min="923" max="925" width="22.7109375" style="5" customWidth="1"/>
    <col min="926" max="928" width="20.7109375" style="5" customWidth="1"/>
    <col min="929" max="1116" width="8.85546875" style="5"/>
    <col min="1117" max="1117" width="6.140625" style="5" customWidth="1"/>
    <col min="1118" max="1118" width="20.28515625" style="5" customWidth="1"/>
    <col min="1119" max="1119" width="12.42578125" style="5" customWidth="1"/>
    <col min="1120" max="1120" width="13" style="5" customWidth="1"/>
    <col min="1121" max="1121" width="12.5703125" style="5" customWidth="1"/>
    <col min="1122" max="1135" width="11.7109375" style="5" customWidth="1"/>
    <col min="1136" max="1136" width="12.28515625" style="5" customWidth="1"/>
    <col min="1137" max="1137" width="11.7109375" style="5" customWidth="1"/>
    <col min="1138" max="1138" width="12.85546875" style="5" customWidth="1"/>
    <col min="1139" max="1139" width="11.7109375" style="5" customWidth="1"/>
    <col min="1140" max="1140" width="12.7109375" style="5" customWidth="1"/>
    <col min="1141" max="1141" width="11.7109375" style="5" customWidth="1"/>
    <col min="1142" max="1142" width="13" style="5" customWidth="1"/>
    <col min="1143" max="1154" width="11.7109375" style="5" customWidth="1"/>
    <col min="1155" max="1155" width="12.5703125" style="5" customWidth="1"/>
    <col min="1156" max="1156" width="11.7109375" style="5" customWidth="1"/>
    <col min="1157" max="1157" width="13" style="5" customWidth="1"/>
    <col min="1158" max="1163" width="11.7109375" style="5" customWidth="1"/>
    <col min="1164" max="1164" width="13.7109375" style="5" customWidth="1"/>
    <col min="1165" max="1165" width="13.140625" style="5" customWidth="1"/>
    <col min="1166" max="1169" width="13" style="5" customWidth="1"/>
    <col min="1170" max="1176" width="11.7109375" style="5" customWidth="1"/>
    <col min="1177" max="1177" width="10.85546875" style="5" customWidth="1"/>
    <col min="1178" max="1178" width="11.7109375" style="5" customWidth="1"/>
    <col min="1179" max="1181" width="22.7109375" style="5" customWidth="1"/>
    <col min="1182" max="1184" width="20.7109375" style="5" customWidth="1"/>
    <col min="1185" max="1372" width="8.85546875" style="5"/>
    <col min="1373" max="1373" width="6.140625" style="5" customWidth="1"/>
    <col min="1374" max="1374" width="20.28515625" style="5" customWidth="1"/>
    <col min="1375" max="1375" width="12.42578125" style="5" customWidth="1"/>
    <col min="1376" max="1376" width="13" style="5" customWidth="1"/>
    <col min="1377" max="1377" width="12.5703125" style="5" customWidth="1"/>
    <col min="1378" max="1391" width="11.7109375" style="5" customWidth="1"/>
    <col min="1392" max="1392" width="12.28515625" style="5" customWidth="1"/>
    <col min="1393" max="1393" width="11.7109375" style="5" customWidth="1"/>
    <col min="1394" max="1394" width="12.85546875" style="5" customWidth="1"/>
    <col min="1395" max="1395" width="11.7109375" style="5" customWidth="1"/>
    <col min="1396" max="1396" width="12.7109375" style="5" customWidth="1"/>
    <col min="1397" max="1397" width="11.7109375" style="5" customWidth="1"/>
    <col min="1398" max="1398" width="13" style="5" customWidth="1"/>
    <col min="1399" max="1410" width="11.7109375" style="5" customWidth="1"/>
    <col min="1411" max="1411" width="12.5703125" style="5" customWidth="1"/>
    <col min="1412" max="1412" width="11.7109375" style="5" customWidth="1"/>
    <col min="1413" max="1413" width="13" style="5" customWidth="1"/>
    <col min="1414" max="1419" width="11.7109375" style="5" customWidth="1"/>
    <col min="1420" max="1420" width="13.7109375" style="5" customWidth="1"/>
    <col min="1421" max="1421" width="13.140625" style="5" customWidth="1"/>
    <col min="1422" max="1425" width="13" style="5" customWidth="1"/>
    <col min="1426" max="1432" width="11.7109375" style="5" customWidth="1"/>
    <col min="1433" max="1433" width="10.85546875" style="5" customWidth="1"/>
    <col min="1434" max="1434" width="11.7109375" style="5" customWidth="1"/>
    <col min="1435" max="1437" width="22.7109375" style="5" customWidth="1"/>
    <col min="1438" max="1440" width="20.7109375" style="5" customWidth="1"/>
    <col min="1441" max="1628" width="8.85546875" style="5"/>
    <col min="1629" max="1629" width="6.140625" style="5" customWidth="1"/>
    <col min="1630" max="1630" width="20.28515625" style="5" customWidth="1"/>
    <col min="1631" max="1631" width="12.42578125" style="5" customWidth="1"/>
    <col min="1632" max="1632" width="13" style="5" customWidth="1"/>
    <col min="1633" max="1633" width="12.5703125" style="5" customWidth="1"/>
    <col min="1634" max="1647" width="11.7109375" style="5" customWidth="1"/>
    <col min="1648" max="1648" width="12.28515625" style="5" customWidth="1"/>
    <col min="1649" max="1649" width="11.7109375" style="5" customWidth="1"/>
    <col min="1650" max="1650" width="12.85546875" style="5" customWidth="1"/>
    <col min="1651" max="1651" width="11.7109375" style="5" customWidth="1"/>
    <col min="1652" max="1652" width="12.7109375" style="5" customWidth="1"/>
    <col min="1653" max="1653" width="11.7109375" style="5" customWidth="1"/>
    <col min="1654" max="1654" width="13" style="5" customWidth="1"/>
    <col min="1655" max="1666" width="11.7109375" style="5" customWidth="1"/>
    <col min="1667" max="1667" width="12.5703125" style="5" customWidth="1"/>
    <col min="1668" max="1668" width="11.7109375" style="5" customWidth="1"/>
    <col min="1669" max="1669" width="13" style="5" customWidth="1"/>
    <col min="1670" max="1675" width="11.7109375" style="5" customWidth="1"/>
    <col min="1676" max="1676" width="13.7109375" style="5" customWidth="1"/>
    <col min="1677" max="1677" width="13.140625" style="5" customWidth="1"/>
    <col min="1678" max="1681" width="13" style="5" customWidth="1"/>
    <col min="1682" max="1688" width="11.7109375" style="5" customWidth="1"/>
    <col min="1689" max="1689" width="10.85546875" style="5" customWidth="1"/>
    <col min="1690" max="1690" width="11.7109375" style="5" customWidth="1"/>
    <col min="1691" max="1693" width="22.7109375" style="5" customWidth="1"/>
    <col min="1694" max="1696" width="20.7109375" style="5" customWidth="1"/>
    <col min="1697" max="1884" width="8.85546875" style="5"/>
    <col min="1885" max="1885" width="6.140625" style="5" customWidth="1"/>
    <col min="1886" max="1886" width="20.28515625" style="5" customWidth="1"/>
    <col min="1887" max="1887" width="12.42578125" style="5" customWidth="1"/>
    <col min="1888" max="1888" width="13" style="5" customWidth="1"/>
    <col min="1889" max="1889" width="12.5703125" style="5" customWidth="1"/>
    <col min="1890" max="1903" width="11.7109375" style="5" customWidth="1"/>
    <col min="1904" max="1904" width="12.28515625" style="5" customWidth="1"/>
    <col min="1905" max="1905" width="11.7109375" style="5" customWidth="1"/>
    <col min="1906" max="1906" width="12.85546875" style="5" customWidth="1"/>
    <col min="1907" max="1907" width="11.7109375" style="5" customWidth="1"/>
    <col min="1908" max="1908" width="12.7109375" style="5" customWidth="1"/>
    <col min="1909" max="1909" width="11.7109375" style="5" customWidth="1"/>
    <col min="1910" max="1910" width="13" style="5" customWidth="1"/>
    <col min="1911" max="1922" width="11.7109375" style="5" customWidth="1"/>
    <col min="1923" max="1923" width="12.5703125" style="5" customWidth="1"/>
    <col min="1924" max="1924" width="11.7109375" style="5" customWidth="1"/>
    <col min="1925" max="1925" width="13" style="5" customWidth="1"/>
    <col min="1926" max="1931" width="11.7109375" style="5" customWidth="1"/>
    <col min="1932" max="1932" width="13.7109375" style="5" customWidth="1"/>
    <col min="1933" max="1933" width="13.140625" style="5" customWidth="1"/>
    <col min="1934" max="1937" width="13" style="5" customWidth="1"/>
    <col min="1938" max="1944" width="11.7109375" style="5" customWidth="1"/>
    <col min="1945" max="1945" width="10.85546875" style="5" customWidth="1"/>
    <col min="1946" max="1946" width="11.7109375" style="5" customWidth="1"/>
    <col min="1947" max="1949" width="22.7109375" style="5" customWidth="1"/>
    <col min="1950" max="1952" width="20.7109375" style="5" customWidth="1"/>
    <col min="1953" max="2140" width="8.85546875" style="5"/>
    <col min="2141" max="2141" width="6.140625" style="5" customWidth="1"/>
    <col min="2142" max="2142" width="20.28515625" style="5" customWidth="1"/>
    <col min="2143" max="2143" width="12.42578125" style="5" customWidth="1"/>
    <col min="2144" max="2144" width="13" style="5" customWidth="1"/>
    <col min="2145" max="2145" width="12.5703125" style="5" customWidth="1"/>
    <col min="2146" max="2159" width="11.7109375" style="5" customWidth="1"/>
    <col min="2160" max="2160" width="12.28515625" style="5" customWidth="1"/>
    <col min="2161" max="2161" width="11.7109375" style="5" customWidth="1"/>
    <col min="2162" max="2162" width="12.85546875" style="5" customWidth="1"/>
    <col min="2163" max="2163" width="11.7109375" style="5" customWidth="1"/>
    <col min="2164" max="2164" width="12.7109375" style="5" customWidth="1"/>
    <col min="2165" max="2165" width="11.7109375" style="5" customWidth="1"/>
    <col min="2166" max="2166" width="13" style="5" customWidth="1"/>
    <col min="2167" max="2178" width="11.7109375" style="5" customWidth="1"/>
    <col min="2179" max="2179" width="12.5703125" style="5" customWidth="1"/>
    <col min="2180" max="2180" width="11.7109375" style="5" customWidth="1"/>
    <col min="2181" max="2181" width="13" style="5" customWidth="1"/>
    <col min="2182" max="2187" width="11.7109375" style="5" customWidth="1"/>
    <col min="2188" max="2188" width="13.7109375" style="5" customWidth="1"/>
    <col min="2189" max="2189" width="13.140625" style="5" customWidth="1"/>
    <col min="2190" max="2193" width="13" style="5" customWidth="1"/>
    <col min="2194" max="2200" width="11.7109375" style="5" customWidth="1"/>
    <col min="2201" max="2201" width="10.85546875" style="5" customWidth="1"/>
    <col min="2202" max="2202" width="11.7109375" style="5" customWidth="1"/>
    <col min="2203" max="2205" width="22.7109375" style="5" customWidth="1"/>
    <col min="2206" max="2208" width="20.7109375" style="5" customWidth="1"/>
    <col min="2209" max="2396" width="8.85546875" style="5"/>
    <col min="2397" max="2397" width="6.140625" style="5" customWidth="1"/>
    <col min="2398" max="2398" width="20.28515625" style="5" customWidth="1"/>
    <col min="2399" max="2399" width="12.42578125" style="5" customWidth="1"/>
    <col min="2400" max="2400" width="13" style="5" customWidth="1"/>
    <col min="2401" max="2401" width="12.5703125" style="5" customWidth="1"/>
    <col min="2402" max="2415" width="11.7109375" style="5" customWidth="1"/>
    <col min="2416" max="2416" width="12.28515625" style="5" customWidth="1"/>
    <col min="2417" max="2417" width="11.7109375" style="5" customWidth="1"/>
    <col min="2418" max="2418" width="12.85546875" style="5" customWidth="1"/>
    <col min="2419" max="2419" width="11.7109375" style="5" customWidth="1"/>
    <col min="2420" max="2420" width="12.7109375" style="5" customWidth="1"/>
    <col min="2421" max="2421" width="11.7109375" style="5" customWidth="1"/>
    <col min="2422" max="2422" width="13" style="5" customWidth="1"/>
    <col min="2423" max="2434" width="11.7109375" style="5" customWidth="1"/>
    <col min="2435" max="2435" width="12.5703125" style="5" customWidth="1"/>
    <col min="2436" max="2436" width="11.7109375" style="5" customWidth="1"/>
    <col min="2437" max="2437" width="13" style="5" customWidth="1"/>
    <col min="2438" max="2443" width="11.7109375" style="5" customWidth="1"/>
    <col min="2444" max="2444" width="13.7109375" style="5" customWidth="1"/>
    <col min="2445" max="2445" width="13.140625" style="5" customWidth="1"/>
    <col min="2446" max="2449" width="13" style="5" customWidth="1"/>
    <col min="2450" max="2456" width="11.7109375" style="5" customWidth="1"/>
    <col min="2457" max="2457" width="10.85546875" style="5" customWidth="1"/>
    <col min="2458" max="2458" width="11.7109375" style="5" customWidth="1"/>
    <col min="2459" max="2461" width="22.7109375" style="5" customWidth="1"/>
    <col min="2462" max="2464" width="20.7109375" style="5" customWidth="1"/>
    <col min="2465" max="2652" width="8.85546875" style="5"/>
    <col min="2653" max="2653" width="6.140625" style="5" customWidth="1"/>
    <col min="2654" max="2654" width="20.28515625" style="5" customWidth="1"/>
    <col min="2655" max="2655" width="12.42578125" style="5" customWidth="1"/>
    <col min="2656" max="2656" width="13" style="5" customWidth="1"/>
    <col min="2657" max="2657" width="12.5703125" style="5" customWidth="1"/>
    <col min="2658" max="2671" width="11.7109375" style="5" customWidth="1"/>
    <col min="2672" max="2672" width="12.28515625" style="5" customWidth="1"/>
    <col min="2673" max="2673" width="11.7109375" style="5" customWidth="1"/>
    <col min="2674" max="2674" width="12.85546875" style="5" customWidth="1"/>
    <col min="2675" max="2675" width="11.7109375" style="5" customWidth="1"/>
    <col min="2676" max="2676" width="12.7109375" style="5" customWidth="1"/>
    <col min="2677" max="2677" width="11.7109375" style="5" customWidth="1"/>
    <col min="2678" max="2678" width="13" style="5" customWidth="1"/>
    <col min="2679" max="2690" width="11.7109375" style="5" customWidth="1"/>
    <col min="2691" max="2691" width="12.5703125" style="5" customWidth="1"/>
    <col min="2692" max="2692" width="11.7109375" style="5" customWidth="1"/>
    <col min="2693" max="2693" width="13" style="5" customWidth="1"/>
    <col min="2694" max="2699" width="11.7109375" style="5" customWidth="1"/>
    <col min="2700" max="2700" width="13.7109375" style="5" customWidth="1"/>
    <col min="2701" max="2701" width="13.140625" style="5" customWidth="1"/>
    <col min="2702" max="2705" width="13" style="5" customWidth="1"/>
    <col min="2706" max="2712" width="11.7109375" style="5" customWidth="1"/>
    <col min="2713" max="2713" width="10.85546875" style="5" customWidth="1"/>
    <col min="2714" max="2714" width="11.7109375" style="5" customWidth="1"/>
    <col min="2715" max="2717" width="22.7109375" style="5" customWidth="1"/>
    <col min="2718" max="2720" width="20.7109375" style="5" customWidth="1"/>
    <col min="2721" max="2908" width="8.85546875" style="5"/>
    <col min="2909" max="2909" width="6.140625" style="5" customWidth="1"/>
    <col min="2910" max="2910" width="20.28515625" style="5" customWidth="1"/>
    <col min="2911" max="2911" width="12.42578125" style="5" customWidth="1"/>
    <col min="2912" max="2912" width="13" style="5" customWidth="1"/>
    <col min="2913" max="2913" width="12.5703125" style="5" customWidth="1"/>
    <col min="2914" max="2927" width="11.7109375" style="5" customWidth="1"/>
    <col min="2928" max="2928" width="12.28515625" style="5" customWidth="1"/>
    <col min="2929" max="2929" width="11.7109375" style="5" customWidth="1"/>
    <col min="2930" max="2930" width="12.85546875" style="5" customWidth="1"/>
    <col min="2931" max="2931" width="11.7109375" style="5" customWidth="1"/>
    <col min="2932" max="2932" width="12.7109375" style="5" customWidth="1"/>
    <col min="2933" max="2933" width="11.7109375" style="5" customWidth="1"/>
    <col min="2934" max="2934" width="13" style="5" customWidth="1"/>
    <col min="2935" max="2946" width="11.7109375" style="5" customWidth="1"/>
    <col min="2947" max="2947" width="12.5703125" style="5" customWidth="1"/>
    <col min="2948" max="2948" width="11.7109375" style="5" customWidth="1"/>
    <col min="2949" max="2949" width="13" style="5" customWidth="1"/>
    <col min="2950" max="2955" width="11.7109375" style="5" customWidth="1"/>
    <col min="2956" max="2956" width="13.7109375" style="5" customWidth="1"/>
    <col min="2957" max="2957" width="13.140625" style="5" customWidth="1"/>
    <col min="2958" max="2961" width="13" style="5" customWidth="1"/>
    <col min="2962" max="2968" width="11.7109375" style="5" customWidth="1"/>
    <col min="2969" max="2969" width="10.85546875" style="5" customWidth="1"/>
    <col min="2970" max="2970" width="11.7109375" style="5" customWidth="1"/>
    <col min="2971" max="2973" width="22.7109375" style="5" customWidth="1"/>
    <col min="2974" max="2976" width="20.7109375" style="5" customWidth="1"/>
    <col min="2977" max="3164" width="8.85546875" style="5"/>
    <col min="3165" max="3165" width="6.140625" style="5" customWidth="1"/>
    <col min="3166" max="3166" width="20.28515625" style="5" customWidth="1"/>
    <col min="3167" max="3167" width="12.42578125" style="5" customWidth="1"/>
    <col min="3168" max="3168" width="13" style="5" customWidth="1"/>
    <col min="3169" max="3169" width="12.5703125" style="5" customWidth="1"/>
    <col min="3170" max="3183" width="11.7109375" style="5" customWidth="1"/>
    <col min="3184" max="3184" width="12.28515625" style="5" customWidth="1"/>
    <col min="3185" max="3185" width="11.7109375" style="5" customWidth="1"/>
    <col min="3186" max="3186" width="12.85546875" style="5" customWidth="1"/>
    <col min="3187" max="3187" width="11.7109375" style="5" customWidth="1"/>
    <col min="3188" max="3188" width="12.7109375" style="5" customWidth="1"/>
    <col min="3189" max="3189" width="11.7109375" style="5" customWidth="1"/>
    <col min="3190" max="3190" width="13" style="5" customWidth="1"/>
    <col min="3191" max="3202" width="11.7109375" style="5" customWidth="1"/>
    <col min="3203" max="3203" width="12.5703125" style="5" customWidth="1"/>
    <col min="3204" max="3204" width="11.7109375" style="5" customWidth="1"/>
    <col min="3205" max="3205" width="13" style="5" customWidth="1"/>
    <col min="3206" max="3211" width="11.7109375" style="5" customWidth="1"/>
    <col min="3212" max="3212" width="13.7109375" style="5" customWidth="1"/>
    <col min="3213" max="3213" width="13.140625" style="5" customWidth="1"/>
    <col min="3214" max="3217" width="13" style="5" customWidth="1"/>
    <col min="3218" max="3224" width="11.7109375" style="5" customWidth="1"/>
    <col min="3225" max="3225" width="10.85546875" style="5" customWidth="1"/>
    <col min="3226" max="3226" width="11.7109375" style="5" customWidth="1"/>
    <col min="3227" max="3229" width="22.7109375" style="5" customWidth="1"/>
    <col min="3230" max="3232" width="20.7109375" style="5" customWidth="1"/>
    <col min="3233" max="3420" width="8.85546875" style="5"/>
    <col min="3421" max="3421" width="6.140625" style="5" customWidth="1"/>
    <col min="3422" max="3422" width="20.28515625" style="5" customWidth="1"/>
    <col min="3423" max="3423" width="12.42578125" style="5" customWidth="1"/>
    <col min="3424" max="3424" width="13" style="5" customWidth="1"/>
    <col min="3425" max="3425" width="12.5703125" style="5" customWidth="1"/>
    <col min="3426" max="3439" width="11.7109375" style="5" customWidth="1"/>
    <col min="3440" max="3440" width="12.28515625" style="5" customWidth="1"/>
    <col min="3441" max="3441" width="11.7109375" style="5" customWidth="1"/>
    <col min="3442" max="3442" width="12.85546875" style="5" customWidth="1"/>
    <col min="3443" max="3443" width="11.7109375" style="5" customWidth="1"/>
    <col min="3444" max="3444" width="12.7109375" style="5" customWidth="1"/>
    <col min="3445" max="3445" width="11.7109375" style="5" customWidth="1"/>
    <col min="3446" max="3446" width="13" style="5" customWidth="1"/>
    <col min="3447" max="3458" width="11.7109375" style="5" customWidth="1"/>
    <col min="3459" max="3459" width="12.5703125" style="5" customWidth="1"/>
    <col min="3460" max="3460" width="11.7109375" style="5" customWidth="1"/>
    <col min="3461" max="3461" width="13" style="5" customWidth="1"/>
    <col min="3462" max="3467" width="11.7109375" style="5" customWidth="1"/>
    <col min="3468" max="3468" width="13.7109375" style="5" customWidth="1"/>
    <col min="3469" max="3469" width="13.140625" style="5" customWidth="1"/>
    <col min="3470" max="3473" width="13" style="5" customWidth="1"/>
    <col min="3474" max="3480" width="11.7109375" style="5" customWidth="1"/>
    <col min="3481" max="3481" width="10.85546875" style="5" customWidth="1"/>
    <col min="3482" max="3482" width="11.7109375" style="5" customWidth="1"/>
    <col min="3483" max="3485" width="22.7109375" style="5" customWidth="1"/>
    <col min="3486" max="3488" width="20.7109375" style="5" customWidth="1"/>
    <col min="3489" max="3676" width="8.85546875" style="5"/>
    <col min="3677" max="3677" width="6.140625" style="5" customWidth="1"/>
    <col min="3678" max="3678" width="20.28515625" style="5" customWidth="1"/>
    <col min="3679" max="3679" width="12.42578125" style="5" customWidth="1"/>
    <col min="3680" max="3680" width="13" style="5" customWidth="1"/>
    <col min="3681" max="3681" width="12.5703125" style="5" customWidth="1"/>
    <col min="3682" max="3695" width="11.7109375" style="5" customWidth="1"/>
    <col min="3696" max="3696" width="12.28515625" style="5" customWidth="1"/>
    <col min="3697" max="3697" width="11.7109375" style="5" customWidth="1"/>
    <col min="3698" max="3698" width="12.85546875" style="5" customWidth="1"/>
    <col min="3699" max="3699" width="11.7109375" style="5" customWidth="1"/>
    <col min="3700" max="3700" width="12.7109375" style="5" customWidth="1"/>
    <col min="3701" max="3701" width="11.7109375" style="5" customWidth="1"/>
    <col min="3702" max="3702" width="13" style="5" customWidth="1"/>
    <col min="3703" max="3714" width="11.7109375" style="5" customWidth="1"/>
    <col min="3715" max="3715" width="12.5703125" style="5" customWidth="1"/>
    <col min="3716" max="3716" width="11.7109375" style="5" customWidth="1"/>
    <col min="3717" max="3717" width="13" style="5" customWidth="1"/>
    <col min="3718" max="3723" width="11.7109375" style="5" customWidth="1"/>
    <col min="3724" max="3724" width="13.7109375" style="5" customWidth="1"/>
    <col min="3725" max="3725" width="13.140625" style="5" customWidth="1"/>
    <col min="3726" max="3729" width="13" style="5" customWidth="1"/>
    <col min="3730" max="3736" width="11.7109375" style="5" customWidth="1"/>
    <col min="3737" max="3737" width="10.85546875" style="5" customWidth="1"/>
    <col min="3738" max="3738" width="11.7109375" style="5" customWidth="1"/>
    <col min="3739" max="3741" width="22.7109375" style="5" customWidth="1"/>
    <col min="3742" max="3744" width="20.7109375" style="5" customWidth="1"/>
    <col min="3745" max="3932" width="8.85546875" style="5"/>
    <col min="3933" max="3933" width="6.140625" style="5" customWidth="1"/>
    <col min="3934" max="3934" width="20.28515625" style="5" customWidth="1"/>
    <col min="3935" max="3935" width="12.42578125" style="5" customWidth="1"/>
    <col min="3936" max="3936" width="13" style="5" customWidth="1"/>
    <col min="3937" max="3937" width="12.5703125" style="5" customWidth="1"/>
    <col min="3938" max="3951" width="11.7109375" style="5" customWidth="1"/>
    <col min="3952" max="3952" width="12.28515625" style="5" customWidth="1"/>
    <col min="3953" max="3953" width="11.7109375" style="5" customWidth="1"/>
    <col min="3954" max="3954" width="12.85546875" style="5" customWidth="1"/>
    <col min="3955" max="3955" width="11.7109375" style="5" customWidth="1"/>
    <col min="3956" max="3956" width="12.7109375" style="5" customWidth="1"/>
    <col min="3957" max="3957" width="11.7109375" style="5" customWidth="1"/>
    <col min="3958" max="3958" width="13" style="5" customWidth="1"/>
    <col min="3959" max="3970" width="11.7109375" style="5" customWidth="1"/>
    <col min="3971" max="3971" width="12.5703125" style="5" customWidth="1"/>
    <col min="3972" max="3972" width="11.7109375" style="5" customWidth="1"/>
    <col min="3973" max="3973" width="13" style="5" customWidth="1"/>
    <col min="3974" max="3979" width="11.7109375" style="5" customWidth="1"/>
    <col min="3980" max="3980" width="13.7109375" style="5" customWidth="1"/>
    <col min="3981" max="3981" width="13.140625" style="5" customWidth="1"/>
    <col min="3982" max="3985" width="13" style="5" customWidth="1"/>
    <col min="3986" max="3992" width="11.7109375" style="5" customWidth="1"/>
    <col min="3993" max="3993" width="10.85546875" style="5" customWidth="1"/>
    <col min="3994" max="3994" width="11.7109375" style="5" customWidth="1"/>
    <col min="3995" max="3997" width="22.7109375" style="5" customWidth="1"/>
    <col min="3998" max="4000" width="20.7109375" style="5" customWidth="1"/>
    <col min="4001" max="4188" width="8.85546875" style="5"/>
    <col min="4189" max="4189" width="6.140625" style="5" customWidth="1"/>
    <col min="4190" max="4190" width="20.28515625" style="5" customWidth="1"/>
    <col min="4191" max="4191" width="12.42578125" style="5" customWidth="1"/>
    <col min="4192" max="4192" width="13" style="5" customWidth="1"/>
    <col min="4193" max="4193" width="12.5703125" style="5" customWidth="1"/>
    <col min="4194" max="4207" width="11.7109375" style="5" customWidth="1"/>
    <col min="4208" max="4208" width="12.28515625" style="5" customWidth="1"/>
    <col min="4209" max="4209" width="11.7109375" style="5" customWidth="1"/>
    <col min="4210" max="4210" width="12.85546875" style="5" customWidth="1"/>
    <col min="4211" max="4211" width="11.7109375" style="5" customWidth="1"/>
    <col min="4212" max="4212" width="12.7109375" style="5" customWidth="1"/>
    <col min="4213" max="4213" width="11.7109375" style="5" customWidth="1"/>
    <col min="4214" max="4214" width="13" style="5" customWidth="1"/>
    <col min="4215" max="4226" width="11.7109375" style="5" customWidth="1"/>
    <col min="4227" max="4227" width="12.5703125" style="5" customWidth="1"/>
    <col min="4228" max="4228" width="11.7109375" style="5" customWidth="1"/>
    <col min="4229" max="4229" width="13" style="5" customWidth="1"/>
    <col min="4230" max="4235" width="11.7109375" style="5" customWidth="1"/>
    <col min="4236" max="4236" width="13.7109375" style="5" customWidth="1"/>
    <col min="4237" max="4237" width="13.140625" style="5" customWidth="1"/>
    <col min="4238" max="4241" width="13" style="5" customWidth="1"/>
    <col min="4242" max="4248" width="11.7109375" style="5" customWidth="1"/>
    <col min="4249" max="4249" width="10.85546875" style="5" customWidth="1"/>
    <col min="4250" max="4250" width="11.7109375" style="5" customWidth="1"/>
    <col min="4251" max="4253" width="22.7109375" style="5" customWidth="1"/>
    <col min="4254" max="4256" width="20.7109375" style="5" customWidth="1"/>
    <col min="4257" max="4444" width="8.85546875" style="5"/>
    <col min="4445" max="4445" width="6.140625" style="5" customWidth="1"/>
    <col min="4446" max="4446" width="20.28515625" style="5" customWidth="1"/>
    <col min="4447" max="4447" width="12.42578125" style="5" customWidth="1"/>
    <col min="4448" max="4448" width="13" style="5" customWidth="1"/>
    <col min="4449" max="4449" width="12.5703125" style="5" customWidth="1"/>
    <col min="4450" max="4463" width="11.7109375" style="5" customWidth="1"/>
    <col min="4464" max="4464" width="12.28515625" style="5" customWidth="1"/>
    <col min="4465" max="4465" width="11.7109375" style="5" customWidth="1"/>
    <col min="4466" max="4466" width="12.85546875" style="5" customWidth="1"/>
    <col min="4467" max="4467" width="11.7109375" style="5" customWidth="1"/>
    <col min="4468" max="4468" width="12.7109375" style="5" customWidth="1"/>
    <col min="4469" max="4469" width="11.7109375" style="5" customWidth="1"/>
    <col min="4470" max="4470" width="13" style="5" customWidth="1"/>
    <col min="4471" max="4482" width="11.7109375" style="5" customWidth="1"/>
    <col min="4483" max="4483" width="12.5703125" style="5" customWidth="1"/>
    <col min="4484" max="4484" width="11.7109375" style="5" customWidth="1"/>
    <col min="4485" max="4485" width="13" style="5" customWidth="1"/>
    <col min="4486" max="4491" width="11.7109375" style="5" customWidth="1"/>
    <col min="4492" max="4492" width="13.7109375" style="5" customWidth="1"/>
    <col min="4493" max="4493" width="13.140625" style="5" customWidth="1"/>
    <col min="4494" max="4497" width="13" style="5" customWidth="1"/>
    <col min="4498" max="4504" width="11.7109375" style="5" customWidth="1"/>
    <col min="4505" max="4505" width="10.85546875" style="5" customWidth="1"/>
    <col min="4506" max="4506" width="11.7109375" style="5" customWidth="1"/>
    <col min="4507" max="4509" width="22.7109375" style="5" customWidth="1"/>
    <col min="4510" max="4512" width="20.7109375" style="5" customWidth="1"/>
    <col min="4513" max="4700" width="8.85546875" style="5"/>
    <col min="4701" max="4701" width="6.140625" style="5" customWidth="1"/>
    <col min="4702" max="4702" width="20.28515625" style="5" customWidth="1"/>
    <col min="4703" max="4703" width="12.42578125" style="5" customWidth="1"/>
    <col min="4704" max="4704" width="13" style="5" customWidth="1"/>
    <col min="4705" max="4705" width="12.5703125" style="5" customWidth="1"/>
    <col min="4706" max="4719" width="11.7109375" style="5" customWidth="1"/>
    <col min="4720" max="4720" width="12.28515625" style="5" customWidth="1"/>
    <col min="4721" max="4721" width="11.7109375" style="5" customWidth="1"/>
    <col min="4722" max="4722" width="12.85546875" style="5" customWidth="1"/>
    <col min="4723" max="4723" width="11.7109375" style="5" customWidth="1"/>
    <col min="4724" max="4724" width="12.7109375" style="5" customWidth="1"/>
    <col min="4725" max="4725" width="11.7109375" style="5" customWidth="1"/>
    <col min="4726" max="4726" width="13" style="5" customWidth="1"/>
    <col min="4727" max="4738" width="11.7109375" style="5" customWidth="1"/>
    <col min="4739" max="4739" width="12.5703125" style="5" customWidth="1"/>
    <col min="4740" max="4740" width="11.7109375" style="5" customWidth="1"/>
    <col min="4741" max="4741" width="13" style="5" customWidth="1"/>
    <col min="4742" max="4747" width="11.7109375" style="5" customWidth="1"/>
    <col min="4748" max="4748" width="13.7109375" style="5" customWidth="1"/>
    <col min="4749" max="4749" width="13.140625" style="5" customWidth="1"/>
    <col min="4750" max="4753" width="13" style="5" customWidth="1"/>
    <col min="4754" max="4760" width="11.7109375" style="5" customWidth="1"/>
    <col min="4761" max="4761" width="10.85546875" style="5" customWidth="1"/>
    <col min="4762" max="4762" width="11.7109375" style="5" customWidth="1"/>
    <col min="4763" max="4765" width="22.7109375" style="5" customWidth="1"/>
    <col min="4766" max="4768" width="20.7109375" style="5" customWidth="1"/>
    <col min="4769" max="4956" width="8.85546875" style="5"/>
    <col min="4957" max="4957" width="6.140625" style="5" customWidth="1"/>
    <col min="4958" max="4958" width="20.28515625" style="5" customWidth="1"/>
    <col min="4959" max="4959" width="12.42578125" style="5" customWidth="1"/>
    <col min="4960" max="4960" width="13" style="5" customWidth="1"/>
    <col min="4961" max="4961" width="12.5703125" style="5" customWidth="1"/>
    <col min="4962" max="4975" width="11.7109375" style="5" customWidth="1"/>
    <col min="4976" max="4976" width="12.28515625" style="5" customWidth="1"/>
    <col min="4977" max="4977" width="11.7109375" style="5" customWidth="1"/>
    <col min="4978" max="4978" width="12.85546875" style="5" customWidth="1"/>
    <col min="4979" max="4979" width="11.7109375" style="5" customWidth="1"/>
    <col min="4980" max="4980" width="12.7109375" style="5" customWidth="1"/>
    <col min="4981" max="4981" width="11.7109375" style="5" customWidth="1"/>
    <col min="4982" max="4982" width="13" style="5" customWidth="1"/>
    <col min="4983" max="4994" width="11.7109375" style="5" customWidth="1"/>
    <col min="4995" max="4995" width="12.5703125" style="5" customWidth="1"/>
    <col min="4996" max="4996" width="11.7109375" style="5" customWidth="1"/>
    <col min="4997" max="4997" width="13" style="5" customWidth="1"/>
    <col min="4998" max="5003" width="11.7109375" style="5" customWidth="1"/>
    <col min="5004" max="5004" width="13.7109375" style="5" customWidth="1"/>
    <col min="5005" max="5005" width="13.140625" style="5" customWidth="1"/>
    <col min="5006" max="5009" width="13" style="5" customWidth="1"/>
    <col min="5010" max="5016" width="11.7109375" style="5" customWidth="1"/>
    <col min="5017" max="5017" width="10.85546875" style="5" customWidth="1"/>
    <col min="5018" max="5018" width="11.7109375" style="5" customWidth="1"/>
    <col min="5019" max="5021" width="22.7109375" style="5" customWidth="1"/>
    <col min="5022" max="5024" width="20.7109375" style="5" customWidth="1"/>
    <col min="5025" max="5212" width="8.85546875" style="5"/>
    <col min="5213" max="5213" width="6.140625" style="5" customWidth="1"/>
    <col min="5214" max="5214" width="20.28515625" style="5" customWidth="1"/>
    <col min="5215" max="5215" width="12.42578125" style="5" customWidth="1"/>
    <col min="5216" max="5216" width="13" style="5" customWidth="1"/>
    <col min="5217" max="5217" width="12.5703125" style="5" customWidth="1"/>
    <col min="5218" max="5231" width="11.7109375" style="5" customWidth="1"/>
    <col min="5232" max="5232" width="12.28515625" style="5" customWidth="1"/>
    <col min="5233" max="5233" width="11.7109375" style="5" customWidth="1"/>
    <col min="5234" max="5234" width="12.85546875" style="5" customWidth="1"/>
    <col min="5235" max="5235" width="11.7109375" style="5" customWidth="1"/>
    <col min="5236" max="5236" width="12.7109375" style="5" customWidth="1"/>
    <col min="5237" max="5237" width="11.7109375" style="5" customWidth="1"/>
    <col min="5238" max="5238" width="13" style="5" customWidth="1"/>
    <col min="5239" max="5250" width="11.7109375" style="5" customWidth="1"/>
    <col min="5251" max="5251" width="12.5703125" style="5" customWidth="1"/>
    <col min="5252" max="5252" width="11.7109375" style="5" customWidth="1"/>
    <col min="5253" max="5253" width="13" style="5" customWidth="1"/>
    <col min="5254" max="5259" width="11.7109375" style="5" customWidth="1"/>
    <col min="5260" max="5260" width="13.7109375" style="5" customWidth="1"/>
    <col min="5261" max="5261" width="13.140625" style="5" customWidth="1"/>
    <col min="5262" max="5265" width="13" style="5" customWidth="1"/>
    <col min="5266" max="5272" width="11.7109375" style="5" customWidth="1"/>
    <col min="5273" max="5273" width="10.85546875" style="5" customWidth="1"/>
    <col min="5274" max="5274" width="11.7109375" style="5" customWidth="1"/>
    <col min="5275" max="5277" width="22.7109375" style="5" customWidth="1"/>
    <col min="5278" max="5280" width="20.7109375" style="5" customWidth="1"/>
    <col min="5281" max="5468" width="8.85546875" style="5"/>
    <col min="5469" max="5469" width="6.140625" style="5" customWidth="1"/>
    <col min="5470" max="5470" width="20.28515625" style="5" customWidth="1"/>
    <col min="5471" max="5471" width="12.42578125" style="5" customWidth="1"/>
    <col min="5472" max="5472" width="13" style="5" customWidth="1"/>
    <col min="5473" max="5473" width="12.5703125" style="5" customWidth="1"/>
    <col min="5474" max="5487" width="11.7109375" style="5" customWidth="1"/>
    <col min="5488" max="5488" width="12.28515625" style="5" customWidth="1"/>
    <col min="5489" max="5489" width="11.7109375" style="5" customWidth="1"/>
    <col min="5490" max="5490" width="12.85546875" style="5" customWidth="1"/>
    <col min="5491" max="5491" width="11.7109375" style="5" customWidth="1"/>
    <col min="5492" max="5492" width="12.7109375" style="5" customWidth="1"/>
    <col min="5493" max="5493" width="11.7109375" style="5" customWidth="1"/>
    <col min="5494" max="5494" width="13" style="5" customWidth="1"/>
    <col min="5495" max="5506" width="11.7109375" style="5" customWidth="1"/>
    <col min="5507" max="5507" width="12.5703125" style="5" customWidth="1"/>
    <col min="5508" max="5508" width="11.7109375" style="5" customWidth="1"/>
    <col min="5509" max="5509" width="13" style="5" customWidth="1"/>
    <col min="5510" max="5515" width="11.7109375" style="5" customWidth="1"/>
    <col min="5516" max="5516" width="13.7109375" style="5" customWidth="1"/>
    <col min="5517" max="5517" width="13.140625" style="5" customWidth="1"/>
    <col min="5518" max="5521" width="13" style="5" customWidth="1"/>
    <col min="5522" max="5528" width="11.7109375" style="5" customWidth="1"/>
    <col min="5529" max="5529" width="10.85546875" style="5" customWidth="1"/>
    <col min="5530" max="5530" width="11.7109375" style="5" customWidth="1"/>
    <col min="5531" max="5533" width="22.7109375" style="5" customWidth="1"/>
    <col min="5534" max="5536" width="20.7109375" style="5" customWidth="1"/>
    <col min="5537" max="5724" width="8.85546875" style="5"/>
    <col min="5725" max="5725" width="6.140625" style="5" customWidth="1"/>
    <col min="5726" max="5726" width="20.28515625" style="5" customWidth="1"/>
    <col min="5727" max="5727" width="12.42578125" style="5" customWidth="1"/>
    <col min="5728" max="5728" width="13" style="5" customWidth="1"/>
    <col min="5729" max="5729" width="12.5703125" style="5" customWidth="1"/>
    <col min="5730" max="5743" width="11.7109375" style="5" customWidth="1"/>
    <col min="5744" max="5744" width="12.28515625" style="5" customWidth="1"/>
    <col min="5745" max="5745" width="11.7109375" style="5" customWidth="1"/>
    <col min="5746" max="5746" width="12.85546875" style="5" customWidth="1"/>
    <col min="5747" max="5747" width="11.7109375" style="5" customWidth="1"/>
    <col min="5748" max="5748" width="12.7109375" style="5" customWidth="1"/>
    <col min="5749" max="5749" width="11.7109375" style="5" customWidth="1"/>
    <col min="5750" max="5750" width="13" style="5" customWidth="1"/>
    <col min="5751" max="5762" width="11.7109375" style="5" customWidth="1"/>
    <col min="5763" max="5763" width="12.5703125" style="5" customWidth="1"/>
    <col min="5764" max="5764" width="11.7109375" style="5" customWidth="1"/>
    <col min="5765" max="5765" width="13" style="5" customWidth="1"/>
    <col min="5766" max="5771" width="11.7109375" style="5" customWidth="1"/>
    <col min="5772" max="5772" width="13.7109375" style="5" customWidth="1"/>
    <col min="5773" max="5773" width="13.140625" style="5" customWidth="1"/>
    <col min="5774" max="5777" width="13" style="5" customWidth="1"/>
    <col min="5778" max="5784" width="11.7109375" style="5" customWidth="1"/>
    <col min="5785" max="5785" width="10.85546875" style="5" customWidth="1"/>
    <col min="5786" max="5786" width="11.7109375" style="5" customWidth="1"/>
    <col min="5787" max="5789" width="22.7109375" style="5" customWidth="1"/>
    <col min="5790" max="5792" width="20.7109375" style="5" customWidth="1"/>
    <col min="5793" max="5980" width="8.85546875" style="5"/>
    <col min="5981" max="5981" width="6.140625" style="5" customWidth="1"/>
    <col min="5982" max="5982" width="20.28515625" style="5" customWidth="1"/>
    <col min="5983" max="5983" width="12.42578125" style="5" customWidth="1"/>
    <col min="5984" max="5984" width="13" style="5" customWidth="1"/>
    <col min="5985" max="5985" width="12.5703125" style="5" customWidth="1"/>
    <col min="5986" max="5999" width="11.7109375" style="5" customWidth="1"/>
    <col min="6000" max="6000" width="12.28515625" style="5" customWidth="1"/>
    <col min="6001" max="6001" width="11.7109375" style="5" customWidth="1"/>
    <col min="6002" max="6002" width="12.85546875" style="5" customWidth="1"/>
    <col min="6003" max="6003" width="11.7109375" style="5" customWidth="1"/>
    <col min="6004" max="6004" width="12.7109375" style="5" customWidth="1"/>
    <col min="6005" max="6005" width="11.7109375" style="5" customWidth="1"/>
    <col min="6006" max="6006" width="13" style="5" customWidth="1"/>
    <col min="6007" max="6018" width="11.7109375" style="5" customWidth="1"/>
    <col min="6019" max="6019" width="12.5703125" style="5" customWidth="1"/>
    <col min="6020" max="6020" width="11.7109375" style="5" customWidth="1"/>
    <col min="6021" max="6021" width="13" style="5" customWidth="1"/>
    <col min="6022" max="6027" width="11.7109375" style="5" customWidth="1"/>
    <col min="6028" max="6028" width="13.7109375" style="5" customWidth="1"/>
    <col min="6029" max="6029" width="13.140625" style="5" customWidth="1"/>
    <col min="6030" max="6033" width="13" style="5" customWidth="1"/>
    <col min="6034" max="6040" width="11.7109375" style="5" customWidth="1"/>
    <col min="6041" max="6041" width="10.85546875" style="5" customWidth="1"/>
    <col min="6042" max="6042" width="11.7109375" style="5" customWidth="1"/>
    <col min="6043" max="6045" width="22.7109375" style="5" customWidth="1"/>
    <col min="6046" max="6048" width="20.7109375" style="5" customWidth="1"/>
    <col min="6049" max="6236" width="8.85546875" style="5"/>
    <col min="6237" max="6237" width="6.140625" style="5" customWidth="1"/>
    <col min="6238" max="6238" width="20.28515625" style="5" customWidth="1"/>
    <col min="6239" max="6239" width="12.42578125" style="5" customWidth="1"/>
    <col min="6240" max="6240" width="13" style="5" customWidth="1"/>
    <col min="6241" max="6241" width="12.5703125" style="5" customWidth="1"/>
    <col min="6242" max="6255" width="11.7109375" style="5" customWidth="1"/>
    <col min="6256" max="6256" width="12.28515625" style="5" customWidth="1"/>
    <col min="6257" max="6257" width="11.7109375" style="5" customWidth="1"/>
    <col min="6258" max="6258" width="12.85546875" style="5" customWidth="1"/>
    <col min="6259" max="6259" width="11.7109375" style="5" customWidth="1"/>
    <col min="6260" max="6260" width="12.7109375" style="5" customWidth="1"/>
    <col min="6261" max="6261" width="11.7109375" style="5" customWidth="1"/>
    <col min="6262" max="6262" width="13" style="5" customWidth="1"/>
    <col min="6263" max="6274" width="11.7109375" style="5" customWidth="1"/>
    <col min="6275" max="6275" width="12.5703125" style="5" customWidth="1"/>
    <col min="6276" max="6276" width="11.7109375" style="5" customWidth="1"/>
    <col min="6277" max="6277" width="13" style="5" customWidth="1"/>
    <col min="6278" max="6283" width="11.7109375" style="5" customWidth="1"/>
    <col min="6284" max="6284" width="13.7109375" style="5" customWidth="1"/>
    <col min="6285" max="6285" width="13.140625" style="5" customWidth="1"/>
    <col min="6286" max="6289" width="13" style="5" customWidth="1"/>
    <col min="6290" max="6296" width="11.7109375" style="5" customWidth="1"/>
    <col min="6297" max="6297" width="10.85546875" style="5" customWidth="1"/>
    <col min="6298" max="6298" width="11.7109375" style="5" customWidth="1"/>
    <col min="6299" max="6301" width="22.7109375" style="5" customWidth="1"/>
    <col min="6302" max="6304" width="20.7109375" style="5" customWidth="1"/>
    <col min="6305" max="6492" width="8.85546875" style="5"/>
    <col min="6493" max="6493" width="6.140625" style="5" customWidth="1"/>
    <col min="6494" max="6494" width="20.28515625" style="5" customWidth="1"/>
    <col min="6495" max="6495" width="12.42578125" style="5" customWidth="1"/>
    <col min="6496" max="6496" width="13" style="5" customWidth="1"/>
    <col min="6497" max="6497" width="12.5703125" style="5" customWidth="1"/>
    <col min="6498" max="6511" width="11.7109375" style="5" customWidth="1"/>
    <col min="6512" max="6512" width="12.28515625" style="5" customWidth="1"/>
    <col min="6513" max="6513" width="11.7109375" style="5" customWidth="1"/>
    <col min="6514" max="6514" width="12.85546875" style="5" customWidth="1"/>
    <col min="6515" max="6515" width="11.7109375" style="5" customWidth="1"/>
    <col min="6516" max="6516" width="12.7109375" style="5" customWidth="1"/>
    <col min="6517" max="6517" width="11.7109375" style="5" customWidth="1"/>
    <col min="6518" max="6518" width="13" style="5" customWidth="1"/>
    <col min="6519" max="6530" width="11.7109375" style="5" customWidth="1"/>
    <col min="6531" max="6531" width="12.5703125" style="5" customWidth="1"/>
    <col min="6532" max="6532" width="11.7109375" style="5" customWidth="1"/>
    <col min="6533" max="6533" width="13" style="5" customWidth="1"/>
    <col min="6534" max="6539" width="11.7109375" style="5" customWidth="1"/>
    <col min="6540" max="6540" width="13.7109375" style="5" customWidth="1"/>
    <col min="6541" max="6541" width="13.140625" style="5" customWidth="1"/>
    <col min="6542" max="6545" width="13" style="5" customWidth="1"/>
    <col min="6546" max="6552" width="11.7109375" style="5" customWidth="1"/>
    <col min="6553" max="6553" width="10.85546875" style="5" customWidth="1"/>
    <col min="6554" max="6554" width="11.7109375" style="5" customWidth="1"/>
    <col min="6555" max="6557" width="22.7109375" style="5" customWidth="1"/>
    <col min="6558" max="6560" width="20.7109375" style="5" customWidth="1"/>
    <col min="6561" max="6748" width="8.85546875" style="5"/>
    <col min="6749" max="6749" width="6.140625" style="5" customWidth="1"/>
    <col min="6750" max="6750" width="20.28515625" style="5" customWidth="1"/>
    <col min="6751" max="6751" width="12.42578125" style="5" customWidth="1"/>
    <col min="6752" max="6752" width="13" style="5" customWidth="1"/>
    <col min="6753" max="6753" width="12.5703125" style="5" customWidth="1"/>
    <col min="6754" max="6767" width="11.7109375" style="5" customWidth="1"/>
    <col min="6768" max="6768" width="12.28515625" style="5" customWidth="1"/>
    <col min="6769" max="6769" width="11.7109375" style="5" customWidth="1"/>
    <col min="6770" max="6770" width="12.85546875" style="5" customWidth="1"/>
    <col min="6771" max="6771" width="11.7109375" style="5" customWidth="1"/>
    <col min="6772" max="6772" width="12.7109375" style="5" customWidth="1"/>
    <col min="6773" max="6773" width="11.7109375" style="5" customWidth="1"/>
    <col min="6774" max="6774" width="13" style="5" customWidth="1"/>
    <col min="6775" max="6786" width="11.7109375" style="5" customWidth="1"/>
    <col min="6787" max="6787" width="12.5703125" style="5" customWidth="1"/>
    <col min="6788" max="6788" width="11.7109375" style="5" customWidth="1"/>
    <col min="6789" max="6789" width="13" style="5" customWidth="1"/>
    <col min="6790" max="6795" width="11.7109375" style="5" customWidth="1"/>
    <col min="6796" max="6796" width="13.7109375" style="5" customWidth="1"/>
    <col min="6797" max="6797" width="13.140625" style="5" customWidth="1"/>
    <col min="6798" max="6801" width="13" style="5" customWidth="1"/>
    <col min="6802" max="6808" width="11.7109375" style="5" customWidth="1"/>
    <col min="6809" max="6809" width="10.85546875" style="5" customWidth="1"/>
    <col min="6810" max="6810" width="11.7109375" style="5" customWidth="1"/>
    <col min="6811" max="6813" width="22.7109375" style="5" customWidth="1"/>
    <col min="6814" max="6816" width="20.7109375" style="5" customWidth="1"/>
    <col min="6817" max="7004" width="8.85546875" style="5"/>
    <col min="7005" max="7005" width="6.140625" style="5" customWidth="1"/>
    <col min="7006" max="7006" width="20.28515625" style="5" customWidth="1"/>
    <col min="7007" max="7007" width="12.42578125" style="5" customWidth="1"/>
    <col min="7008" max="7008" width="13" style="5" customWidth="1"/>
    <col min="7009" max="7009" width="12.5703125" style="5" customWidth="1"/>
    <col min="7010" max="7023" width="11.7109375" style="5" customWidth="1"/>
    <col min="7024" max="7024" width="12.28515625" style="5" customWidth="1"/>
    <col min="7025" max="7025" width="11.7109375" style="5" customWidth="1"/>
    <col min="7026" max="7026" width="12.85546875" style="5" customWidth="1"/>
    <col min="7027" max="7027" width="11.7109375" style="5" customWidth="1"/>
    <col min="7028" max="7028" width="12.7109375" style="5" customWidth="1"/>
    <col min="7029" max="7029" width="11.7109375" style="5" customWidth="1"/>
    <col min="7030" max="7030" width="13" style="5" customWidth="1"/>
    <col min="7031" max="7042" width="11.7109375" style="5" customWidth="1"/>
    <col min="7043" max="7043" width="12.5703125" style="5" customWidth="1"/>
    <col min="7044" max="7044" width="11.7109375" style="5" customWidth="1"/>
    <col min="7045" max="7045" width="13" style="5" customWidth="1"/>
    <col min="7046" max="7051" width="11.7109375" style="5" customWidth="1"/>
    <col min="7052" max="7052" width="13.7109375" style="5" customWidth="1"/>
    <col min="7053" max="7053" width="13.140625" style="5" customWidth="1"/>
    <col min="7054" max="7057" width="13" style="5" customWidth="1"/>
    <col min="7058" max="7064" width="11.7109375" style="5" customWidth="1"/>
    <col min="7065" max="7065" width="10.85546875" style="5" customWidth="1"/>
    <col min="7066" max="7066" width="11.7109375" style="5" customWidth="1"/>
    <col min="7067" max="7069" width="22.7109375" style="5" customWidth="1"/>
    <col min="7070" max="7072" width="20.7109375" style="5" customWidth="1"/>
    <col min="7073" max="7260" width="8.85546875" style="5"/>
    <col min="7261" max="7261" width="6.140625" style="5" customWidth="1"/>
    <col min="7262" max="7262" width="20.28515625" style="5" customWidth="1"/>
    <col min="7263" max="7263" width="12.42578125" style="5" customWidth="1"/>
    <col min="7264" max="7264" width="13" style="5" customWidth="1"/>
    <col min="7265" max="7265" width="12.5703125" style="5" customWidth="1"/>
    <col min="7266" max="7279" width="11.7109375" style="5" customWidth="1"/>
    <col min="7280" max="7280" width="12.28515625" style="5" customWidth="1"/>
    <col min="7281" max="7281" width="11.7109375" style="5" customWidth="1"/>
    <col min="7282" max="7282" width="12.85546875" style="5" customWidth="1"/>
    <col min="7283" max="7283" width="11.7109375" style="5" customWidth="1"/>
    <col min="7284" max="7284" width="12.7109375" style="5" customWidth="1"/>
    <col min="7285" max="7285" width="11.7109375" style="5" customWidth="1"/>
    <col min="7286" max="7286" width="13" style="5" customWidth="1"/>
    <col min="7287" max="7298" width="11.7109375" style="5" customWidth="1"/>
    <col min="7299" max="7299" width="12.5703125" style="5" customWidth="1"/>
    <col min="7300" max="7300" width="11.7109375" style="5" customWidth="1"/>
    <col min="7301" max="7301" width="13" style="5" customWidth="1"/>
    <col min="7302" max="7307" width="11.7109375" style="5" customWidth="1"/>
    <col min="7308" max="7308" width="13.7109375" style="5" customWidth="1"/>
    <col min="7309" max="7309" width="13.140625" style="5" customWidth="1"/>
    <col min="7310" max="7313" width="13" style="5" customWidth="1"/>
    <col min="7314" max="7320" width="11.7109375" style="5" customWidth="1"/>
    <col min="7321" max="7321" width="10.85546875" style="5" customWidth="1"/>
    <col min="7322" max="7322" width="11.7109375" style="5" customWidth="1"/>
    <col min="7323" max="7325" width="22.7109375" style="5" customWidth="1"/>
    <col min="7326" max="7328" width="20.7109375" style="5" customWidth="1"/>
    <col min="7329" max="7516" width="8.85546875" style="5"/>
    <col min="7517" max="7517" width="6.140625" style="5" customWidth="1"/>
    <col min="7518" max="7518" width="20.28515625" style="5" customWidth="1"/>
    <col min="7519" max="7519" width="12.42578125" style="5" customWidth="1"/>
    <col min="7520" max="7520" width="13" style="5" customWidth="1"/>
    <col min="7521" max="7521" width="12.5703125" style="5" customWidth="1"/>
    <col min="7522" max="7535" width="11.7109375" style="5" customWidth="1"/>
    <col min="7536" max="7536" width="12.28515625" style="5" customWidth="1"/>
    <col min="7537" max="7537" width="11.7109375" style="5" customWidth="1"/>
    <col min="7538" max="7538" width="12.85546875" style="5" customWidth="1"/>
    <col min="7539" max="7539" width="11.7109375" style="5" customWidth="1"/>
    <col min="7540" max="7540" width="12.7109375" style="5" customWidth="1"/>
    <col min="7541" max="7541" width="11.7109375" style="5" customWidth="1"/>
    <col min="7542" max="7542" width="13" style="5" customWidth="1"/>
    <col min="7543" max="7554" width="11.7109375" style="5" customWidth="1"/>
    <col min="7555" max="7555" width="12.5703125" style="5" customWidth="1"/>
    <col min="7556" max="7556" width="11.7109375" style="5" customWidth="1"/>
    <col min="7557" max="7557" width="13" style="5" customWidth="1"/>
    <col min="7558" max="7563" width="11.7109375" style="5" customWidth="1"/>
    <col min="7564" max="7564" width="13.7109375" style="5" customWidth="1"/>
    <col min="7565" max="7565" width="13.140625" style="5" customWidth="1"/>
    <col min="7566" max="7569" width="13" style="5" customWidth="1"/>
    <col min="7570" max="7576" width="11.7109375" style="5" customWidth="1"/>
    <col min="7577" max="7577" width="10.85546875" style="5" customWidth="1"/>
    <col min="7578" max="7578" width="11.7109375" style="5" customWidth="1"/>
    <col min="7579" max="7581" width="22.7109375" style="5" customWidth="1"/>
    <col min="7582" max="7584" width="20.7109375" style="5" customWidth="1"/>
    <col min="7585" max="7772" width="8.85546875" style="5"/>
    <col min="7773" max="7773" width="6.140625" style="5" customWidth="1"/>
    <col min="7774" max="7774" width="20.28515625" style="5" customWidth="1"/>
    <col min="7775" max="7775" width="12.42578125" style="5" customWidth="1"/>
    <col min="7776" max="7776" width="13" style="5" customWidth="1"/>
    <col min="7777" max="7777" width="12.5703125" style="5" customWidth="1"/>
    <col min="7778" max="7791" width="11.7109375" style="5" customWidth="1"/>
    <col min="7792" max="7792" width="12.28515625" style="5" customWidth="1"/>
    <col min="7793" max="7793" width="11.7109375" style="5" customWidth="1"/>
    <col min="7794" max="7794" width="12.85546875" style="5" customWidth="1"/>
    <col min="7795" max="7795" width="11.7109375" style="5" customWidth="1"/>
    <col min="7796" max="7796" width="12.7109375" style="5" customWidth="1"/>
    <col min="7797" max="7797" width="11.7109375" style="5" customWidth="1"/>
    <col min="7798" max="7798" width="13" style="5" customWidth="1"/>
    <col min="7799" max="7810" width="11.7109375" style="5" customWidth="1"/>
    <col min="7811" max="7811" width="12.5703125" style="5" customWidth="1"/>
    <col min="7812" max="7812" width="11.7109375" style="5" customWidth="1"/>
    <col min="7813" max="7813" width="13" style="5" customWidth="1"/>
    <col min="7814" max="7819" width="11.7109375" style="5" customWidth="1"/>
    <col min="7820" max="7820" width="13.7109375" style="5" customWidth="1"/>
    <col min="7821" max="7821" width="13.140625" style="5" customWidth="1"/>
    <col min="7822" max="7825" width="13" style="5" customWidth="1"/>
    <col min="7826" max="7832" width="11.7109375" style="5" customWidth="1"/>
    <col min="7833" max="7833" width="10.85546875" style="5" customWidth="1"/>
    <col min="7834" max="7834" width="11.7109375" style="5" customWidth="1"/>
    <col min="7835" max="7837" width="22.7109375" style="5" customWidth="1"/>
    <col min="7838" max="7840" width="20.7109375" style="5" customWidth="1"/>
    <col min="7841" max="8028" width="8.85546875" style="5"/>
    <col min="8029" max="8029" width="6.140625" style="5" customWidth="1"/>
    <col min="8030" max="8030" width="20.28515625" style="5" customWidth="1"/>
    <col min="8031" max="8031" width="12.42578125" style="5" customWidth="1"/>
    <col min="8032" max="8032" width="13" style="5" customWidth="1"/>
    <col min="8033" max="8033" width="12.5703125" style="5" customWidth="1"/>
    <col min="8034" max="8047" width="11.7109375" style="5" customWidth="1"/>
    <col min="8048" max="8048" width="12.28515625" style="5" customWidth="1"/>
    <col min="8049" max="8049" width="11.7109375" style="5" customWidth="1"/>
    <col min="8050" max="8050" width="12.85546875" style="5" customWidth="1"/>
    <col min="8051" max="8051" width="11.7109375" style="5" customWidth="1"/>
    <col min="8052" max="8052" width="12.7109375" style="5" customWidth="1"/>
    <col min="8053" max="8053" width="11.7109375" style="5" customWidth="1"/>
    <col min="8054" max="8054" width="13" style="5" customWidth="1"/>
    <col min="8055" max="8066" width="11.7109375" style="5" customWidth="1"/>
    <col min="8067" max="8067" width="12.5703125" style="5" customWidth="1"/>
    <col min="8068" max="8068" width="11.7109375" style="5" customWidth="1"/>
    <col min="8069" max="8069" width="13" style="5" customWidth="1"/>
    <col min="8070" max="8075" width="11.7109375" style="5" customWidth="1"/>
    <col min="8076" max="8076" width="13.7109375" style="5" customWidth="1"/>
    <col min="8077" max="8077" width="13.140625" style="5" customWidth="1"/>
    <col min="8078" max="8081" width="13" style="5" customWidth="1"/>
    <col min="8082" max="8088" width="11.7109375" style="5" customWidth="1"/>
    <col min="8089" max="8089" width="10.85546875" style="5" customWidth="1"/>
    <col min="8090" max="8090" width="11.7109375" style="5" customWidth="1"/>
    <col min="8091" max="8093" width="22.7109375" style="5" customWidth="1"/>
    <col min="8094" max="8096" width="20.7109375" style="5" customWidth="1"/>
    <col min="8097" max="8284" width="8.85546875" style="5"/>
    <col min="8285" max="8285" width="6.140625" style="5" customWidth="1"/>
    <col min="8286" max="8286" width="20.28515625" style="5" customWidth="1"/>
    <col min="8287" max="8287" width="12.42578125" style="5" customWidth="1"/>
    <col min="8288" max="8288" width="13" style="5" customWidth="1"/>
    <col min="8289" max="8289" width="12.5703125" style="5" customWidth="1"/>
    <col min="8290" max="8303" width="11.7109375" style="5" customWidth="1"/>
    <col min="8304" max="8304" width="12.28515625" style="5" customWidth="1"/>
    <col min="8305" max="8305" width="11.7109375" style="5" customWidth="1"/>
    <col min="8306" max="8306" width="12.85546875" style="5" customWidth="1"/>
    <col min="8307" max="8307" width="11.7109375" style="5" customWidth="1"/>
    <col min="8308" max="8308" width="12.7109375" style="5" customWidth="1"/>
    <col min="8309" max="8309" width="11.7109375" style="5" customWidth="1"/>
    <col min="8310" max="8310" width="13" style="5" customWidth="1"/>
    <col min="8311" max="8322" width="11.7109375" style="5" customWidth="1"/>
    <col min="8323" max="8323" width="12.5703125" style="5" customWidth="1"/>
    <col min="8324" max="8324" width="11.7109375" style="5" customWidth="1"/>
    <col min="8325" max="8325" width="13" style="5" customWidth="1"/>
    <col min="8326" max="8331" width="11.7109375" style="5" customWidth="1"/>
    <col min="8332" max="8332" width="13.7109375" style="5" customWidth="1"/>
    <col min="8333" max="8333" width="13.140625" style="5" customWidth="1"/>
    <col min="8334" max="8337" width="13" style="5" customWidth="1"/>
    <col min="8338" max="8344" width="11.7109375" style="5" customWidth="1"/>
    <col min="8345" max="8345" width="10.85546875" style="5" customWidth="1"/>
    <col min="8346" max="8346" width="11.7109375" style="5" customWidth="1"/>
    <col min="8347" max="8349" width="22.7109375" style="5" customWidth="1"/>
    <col min="8350" max="8352" width="20.7109375" style="5" customWidth="1"/>
    <col min="8353" max="8540" width="8.85546875" style="5"/>
    <col min="8541" max="8541" width="6.140625" style="5" customWidth="1"/>
    <col min="8542" max="8542" width="20.28515625" style="5" customWidth="1"/>
    <col min="8543" max="8543" width="12.42578125" style="5" customWidth="1"/>
    <col min="8544" max="8544" width="13" style="5" customWidth="1"/>
    <col min="8545" max="8545" width="12.5703125" style="5" customWidth="1"/>
    <col min="8546" max="8559" width="11.7109375" style="5" customWidth="1"/>
    <col min="8560" max="8560" width="12.28515625" style="5" customWidth="1"/>
    <col min="8561" max="8561" width="11.7109375" style="5" customWidth="1"/>
    <col min="8562" max="8562" width="12.85546875" style="5" customWidth="1"/>
    <col min="8563" max="8563" width="11.7109375" style="5" customWidth="1"/>
    <col min="8564" max="8564" width="12.7109375" style="5" customWidth="1"/>
    <col min="8565" max="8565" width="11.7109375" style="5" customWidth="1"/>
    <col min="8566" max="8566" width="13" style="5" customWidth="1"/>
    <col min="8567" max="8578" width="11.7109375" style="5" customWidth="1"/>
    <col min="8579" max="8579" width="12.5703125" style="5" customWidth="1"/>
    <col min="8580" max="8580" width="11.7109375" style="5" customWidth="1"/>
    <col min="8581" max="8581" width="13" style="5" customWidth="1"/>
    <col min="8582" max="8587" width="11.7109375" style="5" customWidth="1"/>
    <col min="8588" max="8588" width="13.7109375" style="5" customWidth="1"/>
    <col min="8589" max="8589" width="13.140625" style="5" customWidth="1"/>
    <col min="8590" max="8593" width="13" style="5" customWidth="1"/>
    <col min="8594" max="8600" width="11.7109375" style="5" customWidth="1"/>
    <col min="8601" max="8601" width="10.85546875" style="5" customWidth="1"/>
    <col min="8602" max="8602" width="11.7109375" style="5" customWidth="1"/>
    <col min="8603" max="8605" width="22.7109375" style="5" customWidth="1"/>
    <col min="8606" max="8608" width="20.7109375" style="5" customWidth="1"/>
    <col min="8609" max="8796" width="8.85546875" style="5"/>
    <col min="8797" max="8797" width="6.140625" style="5" customWidth="1"/>
    <col min="8798" max="8798" width="20.28515625" style="5" customWidth="1"/>
    <col min="8799" max="8799" width="12.42578125" style="5" customWidth="1"/>
    <col min="8800" max="8800" width="13" style="5" customWidth="1"/>
    <col min="8801" max="8801" width="12.5703125" style="5" customWidth="1"/>
    <col min="8802" max="8815" width="11.7109375" style="5" customWidth="1"/>
    <col min="8816" max="8816" width="12.28515625" style="5" customWidth="1"/>
    <col min="8817" max="8817" width="11.7109375" style="5" customWidth="1"/>
    <col min="8818" max="8818" width="12.85546875" style="5" customWidth="1"/>
    <col min="8819" max="8819" width="11.7109375" style="5" customWidth="1"/>
    <col min="8820" max="8820" width="12.7109375" style="5" customWidth="1"/>
    <col min="8821" max="8821" width="11.7109375" style="5" customWidth="1"/>
    <col min="8822" max="8822" width="13" style="5" customWidth="1"/>
    <col min="8823" max="8834" width="11.7109375" style="5" customWidth="1"/>
    <col min="8835" max="8835" width="12.5703125" style="5" customWidth="1"/>
    <col min="8836" max="8836" width="11.7109375" style="5" customWidth="1"/>
    <col min="8837" max="8837" width="13" style="5" customWidth="1"/>
    <col min="8838" max="8843" width="11.7109375" style="5" customWidth="1"/>
    <col min="8844" max="8844" width="13.7109375" style="5" customWidth="1"/>
    <col min="8845" max="8845" width="13.140625" style="5" customWidth="1"/>
    <col min="8846" max="8849" width="13" style="5" customWidth="1"/>
    <col min="8850" max="8856" width="11.7109375" style="5" customWidth="1"/>
    <col min="8857" max="8857" width="10.85546875" style="5" customWidth="1"/>
    <col min="8858" max="8858" width="11.7109375" style="5" customWidth="1"/>
    <col min="8859" max="8861" width="22.7109375" style="5" customWidth="1"/>
    <col min="8862" max="8864" width="20.7109375" style="5" customWidth="1"/>
    <col min="8865" max="9052" width="8.85546875" style="5"/>
    <col min="9053" max="9053" width="6.140625" style="5" customWidth="1"/>
    <col min="9054" max="9054" width="20.28515625" style="5" customWidth="1"/>
    <col min="9055" max="9055" width="12.42578125" style="5" customWidth="1"/>
    <col min="9056" max="9056" width="13" style="5" customWidth="1"/>
    <col min="9057" max="9057" width="12.5703125" style="5" customWidth="1"/>
    <col min="9058" max="9071" width="11.7109375" style="5" customWidth="1"/>
    <col min="9072" max="9072" width="12.28515625" style="5" customWidth="1"/>
    <col min="9073" max="9073" width="11.7109375" style="5" customWidth="1"/>
    <col min="9074" max="9074" width="12.85546875" style="5" customWidth="1"/>
    <col min="9075" max="9075" width="11.7109375" style="5" customWidth="1"/>
    <col min="9076" max="9076" width="12.7109375" style="5" customWidth="1"/>
    <col min="9077" max="9077" width="11.7109375" style="5" customWidth="1"/>
    <col min="9078" max="9078" width="13" style="5" customWidth="1"/>
    <col min="9079" max="9090" width="11.7109375" style="5" customWidth="1"/>
    <col min="9091" max="9091" width="12.5703125" style="5" customWidth="1"/>
    <col min="9092" max="9092" width="11.7109375" style="5" customWidth="1"/>
    <col min="9093" max="9093" width="13" style="5" customWidth="1"/>
    <col min="9094" max="9099" width="11.7109375" style="5" customWidth="1"/>
    <col min="9100" max="9100" width="13.7109375" style="5" customWidth="1"/>
    <col min="9101" max="9101" width="13.140625" style="5" customWidth="1"/>
    <col min="9102" max="9105" width="13" style="5" customWidth="1"/>
    <col min="9106" max="9112" width="11.7109375" style="5" customWidth="1"/>
    <col min="9113" max="9113" width="10.85546875" style="5" customWidth="1"/>
    <col min="9114" max="9114" width="11.7109375" style="5" customWidth="1"/>
    <col min="9115" max="9117" width="22.7109375" style="5" customWidth="1"/>
    <col min="9118" max="9120" width="20.7109375" style="5" customWidth="1"/>
    <col min="9121" max="9308" width="8.85546875" style="5"/>
    <col min="9309" max="9309" width="6.140625" style="5" customWidth="1"/>
    <col min="9310" max="9310" width="20.28515625" style="5" customWidth="1"/>
    <col min="9311" max="9311" width="12.42578125" style="5" customWidth="1"/>
    <col min="9312" max="9312" width="13" style="5" customWidth="1"/>
    <col min="9313" max="9313" width="12.5703125" style="5" customWidth="1"/>
    <col min="9314" max="9327" width="11.7109375" style="5" customWidth="1"/>
    <col min="9328" max="9328" width="12.28515625" style="5" customWidth="1"/>
    <col min="9329" max="9329" width="11.7109375" style="5" customWidth="1"/>
    <col min="9330" max="9330" width="12.85546875" style="5" customWidth="1"/>
    <col min="9331" max="9331" width="11.7109375" style="5" customWidth="1"/>
    <col min="9332" max="9332" width="12.7109375" style="5" customWidth="1"/>
    <col min="9333" max="9333" width="11.7109375" style="5" customWidth="1"/>
    <col min="9334" max="9334" width="13" style="5" customWidth="1"/>
    <col min="9335" max="9346" width="11.7109375" style="5" customWidth="1"/>
    <col min="9347" max="9347" width="12.5703125" style="5" customWidth="1"/>
    <col min="9348" max="9348" width="11.7109375" style="5" customWidth="1"/>
    <col min="9349" max="9349" width="13" style="5" customWidth="1"/>
    <col min="9350" max="9355" width="11.7109375" style="5" customWidth="1"/>
    <col min="9356" max="9356" width="13.7109375" style="5" customWidth="1"/>
    <col min="9357" max="9357" width="13.140625" style="5" customWidth="1"/>
    <col min="9358" max="9361" width="13" style="5" customWidth="1"/>
    <col min="9362" max="9368" width="11.7109375" style="5" customWidth="1"/>
    <col min="9369" max="9369" width="10.85546875" style="5" customWidth="1"/>
    <col min="9370" max="9370" width="11.7109375" style="5" customWidth="1"/>
    <col min="9371" max="9373" width="22.7109375" style="5" customWidth="1"/>
    <col min="9374" max="9376" width="20.7109375" style="5" customWidth="1"/>
    <col min="9377" max="9564" width="8.85546875" style="5"/>
    <col min="9565" max="9565" width="6.140625" style="5" customWidth="1"/>
    <col min="9566" max="9566" width="20.28515625" style="5" customWidth="1"/>
    <col min="9567" max="9567" width="12.42578125" style="5" customWidth="1"/>
    <col min="9568" max="9568" width="13" style="5" customWidth="1"/>
    <col min="9569" max="9569" width="12.5703125" style="5" customWidth="1"/>
    <col min="9570" max="9583" width="11.7109375" style="5" customWidth="1"/>
    <col min="9584" max="9584" width="12.28515625" style="5" customWidth="1"/>
    <col min="9585" max="9585" width="11.7109375" style="5" customWidth="1"/>
    <col min="9586" max="9586" width="12.85546875" style="5" customWidth="1"/>
    <col min="9587" max="9587" width="11.7109375" style="5" customWidth="1"/>
    <col min="9588" max="9588" width="12.7109375" style="5" customWidth="1"/>
    <col min="9589" max="9589" width="11.7109375" style="5" customWidth="1"/>
    <col min="9590" max="9590" width="13" style="5" customWidth="1"/>
    <col min="9591" max="9602" width="11.7109375" style="5" customWidth="1"/>
    <col min="9603" max="9603" width="12.5703125" style="5" customWidth="1"/>
    <col min="9604" max="9604" width="11.7109375" style="5" customWidth="1"/>
    <col min="9605" max="9605" width="13" style="5" customWidth="1"/>
    <col min="9606" max="9611" width="11.7109375" style="5" customWidth="1"/>
    <col min="9612" max="9612" width="13.7109375" style="5" customWidth="1"/>
    <col min="9613" max="9613" width="13.140625" style="5" customWidth="1"/>
    <col min="9614" max="9617" width="13" style="5" customWidth="1"/>
    <col min="9618" max="9624" width="11.7109375" style="5" customWidth="1"/>
    <col min="9625" max="9625" width="10.85546875" style="5" customWidth="1"/>
    <col min="9626" max="9626" width="11.7109375" style="5" customWidth="1"/>
    <col min="9627" max="9629" width="22.7109375" style="5" customWidth="1"/>
    <col min="9630" max="9632" width="20.7109375" style="5" customWidth="1"/>
    <col min="9633" max="9820" width="8.85546875" style="5"/>
    <col min="9821" max="9821" width="6.140625" style="5" customWidth="1"/>
    <col min="9822" max="9822" width="20.28515625" style="5" customWidth="1"/>
    <col min="9823" max="9823" width="12.42578125" style="5" customWidth="1"/>
    <col min="9824" max="9824" width="13" style="5" customWidth="1"/>
    <col min="9825" max="9825" width="12.5703125" style="5" customWidth="1"/>
    <col min="9826" max="9839" width="11.7109375" style="5" customWidth="1"/>
    <col min="9840" max="9840" width="12.28515625" style="5" customWidth="1"/>
    <col min="9841" max="9841" width="11.7109375" style="5" customWidth="1"/>
    <col min="9842" max="9842" width="12.85546875" style="5" customWidth="1"/>
    <col min="9843" max="9843" width="11.7109375" style="5" customWidth="1"/>
    <col min="9844" max="9844" width="12.7109375" style="5" customWidth="1"/>
    <col min="9845" max="9845" width="11.7109375" style="5" customWidth="1"/>
    <col min="9846" max="9846" width="13" style="5" customWidth="1"/>
    <col min="9847" max="9858" width="11.7109375" style="5" customWidth="1"/>
    <col min="9859" max="9859" width="12.5703125" style="5" customWidth="1"/>
    <col min="9860" max="9860" width="11.7109375" style="5" customWidth="1"/>
    <col min="9861" max="9861" width="13" style="5" customWidth="1"/>
    <col min="9862" max="9867" width="11.7109375" style="5" customWidth="1"/>
    <col min="9868" max="9868" width="13.7109375" style="5" customWidth="1"/>
    <col min="9869" max="9869" width="13.140625" style="5" customWidth="1"/>
    <col min="9870" max="9873" width="13" style="5" customWidth="1"/>
    <col min="9874" max="9880" width="11.7109375" style="5" customWidth="1"/>
    <col min="9881" max="9881" width="10.85546875" style="5" customWidth="1"/>
    <col min="9882" max="9882" width="11.7109375" style="5" customWidth="1"/>
    <col min="9883" max="9885" width="22.7109375" style="5" customWidth="1"/>
    <col min="9886" max="9888" width="20.7109375" style="5" customWidth="1"/>
    <col min="9889" max="10076" width="8.85546875" style="5"/>
    <col min="10077" max="10077" width="6.140625" style="5" customWidth="1"/>
    <col min="10078" max="10078" width="20.28515625" style="5" customWidth="1"/>
    <col min="10079" max="10079" width="12.42578125" style="5" customWidth="1"/>
    <col min="10080" max="10080" width="13" style="5" customWidth="1"/>
    <col min="10081" max="10081" width="12.5703125" style="5" customWidth="1"/>
    <col min="10082" max="10095" width="11.7109375" style="5" customWidth="1"/>
    <col min="10096" max="10096" width="12.28515625" style="5" customWidth="1"/>
    <col min="10097" max="10097" width="11.7109375" style="5" customWidth="1"/>
    <col min="10098" max="10098" width="12.85546875" style="5" customWidth="1"/>
    <col min="10099" max="10099" width="11.7109375" style="5" customWidth="1"/>
    <col min="10100" max="10100" width="12.7109375" style="5" customWidth="1"/>
    <col min="10101" max="10101" width="11.7109375" style="5" customWidth="1"/>
    <col min="10102" max="10102" width="13" style="5" customWidth="1"/>
    <col min="10103" max="10114" width="11.7109375" style="5" customWidth="1"/>
    <col min="10115" max="10115" width="12.5703125" style="5" customWidth="1"/>
    <col min="10116" max="10116" width="11.7109375" style="5" customWidth="1"/>
    <col min="10117" max="10117" width="13" style="5" customWidth="1"/>
    <col min="10118" max="10123" width="11.7109375" style="5" customWidth="1"/>
    <col min="10124" max="10124" width="13.7109375" style="5" customWidth="1"/>
    <col min="10125" max="10125" width="13.140625" style="5" customWidth="1"/>
    <col min="10126" max="10129" width="13" style="5" customWidth="1"/>
    <col min="10130" max="10136" width="11.7109375" style="5" customWidth="1"/>
    <col min="10137" max="10137" width="10.85546875" style="5" customWidth="1"/>
    <col min="10138" max="10138" width="11.7109375" style="5" customWidth="1"/>
    <col min="10139" max="10141" width="22.7109375" style="5" customWidth="1"/>
    <col min="10142" max="10144" width="20.7109375" style="5" customWidth="1"/>
    <col min="10145" max="10332" width="8.85546875" style="5"/>
    <col min="10333" max="10333" width="6.140625" style="5" customWidth="1"/>
    <col min="10334" max="10334" width="20.28515625" style="5" customWidth="1"/>
    <col min="10335" max="10335" width="12.42578125" style="5" customWidth="1"/>
    <col min="10336" max="10336" width="13" style="5" customWidth="1"/>
    <col min="10337" max="10337" width="12.5703125" style="5" customWidth="1"/>
    <col min="10338" max="10351" width="11.7109375" style="5" customWidth="1"/>
    <col min="10352" max="10352" width="12.28515625" style="5" customWidth="1"/>
    <col min="10353" max="10353" width="11.7109375" style="5" customWidth="1"/>
    <col min="10354" max="10354" width="12.85546875" style="5" customWidth="1"/>
    <col min="10355" max="10355" width="11.7109375" style="5" customWidth="1"/>
    <col min="10356" max="10356" width="12.7109375" style="5" customWidth="1"/>
    <col min="10357" max="10357" width="11.7109375" style="5" customWidth="1"/>
    <col min="10358" max="10358" width="13" style="5" customWidth="1"/>
    <col min="10359" max="10370" width="11.7109375" style="5" customWidth="1"/>
    <col min="10371" max="10371" width="12.5703125" style="5" customWidth="1"/>
    <col min="10372" max="10372" width="11.7109375" style="5" customWidth="1"/>
    <col min="10373" max="10373" width="13" style="5" customWidth="1"/>
    <col min="10374" max="10379" width="11.7109375" style="5" customWidth="1"/>
    <col min="10380" max="10380" width="13.7109375" style="5" customWidth="1"/>
    <col min="10381" max="10381" width="13.140625" style="5" customWidth="1"/>
    <col min="10382" max="10385" width="13" style="5" customWidth="1"/>
    <col min="10386" max="10392" width="11.7109375" style="5" customWidth="1"/>
    <col min="10393" max="10393" width="10.85546875" style="5" customWidth="1"/>
    <col min="10394" max="10394" width="11.7109375" style="5" customWidth="1"/>
    <col min="10395" max="10397" width="22.7109375" style="5" customWidth="1"/>
    <col min="10398" max="10400" width="20.7109375" style="5" customWidth="1"/>
    <col min="10401" max="10588" width="8.85546875" style="5"/>
    <col min="10589" max="10589" width="6.140625" style="5" customWidth="1"/>
    <col min="10590" max="10590" width="20.28515625" style="5" customWidth="1"/>
    <col min="10591" max="10591" width="12.42578125" style="5" customWidth="1"/>
    <col min="10592" max="10592" width="13" style="5" customWidth="1"/>
    <col min="10593" max="10593" width="12.5703125" style="5" customWidth="1"/>
    <col min="10594" max="10607" width="11.7109375" style="5" customWidth="1"/>
    <col min="10608" max="10608" width="12.28515625" style="5" customWidth="1"/>
    <col min="10609" max="10609" width="11.7109375" style="5" customWidth="1"/>
    <col min="10610" max="10610" width="12.85546875" style="5" customWidth="1"/>
    <col min="10611" max="10611" width="11.7109375" style="5" customWidth="1"/>
    <col min="10612" max="10612" width="12.7109375" style="5" customWidth="1"/>
    <col min="10613" max="10613" width="11.7109375" style="5" customWidth="1"/>
    <col min="10614" max="10614" width="13" style="5" customWidth="1"/>
    <col min="10615" max="10626" width="11.7109375" style="5" customWidth="1"/>
    <col min="10627" max="10627" width="12.5703125" style="5" customWidth="1"/>
    <col min="10628" max="10628" width="11.7109375" style="5" customWidth="1"/>
    <col min="10629" max="10629" width="13" style="5" customWidth="1"/>
    <col min="10630" max="10635" width="11.7109375" style="5" customWidth="1"/>
    <col min="10636" max="10636" width="13.7109375" style="5" customWidth="1"/>
    <col min="10637" max="10637" width="13.140625" style="5" customWidth="1"/>
    <col min="10638" max="10641" width="13" style="5" customWidth="1"/>
    <col min="10642" max="10648" width="11.7109375" style="5" customWidth="1"/>
    <col min="10649" max="10649" width="10.85546875" style="5" customWidth="1"/>
    <col min="10650" max="10650" width="11.7109375" style="5" customWidth="1"/>
    <col min="10651" max="10653" width="22.7109375" style="5" customWidth="1"/>
    <col min="10654" max="10656" width="20.7109375" style="5" customWidth="1"/>
    <col min="10657" max="10844" width="8.85546875" style="5"/>
    <col min="10845" max="10845" width="6.140625" style="5" customWidth="1"/>
    <col min="10846" max="10846" width="20.28515625" style="5" customWidth="1"/>
    <col min="10847" max="10847" width="12.42578125" style="5" customWidth="1"/>
    <col min="10848" max="10848" width="13" style="5" customWidth="1"/>
    <col min="10849" max="10849" width="12.5703125" style="5" customWidth="1"/>
    <col min="10850" max="10863" width="11.7109375" style="5" customWidth="1"/>
    <col min="10864" max="10864" width="12.28515625" style="5" customWidth="1"/>
    <col min="10865" max="10865" width="11.7109375" style="5" customWidth="1"/>
    <col min="10866" max="10866" width="12.85546875" style="5" customWidth="1"/>
    <col min="10867" max="10867" width="11.7109375" style="5" customWidth="1"/>
    <col min="10868" max="10868" width="12.7109375" style="5" customWidth="1"/>
    <col min="10869" max="10869" width="11.7109375" style="5" customWidth="1"/>
    <col min="10870" max="10870" width="13" style="5" customWidth="1"/>
    <col min="10871" max="10882" width="11.7109375" style="5" customWidth="1"/>
    <col min="10883" max="10883" width="12.5703125" style="5" customWidth="1"/>
    <col min="10884" max="10884" width="11.7109375" style="5" customWidth="1"/>
    <col min="10885" max="10885" width="13" style="5" customWidth="1"/>
    <col min="10886" max="10891" width="11.7109375" style="5" customWidth="1"/>
    <col min="10892" max="10892" width="13.7109375" style="5" customWidth="1"/>
    <col min="10893" max="10893" width="13.140625" style="5" customWidth="1"/>
    <col min="10894" max="10897" width="13" style="5" customWidth="1"/>
    <col min="10898" max="10904" width="11.7109375" style="5" customWidth="1"/>
    <col min="10905" max="10905" width="10.85546875" style="5" customWidth="1"/>
    <col min="10906" max="10906" width="11.7109375" style="5" customWidth="1"/>
    <col min="10907" max="10909" width="22.7109375" style="5" customWidth="1"/>
    <col min="10910" max="10912" width="20.7109375" style="5" customWidth="1"/>
    <col min="10913" max="11100" width="8.85546875" style="5"/>
    <col min="11101" max="11101" width="6.140625" style="5" customWidth="1"/>
    <col min="11102" max="11102" width="20.28515625" style="5" customWidth="1"/>
    <col min="11103" max="11103" width="12.42578125" style="5" customWidth="1"/>
    <col min="11104" max="11104" width="13" style="5" customWidth="1"/>
    <col min="11105" max="11105" width="12.5703125" style="5" customWidth="1"/>
    <col min="11106" max="11119" width="11.7109375" style="5" customWidth="1"/>
    <col min="11120" max="11120" width="12.28515625" style="5" customWidth="1"/>
    <col min="11121" max="11121" width="11.7109375" style="5" customWidth="1"/>
    <col min="11122" max="11122" width="12.85546875" style="5" customWidth="1"/>
    <col min="11123" max="11123" width="11.7109375" style="5" customWidth="1"/>
    <col min="11124" max="11124" width="12.7109375" style="5" customWidth="1"/>
    <col min="11125" max="11125" width="11.7109375" style="5" customWidth="1"/>
    <col min="11126" max="11126" width="13" style="5" customWidth="1"/>
    <col min="11127" max="11138" width="11.7109375" style="5" customWidth="1"/>
    <col min="11139" max="11139" width="12.5703125" style="5" customWidth="1"/>
    <col min="11140" max="11140" width="11.7109375" style="5" customWidth="1"/>
    <col min="11141" max="11141" width="13" style="5" customWidth="1"/>
    <col min="11142" max="11147" width="11.7109375" style="5" customWidth="1"/>
    <col min="11148" max="11148" width="13.7109375" style="5" customWidth="1"/>
    <col min="11149" max="11149" width="13.140625" style="5" customWidth="1"/>
    <col min="11150" max="11153" width="13" style="5" customWidth="1"/>
    <col min="11154" max="11160" width="11.7109375" style="5" customWidth="1"/>
    <col min="11161" max="11161" width="10.85546875" style="5" customWidth="1"/>
    <col min="11162" max="11162" width="11.7109375" style="5" customWidth="1"/>
    <col min="11163" max="11165" width="22.7109375" style="5" customWidth="1"/>
    <col min="11166" max="11168" width="20.7109375" style="5" customWidth="1"/>
    <col min="11169" max="11356" width="8.85546875" style="5"/>
    <col min="11357" max="11357" width="6.140625" style="5" customWidth="1"/>
    <col min="11358" max="11358" width="20.28515625" style="5" customWidth="1"/>
    <col min="11359" max="11359" width="12.42578125" style="5" customWidth="1"/>
    <col min="11360" max="11360" width="13" style="5" customWidth="1"/>
    <col min="11361" max="11361" width="12.5703125" style="5" customWidth="1"/>
    <col min="11362" max="11375" width="11.7109375" style="5" customWidth="1"/>
    <col min="11376" max="11376" width="12.28515625" style="5" customWidth="1"/>
    <col min="11377" max="11377" width="11.7109375" style="5" customWidth="1"/>
    <col min="11378" max="11378" width="12.85546875" style="5" customWidth="1"/>
    <col min="11379" max="11379" width="11.7109375" style="5" customWidth="1"/>
    <col min="11380" max="11380" width="12.7109375" style="5" customWidth="1"/>
    <col min="11381" max="11381" width="11.7109375" style="5" customWidth="1"/>
    <col min="11382" max="11382" width="13" style="5" customWidth="1"/>
    <col min="11383" max="11394" width="11.7109375" style="5" customWidth="1"/>
    <col min="11395" max="11395" width="12.5703125" style="5" customWidth="1"/>
    <col min="11396" max="11396" width="11.7109375" style="5" customWidth="1"/>
    <col min="11397" max="11397" width="13" style="5" customWidth="1"/>
    <col min="11398" max="11403" width="11.7109375" style="5" customWidth="1"/>
    <col min="11404" max="11404" width="13.7109375" style="5" customWidth="1"/>
    <col min="11405" max="11405" width="13.140625" style="5" customWidth="1"/>
    <col min="11406" max="11409" width="13" style="5" customWidth="1"/>
    <col min="11410" max="11416" width="11.7109375" style="5" customWidth="1"/>
    <col min="11417" max="11417" width="10.85546875" style="5" customWidth="1"/>
    <col min="11418" max="11418" width="11.7109375" style="5" customWidth="1"/>
    <col min="11419" max="11421" width="22.7109375" style="5" customWidth="1"/>
    <col min="11422" max="11424" width="20.7109375" style="5" customWidth="1"/>
    <col min="11425" max="11612" width="8.85546875" style="5"/>
    <col min="11613" max="11613" width="6.140625" style="5" customWidth="1"/>
    <col min="11614" max="11614" width="20.28515625" style="5" customWidth="1"/>
    <col min="11615" max="11615" width="12.42578125" style="5" customWidth="1"/>
    <col min="11616" max="11616" width="13" style="5" customWidth="1"/>
    <col min="11617" max="11617" width="12.5703125" style="5" customWidth="1"/>
    <col min="11618" max="11631" width="11.7109375" style="5" customWidth="1"/>
    <col min="11632" max="11632" width="12.28515625" style="5" customWidth="1"/>
    <col min="11633" max="11633" width="11.7109375" style="5" customWidth="1"/>
    <col min="11634" max="11634" width="12.85546875" style="5" customWidth="1"/>
    <col min="11635" max="11635" width="11.7109375" style="5" customWidth="1"/>
    <col min="11636" max="11636" width="12.7109375" style="5" customWidth="1"/>
    <col min="11637" max="11637" width="11.7109375" style="5" customWidth="1"/>
    <col min="11638" max="11638" width="13" style="5" customWidth="1"/>
    <col min="11639" max="11650" width="11.7109375" style="5" customWidth="1"/>
    <col min="11651" max="11651" width="12.5703125" style="5" customWidth="1"/>
    <col min="11652" max="11652" width="11.7109375" style="5" customWidth="1"/>
    <col min="11653" max="11653" width="13" style="5" customWidth="1"/>
    <col min="11654" max="11659" width="11.7109375" style="5" customWidth="1"/>
    <col min="11660" max="11660" width="13.7109375" style="5" customWidth="1"/>
    <col min="11661" max="11661" width="13.140625" style="5" customWidth="1"/>
    <col min="11662" max="11665" width="13" style="5" customWidth="1"/>
    <col min="11666" max="11672" width="11.7109375" style="5" customWidth="1"/>
    <col min="11673" max="11673" width="10.85546875" style="5" customWidth="1"/>
    <col min="11674" max="11674" width="11.7109375" style="5" customWidth="1"/>
    <col min="11675" max="11677" width="22.7109375" style="5" customWidth="1"/>
    <col min="11678" max="11680" width="20.7109375" style="5" customWidth="1"/>
    <col min="11681" max="11868" width="8.85546875" style="5"/>
    <col min="11869" max="11869" width="6.140625" style="5" customWidth="1"/>
    <col min="11870" max="11870" width="20.28515625" style="5" customWidth="1"/>
    <col min="11871" max="11871" width="12.42578125" style="5" customWidth="1"/>
    <col min="11872" max="11872" width="13" style="5" customWidth="1"/>
    <col min="11873" max="11873" width="12.5703125" style="5" customWidth="1"/>
    <col min="11874" max="11887" width="11.7109375" style="5" customWidth="1"/>
    <col min="11888" max="11888" width="12.28515625" style="5" customWidth="1"/>
    <col min="11889" max="11889" width="11.7109375" style="5" customWidth="1"/>
    <col min="11890" max="11890" width="12.85546875" style="5" customWidth="1"/>
    <col min="11891" max="11891" width="11.7109375" style="5" customWidth="1"/>
    <col min="11892" max="11892" width="12.7109375" style="5" customWidth="1"/>
    <col min="11893" max="11893" width="11.7109375" style="5" customWidth="1"/>
    <col min="11894" max="11894" width="13" style="5" customWidth="1"/>
    <col min="11895" max="11906" width="11.7109375" style="5" customWidth="1"/>
    <col min="11907" max="11907" width="12.5703125" style="5" customWidth="1"/>
    <col min="11908" max="11908" width="11.7109375" style="5" customWidth="1"/>
    <col min="11909" max="11909" width="13" style="5" customWidth="1"/>
    <col min="11910" max="11915" width="11.7109375" style="5" customWidth="1"/>
    <col min="11916" max="11916" width="13.7109375" style="5" customWidth="1"/>
    <col min="11917" max="11917" width="13.140625" style="5" customWidth="1"/>
    <col min="11918" max="11921" width="13" style="5" customWidth="1"/>
    <col min="11922" max="11928" width="11.7109375" style="5" customWidth="1"/>
    <col min="11929" max="11929" width="10.85546875" style="5" customWidth="1"/>
    <col min="11930" max="11930" width="11.7109375" style="5" customWidth="1"/>
    <col min="11931" max="11933" width="22.7109375" style="5" customWidth="1"/>
    <col min="11934" max="11936" width="20.7109375" style="5" customWidth="1"/>
    <col min="11937" max="12124" width="8.85546875" style="5"/>
    <col min="12125" max="12125" width="6.140625" style="5" customWidth="1"/>
    <col min="12126" max="12126" width="20.28515625" style="5" customWidth="1"/>
    <col min="12127" max="12127" width="12.42578125" style="5" customWidth="1"/>
    <col min="12128" max="12128" width="13" style="5" customWidth="1"/>
    <col min="12129" max="12129" width="12.5703125" style="5" customWidth="1"/>
    <col min="12130" max="12143" width="11.7109375" style="5" customWidth="1"/>
    <col min="12144" max="12144" width="12.28515625" style="5" customWidth="1"/>
    <col min="12145" max="12145" width="11.7109375" style="5" customWidth="1"/>
    <col min="12146" max="12146" width="12.85546875" style="5" customWidth="1"/>
    <col min="12147" max="12147" width="11.7109375" style="5" customWidth="1"/>
    <col min="12148" max="12148" width="12.7109375" style="5" customWidth="1"/>
    <col min="12149" max="12149" width="11.7109375" style="5" customWidth="1"/>
    <col min="12150" max="12150" width="13" style="5" customWidth="1"/>
    <col min="12151" max="12162" width="11.7109375" style="5" customWidth="1"/>
    <col min="12163" max="12163" width="12.5703125" style="5" customWidth="1"/>
    <col min="12164" max="12164" width="11.7109375" style="5" customWidth="1"/>
    <col min="12165" max="12165" width="13" style="5" customWidth="1"/>
    <col min="12166" max="12171" width="11.7109375" style="5" customWidth="1"/>
    <col min="12172" max="12172" width="13.7109375" style="5" customWidth="1"/>
    <col min="12173" max="12173" width="13.140625" style="5" customWidth="1"/>
    <col min="12174" max="12177" width="13" style="5" customWidth="1"/>
    <col min="12178" max="12184" width="11.7109375" style="5" customWidth="1"/>
    <col min="12185" max="12185" width="10.85546875" style="5" customWidth="1"/>
    <col min="12186" max="12186" width="11.7109375" style="5" customWidth="1"/>
    <col min="12187" max="12189" width="22.7109375" style="5" customWidth="1"/>
    <col min="12190" max="12192" width="20.7109375" style="5" customWidth="1"/>
    <col min="12193" max="12380" width="8.85546875" style="5"/>
    <col min="12381" max="12381" width="6.140625" style="5" customWidth="1"/>
    <col min="12382" max="12382" width="20.28515625" style="5" customWidth="1"/>
    <col min="12383" max="12383" width="12.42578125" style="5" customWidth="1"/>
    <col min="12384" max="12384" width="13" style="5" customWidth="1"/>
    <col min="12385" max="12385" width="12.5703125" style="5" customWidth="1"/>
    <col min="12386" max="12399" width="11.7109375" style="5" customWidth="1"/>
    <col min="12400" max="12400" width="12.28515625" style="5" customWidth="1"/>
    <col min="12401" max="12401" width="11.7109375" style="5" customWidth="1"/>
    <col min="12402" max="12402" width="12.85546875" style="5" customWidth="1"/>
    <col min="12403" max="12403" width="11.7109375" style="5" customWidth="1"/>
    <col min="12404" max="12404" width="12.7109375" style="5" customWidth="1"/>
    <col min="12405" max="12405" width="11.7109375" style="5" customWidth="1"/>
    <col min="12406" max="12406" width="13" style="5" customWidth="1"/>
    <col min="12407" max="12418" width="11.7109375" style="5" customWidth="1"/>
    <col min="12419" max="12419" width="12.5703125" style="5" customWidth="1"/>
    <col min="12420" max="12420" width="11.7109375" style="5" customWidth="1"/>
    <col min="12421" max="12421" width="13" style="5" customWidth="1"/>
    <col min="12422" max="12427" width="11.7109375" style="5" customWidth="1"/>
    <col min="12428" max="12428" width="13.7109375" style="5" customWidth="1"/>
    <col min="12429" max="12429" width="13.140625" style="5" customWidth="1"/>
    <col min="12430" max="12433" width="13" style="5" customWidth="1"/>
    <col min="12434" max="12440" width="11.7109375" style="5" customWidth="1"/>
    <col min="12441" max="12441" width="10.85546875" style="5" customWidth="1"/>
    <col min="12442" max="12442" width="11.7109375" style="5" customWidth="1"/>
    <col min="12443" max="12445" width="22.7109375" style="5" customWidth="1"/>
    <col min="12446" max="12448" width="20.7109375" style="5" customWidth="1"/>
    <col min="12449" max="12636" width="8.85546875" style="5"/>
    <col min="12637" max="12637" width="6.140625" style="5" customWidth="1"/>
    <col min="12638" max="12638" width="20.28515625" style="5" customWidth="1"/>
    <col min="12639" max="12639" width="12.42578125" style="5" customWidth="1"/>
    <col min="12640" max="12640" width="13" style="5" customWidth="1"/>
    <col min="12641" max="12641" width="12.5703125" style="5" customWidth="1"/>
    <col min="12642" max="12655" width="11.7109375" style="5" customWidth="1"/>
    <col min="12656" max="12656" width="12.28515625" style="5" customWidth="1"/>
    <col min="12657" max="12657" width="11.7109375" style="5" customWidth="1"/>
    <col min="12658" max="12658" width="12.85546875" style="5" customWidth="1"/>
    <col min="12659" max="12659" width="11.7109375" style="5" customWidth="1"/>
    <col min="12660" max="12660" width="12.7109375" style="5" customWidth="1"/>
    <col min="12661" max="12661" width="11.7109375" style="5" customWidth="1"/>
    <col min="12662" max="12662" width="13" style="5" customWidth="1"/>
    <col min="12663" max="12674" width="11.7109375" style="5" customWidth="1"/>
    <col min="12675" max="12675" width="12.5703125" style="5" customWidth="1"/>
    <col min="12676" max="12676" width="11.7109375" style="5" customWidth="1"/>
    <col min="12677" max="12677" width="13" style="5" customWidth="1"/>
    <col min="12678" max="12683" width="11.7109375" style="5" customWidth="1"/>
    <col min="12684" max="12684" width="13.7109375" style="5" customWidth="1"/>
    <col min="12685" max="12685" width="13.140625" style="5" customWidth="1"/>
    <col min="12686" max="12689" width="13" style="5" customWidth="1"/>
    <col min="12690" max="12696" width="11.7109375" style="5" customWidth="1"/>
    <col min="12697" max="12697" width="10.85546875" style="5" customWidth="1"/>
    <col min="12698" max="12698" width="11.7109375" style="5" customWidth="1"/>
    <col min="12699" max="12701" width="22.7109375" style="5" customWidth="1"/>
    <col min="12702" max="12704" width="20.7109375" style="5" customWidth="1"/>
    <col min="12705" max="12892" width="8.85546875" style="5"/>
    <col min="12893" max="12893" width="6.140625" style="5" customWidth="1"/>
    <col min="12894" max="12894" width="20.28515625" style="5" customWidth="1"/>
    <col min="12895" max="12895" width="12.42578125" style="5" customWidth="1"/>
    <col min="12896" max="12896" width="13" style="5" customWidth="1"/>
    <col min="12897" max="12897" width="12.5703125" style="5" customWidth="1"/>
    <col min="12898" max="12911" width="11.7109375" style="5" customWidth="1"/>
    <col min="12912" max="12912" width="12.28515625" style="5" customWidth="1"/>
    <col min="12913" max="12913" width="11.7109375" style="5" customWidth="1"/>
    <col min="12914" max="12914" width="12.85546875" style="5" customWidth="1"/>
    <col min="12915" max="12915" width="11.7109375" style="5" customWidth="1"/>
    <col min="12916" max="12916" width="12.7109375" style="5" customWidth="1"/>
    <col min="12917" max="12917" width="11.7109375" style="5" customWidth="1"/>
    <col min="12918" max="12918" width="13" style="5" customWidth="1"/>
    <col min="12919" max="12930" width="11.7109375" style="5" customWidth="1"/>
    <col min="12931" max="12931" width="12.5703125" style="5" customWidth="1"/>
    <col min="12932" max="12932" width="11.7109375" style="5" customWidth="1"/>
    <col min="12933" max="12933" width="13" style="5" customWidth="1"/>
    <col min="12934" max="12939" width="11.7109375" style="5" customWidth="1"/>
    <col min="12940" max="12940" width="13.7109375" style="5" customWidth="1"/>
    <col min="12941" max="12941" width="13.140625" style="5" customWidth="1"/>
    <col min="12942" max="12945" width="13" style="5" customWidth="1"/>
    <col min="12946" max="12952" width="11.7109375" style="5" customWidth="1"/>
    <col min="12953" max="12953" width="10.85546875" style="5" customWidth="1"/>
    <col min="12954" max="12954" width="11.7109375" style="5" customWidth="1"/>
    <col min="12955" max="12957" width="22.7109375" style="5" customWidth="1"/>
    <col min="12958" max="12960" width="20.7109375" style="5" customWidth="1"/>
    <col min="12961" max="13148" width="8.85546875" style="5"/>
    <col min="13149" max="13149" width="6.140625" style="5" customWidth="1"/>
    <col min="13150" max="13150" width="20.28515625" style="5" customWidth="1"/>
    <col min="13151" max="13151" width="12.42578125" style="5" customWidth="1"/>
    <col min="13152" max="13152" width="13" style="5" customWidth="1"/>
    <col min="13153" max="13153" width="12.5703125" style="5" customWidth="1"/>
    <col min="13154" max="13167" width="11.7109375" style="5" customWidth="1"/>
    <col min="13168" max="13168" width="12.28515625" style="5" customWidth="1"/>
    <col min="13169" max="13169" width="11.7109375" style="5" customWidth="1"/>
    <col min="13170" max="13170" width="12.85546875" style="5" customWidth="1"/>
    <col min="13171" max="13171" width="11.7109375" style="5" customWidth="1"/>
    <col min="13172" max="13172" width="12.7109375" style="5" customWidth="1"/>
    <col min="13173" max="13173" width="11.7109375" style="5" customWidth="1"/>
    <col min="13174" max="13174" width="13" style="5" customWidth="1"/>
    <col min="13175" max="13186" width="11.7109375" style="5" customWidth="1"/>
    <col min="13187" max="13187" width="12.5703125" style="5" customWidth="1"/>
    <col min="13188" max="13188" width="11.7109375" style="5" customWidth="1"/>
    <col min="13189" max="13189" width="13" style="5" customWidth="1"/>
    <col min="13190" max="13195" width="11.7109375" style="5" customWidth="1"/>
    <col min="13196" max="13196" width="13.7109375" style="5" customWidth="1"/>
    <col min="13197" max="13197" width="13.140625" style="5" customWidth="1"/>
    <col min="13198" max="13201" width="13" style="5" customWidth="1"/>
    <col min="13202" max="13208" width="11.7109375" style="5" customWidth="1"/>
    <col min="13209" max="13209" width="10.85546875" style="5" customWidth="1"/>
    <col min="13210" max="13210" width="11.7109375" style="5" customWidth="1"/>
    <col min="13211" max="13213" width="22.7109375" style="5" customWidth="1"/>
    <col min="13214" max="13216" width="20.7109375" style="5" customWidth="1"/>
    <col min="13217" max="13404" width="8.85546875" style="5"/>
    <col min="13405" max="13405" width="6.140625" style="5" customWidth="1"/>
    <col min="13406" max="13406" width="20.28515625" style="5" customWidth="1"/>
    <col min="13407" max="13407" width="12.42578125" style="5" customWidth="1"/>
    <col min="13408" max="13408" width="13" style="5" customWidth="1"/>
    <col min="13409" max="13409" width="12.5703125" style="5" customWidth="1"/>
    <col min="13410" max="13423" width="11.7109375" style="5" customWidth="1"/>
    <col min="13424" max="13424" width="12.28515625" style="5" customWidth="1"/>
    <col min="13425" max="13425" width="11.7109375" style="5" customWidth="1"/>
    <col min="13426" max="13426" width="12.85546875" style="5" customWidth="1"/>
    <col min="13427" max="13427" width="11.7109375" style="5" customWidth="1"/>
    <col min="13428" max="13428" width="12.7109375" style="5" customWidth="1"/>
    <col min="13429" max="13429" width="11.7109375" style="5" customWidth="1"/>
    <col min="13430" max="13430" width="13" style="5" customWidth="1"/>
    <col min="13431" max="13442" width="11.7109375" style="5" customWidth="1"/>
    <col min="13443" max="13443" width="12.5703125" style="5" customWidth="1"/>
    <col min="13444" max="13444" width="11.7109375" style="5" customWidth="1"/>
    <col min="13445" max="13445" width="13" style="5" customWidth="1"/>
    <col min="13446" max="13451" width="11.7109375" style="5" customWidth="1"/>
    <col min="13452" max="13452" width="13.7109375" style="5" customWidth="1"/>
    <col min="13453" max="13453" width="13.140625" style="5" customWidth="1"/>
    <col min="13454" max="13457" width="13" style="5" customWidth="1"/>
    <col min="13458" max="13464" width="11.7109375" style="5" customWidth="1"/>
    <col min="13465" max="13465" width="10.85546875" style="5" customWidth="1"/>
    <col min="13466" max="13466" width="11.7109375" style="5" customWidth="1"/>
    <col min="13467" max="13469" width="22.7109375" style="5" customWidth="1"/>
    <col min="13470" max="13472" width="20.7109375" style="5" customWidth="1"/>
    <col min="13473" max="13660" width="8.85546875" style="5"/>
    <col min="13661" max="13661" width="6.140625" style="5" customWidth="1"/>
    <col min="13662" max="13662" width="20.28515625" style="5" customWidth="1"/>
    <col min="13663" max="13663" width="12.42578125" style="5" customWidth="1"/>
    <col min="13664" max="13664" width="13" style="5" customWidth="1"/>
    <col min="13665" max="13665" width="12.5703125" style="5" customWidth="1"/>
    <col min="13666" max="13679" width="11.7109375" style="5" customWidth="1"/>
    <col min="13680" max="13680" width="12.28515625" style="5" customWidth="1"/>
    <col min="13681" max="13681" width="11.7109375" style="5" customWidth="1"/>
    <col min="13682" max="13682" width="12.85546875" style="5" customWidth="1"/>
    <col min="13683" max="13683" width="11.7109375" style="5" customWidth="1"/>
    <col min="13684" max="13684" width="12.7109375" style="5" customWidth="1"/>
    <col min="13685" max="13685" width="11.7109375" style="5" customWidth="1"/>
    <col min="13686" max="13686" width="13" style="5" customWidth="1"/>
    <col min="13687" max="13698" width="11.7109375" style="5" customWidth="1"/>
    <col min="13699" max="13699" width="12.5703125" style="5" customWidth="1"/>
    <col min="13700" max="13700" width="11.7109375" style="5" customWidth="1"/>
    <col min="13701" max="13701" width="13" style="5" customWidth="1"/>
    <col min="13702" max="13707" width="11.7109375" style="5" customWidth="1"/>
    <col min="13708" max="13708" width="13.7109375" style="5" customWidth="1"/>
    <col min="13709" max="13709" width="13.140625" style="5" customWidth="1"/>
    <col min="13710" max="13713" width="13" style="5" customWidth="1"/>
    <col min="13714" max="13720" width="11.7109375" style="5" customWidth="1"/>
    <col min="13721" max="13721" width="10.85546875" style="5" customWidth="1"/>
    <col min="13722" max="13722" width="11.7109375" style="5" customWidth="1"/>
    <col min="13723" max="13725" width="22.7109375" style="5" customWidth="1"/>
    <col min="13726" max="13728" width="20.7109375" style="5" customWidth="1"/>
    <col min="13729" max="13916" width="8.85546875" style="5"/>
    <col min="13917" max="13917" width="6.140625" style="5" customWidth="1"/>
    <col min="13918" max="13918" width="20.28515625" style="5" customWidth="1"/>
    <col min="13919" max="13919" width="12.42578125" style="5" customWidth="1"/>
    <col min="13920" max="13920" width="13" style="5" customWidth="1"/>
    <col min="13921" max="13921" width="12.5703125" style="5" customWidth="1"/>
    <col min="13922" max="13935" width="11.7109375" style="5" customWidth="1"/>
    <col min="13936" max="13936" width="12.28515625" style="5" customWidth="1"/>
    <col min="13937" max="13937" width="11.7109375" style="5" customWidth="1"/>
    <col min="13938" max="13938" width="12.85546875" style="5" customWidth="1"/>
    <col min="13939" max="13939" width="11.7109375" style="5" customWidth="1"/>
    <col min="13940" max="13940" width="12.7109375" style="5" customWidth="1"/>
    <col min="13941" max="13941" width="11.7109375" style="5" customWidth="1"/>
    <col min="13942" max="13942" width="13" style="5" customWidth="1"/>
    <col min="13943" max="13954" width="11.7109375" style="5" customWidth="1"/>
    <col min="13955" max="13955" width="12.5703125" style="5" customWidth="1"/>
    <col min="13956" max="13956" width="11.7109375" style="5" customWidth="1"/>
    <col min="13957" max="13957" width="13" style="5" customWidth="1"/>
    <col min="13958" max="13963" width="11.7109375" style="5" customWidth="1"/>
    <col min="13964" max="13964" width="13.7109375" style="5" customWidth="1"/>
    <col min="13965" max="13965" width="13.140625" style="5" customWidth="1"/>
    <col min="13966" max="13969" width="13" style="5" customWidth="1"/>
    <col min="13970" max="13976" width="11.7109375" style="5" customWidth="1"/>
    <col min="13977" max="13977" width="10.85546875" style="5" customWidth="1"/>
    <col min="13978" max="13978" width="11.7109375" style="5" customWidth="1"/>
    <col min="13979" max="13981" width="22.7109375" style="5" customWidth="1"/>
    <col min="13982" max="13984" width="20.7109375" style="5" customWidth="1"/>
    <col min="13985" max="14172" width="8.85546875" style="5"/>
    <col min="14173" max="14173" width="6.140625" style="5" customWidth="1"/>
    <col min="14174" max="14174" width="20.28515625" style="5" customWidth="1"/>
    <col min="14175" max="14175" width="12.42578125" style="5" customWidth="1"/>
    <col min="14176" max="14176" width="13" style="5" customWidth="1"/>
    <col min="14177" max="14177" width="12.5703125" style="5" customWidth="1"/>
    <col min="14178" max="14191" width="11.7109375" style="5" customWidth="1"/>
    <col min="14192" max="14192" width="12.28515625" style="5" customWidth="1"/>
    <col min="14193" max="14193" width="11.7109375" style="5" customWidth="1"/>
    <col min="14194" max="14194" width="12.85546875" style="5" customWidth="1"/>
    <col min="14195" max="14195" width="11.7109375" style="5" customWidth="1"/>
    <col min="14196" max="14196" width="12.7109375" style="5" customWidth="1"/>
    <col min="14197" max="14197" width="11.7109375" style="5" customWidth="1"/>
    <col min="14198" max="14198" width="13" style="5" customWidth="1"/>
    <col min="14199" max="14210" width="11.7109375" style="5" customWidth="1"/>
    <col min="14211" max="14211" width="12.5703125" style="5" customWidth="1"/>
    <col min="14212" max="14212" width="11.7109375" style="5" customWidth="1"/>
    <col min="14213" max="14213" width="13" style="5" customWidth="1"/>
    <col min="14214" max="14219" width="11.7109375" style="5" customWidth="1"/>
    <col min="14220" max="14220" width="13.7109375" style="5" customWidth="1"/>
    <col min="14221" max="14221" width="13.140625" style="5" customWidth="1"/>
    <col min="14222" max="14225" width="13" style="5" customWidth="1"/>
    <col min="14226" max="14232" width="11.7109375" style="5" customWidth="1"/>
    <col min="14233" max="14233" width="10.85546875" style="5" customWidth="1"/>
    <col min="14234" max="14234" width="11.7109375" style="5" customWidth="1"/>
    <col min="14235" max="14237" width="22.7109375" style="5" customWidth="1"/>
    <col min="14238" max="14240" width="20.7109375" style="5" customWidth="1"/>
    <col min="14241" max="14428" width="8.85546875" style="5"/>
    <col min="14429" max="14429" width="6.140625" style="5" customWidth="1"/>
    <col min="14430" max="14430" width="20.28515625" style="5" customWidth="1"/>
    <col min="14431" max="14431" width="12.42578125" style="5" customWidth="1"/>
    <col min="14432" max="14432" width="13" style="5" customWidth="1"/>
    <col min="14433" max="14433" width="12.5703125" style="5" customWidth="1"/>
    <col min="14434" max="14447" width="11.7109375" style="5" customWidth="1"/>
    <col min="14448" max="14448" width="12.28515625" style="5" customWidth="1"/>
    <col min="14449" max="14449" width="11.7109375" style="5" customWidth="1"/>
    <col min="14450" max="14450" width="12.85546875" style="5" customWidth="1"/>
    <col min="14451" max="14451" width="11.7109375" style="5" customWidth="1"/>
    <col min="14452" max="14452" width="12.7109375" style="5" customWidth="1"/>
    <col min="14453" max="14453" width="11.7109375" style="5" customWidth="1"/>
    <col min="14454" max="14454" width="13" style="5" customWidth="1"/>
    <col min="14455" max="14466" width="11.7109375" style="5" customWidth="1"/>
    <col min="14467" max="14467" width="12.5703125" style="5" customWidth="1"/>
    <col min="14468" max="14468" width="11.7109375" style="5" customWidth="1"/>
    <col min="14469" max="14469" width="13" style="5" customWidth="1"/>
    <col min="14470" max="14475" width="11.7109375" style="5" customWidth="1"/>
    <col min="14476" max="14476" width="13.7109375" style="5" customWidth="1"/>
    <col min="14477" max="14477" width="13.140625" style="5" customWidth="1"/>
    <col min="14478" max="14481" width="13" style="5" customWidth="1"/>
    <col min="14482" max="14488" width="11.7109375" style="5" customWidth="1"/>
    <col min="14489" max="14489" width="10.85546875" style="5" customWidth="1"/>
    <col min="14490" max="14490" width="11.7109375" style="5" customWidth="1"/>
    <col min="14491" max="14493" width="22.7109375" style="5" customWidth="1"/>
    <col min="14494" max="14496" width="20.7109375" style="5" customWidth="1"/>
    <col min="14497" max="14684" width="8.85546875" style="5"/>
    <col min="14685" max="14685" width="6.140625" style="5" customWidth="1"/>
    <col min="14686" max="14686" width="20.28515625" style="5" customWidth="1"/>
    <col min="14687" max="14687" width="12.42578125" style="5" customWidth="1"/>
    <col min="14688" max="14688" width="13" style="5" customWidth="1"/>
    <col min="14689" max="14689" width="12.5703125" style="5" customWidth="1"/>
    <col min="14690" max="14703" width="11.7109375" style="5" customWidth="1"/>
    <col min="14704" max="14704" width="12.28515625" style="5" customWidth="1"/>
    <col min="14705" max="14705" width="11.7109375" style="5" customWidth="1"/>
    <col min="14706" max="14706" width="12.85546875" style="5" customWidth="1"/>
    <col min="14707" max="14707" width="11.7109375" style="5" customWidth="1"/>
    <col min="14708" max="14708" width="12.7109375" style="5" customWidth="1"/>
    <col min="14709" max="14709" width="11.7109375" style="5" customWidth="1"/>
    <col min="14710" max="14710" width="13" style="5" customWidth="1"/>
    <col min="14711" max="14722" width="11.7109375" style="5" customWidth="1"/>
    <col min="14723" max="14723" width="12.5703125" style="5" customWidth="1"/>
    <col min="14724" max="14724" width="11.7109375" style="5" customWidth="1"/>
    <col min="14725" max="14725" width="13" style="5" customWidth="1"/>
    <col min="14726" max="14731" width="11.7109375" style="5" customWidth="1"/>
    <col min="14732" max="14732" width="13.7109375" style="5" customWidth="1"/>
    <col min="14733" max="14733" width="13.140625" style="5" customWidth="1"/>
    <col min="14734" max="14737" width="13" style="5" customWidth="1"/>
    <col min="14738" max="14744" width="11.7109375" style="5" customWidth="1"/>
    <col min="14745" max="14745" width="10.85546875" style="5" customWidth="1"/>
    <col min="14746" max="14746" width="11.7109375" style="5" customWidth="1"/>
    <col min="14747" max="14749" width="22.7109375" style="5" customWidth="1"/>
    <col min="14750" max="14752" width="20.7109375" style="5" customWidth="1"/>
    <col min="14753" max="14940" width="8.85546875" style="5"/>
    <col min="14941" max="14941" width="6.140625" style="5" customWidth="1"/>
    <col min="14942" max="14942" width="20.28515625" style="5" customWidth="1"/>
    <col min="14943" max="14943" width="12.42578125" style="5" customWidth="1"/>
    <col min="14944" max="14944" width="13" style="5" customWidth="1"/>
    <col min="14945" max="14945" width="12.5703125" style="5" customWidth="1"/>
    <col min="14946" max="14959" width="11.7109375" style="5" customWidth="1"/>
    <col min="14960" max="14960" width="12.28515625" style="5" customWidth="1"/>
    <col min="14961" max="14961" width="11.7109375" style="5" customWidth="1"/>
    <col min="14962" max="14962" width="12.85546875" style="5" customWidth="1"/>
    <col min="14963" max="14963" width="11.7109375" style="5" customWidth="1"/>
    <col min="14964" max="14964" width="12.7109375" style="5" customWidth="1"/>
    <col min="14965" max="14965" width="11.7109375" style="5" customWidth="1"/>
    <col min="14966" max="14966" width="13" style="5" customWidth="1"/>
    <col min="14967" max="14978" width="11.7109375" style="5" customWidth="1"/>
    <col min="14979" max="14979" width="12.5703125" style="5" customWidth="1"/>
    <col min="14980" max="14980" width="11.7109375" style="5" customWidth="1"/>
    <col min="14981" max="14981" width="13" style="5" customWidth="1"/>
    <col min="14982" max="14987" width="11.7109375" style="5" customWidth="1"/>
    <col min="14988" max="14988" width="13.7109375" style="5" customWidth="1"/>
    <col min="14989" max="14989" width="13.140625" style="5" customWidth="1"/>
    <col min="14990" max="14993" width="13" style="5" customWidth="1"/>
    <col min="14994" max="15000" width="11.7109375" style="5" customWidth="1"/>
    <col min="15001" max="15001" width="10.85546875" style="5" customWidth="1"/>
    <col min="15002" max="15002" width="11.7109375" style="5" customWidth="1"/>
    <col min="15003" max="15005" width="22.7109375" style="5" customWidth="1"/>
    <col min="15006" max="15008" width="20.7109375" style="5" customWidth="1"/>
    <col min="15009" max="15196" width="8.85546875" style="5"/>
    <col min="15197" max="15197" width="6.140625" style="5" customWidth="1"/>
    <col min="15198" max="15198" width="20.28515625" style="5" customWidth="1"/>
    <col min="15199" max="15199" width="12.42578125" style="5" customWidth="1"/>
    <col min="15200" max="15200" width="13" style="5" customWidth="1"/>
    <col min="15201" max="15201" width="12.5703125" style="5" customWidth="1"/>
    <col min="15202" max="15215" width="11.7109375" style="5" customWidth="1"/>
    <col min="15216" max="15216" width="12.28515625" style="5" customWidth="1"/>
    <col min="15217" max="15217" width="11.7109375" style="5" customWidth="1"/>
    <col min="15218" max="15218" width="12.85546875" style="5" customWidth="1"/>
    <col min="15219" max="15219" width="11.7109375" style="5" customWidth="1"/>
    <col min="15220" max="15220" width="12.7109375" style="5" customWidth="1"/>
    <col min="15221" max="15221" width="11.7109375" style="5" customWidth="1"/>
    <col min="15222" max="15222" width="13" style="5" customWidth="1"/>
    <col min="15223" max="15234" width="11.7109375" style="5" customWidth="1"/>
    <col min="15235" max="15235" width="12.5703125" style="5" customWidth="1"/>
    <col min="15236" max="15236" width="11.7109375" style="5" customWidth="1"/>
    <col min="15237" max="15237" width="13" style="5" customWidth="1"/>
    <col min="15238" max="15243" width="11.7109375" style="5" customWidth="1"/>
    <col min="15244" max="15244" width="13.7109375" style="5" customWidth="1"/>
    <col min="15245" max="15245" width="13.140625" style="5" customWidth="1"/>
    <col min="15246" max="15249" width="13" style="5" customWidth="1"/>
    <col min="15250" max="15256" width="11.7109375" style="5" customWidth="1"/>
    <col min="15257" max="15257" width="10.85546875" style="5" customWidth="1"/>
    <col min="15258" max="15258" width="11.7109375" style="5" customWidth="1"/>
    <col min="15259" max="15261" width="22.7109375" style="5" customWidth="1"/>
    <col min="15262" max="15264" width="20.7109375" style="5" customWidth="1"/>
    <col min="15265" max="15452" width="8.85546875" style="5"/>
    <col min="15453" max="15453" width="6.140625" style="5" customWidth="1"/>
    <col min="15454" max="15454" width="20.28515625" style="5" customWidth="1"/>
    <col min="15455" max="15455" width="12.42578125" style="5" customWidth="1"/>
    <col min="15456" max="15456" width="13" style="5" customWidth="1"/>
    <col min="15457" max="15457" width="12.5703125" style="5" customWidth="1"/>
    <col min="15458" max="15471" width="11.7109375" style="5" customWidth="1"/>
    <col min="15472" max="15472" width="12.28515625" style="5" customWidth="1"/>
    <col min="15473" max="15473" width="11.7109375" style="5" customWidth="1"/>
    <col min="15474" max="15474" width="12.85546875" style="5" customWidth="1"/>
    <col min="15475" max="15475" width="11.7109375" style="5" customWidth="1"/>
    <col min="15476" max="15476" width="12.7109375" style="5" customWidth="1"/>
    <col min="15477" max="15477" width="11.7109375" style="5" customWidth="1"/>
    <col min="15478" max="15478" width="13" style="5" customWidth="1"/>
    <col min="15479" max="15490" width="11.7109375" style="5" customWidth="1"/>
    <col min="15491" max="15491" width="12.5703125" style="5" customWidth="1"/>
    <col min="15492" max="15492" width="11.7109375" style="5" customWidth="1"/>
    <col min="15493" max="15493" width="13" style="5" customWidth="1"/>
    <col min="15494" max="15499" width="11.7109375" style="5" customWidth="1"/>
    <col min="15500" max="15500" width="13.7109375" style="5" customWidth="1"/>
    <col min="15501" max="15501" width="13.140625" style="5" customWidth="1"/>
    <col min="15502" max="15505" width="13" style="5" customWidth="1"/>
    <col min="15506" max="15512" width="11.7109375" style="5" customWidth="1"/>
    <col min="15513" max="15513" width="10.85546875" style="5" customWidth="1"/>
    <col min="15514" max="15514" width="11.7109375" style="5" customWidth="1"/>
    <col min="15515" max="15517" width="22.7109375" style="5" customWidth="1"/>
    <col min="15518" max="15520" width="20.7109375" style="5" customWidth="1"/>
    <col min="15521" max="15708" width="8.85546875" style="5"/>
    <col min="15709" max="15709" width="6.140625" style="5" customWidth="1"/>
    <col min="15710" max="15710" width="20.28515625" style="5" customWidth="1"/>
    <col min="15711" max="15711" width="12.42578125" style="5" customWidth="1"/>
    <col min="15712" max="15712" width="13" style="5" customWidth="1"/>
    <col min="15713" max="15713" width="12.5703125" style="5" customWidth="1"/>
    <col min="15714" max="15727" width="11.7109375" style="5" customWidth="1"/>
    <col min="15728" max="15728" width="12.28515625" style="5" customWidth="1"/>
    <col min="15729" max="15729" width="11.7109375" style="5" customWidth="1"/>
    <col min="15730" max="15730" width="12.85546875" style="5" customWidth="1"/>
    <col min="15731" max="15731" width="11.7109375" style="5" customWidth="1"/>
    <col min="15732" max="15732" width="12.7109375" style="5" customWidth="1"/>
    <col min="15733" max="15733" width="11.7109375" style="5" customWidth="1"/>
    <col min="15734" max="15734" width="13" style="5" customWidth="1"/>
    <col min="15735" max="15746" width="11.7109375" style="5" customWidth="1"/>
    <col min="15747" max="15747" width="12.5703125" style="5" customWidth="1"/>
    <col min="15748" max="15748" width="11.7109375" style="5" customWidth="1"/>
    <col min="15749" max="15749" width="13" style="5" customWidth="1"/>
    <col min="15750" max="15755" width="11.7109375" style="5" customWidth="1"/>
    <col min="15756" max="15756" width="13.7109375" style="5" customWidth="1"/>
    <col min="15757" max="15757" width="13.140625" style="5" customWidth="1"/>
    <col min="15758" max="15761" width="13" style="5" customWidth="1"/>
    <col min="15762" max="15768" width="11.7109375" style="5" customWidth="1"/>
    <col min="15769" max="15769" width="10.85546875" style="5" customWidth="1"/>
    <col min="15770" max="15770" width="11.7109375" style="5" customWidth="1"/>
    <col min="15771" max="15773" width="22.7109375" style="5" customWidth="1"/>
    <col min="15774" max="15776" width="20.7109375" style="5" customWidth="1"/>
    <col min="15777" max="15964" width="8.85546875" style="5"/>
    <col min="15965" max="15965" width="6.140625" style="5" customWidth="1"/>
    <col min="15966" max="15966" width="20.28515625" style="5" customWidth="1"/>
    <col min="15967" max="15967" width="12.42578125" style="5" customWidth="1"/>
    <col min="15968" max="15968" width="13" style="5" customWidth="1"/>
    <col min="15969" max="15969" width="12.5703125" style="5" customWidth="1"/>
    <col min="15970" max="15983" width="11.7109375" style="5" customWidth="1"/>
    <col min="15984" max="15984" width="12.28515625" style="5" customWidth="1"/>
    <col min="15985" max="15985" width="11.7109375" style="5" customWidth="1"/>
    <col min="15986" max="15986" width="12.85546875" style="5" customWidth="1"/>
    <col min="15987" max="15987" width="11.7109375" style="5" customWidth="1"/>
    <col min="15988" max="15988" width="12.7109375" style="5" customWidth="1"/>
    <col min="15989" max="15989" width="11.7109375" style="5" customWidth="1"/>
    <col min="15990" max="15990" width="13" style="5" customWidth="1"/>
    <col min="15991" max="16002" width="11.7109375" style="5" customWidth="1"/>
    <col min="16003" max="16003" width="12.5703125" style="5" customWidth="1"/>
    <col min="16004" max="16004" width="11.7109375" style="5" customWidth="1"/>
    <col min="16005" max="16005" width="13" style="5" customWidth="1"/>
    <col min="16006" max="16011" width="11.7109375" style="5" customWidth="1"/>
    <col min="16012" max="16012" width="13.7109375" style="5" customWidth="1"/>
    <col min="16013" max="16013" width="13.140625" style="5" customWidth="1"/>
    <col min="16014" max="16017" width="13" style="5" customWidth="1"/>
    <col min="16018" max="16024" width="11.7109375" style="5" customWidth="1"/>
    <col min="16025" max="16025" width="10.85546875" style="5" customWidth="1"/>
    <col min="16026" max="16026" width="11.7109375" style="5" customWidth="1"/>
    <col min="16027" max="16029" width="22.7109375" style="5" customWidth="1"/>
    <col min="16030" max="16032" width="20.7109375" style="5" customWidth="1"/>
    <col min="16033" max="16384" width="8.85546875" style="5"/>
  </cols>
  <sheetData>
    <row r="1" spans="1:10" s="43" customFormat="1" ht="24.75" customHeight="1">
      <c r="A1" s="41"/>
      <c r="B1" s="42"/>
      <c r="C1" s="27" t="s">
        <v>139</v>
      </c>
      <c r="D1" s="27"/>
      <c r="E1" s="27"/>
      <c r="F1" s="27"/>
      <c r="G1" s="27"/>
      <c r="H1" s="27"/>
      <c r="I1" s="27"/>
      <c r="J1" s="27"/>
    </row>
    <row r="2" spans="1:10" ht="15.75" customHeight="1">
      <c r="A2" s="28"/>
      <c r="B2" s="28"/>
      <c r="C2" s="152" t="s">
        <v>81</v>
      </c>
      <c r="D2" s="44"/>
      <c r="E2" s="44"/>
      <c r="F2" s="44"/>
      <c r="G2" s="44"/>
      <c r="H2" s="44"/>
      <c r="I2" s="44"/>
      <c r="J2" s="44"/>
    </row>
    <row r="3" spans="1:10" s="45" customFormat="1" ht="37.5" customHeight="1">
      <c r="A3" s="75" t="s">
        <v>67</v>
      </c>
      <c r="B3" s="75" t="s">
        <v>65</v>
      </c>
      <c r="C3" s="77" t="s">
        <v>114</v>
      </c>
      <c r="D3" s="77" t="s">
        <v>108</v>
      </c>
      <c r="E3" s="77" t="s">
        <v>115</v>
      </c>
      <c r="F3" s="77" t="s">
        <v>109</v>
      </c>
      <c r="G3" s="77" t="s">
        <v>110</v>
      </c>
      <c r="H3" s="77" t="s">
        <v>111</v>
      </c>
      <c r="I3" s="77" t="s">
        <v>112</v>
      </c>
      <c r="J3" s="75" t="s">
        <v>113</v>
      </c>
    </row>
    <row r="4" spans="1:10" s="46" customFormat="1" ht="13.5" customHeight="1">
      <c r="A4" s="26">
        <v>1</v>
      </c>
      <c r="B4" s="26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</row>
    <row r="5" spans="1:10" s="47" customFormat="1" ht="19.5" customHeight="1">
      <c r="A5" s="29">
        <v>1</v>
      </c>
      <c r="B5" s="30" t="s">
        <v>16</v>
      </c>
      <c r="C5" s="102">
        <f>IF(EnrlAll!V6=0,"",ROUND(EnrlAll!V6/EnrlAll!U6*100,0))</f>
        <v>97</v>
      </c>
      <c r="D5" s="102">
        <f>IF(EnrlAll!AG6=0,"",ROUND(EnrlAll!AH6/EnrlAll!AG6*100,0))</f>
        <v>96</v>
      </c>
      <c r="E5" s="102">
        <f>IF(EnrlAll!AJ6=0,"",ROUND(EnrlAll!AK6/EnrlAll!AJ6*100,0))</f>
        <v>97</v>
      </c>
      <c r="F5" s="102">
        <f>IF(EnrlAll!AS6=0,"",ROUND(EnrlAll!AT6/EnrlAll!AS6*100,0))</f>
        <v>95</v>
      </c>
      <c r="G5" s="102">
        <f>IF(EnrlAll!AV6=0,"",ROUND(EnrlAll!AW6/EnrlAll!AV6*100,0))</f>
        <v>96</v>
      </c>
      <c r="H5" s="102">
        <f>IF(EnrlAll!BE6=0,"",ROUND(EnrlAll!BF6/EnrlAll!BE6*100,0))</f>
        <v>81</v>
      </c>
      <c r="I5" s="102">
        <f>IF((EnrlAll!AT6+EnrlAll!BF6)=0,"",ROUND((EnrlAll!AT6+EnrlAll!BF6)/(EnrlAll!BE6+EnrlAll!AS6)*100,0))</f>
        <v>89</v>
      </c>
      <c r="J5" s="102">
        <f>IF(EnrlAll!BH6=0,"",ROUND(EnrlAll!BI6/EnrlAll!BH6*100,0))</f>
        <v>95</v>
      </c>
    </row>
    <row r="6" spans="1:10" s="47" customFormat="1" ht="19.5" customHeight="1">
      <c r="A6" s="29">
        <v>2</v>
      </c>
      <c r="B6" s="30" t="s">
        <v>17</v>
      </c>
      <c r="C6" s="102">
        <f>IF(EnrlAll!V7=0,"",ROUND(EnrlAll!V7/EnrlAll!U7*100,0))</f>
        <v>93</v>
      </c>
      <c r="D6" s="102">
        <f>IF(EnrlAll!AG7=0,"",ROUND(EnrlAll!AH7/EnrlAll!AG7*100,0))</f>
        <v>90</v>
      </c>
      <c r="E6" s="102">
        <f>IF(EnrlAll!AJ7=0,"",ROUND(EnrlAll!AK7/EnrlAll!AJ7*100,0))</f>
        <v>92</v>
      </c>
      <c r="F6" s="102">
        <f>IF(EnrlAll!AS7=0,"",ROUND(EnrlAll!AT7/EnrlAll!AS7*100,0))</f>
        <v>87</v>
      </c>
      <c r="G6" s="102">
        <f>IF(EnrlAll!AV7=0,"",ROUND(EnrlAll!AW7/EnrlAll!AV7*100,0))</f>
        <v>91</v>
      </c>
      <c r="H6" s="102">
        <f>IF(EnrlAll!BE7=0,"",ROUND(EnrlAll!BF7/EnrlAll!BE7*100,0))</f>
        <v>86</v>
      </c>
      <c r="I6" s="102">
        <f>IF((EnrlAll!AT7+EnrlAll!BF7)=0,"",ROUND((EnrlAll!AT7+EnrlAll!BF7)/(EnrlAll!BE7+EnrlAll!AS7)*100,0))</f>
        <v>86</v>
      </c>
      <c r="J6" s="102">
        <f>IF(EnrlAll!BH7=0,"",ROUND(EnrlAll!BI7/EnrlAll!BH7*100,0))</f>
        <v>91</v>
      </c>
    </row>
    <row r="7" spans="1:10" s="47" customFormat="1" ht="19.5" customHeight="1">
      <c r="A7" s="29">
        <v>3</v>
      </c>
      <c r="B7" s="30" t="s">
        <v>48</v>
      </c>
      <c r="C7" s="102">
        <f>IF(EnrlAll!V8=0,"",ROUND(EnrlAll!V8/EnrlAll!U8*100,0))</f>
        <v>100</v>
      </c>
      <c r="D7" s="102">
        <f>IF(EnrlAll!AG8=0,"",ROUND(EnrlAll!AH8/EnrlAll!AG8*100,0))</f>
        <v>101</v>
      </c>
      <c r="E7" s="102">
        <f>IF(EnrlAll!AJ8=0,"",ROUND(EnrlAll!AK8/EnrlAll!AJ8*100,0))</f>
        <v>100</v>
      </c>
      <c r="F7" s="102">
        <f>IF(EnrlAll!AS8=0,"",ROUND(EnrlAll!AT8/EnrlAll!AS8*100,0))</f>
        <v>86</v>
      </c>
      <c r="G7" s="102">
        <f>IF(EnrlAll!AV8=0,"",ROUND(EnrlAll!AW8/EnrlAll!AV8*100,0))</f>
        <v>98</v>
      </c>
      <c r="H7" s="102">
        <f>IF(EnrlAll!BE8=0,"",ROUND(EnrlAll!BF8/EnrlAll!BE8*100,0))</f>
        <v>88</v>
      </c>
      <c r="I7" s="102">
        <f>IF((EnrlAll!AT8+EnrlAll!BF8)=0,"",ROUND((EnrlAll!AT8+EnrlAll!BF8)/(EnrlAll!BE8+EnrlAll!AS8)*100,0))</f>
        <v>87</v>
      </c>
      <c r="J7" s="102">
        <f>IF(EnrlAll!BH8=0,"",ROUND(EnrlAll!BI8/EnrlAll!BH8*100,0))</f>
        <v>98</v>
      </c>
    </row>
    <row r="8" spans="1:10" s="47" customFormat="1" ht="19.5" customHeight="1">
      <c r="A8" s="29">
        <v>4</v>
      </c>
      <c r="B8" s="30" t="s">
        <v>18</v>
      </c>
      <c r="C8" s="102">
        <f>IF(EnrlAll!V9=0,"",ROUND(EnrlAll!V9/EnrlAll!U9*100,0))</f>
        <v>79</v>
      </c>
      <c r="D8" s="102">
        <f>IF(EnrlAll!AG9=0,"",ROUND(EnrlAll!AH9/EnrlAll!AG9*100,0))</f>
        <v>76</v>
      </c>
      <c r="E8" s="102">
        <f>IF(EnrlAll!AJ9=0,"",ROUND(EnrlAll!AK9/EnrlAll!AJ9*100,0))</f>
        <v>79</v>
      </c>
      <c r="F8" s="102">
        <f>IF(EnrlAll!AS9=0,"",ROUND(EnrlAll!AT9/EnrlAll!AS9*100,0))</f>
        <v>69</v>
      </c>
      <c r="G8" s="102">
        <f>IF(EnrlAll!AV9=0,"",ROUND(EnrlAll!AW9/EnrlAll!AV9*100,0))</f>
        <v>78</v>
      </c>
      <c r="H8" s="102">
        <f>IF(EnrlAll!BE9=0,"",ROUND(EnrlAll!BF9/EnrlAll!BE9*100,0))</f>
        <v>68</v>
      </c>
      <c r="I8" s="102">
        <f>IF((EnrlAll!AT9+EnrlAll!BF9)=0,"",ROUND((EnrlAll!AT9+EnrlAll!BF9)/(EnrlAll!BE9+EnrlAll!AS9)*100,0))</f>
        <v>68</v>
      </c>
      <c r="J8" s="102">
        <f>IF(EnrlAll!BH9=0,"",ROUND(EnrlAll!BI9/EnrlAll!BH9*100,0))</f>
        <v>77</v>
      </c>
    </row>
    <row r="9" spans="1:10" s="47" customFormat="1" ht="19.5" customHeight="1">
      <c r="A9" s="29">
        <v>5</v>
      </c>
      <c r="B9" s="34" t="s">
        <v>19</v>
      </c>
      <c r="C9" s="102">
        <f>IF(EnrlAll!V10=0,"",ROUND(EnrlAll!V10/EnrlAll!U10*100,0))</f>
        <v>93</v>
      </c>
      <c r="D9" s="102">
        <f>IF(EnrlAll!AG10=0,"",ROUND(EnrlAll!AH10/EnrlAll!AG10*100,0))</f>
        <v>91</v>
      </c>
      <c r="E9" s="102">
        <f>IF(EnrlAll!AJ10=0,"",ROUND(EnrlAll!AK10/EnrlAll!AJ10*100,0))</f>
        <v>92</v>
      </c>
      <c r="F9" s="102">
        <f>IF(EnrlAll!AS10=0,"",ROUND(EnrlAll!AT10/EnrlAll!AS10*100,0))</f>
        <v>83</v>
      </c>
      <c r="G9" s="102">
        <f>IF(EnrlAll!AV10=0,"",ROUND(EnrlAll!AW10/EnrlAll!AV10*100,0))</f>
        <v>91</v>
      </c>
      <c r="H9" s="102">
        <f>IF(EnrlAll!BE10=0,"",ROUND(EnrlAll!BF10/EnrlAll!BE10*100,0))</f>
        <v>75</v>
      </c>
      <c r="I9" s="102">
        <f>IF((EnrlAll!AT10+EnrlAll!BF10)=0,"",ROUND((EnrlAll!AT10+EnrlAll!BF10)/(EnrlAll!BE10+EnrlAll!AS10)*100,0))</f>
        <v>80</v>
      </c>
      <c r="J9" s="102">
        <f>IF(EnrlAll!BH10=0,"",ROUND(EnrlAll!BI10/EnrlAll!BH10*100,0))</f>
        <v>90</v>
      </c>
    </row>
    <row r="10" spans="1:10" s="47" customFormat="1" ht="19.5" customHeight="1">
      <c r="A10" s="29">
        <v>6</v>
      </c>
      <c r="B10" s="30" t="s">
        <v>20</v>
      </c>
      <c r="C10" s="102">
        <f>IF(EnrlAll!V11=0,"",ROUND(EnrlAll!V11/EnrlAll!U11*100,0))</f>
        <v>90</v>
      </c>
      <c r="D10" s="102">
        <f>IF(EnrlAll!AG11=0,"",ROUND(EnrlAll!AH11/EnrlAll!AG11*100,0))</f>
        <v>87</v>
      </c>
      <c r="E10" s="102">
        <f>IF(EnrlAll!AJ11=0,"",ROUND(EnrlAll!AK11/EnrlAll!AJ11*100,0))</f>
        <v>89</v>
      </c>
      <c r="F10" s="102">
        <f>IF(EnrlAll!AS11=0,"",ROUND(EnrlAll!AT11/EnrlAll!AS11*100,0))</f>
        <v>94</v>
      </c>
      <c r="G10" s="102">
        <f>IF(EnrlAll!AV11=0,"",ROUND(EnrlAll!AW11/EnrlAll!AV11*100,0))</f>
        <v>90</v>
      </c>
      <c r="H10" s="102">
        <f>IF(EnrlAll!BE11=0,"",ROUND(EnrlAll!BF11/EnrlAll!BE11*100,0))</f>
        <v>101</v>
      </c>
      <c r="I10" s="102">
        <f>IF((EnrlAll!AT11+EnrlAll!BF11)=0,"",ROUND((EnrlAll!AT11+EnrlAll!BF11)/(EnrlAll!BE11+EnrlAll!AS11)*100,0))</f>
        <v>97</v>
      </c>
      <c r="J10" s="102">
        <f>IF(EnrlAll!BH11=0,"",ROUND(EnrlAll!BI11/EnrlAll!BH11*100,0))</f>
        <v>91</v>
      </c>
    </row>
    <row r="11" spans="1:10" s="47" customFormat="1" ht="19.5" customHeight="1">
      <c r="A11" s="29">
        <v>7</v>
      </c>
      <c r="B11" s="30" t="s">
        <v>21</v>
      </c>
      <c r="C11" s="102">
        <f>IF(EnrlAll!V12=0,"",ROUND(EnrlAll!V12/EnrlAll!U12*100,0))</f>
        <v>87</v>
      </c>
      <c r="D11" s="102">
        <f>IF(EnrlAll!AG12=0,"",ROUND(EnrlAll!AH12/EnrlAll!AG12*100,0))</f>
        <v>81</v>
      </c>
      <c r="E11" s="102">
        <f>IF(EnrlAll!AJ12=0,"",ROUND(EnrlAll!AK12/EnrlAll!AJ12*100,0))</f>
        <v>85</v>
      </c>
      <c r="F11" s="102">
        <f>IF(EnrlAll!AS12=0,"",ROUND(EnrlAll!AT12/EnrlAll!AS12*100,0))</f>
        <v>69</v>
      </c>
      <c r="G11" s="102">
        <f>IF(EnrlAll!AV12=0,"",ROUND(EnrlAll!AW12/EnrlAll!AV12*100,0))</f>
        <v>83</v>
      </c>
      <c r="H11" s="102">
        <f>IF(EnrlAll!BE12=0,"",ROUND(EnrlAll!BF12/EnrlAll!BE12*100,0))</f>
        <v>75</v>
      </c>
      <c r="I11" s="102">
        <f>IF((EnrlAll!AT12+EnrlAll!BF12)=0,"",ROUND((EnrlAll!AT12+EnrlAll!BF12)/(EnrlAll!BE12+EnrlAll!AS12)*100,0))</f>
        <v>71</v>
      </c>
      <c r="J11" s="102">
        <f>IF(EnrlAll!BH12=0,"",ROUND(EnrlAll!BI12/EnrlAll!BH12*100,0))</f>
        <v>82</v>
      </c>
    </row>
    <row r="12" spans="1:10" s="47" customFormat="1" ht="19.5" customHeight="1">
      <c r="A12" s="29">
        <v>8</v>
      </c>
      <c r="B12" s="30" t="s">
        <v>22</v>
      </c>
      <c r="C12" s="102">
        <f>IF(EnrlAll!V13=0,"",ROUND(EnrlAll!V13/EnrlAll!U13*100,0))</f>
        <v>85</v>
      </c>
      <c r="D12" s="102">
        <f>IF(EnrlAll!AG13=0,"",ROUND(EnrlAll!AH13/EnrlAll!AG13*100,0))</f>
        <v>89</v>
      </c>
      <c r="E12" s="102">
        <f>IF(EnrlAll!AJ13=0,"",ROUND(EnrlAll!AK13/EnrlAll!AJ13*100,0))</f>
        <v>86</v>
      </c>
      <c r="F12" s="102">
        <f>IF(EnrlAll!AS13=0,"",ROUND(EnrlAll!AT13/EnrlAll!AS13*100,0))</f>
        <v>101</v>
      </c>
      <c r="G12" s="102">
        <f>IF(EnrlAll!AV13=0,"",ROUND(EnrlAll!AW13/EnrlAll!AV13*100,0))</f>
        <v>88</v>
      </c>
      <c r="H12" s="102">
        <f>IF(EnrlAll!BE13=0,"",ROUND(EnrlAll!BF13/EnrlAll!BE13*100,0))</f>
        <v>86</v>
      </c>
      <c r="I12" s="102">
        <f>IF((EnrlAll!AT13+EnrlAll!BF13)=0,"",ROUND((EnrlAll!AT13+EnrlAll!BF13)/(EnrlAll!BE13+EnrlAll!AS13)*100,0))</f>
        <v>93</v>
      </c>
      <c r="J12" s="102">
        <f>IF(EnrlAll!BH13=0,"",ROUND(EnrlAll!BI13/EnrlAll!BH13*100,0))</f>
        <v>88</v>
      </c>
    </row>
    <row r="13" spans="1:10" s="47" customFormat="1" ht="19.5" customHeight="1">
      <c r="A13" s="29">
        <v>9</v>
      </c>
      <c r="B13" s="30" t="s">
        <v>23</v>
      </c>
      <c r="C13" s="102">
        <f>IF(EnrlAll!V14=0,"",ROUND(EnrlAll!V14/EnrlAll!U14*100,0))</f>
        <v>90</v>
      </c>
      <c r="D13" s="102">
        <f>IF(EnrlAll!AG14=0,"",ROUND(EnrlAll!AH14/EnrlAll!AG14*100,0))</f>
        <v>89</v>
      </c>
      <c r="E13" s="102">
        <f>IF(EnrlAll!AJ14=0,"",ROUND(EnrlAll!AK14/EnrlAll!AJ14*100,0))</f>
        <v>90</v>
      </c>
      <c r="F13" s="102">
        <f>IF(EnrlAll!AS14=0,"",ROUND(EnrlAll!AT14/EnrlAll!AS14*100,0))</f>
        <v>100</v>
      </c>
      <c r="G13" s="102">
        <f>IF(EnrlAll!AV14=0,"",ROUND(EnrlAll!AW14/EnrlAll!AV14*100,0))</f>
        <v>92</v>
      </c>
      <c r="H13" s="102">
        <f>IF(EnrlAll!BE14=0,"",ROUND(EnrlAll!BF14/EnrlAll!BE14*100,0))</f>
        <v>95</v>
      </c>
      <c r="I13" s="102">
        <f>IF((EnrlAll!AT14+EnrlAll!BF14)=0,"",ROUND((EnrlAll!AT14+EnrlAll!BF14)/(EnrlAll!BE14+EnrlAll!AS14)*100,0))</f>
        <v>97</v>
      </c>
      <c r="J13" s="102">
        <f>IF(EnrlAll!BH14=0,"",ROUND(EnrlAll!BI14/EnrlAll!BH14*100,0))</f>
        <v>92</v>
      </c>
    </row>
    <row r="14" spans="1:10" s="47" customFormat="1" ht="19.5" customHeight="1">
      <c r="A14" s="29">
        <v>10</v>
      </c>
      <c r="B14" s="30" t="s">
        <v>24</v>
      </c>
      <c r="C14" s="102">
        <f>IF(EnrlAll!V15=0,"",ROUND(EnrlAll!V15/EnrlAll!U15*100,0))</f>
        <v>92</v>
      </c>
      <c r="D14" s="102">
        <f>IF(EnrlAll!AG15=0,"",ROUND(EnrlAll!AH15/EnrlAll!AG15*100,0))</f>
        <v>88</v>
      </c>
      <c r="E14" s="102">
        <f>IF(EnrlAll!AJ15=0,"",ROUND(EnrlAll!AK15/EnrlAll!AJ15*100,0))</f>
        <v>91</v>
      </c>
      <c r="F14" s="102">
        <f>IF(EnrlAll!AS15=0,"",ROUND(EnrlAll!AT15/EnrlAll!AS15*100,0))</f>
        <v>86</v>
      </c>
      <c r="G14" s="102">
        <f>IF(EnrlAll!AV15=0,"",ROUND(EnrlAll!AW15/EnrlAll!AV15*100,0))</f>
        <v>90</v>
      </c>
      <c r="H14" s="102">
        <f>IF(EnrlAll!BE15=0,"",ROUND(EnrlAll!BF15/EnrlAll!BE15*100,0))</f>
        <v>88</v>
      </c>
      <c r="I14" s="102">
        <f>IF((EnrlAll!AT15+EnrlAll!BF15)=0,"",ROUND((EnrlAll!AT15+EnrlAll!BF15)/(EnrlAll!BE15+EnrlAll!AS15)*100,0))</f>
        <v>87</v>
      </c>
      <c r="J14" s="102">
        <f>IF(EnrlAll!BH15=0,"",ROUND(EnrlAll!BI15/EnrlAll!BH15*100,0))</f>
        <v>90</v>
      </c>
    </row>
    <row r="15" spans="1:10" s="47" customFormat="1" ht="19.5" customHeight="1">
      <c r="A15" s="29">
        <v>11</v>
      </c>
      <c r="B15" s="30" t="s">
        <v>52</v>
      </c>
      <c r="C15" s="102">
        <f>IF(EnrlAll!V16=0,"",ROUND(EnrlAll!V16/EnrlAll!U16*100,0))</f>
        <v>97</v>
      </c>
      <c r="D15" s="102">
        <f>IF(EnrlAll!AG16=0,"",ROUND(EnrlAll!AH16/EnrlAll!AG16*100,0))</f>
        <v>94</v>
      </c>
      <c r="E15" s="102">
        <f>IF(EnrlAll!AJ16=0,"",ROUND(EnrlAll!AK16/EnrlAll!AJ16*100,0))</f>
        <v>97</v>
      </c>
      <c r="F15" s="102">
        <f>IF(EnrlAll!AS16=0,"",ROUND(EnrlAll!AT16/EnrlAll!AS16*100,0))</f>
        <v>85</v>
      </c>
      <c r="G15" s="102">
        <f>IF(EnrlAll!AV16=0,"",ROUND(EnrlAll!AW16/EnrlAll!AV16*100,0))</f>
        <v>96</v>
      </c>
      <c r="H15" s="102">
        <f>IF(EnrlAll!BE16=0,"",ROUND(EnrlAll!BF16/EnrlAll!BE16*100,0))</f>
        <v>83</v>
      </c>
      <c r="I15" s="102">
        <f>IF((EnrlAll!AT16+EnrlAll!BF16)=0,"",ROUND((EnrlAll!AT16+EnrlAll!BF16)/(EnrlAll!BE16+EnrlAll!AS16)*100,0))</f>
        <v>85</v>
      </c>
      <c r="J15" s="102">
        <f>IF(EnrlAll!BH16=0,"",ROUND(EnrlAll!BI16/EnrlAll!BH16*100,0))</f>
        <v>96</v>
      </c>
    </row>
    <row r="16" spans="1:10" s="47" customFormat="1" ht="19.5" customHeight="1">
      <c r="A16" s="29">
        <v>12</v>
      </c>
      <c r="B16" s="30" t="s">
        <v>25</v>
      </c>
      <c r="C16" s="102">
        <f>IF(EnrlAll!V17=0,"",ROUND(EnrlAll!V17/EnrlAll!U17*100,0))</f>
        <v>94</v>
      </c>
      <c r="D16" s="102">
        <f>IF(EnrlAll!AG17=0,"",ROUND(EnrlAll!AH17/EnrlAll!AG17*100,0))</f>
        <v>93</v>
      </c>
      <c r="E16" s="102">
        <f>IF(EnrlAll!AJ17=0,"",ROUND(EnrlAll!AK17/EnrlAll!AJ17*100,0))</f>
        <v>93</v>
      </c>
      <c r="F16" s="102">
        <f>IF(EnrlAll!AS17=0,"",ROUND(EnrlAll!AT17/EnrlAll!AS17*100,0))</f>
        <v>93</v>
      </c>
      <c r="G16" s="102">
        <f>IF(EnrlAll!AV17=0,"",ROUND(EnrlAll!AW17/EnrlAll!AV17*100,0))</f>
        <v>93</v>
      </c>
      <c r="H16" s="102">
        <f>IF(EnrlAll!BE17=0,"",ROUND(EnrlAll!BF17/EnrlAll!BE17*100,0))</f>
        <v>99</v>
      </c>
      <c r="I16" s="102">
        <f>IF((EnrlAll!AT17+EnrlAll!BF17)=0,"",ROUND((EnrlAll!AT17+EnrlAll!BF17)/(EnrlAll!BE17+EnrlAll!AS17)*100,0))</f>
        <v>95</v>
      </c>
      <c r="J16" s="102">
        <f>IF(EnrlAll!BH17=0,"",ROUND(EnrlAll!BI17/EnrlAll!BH17*100,0))</f>
        <v>94</v>
      </c>
    </row>
    <row r="17" spans="1:10" s="47" customFormat="1" ht="19.5" customHeight="1">
      <c r="A17" s="29">
        <v>13</v>
      </c>
      <c r="B17" s="30" t="s">
        <v>26</v>
      </c>
      <c r="C17" s="102">
        <f>IF(EnrlAll!V18=0,"",ROUND(EnrlAll!V18/EnrlAll!U18*100,0))</f>
        <v>96</v>
      </c>
      <c r="D17" s="102">
        <f>IF(EnrlAll!AG18=0,"",ROUND(EnrlAll!AH18/EnrlAll!AG18*100,0))</f>
        <v>93</v>
      </c>
      <c r="E17" s="102">
        <f>IF(EnrlAll!AJ18=0,"",ROUND(EnrlAll!AK18/EnrlAll!AJ18*100,0))</f>
        <v>95</v>
      </c>
      <c r="F17" s="102">
        <f>IF(EnrlAll!AS18=0,"",ROUND(EnrlAll!AT18/EnrlAll!AS18*100,0))</f>
        <v>97</v>
      </c>
      <c r="G17" s="102">
        <f>IF(EnrlAll!AV18=0,"",ROUND(EnrlAll!AW18/EnrlAll!AV18*100,0))</f>
        <v>95</v>
      </c>
      <c r="H17" s="102">
        <f>IF(EnrlAll!BE18=0,"",ROUND(EnrlAll!BF18/EnrlAll!BE18*100,0))</f>
        <v>114</v>
      </c>
      <c r="I17" s="102">
        <f>IF((EnrlAll!AT18+EnrlAll!BF18)=0,"",ROUND((EnrlAll!AT18+EnrlAll!BF18)/(EnrlAll!BE18+EnrlAll!AS18)*100,0))</f>
        <v>103</v>
      </c>
      <c r="J17" s="102">
        <f>IF(EnrlAll!BH18=0,"",ROUND(EnrlAll!BI18/EnrlAll!BH18*100,0))</f>
        <v>97</v>
      </c>
    </row>
    <row r="18" spans="1:10" s="47" customFormat="1" ht="19.5" customHeight="1">
      <c r="A18" s="29">
        <v>14</v>
      </c>
      <c r="B18" s="30" t="s">
        <v>27</v>
      </c>
      <c r="C18" s="102">
        <f>IF(EnrlAll!V19=0,"",ROUND(EnrlAll!V19/EnrlAll!U19*100,0))</f>
        <v>93</v>
      </c>
      <c r="D18" s="102">
        <f>IF(EnrlAll!AG19=0,"",ROUND(EnrlAll!AH19/EnrlAll!AG19*100,0))</f>
        <v>90</v>
      </c>
      <c r="E18" s="102">
        <f>IF(EnrlAll!AJ19=0,"",ROUND(EnrlAll!AK19/EnrlAll!AJ19*100,0))</f>
        <v>92</v>
      </c>
      <c r="F18" s="102">
        <f>IF(EnrlAll!AS19=0,"",ROUND(EnrlAll!AT19/EnrlAll!AS19*100,0))</f>
        <v>62</v>
      </c>
      <c r="G18" s="102">
        <f>IF(EnrlAll!AV19=0,"",ROUND(EnrlAll!AW19/EnrlAll!AV19*100,0))</f>
        <v>88</v>
      </c>
      <c r="H18" s="102">
        <f>IF(EnrlAll!BE19=0,"",ROUND(EnrlAll!BF19/EnrlAll!BE19*100,0))</f>
        <v>60</v>
      </c>
      <c r="I18" s="102">
        <f>IF((EnrlAll!AT19+EnrlAll!BF19)=0,"",ROUND((EnrlAll!AT19+EnrlAll!BF19)/(EnrlAll!BE19+EnrlAll!AS19)*100,0))</f>
        <v>61</v>
      </c>
      <c r="J18" s="102">
        <f>IF(EnrlAll!BH19=0,"",ROUND(EnrlAll!BI19/EnrlAll!BH19*100,0))</f>
        <v>86</v>
      </c>
    </row>
    <row r="19" spans="1:10" s="47" customFormat="1" ht="19.5" customHeight="1">
      <c r="A19" s="29">
        <v>15</v>
      </c>
      <c r="B19" s="30" t="s">
        <v>28</v>
      </c>
      <c r="C19" s="102">
        <f>IF(EnrlAll!V20=0,"",ROUND(EnrlAll!V20/EnrlAll!U20*100,0))</f>
        <v>89</v>
      </c>
      <c r="D19" s="102">
        <f>IF(EnrlAll!AG20=0,"",ROUND(EnrlAll!AH20/EnrlAll!AG20*100,0))</f>
        <v>88</v>
      </c>
      <c r="E19" s="102">
        <f>IF(EnrlAll!AJ20=0,"",ROUND(EnrlAll!AK20/EnrlAll!AJ20*100,0))</f>
        <v>89</v>
      </c>
      <c r="F19" s="102">
        <f>IF(EnrlAll!AS20=0,"",ROUND(EnrlAll!AT20/EnrlAll!AS20*100,0))</f>
        <v>84</v>
      </c>
      <c r="G19" s="102">
        <f>IF(EnrlAll!AV20=0,"",ROUND(EnrlAll!AW20/EnrlAll!AV20*100,0))</f>
        <v>88</v>
      </c>
      <c r="H19" s="102">
        <f>IF(EnrlAll!BE20=0,"",ROUND(EnrlAll!BF20/EnrlAll!BE20*100,0))</f>
        <v>77</v>
      </c>
      <c r="I19" s="102">
        <f>IF((EnrlAll!AT20+EnrlAll!BF20)=0,"",ROUND((EnrlAll!AT20+EnrlAll!BF20)/(EnrlAll!BE20+EnrlAll!AS20)*100,0))</f>
        <v>81</v>
      </c>
      <c r="J19" s="102">
        <f>IF(EnrlAll!BH20=0,"",ROUND(EnrlAll!BI20/EnrlAll!BH20*100,0))</f>
        <v>87</v>
      </c>
    </row>
    <row r="20" spans="1:10" s="47" customFormat="1" ht="19.5" customHeight="1">
      <c r="A20" s="29">
        <v>16</v>
      </c>
      <c r="B20" s="30" t="s">
        <v>29</v>
      </c>
      <c r="C20" s="102">
        <f>IF(EnrlAll!V21=0,"",ROUND(EnrlAll!V21/EnrlAll!U21*100,0))</f>
        <v>93</v>
      </c>
      <c r="D20" s="102">
        <f>IF(EnrlAll!AG21=0,"",ROUND(EnrlAll!AH21/EnrlAll!AG21*100,0))</f>
        <v>90</v>
      </c>
      <c r="E20" s="102">
        <f>IF(EnrlAll!AJ21=0,"",ROUND(EnrlAll!AK21/EnrlAll!AJ21*100,0))</f>
        <v>92</v>
      </c>
      <c r="F20" s="102">
        <f>IF(EnrlAll!AS21=0,"",ROUND(EnrlAll!AT21/EnrlAll!AS21*100,0))</f>
        <v>99</v>
      </c>
      <c r="G20" s="102">
        <f>IF(EnrlAll!AV21=0,"",ROUND(EnrlAll!AW21/EnrlAll!AV21*100,0))</f>
        <v>93</v>
      </c>
      <c r="H20" s="102">
        <f>IF(EnrlAll!BE21=0,"",ROUND(EnrlAll!BF21/EnrlAll!BE21*100,0))</f>
        <v>77</v>
      </c>
      <c r="I20" s="102">
        <f>IF((EnrlAll!AT21+EnrlAll!BF21)=0,"",ROUND((EnrlAll!AT21+EnrlAll!BF21)/(EnrlAll!BE21+EnrlAll!AS21)*100,0))</f>
        <v>93</v>
      </c>
      <c r="J20" s="102">
        <f>IF(EnrlAll!BH21=0,"",ROUND(EnrlAll!BI21/EnrlAll!BH21*100,0))</f>
        <v>92</v>
      </c>
    </row>
    <row r="21" spans="1:10" s="47" customFormat="1" ht="19.5" customHeight="1">
      <c r="A21" s="29">
        <v>17</v>
      </c>
      <c r="B21" s="30" t="s">
        <v>30</v>
      </c>
      <c r="C21" s="102">
        <f>IF(EnrlAll!V22=0,"",ROUND(EnrlAll!V22/EnrlAll!U22*100,0))</f>
        <v>99</v>
      </c>
      <c r="D21" s="102">
        <f>IF(EnrlAll!AG22=0,"",ROUND(EnrlAll!AH22/EnrlAll!AG22*100,0))</f>
        <v>110</v>
      </c>
      <c r="E21" s="102">
        <f>IF(EnrlAll!AJ22=0,"",ROUND(EnrlAll!AK22/EnrlAll!AJ22*100,0))</f>
        <v>102</v>
      </c>
      <c r="F21" s="102">
        <f>IF(EnrlAll!AS22=0,"",ROUND(EnrlAll!AT22/EnrlAll!AS22*100,0))</f>
        <v>110</v>
      </c>
      <c r="G21" s="102">
        <f>IF(EnrlAll!AV22=0,"",ROUND(EnrlAll!AW22/EnrlAll!AV22*100,0))</f>
        <v>102</v>
      </c>
      <c r="H21" s="102">
        <f>IF(EnrlAll!BE22=0,"",ROUND(EnrlAll!BF22/EnrlAll!BE22*100,0))</f>
        <v>124</v>
      </c>
      <c r="I21" s="102">
        <f>IF((EnrlAll!AT22+EnrlAll!BF22)=0,"",ROUND((EnrlAll!AT22+EnrlAll!BF22)/(EnrlAll!BE22+EnrlAll!AS22)*100,0))</f>
        <v>113</v>
      </c>
      <c r="J21" s="102">
        <f>IF(EnrlAll!BH22=0,"",ROUND(EnrlAll!BI22/EnrlAll!BH22*100,0))</f>
        <v>103</v>
      </c>
    </row>
    <row r="22" spans="1:10" s="47" customFormat="1" ht="19.5" customHeight="1">
      <c r="A22" s="29">
        <v>18</v>
      </c>
      <c r="B22" s="30" t="s">
        <v>31</v>
      </c>
      <c r="C22" s="102">
        <f>IF(EnrlAll!V23=0,"",ROUND(EnrlAll!V23/EnrlAll!U23*100,0))</f>
        <v>91</v>
      </c>
      <c r="D22" s="102">
        <f>IF(EnrlAll!AG23=0,"",ROUND(EnrlAll!AH23/EnrlAll!AG23*100,0))</f>
        <v>93</v>
      </c>
      <c r="E22" s="102">
        <f>IF(EnrlAll!AJ23=0,"",ROUND(EnrlAll!AK23/EnrlAll!AJ23*100,0))</f>
        <v>92</v>
      </c>
      <c r="F22" s="102">
        <f>IF(EnrlAll!AS23=0,"",ROUND(EnrlAll!AT23/EnrlAll!AS23*100,0))</f>
        <v>100</v>
      </c>
      <c r="G22" s="102">
        <f>IF(EnrlAll!AV23=0,"",ROUND(EnrlAll!AW23/EnrlAll!AV23*100,0))</f>
        <v>93</v>
      </c>
      <c r="H22" s="102">
        <f>IF(EnrlAll!BE23=0,"",ROUND(EnrlAll!BF23/EnrlAll!BE23*100,0))</f>
        <v>97</v>
      </c>
      <c r="I22" s="102">
        <f>IF((EnrlAll!AT23+EnrlAll!BF23)=0,"",ROUND((EnrlAll!AT23+EnrlAll!BF23)/(EnrlAll!BE23+EnrlAll!AS23)*100,0))</f>
        <v>99</v>
      </c>
      <c r="J22" s="102">
        <f>IF(EnrlAll!BH23=0,"",ROUND(EnrlAll!BI23/EnrlAll!BH23*100,0))</f>
        <v>93</v>
      </c>
    </row>
    <row r="23" spans="1:10" s="47" customFormat="1" ht="19.5" customHeight="1">
      <c r="A23" s="29">
        <v>19</v>
      </c>
      <c r="B23" s="30" t="s">
        <v>54</v>
      </c>
      <c r="C23" s="102">
        <f>IF(EnrlAll!V24=0,"",ROUND(EnrlAll!V24/EnrlAll!U24*100,0))</f>
        <v>93</v>
      </c>
      <c r="D23" s="102">
        <f>IF(EnrlAll!AG24=0,"",ROUND(EnrlAll!AH24/EnrlAll!AG24*100,0))</f>
        <v>96</v>
      </c>
      <c r="E23" s="102">
        <f>IF(EnrlAll!AJ24=0,"",ROUND(EnrlAll!AK24/EnrlAll!AJ24*100,0))</f>
        <v>94</v>
      </c>
      <c r="F23" s="102">
        <f>IF(EnrlAll!AS24=0,"",ROUND(EnrlAll!AT24/EnrlAll!AS24*100,0))</f>
        <v>99</v>
      </c>
      <c r="G23" s="102">
        <f>IF(EnrlAll!AV24=0,"",ROUND(EnrlAll!AW24/EnrlAll!AV24*100,0))</f>
        <v>94</v>
      </c>
      <c r="H23" s="102">
        <f>IF(EnrlAll!BE24=0,"",ROUND(EnrlAll!BF24/EnrlAll!BE24*100,0))</f>
        <v>85</v>
      </c>
      <c r="I23" s="102">
        <f>IF((EnrlAll!AT24+EnrlAll!BF24)=0,"",ROUND((EnrlAll!AT24+EnrlAll!BF24)/(EnrlAll!BE24+EnrlAll!AS24)*100,0))</f>
        <v>93</v>
      </c>
      <c r="J23" s="102">
        <f>IF(EnrlAll!BH24=0,"",ROUND(EnrlAll!BI24/EnrlAll!BH24*100,0))</f>
        <v>94</v>
      </c>
    </row>
    <row r="24" spans="1:10" s="47" customFormat="1" ht="19.5" customHeight="1">
      <c r="A24" s="29">
        <v>20</v>
      </c>
      <c r="B24" s="2" t="s">
        <v>55</v>
      </c>
      <c r="C24" s="102">
        <f>IF(EnrlAll!V25=0,"",ROUND(EnrlAll!V25/EnrlAll!U25*100,0))</f>
        <v>95</v>
      </c>
      <c r="D24" s="102">
        <f>IF(EnrlAll!AG25=0,"",ROUND(EnrlAll!AH25/EnrlAll!AG25*100,0))</f>
        <v>92</v>
      </c>
      <c r="E24" s="102">
        <f>IF(EnrlAll!AJ25=0,"",ROUND(EnrlAll!AK25/EnrlAll!AJ25*100,0))</f>
        <v>94</v>
      </c>
      <c r="F24" s="102">
        <f>IF(EnrlAll!AS25=0,"",ROUND(EnrlAll!AT25/EnrlAll!AS25*100,0))</f>
        <v>88</v>
      </c>
      <c r="G24" s="102">
        <f>IF(EnrlAll!AV25=0,"",ROUND(EnrlAll!AW25/EnrlAll!AV25*100,0))</f>
        <v>93</v>
      </c>
      <c r="H24" s="102">
        <f>IF(EnrlAll!BE25=0,"",ROUND(EnrlAll!BF25/EnrlAll!BE25*100,0))</f>
        <v>79</v>
      </c>
      <c r="I24" s="102">
        <f>IF((EnrlAll!AT25+EnrlAll!BF25)=0,"",ROUND((EnrlAll!AT25+EnrlAll!BF25)/(EnrlAll!BE25+EnrlAll!AS25)*100,0))</f>
        <v>85</v>
      </c>
      <c r="J24" s="102">
        <f>IF(EnrlAll!BH25=0,"",ROUND(EnrlAll!BI25/EnrlAll!BH25*100,0))</f>
        <v>92</v>
      </c>
    </row>
    <row r="25" spans="1:10" s="47" customFormat="1" ht="19.5" customHeight="1">
      <c r="A25" s="29">
        <v>21</v>
      </c>
      <c r="B25" s="30" t="s">
        <v>74</v>
      </c>
      <c r="C25" s="102">
        <f>IF(EnrlAll!V26=0,"",ROUND(EnrlAll!V26/EnrlAll!U26*100,0))</f>
        <v>83</v>
      </c>
      <c r="D25" s="102">
        <f>IF(EnrlAll!AG26=0,"",ROUND(EnrlAll!AH26/EnrlAll!AG26*100,0))</f>
        <v>82</v>
      </c>
      <c r="E25" s="102">
        <f>IF(EnrlAll!AJ26=0,"",ROUND(EnrlAll!AK26/EnrlAll!AJ26*100,0))</f>
        <v>83</v>
      </c>
      <c r="F25" s="102">
        <f>IF(EnrlAll!AS26=0,"",ROUND(EnrlAll!AT26/EnrlAll!AS26*100,0))</f>
        <v>87</v>
      </c>
      <c r="G25" s="102">
        <f>IF(EnrlAll!AV26=0,"",ROUND(EnrlAll!AW26/EnrlAll!AV26*100,0))</f>
        <v>83</v>
      </c>
      <c r="H25" s="102">
        <f>IF(EnrlAll!BE26=0,"",ROUND(EnrlAll!BF26/EnrlAll!BE26*100,0))</f>
        <v>83</v>
      </c>
      <c r="I25" s="102">
        <f>IF((EnrlAll!AT26+EnrlAll!BF26)=0,"",ROUND((EnrlAll!AT26+EnrlAll!BF26)/(EnrlAll!BE26+EnrlAll!AS26)*100,0))</f>
        <v>86</v>
      </c>
      <c r="J25" s="102">
        <f>IF(EnrlAll!BH26=0,"",ROUND(EnrlAll!BI26/EnrlAll!BH26*100,0))</f>
        <v>83</v>
      </c>
    </row>
    <row r="26" spans="1:10" s="47" customFormat="1" ht="19.5" customHeight="1">
      <c r="A26" s="29">
        <v>22</v>
      </c>
      <c r="B26" s="30" t="s">
        <v>32</v>
      </c>
      <c r="C26" s="102">
        <f>IF(EnrlAll!V27=0,"",ROUND(EnrlAll!V27/EnrlAll!U27*100,0))</f>
        <v>86</v>
      </c>
      <c r="D26" s="102">
        <f>IF(EnrlAll!AG27=0,"",ROUND(EnrlAll!AH27/EnrlAll!AG27*100,0))</f>
        <v>70</v>
      </c>
      <c r="E26" s="102">
        <f>IF(EnrlAll!AJ27=0,"",ROUND(EnrlAll!AK27/EnrlAll!AJ27*100,0))</f>
        <v>81</v>
      </c>
      <c r="F26" s="102">
        <f>IF(EnrlAll!AS27=0,"",ROUND(EnrlAll!AT27/EnrlAll!AS27*100,0))</f>
        <v>59</v>
      </c>
      <c r="G26" s="102">
        <f>IF(EnrlAll!AV27=0,"",ROUND(EnrlAll!AW27/EnrlAll!AV27*100,0))</f>
        <v>78</v>
      </c>
      <c r="H26" s="102">
        <f>IF(EnrlAll!BE27=0,"",ROUND(EnrlAll!BF27/EnrlAll!BE27*100,0))</f>
        <v>55</v>
      </c>
      <c r="I26" s="102">
        <f>IF((EnrlAll!AT27+EnrlAll!BF27)=0,"",ROUND((EnrlAll!AT27+EnrlAll!BF27)/(EnrlAll!BE27+EnrlAll!AS27)*100,0))</f>
        <v>58</v>
      </c>
      <c r="J26" s="102">
        <f>IF(EnrlAll!BH27=0,"",ROUND(EnrlAll!BI27/EnrlAll!BH27*100,0))</f>
        <v>76</v>
      </c>
    </row>
    <row r="27" spans="1:10" s="47" customFormat="1" ht="19.5" customHeight="1">
      <c r="A27" s="29">
        <v>23</v>
      </c>
      <c r="B27" s="30" t="s">
        <v>33</v>
      </c>
      <c r="C27" s="102">
        <f>IF(EnrlAll!V28=0,"",ROUND(EnrlAll!V28/EnrlAll!U28*100,0))</f>
        <v>96</v>
      </c>
      <c r="D27" s="102">
        <f>IF(EnrlAll!AG28=0,"",ROUND(EnrlAll!AH28/EnrlAll!AG28*100,0))</f>
        <v>119</v>
      </c>
      <c r="E27" s="102">
        <f>IF(EnrlAll!AJ28=0,"",ROUND(EnrlAll!AK28/EnrlAll!AJ28*100,0))</f>
        <v>102</v>
      </c>
      <c r="F27" s="102">
        <f>IF(EnrlAll!AS28=0,"",ROUND(EnrlAll!AT28/EnrlAll!AS28*100,0))</f>
        <v>114</v>
      </c>
      <c r="G27" s="102">
        <f>IF(EnrlAll!AV28=0,"",ROUND(EnrlAll!AW28/EnrlAll!AV28*100,0))</f>
        <v>103</v>
      </c>
      <c r="H27" s="102">
        <f>IF(EnrlAll!BE28=0,"",ROUND(EnrlAll!BF28/EnrlAll!BE28*100,0))</f>
        <v>106</v>
      </c>
      <c r="I27" s="102">
        <f>IF((EnrlAll!AT28+EnrlAll!BF28)=0,"",ROUND((EnrlAll!AT28+EnrlAll!BF28)/(EnrlAll!BE28+EnrlAll!AS28)*100,0))</f>
        <v>111</v>
      </c>
      <c r="J27" s="102">
        <f>IF(EnrlAll!BH28=0,"",ROUND(EnrlAll!BI28/EnrlAll!BH28*100,0))</f>
        <v>104</v>
      </c>
    </row>
    <row r="28" spans="1:10" s="47" customFormat="1" ht="19.5" customHeight="1">
      <c r="A28" s="29">
        <v>24</v>
      </c>
      <c r="B28" s="30" t="s">
        <v>34</v>
      </c>
      <c r="C28" s="102">
        <f>IF(EnrlAll!V29=0,"",ROUND(EnrlAll!V29/EnrlAll!U29*100,0))</f>
        <v>94</v>
      </c>
      <c r="D28" s="102">
        <f>IF(EnrlAll!AG29=0,"",ROUND(EnrlAll!AH29/EnrlAll!AG29*100,0))</f>
        <v>93</v>
      </c>
      <c r="E28" s="102">
        <f>IF(EnrlAll!AJ29=0,"",ROUND(EnrlAll!AK29/EnrlAll!AJ29*100,0))</f>
        <v>94</v>
      </c>
      <c r="F28" s="102">
        <f>IF(EnrlAll!AS29=0,"",ROUND(EnrlAll!AT29/EnrlAll!AS29*100,0))</f>
        <v>99</v>
      </c>
      <c r="G28" s="102">
        <f>IF(EnrlAll!AV29=0,"",ROUND(EnrlAll!AW29/EnrlAll!AV29*100,0))</f>
        <v>95</v>
      </c>
      <c r="H28" s="102">
        <f>IF(EnrlAll!BE29=0,"",ROUND(EnrlAll!BF29/EnrlAll!BE29*100,0))</f>
        <v>116</v>
      </c>
      <c r="I28" s="102">
        <f>IF((EnrlAll!AT29+EnrlAll!BF29)=0,"",ROUND((EnrlAll!AT29+EnrlAll!BF29)/(EnrlAll!BE29+EnrlAll!AS29)*100,0))</f>
        <v>105</v>
      </c>
      <c r="J28" s="102">
        <f>IF(EnrlAll!BH29=0,"",ROUND(EnrlAll!BI29/EnrlAll!BH29*100,0))</f>
        <v>96</v>
      </c>
    </row>
    <row r="29" spans="1:10" s="47" customFormat="1" ht="19.5" customHeight="1">
      <c r="A29" s="29">
        <v>25</v>
      </c>
      <c r="B29" s="30" t="s">
        <v>35</v>
      </c>
      <c r="C29" s="102">
        <f>IF(EnrlAll!V30=0,"",ROUND(EnrlAll!V30/EnrlAll!U30*100,0))</f>
        <v>95</v>
      </c>
      <c r="D29" s="102">
        <f>IF(EnrlAll!AG30=0,"",ROUND(EnrlAll!AH30/EnrlAll!AG30*100,0))</f>
        <v>97</v>
      </c>
      <c r="E29" s="102">
        <f>IF(EnrlAll!AJ30=0,"",ROUND(EnrlAll!AK30/EnrlAll!AJ30*100,0))</f>
        <v>95</v>
      </c>
      <c r="F29" s="102">
        <f>IF(EnrlAll!AS30=0,"",ROUND(EnrlAll!AT30/EnrlAll!AS30*100,0))</f>
        <v>95</v>
      </c>
      <c r="G29" s="102">
        <f>IF(EnrlAll!AV30=0,"",ROUND(EnrlAll!AW30/EnrlAll!AV30*100,0))</f>
        <v>95</v>
      </c>
      <c r="H29" s="102">
        <f>IF(EnrlAll!BE30=0,"",ROUND(EnrlAll!BF30/EnrlAll!BE30*100,0))</f>
        <v>75</v>
      </c>
      <c r="I29" s="102">
        <f>IF((EnrlAll!AT30+EnrlAll!BF30)=0,"",ROUND((EnrlAll!AT30+EnrlAll!BF30)/(EnrlAll!BE30+EnrlAll!AS30)*100,0))</f>
        <v>89</v>
      </c>
      <c r="J29" s="102">
        <f>IF(EnrlAll!BH30=0,"",ROUND(EnrlAll!BI30/EnrlAll!BH30*100,0))</f>
        <v>94</v>
      </c>
    </row>
    <row r="30" spans="1:10" s="47" customFormat="1" ht="19.5" customHeight="1">
      <c r="A30" s="29">
        <v>26</v>
      </c>
      <c r="B30" s="30" t="s">
        <v>36</v>
      </c>
      <c r="C30" s="102">
        <f>IF(EnrlAll!V31=0,"",ROUND(EnrlAll!V31/EnrlAll!U31*100,0))</f>
        <v>96</v>
      </c>
      <c r="D30" s="102">
        <f>IF(EnrlAll!AG31=0,"",ROUND(EnrlAll!AH31/EnrlAll!AG31*100,0))</f>
        <v>82</v>
      </c>
      <c r="E30" s="102">
        <f>IF(EnrlAll!AJ31=0,"",ROUND(EnrlAll!AK31/EnrlAll!AJ31*100,0))</f>
        <v>92</v>
      </c>
      <c r="F30" s="102">
        <f>IF(EnrlAll!AS31=0,"",ROUND(EnrlAll!AT31/EnrlAll!AS31*100,0))</f>
        <v>74</v>
      </c>
      <c r="G30" s="102">
        <f>IF(EnrlAll!AV31=0,"",ROUND(EnrlAll!AW31/EnrlAll!AV31*100,0))</f>
        <v>89</v>
      </c>
      <c r="H30" s="102">
        <f>IF(EnrlAll!BE31=0,"",ROUND(EnrlAll!BF31/EnrlAll!BE31*100,0))</f>
        <v>75</v>
      </c>
      <c r="I30" s="102">
        <f>IF((EnrlAll!AT31+EnrlAll!BF31)=0,"",ROUND((EnrlAll!AT31+EnrlAll!BF31)/(EnrlAll!BE31+EnrlAll!AS31)*100,0))</f>
        <v>74</v>
      </c>
      <c r="J30" s="102">
        <f>IF(EnrlAll!BH31=0,"",ROUND(EnrlAll!BI31/EnrlAll!BH31*100,0))</f>
        <v>88</v>
      </c>
    </row>
    <row r="31" spans="1:10" s="47" customFormat="1" ht="19.5" customHeight="1">
      <c r="A31" s="29">
        <v>27</v>
      </c>
      <c r="B31" s="30" t="s">
        <v>37</v>
      </c>
      <c r="C31" s="102">
        <f>IF(EnrlAll!V32=0,"",ROUND(EnrlAll!V32/EnrlAll!U32*100,0))</f>
        <v>94</v>
      </c>
      <c r="D31" s="102">
        <f>IF(EnrlAll!AG32=0,"",ROUND(EnrlAll!AH32/EnrlAll!AG32*100,0))</f>
        <v>98</v>
      </c>
      <c r="E31" s="102">
        <f>IF(EnrlAll!AJ32=0,"",ROUND(EnrlAll!AK32/EnrlAll!AJ32*100,0))</f>
        <v>95</v>
      </c>
      <c r="F31" s="102">
        <f>IF(EnrlAll!AS32=0,"",ROUND(EnrlAll!AT32/EnrlAll!AS32*100,0))</f>
        <v>84</v>
      </c>
      <c r="G31" s="102">
        <f>IF(EnrlAll!AV32=0,"",ROUND(EnrlAll!AW32/EnrlAll!AV32*100,0))</f>
        <v>93</v>
      </c>
      <c r="H31" s="102">
        <f>IF(EnrlAll!BE32=0,"",ROUND(EnrlAll!BF32/EnrlAll!BE32*100,0))</f>
        <v>87</v>
      </c>
      <c r="I31" s="102">
        <f>IF((EnrlAll!AT32+EnrlAll!BF32)=0,"",ROUND((EnrlAll!AT32+EnrlAll!BF32)/(EnrlAll!BE32+EnrlAll!AS32)*100,0))</f>
        <v>85</v>
      </c>
      <c r="J31" s="102">
        <f>IF(EnrlAll!BH32=0,"",ROUND(EnrlAll!BI32/EnrlAll!BH32*100,0))</f>
        <v>93</v>
      </c>
    </row>
    <row r="32" spans="1:10" s="47" customFormat="1" ht="19.5" customHeight="1">
      <c r="A32" s="29">
        <v>28</v>
      </c>
      <c r="B32" s="30" t="s">
        <v>38</v>
      </c>
      <c r="C32" s="102">
        <f>IF(EnrlAll!V33=0,"",ROUND(EnrlAll!V33/EnrlAll!U33*100,0))</f>
        <v>98</v>
      </c>
      <c r="D32" s="102">
        <f>IF(EnrlAll!AG33=0,"",ROUND(EnrlAll!AH33/EnrlAll!AG33*100,0))</f>
        <v>105</v>
      </c>
      <c r="E32" s="102">
        <f>IF(EnrlAll!AJ33=0,"",ROUND(EnrlAll!AK33/EnrlAll!AJ33*100,0))</f>
        <v>100</v>
      </c>
      <c r="F32" s="102">
        <f>IF(EnrlAll!AS33=0,"",ROUND(EnrlAll!AT33/EnrlAll!AS33*100,0))</f>
        <v>104</v>
      </c>
      <c r="G32" s="102">
        <f>IF(EnrlAll!AV33=0,"",ROUND(EnrlAll!AW33/EnrlAll!AV33*100,0))</f>
        <v>101</v>
      </c>
      <c r="H32" s="102">
        <f>IF(EnrlAll!BE33=0,"",ROUND(EnrlAll!BF33/EnrlAll!BE33*100,0))</f>
        <v>78</v>
      </c>
      <c r="I32" s="102">
        <f>IF((EnrlAll!AT33+EnrlAll!BF33)=0,"",ROUND((EnrlAll!AT33+EnrlAll!BF33)/(EnrlAll!BE33+EnrlAll!AS33)*100,0))</f>
        <v>94</v>
      </c>
      <c r="J32" s="102">
        <f>IF(EnrlAll!BH33=0,"",ROUND(EnrlAll!BI33/EnrlAll!BH33*100,0))</f>
        <v>99</v>
      </c>
    </row>
    <row r="33" spans="1:10" s="47" customFormat="1" ht="19.5" customHeight="1">
      <c r="A33" s="29">
        <v>29</v>
      </c>
      <c r="B33" s="30" t="s">
        <v>39</v>
      </c>
      <c r="C33" s="102">
        <f>IF(EnrlAll!V34=0,"",ROUND(EnrlAll!V34/EnrlAll!U34*100,0))</f>
        <v>95</v>
      </c>
      <c r="D33" s="102">
        <f>IF(EnrlAll!AG34=0,"",ROUND(EnrlAll!AH34/EnrlAll!AG34*100,0))</f>
        <v>92</v>
      </c>
      <c r="E33" s="102">
        <f>IF(EnrlAll!AJ34=0,"",ROUND(EnrlAll!AK34/EnrlAll!AJ34*100,0))</f>
        <v>94</v>
      </c>
      <c r="F33" s="102">
        <f>IF(EnrlAll!AS34=0,"",ROUND(EnrlAll!AT34/EnrlAll!AS34*100,0))</f>
        <v>93</v>
      </c>
      <c r="G33" s="102">
        <f>IF(EnrlAll!AV34=0,"",ROUND(EnrlAll!AW34/EnrlAll!AV34*100,0))</f>
        <v>94</v>
      </c>
      <c r="H33" s="102">
        <f>IF(EnrlAll!BE34=0,"",ROUND(EnrlAll!BF34/EnrlAll!BE34*100,0))</f>
        <v>103</v>
      </c>
      <c r="I33" s="102">
        <f>IF((EnrlAll!AT34+EnrlAll!BF34)=0,"",ROUND((EnrlAll!AT34+EnrlAll!BF34)/(EnrlAll!BE34+EnrlAll!AS34)*100,0))</f>
        <v>97</v>
      </c>
      <c r="J33" s="102">
        <f>IF(EnrlAll!BH34=0,"",ROUND(EnrlAll!BI34/EnrlAll!BH34*100,0))</f>
        <v>95</v>
      </c>
    </row>
    <row r="34" spans="1:10" s="47" customFormat="1" ht="19.5" customHeight="1">
      <c r="A34" s="29">
        <v>30</v>
      </c>
      <c r="B34" s="30" t="s">
        <v>40</v>
      </c>
      <c r="C34" s="102">
        <f>IF(EnrlAll!V35=0,"",ROUND(EnrlAll!V35/EnrlAll!U35*100,0))</f>
        <v>84</v>
      </c>
      <c r="D34" s="102">
        <f>IF(EnrlAll!AG35=0,"",ROUND(EnrlAll!AH35/EnrlAll!AG35*100,0))</f>
        <v>80</v>
      </c>
      <c r="E34" s="102">
        <f>IF(EnrlAll!AJ35=0,"",ROUND(EnrlAll!AK35/EnrlAll!AJ35*100,0))</f>
        <v>83</v>
      </c>
      <c r="F34" s="102">
        <f>IF(EnrlAll!AS35=0,"",ROUND(EnrlAll!AT35/EnrlAll!AS35*100,0))</f>
        <v>81</v>
      </c>
      <c r="G34" s="102">
        <f>IF(EnrlAll!AV35=0,"",ROUND(EnrlAll!AW35/EnrlAll!AV35*100,0))</f>
        <v>83</v>
      </c>
      <c r="H34" s="102">
        <f>IF(EnrlAll!BE35=0,"",ROUND(EnrlAll!BF35/EnrlAll!BE35*100,0))</f>
        <v>81</v>
      </c>
      <c r="I34" s="102">
        <f>IF((EnrlAll!AT35+EnrlAll!BF35)=0,"",ROUND((EnrlAll!AT35+EnrlAll!BF35)/(EnrlAll!BE35+EnrlAll!AS35)*100,0))</f>
        <v>81</v>
      </c>
      <c r="J34" s="102">
        <f>IF(EnrlAll!BH35=0,"",ROUND(EnrlAll!BI35/EnrlAll!BH35*100,0))</f>
        <v>82</v>
      </c>
    </row>
    <row r="35" spans="1:10" s="47" customFormat="1" ht="19.5" customHeight="1">
      <c r="A35" s="29">
        <v>31</v>
      </c>
      <c r="B35" s="30" t="s">
        <v>41</v>
      </c>
      <c r="C35" s="102">
        <f>IF(EnrlAll!V36=0,"",ROUND(EnrlAll!V36/EnrlAll!U36*100,0))</f>
        <v>92</v>
      </c>
      <c r="D35" s="102">
        <f>IF(EnrlAll!AG36=0,"",ROUND(EnrlAll!AH36/EnrlAll!AG36*100,0))</f>
        <v>77</v>
      </c>
      <c r="E35" s="102">
        <f>IF(EnrlAll!AJ36=0,"",ROUND(EnrlAll!AK36/EnrlAll!AJ36*100,0))</f>
        <v>87</v>
      </c>
      <c r="F35" s="102">
        <f>IF(EnrlAll!AS36=0,"",ROUND(EnrlAll!AT36/EnrlAll!AS36*100,0))</f>
        <v>71</v>
      </c>
      <c r="G35" s="102">
        <f>IF(EnrlAll!AV36=0,"",ROUND(EnrlAll!AW36/EnrlAll!AV36*100,0))</f>
        <v>85</v>
      </c>
      <c r="H35" s="102">
        <f>IF(EnrlAll!BE36=0,"",ROUND(EnrlAll!BF36/EnrlAll!BE36*100,0))</f>
        <v>71</v>
      </c>
      <c r="I35" s="102">
        <f>IF((EnrlAll!AT36+EnrlAll!BF36)=0,"",ROUND((EnrlAll!AT36+EnrlAll!BF36)/(EnrlAll!BE36+EnrlAll!AS36)*100,0))</f>
        <v>71</v>
      </c>
      <c r="J35" s="102">
        <f>IF(EnrlAll!BH36=0,"",ROUND(EnrlAll!BI36/EnrlAll!BH36*100,0))</f>
        <v>85</v>
      </c>
    </row>
    <row r="36" spans="1:10" s="47" customFormat="1" ht="19.5" customHeight="1">
      <c r="A36" s="29">
        <v>32</v>
      </c>
      <c r="B36" s="30" t="s">
        <v>42</v>
      </c>
      <c r="C36" s="102">
        <f>IF(EnrlAll!V37=0,"",ROUND(EnrlAll!V37/EnrlAll!U37*100,0))</f>
        <v>85</v>
      </c>
      <c r="D36" s="102">
        <f>IF(EnrlAll!AG37=0,"",ROUND(EnrlAll!AH37/EnrlAll!AG37*100,0))</f>
        <v>88</v>
      </c>
      <c r="E36" s="102">
        <f>IF(EnrlAll!AJ37=0,"",ROUND(EnrlAll!AK37/EnrlAll!AJ37*100,0))</f>
        <v>86</v>
      </c>
      <c r="F36" s="102">
        <f>IF(EnrlAll!AS37=0,"",ROUND(EnrlAll!AT37/EnrlAll!AS37*100,0))</f>
        <v>94</v>
      </c>
      <c r="G36" s="102">
        <f>IF(EnrlAll!AV37=0,"",ROUND(EnrlAll!AW37/EnrlAll!AV37*100,0))</f>
        <v>87</v>
      </c>
      <c r="H36" s="102">
        <f>IF(EnrlAll!BE37=0,"",ROUND(EnrlAll!BF37/EnrlAll!BE37*100,0))</f>
        <v>91</v>
      </c>
      <c r="I36" s="102">
        <f>IF((EnrlAll!AT37+EnrlAll!BF37)=0,"",ROUND((EnrlAll!AT37+EnrlAll!BF37)/(EnrlAll!BE37+EnrlAll!AS37)*100,0))</f>
        <v>93</v>
      </c>
      <c r="J36" s="102">
        <f>IF(EnrlAll!BH37=0,"",ROUND(EnrlAll!BI37/EnrlAll!BH37*100,0))</f>
        <v>88</v>
      </c>
    </row>
    <row r="37" spans="1:10" s="47" customFormat="1" ht="19.5" customHeight="1">
      <c r="A37" s="29">
        <v>33</v>
      </c>
      <c r="B37" s="30" t="s">
        <v>43</v>
      </c>
      <c r="C37" s="102">
        <f>IF(EnrlAll!V38=0,"",ROUND(EnrlAll!V38/EnrlAll!U38*100,0))</f>
        <v>88</v>
      </c>
      <c r="D37" s="102">
        <f>IF(EnrlAll!AG38=0,"",ROUND(EnrlAll!AH38/EnrlAll!AG38*100,0))</f>
        <v>84</v>
      </c>
      <c r="E37" s="102">
        <f>IF(EnrlAll!AJ38=0,"",ROUND(EnrlAll!AK38/EnrlAll!AJ38*100,0))</f>
        <v>87</v>
      </c>
      <c r="F37" s="102">
        <f>IF(EnrlAll!AS38=0,"",ROUND(EnrlAll!AT38/EnrlAll!AS38*100,0))</f>
        <v>85</v>
      </c>
      <c r="G37" s="102">
        <f>IF(EnrlAll!AV38=0,"",ROUND(EnrlAll!AW38/EnrlAll!AV38*100,0))</f>
        <v>86</v>
      </c>
      <c r="H37" s="102">
        <f>IF(EnrlAll!BE38=0,"",ROUND(EnrlAll!BF38/EnrlAll!BE38*100,0))</f>
        <v>87</v>
      </c>
      <c r="I37" s="102">
        <f>IF((EnrlAll!AT38+EnrlAll!BF38)=0,"",ROUND((EnrlAll!AT38+EnrlAll!BF38)/(EnrlAll!BE38+EnrlAll!AS38)*100,0))</f>
        <v>86</v>
      </c>
      <c r="J37" s="102">
        <f>IF(EnrlAll!BH38=0,"",ROUND(EnrlAll!BI38/EnrlAll!BH38*100,0))</f>
        <v>86</v>
      </c>
    </row>
    <row r="38" spans="1:10" s="47" customFormat="1" ht="19.5" customHeight="1">
      <c r="A38" s="29">
        <v>34</v>
      </c>
      <c r="B38" s="30" t="s">
        <v>44</v>
      </c>
      <c r="C38" s="102">
        <f>IF(EnrlAll!V39=0,"",ROUND(EnrlAll!V39/EnrlAll!U39*100,0))</f>
        <v>100</v>
      </c>
      <c r="D38" s="102">
        <f>IF(EnrlAll!AG39=0,"",ROUND(EnrlAll!AH39/EnrlAll!AG39*100,0))</f>
        <v>101</v>
      </c>
      <c r="E38" s="102">
        <f>IF(EnrlAll!AJ39=0,"",ROUND(EnrlAll!AK39/EnrlAll!AJ39*100,0))</f>
        <v>100</v>
      </c>
      <c r="F38" s="102">
        <f>IF(EnrlAll!AS39=0,"",ROUND(EnrlAll!AT39/EnrlAll!AS39*100,0))</f>
        <v>98</v>
      </c>
      <c r="G38" s="102">
        <f>IF(EnrlAll!AV39=0,"",ROUND(EnrlAll!AW39/EnrlAll!AV39*100,0))</f>
        <v>100</v>
      </c>
      <c r="H38" s="102">
        <f>IF(EnrlAll!BE39=0,"",ROUND(EnrlAll!BF39/EnrlAll!BE39*100,0))</f>
        <v>99</v>
      </c>
      <c r="I38" s="102">
        <f>IF((EnrlAll!AT39+EnrlAll!BF39)=0,"",ROUND((EnrlAll!AT39+EnrlAll!BF39)/(EnrlAll!BE39+EnrlAll!AS39)*100,0))</f>
        <v>98</v>
      </c>
      <c r="J38" s="102">
        <f>IF(EnrlAll!BH39=0,"",ROUND(EnrlAll!BI39/EnrlAll!BH39*100,0))</f>
        <v>100</v>
      </c>
    </row>
    <row r="39" spans="1:10" s="47" customFormat="1" ht="19.5" customHeight="1">
      <c r="A39" s="29">
        <v>35</v>
      </c>
      <c r="B39" s="30" t="s">
        <v>45</v>
      </c>
      <c r="C39" s="102">
        <f>IF(EnrlAll!V40=0,"",ROUND(EnrlAll!V40/EnrlAll!U40*100,0))</f>
        <v>96</v>
      </c>
      <c r="D39" s="102">
        <f>IF(EnrlAll!AG40=0,"",ROUND(EnrlAll!AH40/EnrlAll!AG40*100,0))</f>
        <v>94</v>
      </c>
      <c r="E39" s="102">
        <f>IF(EnrlAll!AJ40=0,"",ROUND(EnrlAll!AK40/EnrlAll!AJ40*100,0))</f>
        <v>95</v>
      </c>
      <c r="F39" s="102">
        <f>IF(EnrlAll!AS40=0,"",ROUND(EnrlAll!AT40/EnrlAll!AS40*100,0))</f>
        <v>100</v>
      </c>
      <c r="G39" s="102">
        <f>IF(EnrlAll!AV40=0,"",ROUND(EnrlAll!AW40/EnrlAll!AV40*100,0))</f>
        <v>96</v>
      </c>
      <c r="H39" s="102">
        <f>IF(EnrlAll!BE40=0,"",ROUND(EnrlAll!BF40/EnrlAll!BE40*100,0))</f>
        <v>116</v>
      </c>
      <c r="I39" s="102">
        <f>IF((EnrlAll!AT40+EnrlAll!BF40)=0,"",ROUND((EnrlAll!AT40+EnrlAll!BF40)/(EnrlAll!BE40+EnrlAll!AS40)*100,0))</f>
        <v>106</v>
      </c>
      <c r="J39" s="102">
        <f>IF(EnrlAll!BH40=0,"",ROUND(EnrlAll!BI40/EnrlAll!BH40*100,0))</f>
        <v>98</v>
      </c>
    </row>
    <row r="40" spans="1:10" s="93" customFormat="1" ht="19.5" customHeight="1">
      <c r="A40" s="193" t="s">
        <v>46</v>
      </c>
      <c r="B40" s="193"/>
      <c r="C40" s="104">
        <f>IF(EnrlAll!V41=0,"",ROUND(EnrlAll!V41/EnrlAll!U41*100,0))</f>
        <v>92</v>
      </c>
      <c r="D40" s="104">
        <f>IF(EnrlAll!AG41=0,"",ROUND(EnrlAll!AH41/EnrlAll!AG41*100,0))</f>
        <v>88</v>
      </c>
      <c r="E40" s="104">
        <f>IF(EnrlAll!AJ41=0,"",ROUND(EnrlAll!AK41/EnrlAll!AJ41*100,0))</f>
        <v>90</v>
      </c>
      <c r="F40" s="104">
        <f>IF(EnrlAll!AS41=0,"",ROUND(EnrlAll!AT41/EnrlAll!AS41*100,0))</f>
        <v>81</v>
      </c>
      <c r="G40" s="104">
        <f>IF(EnrlAll!AV41=0,"",ROUND(EnrlAll!AW41/EnrlAll!AV41*100,0))</f>
        <v>89</v>
      </c>
      <c r="H40" s="104">
        <f>IF(EnrlAll!BE41=0,"",ROUND(EnrlAll!BF41/EnrlAll!BE41*100,0))</f>
        <v>80</v>
      </c>
      <c r="I40" s="104">
        <f>IF((EnrlAll!AT41+EnrlAll!BF41)=0,"",ROUND((EnrlAll!AT41+EnrlAll!BF41)/(EnrlAll!BE41+EnrlAll!AS41)*100,0))</f>
        <v>81</v>
      </c>
      <c r="J40" s="104">
        <f>IF(EnrlAll!BH41=0,"",ROUND(EnrlAll!BI41/EnrlAll!BH41*100,0))</f>
        <v>88</v>
      </c>
    </row>
    <row r="41" spans="1:10" s="47" customFormat="1">
      <c r="A41" s="48"/>
      <c r="B41" s="48"/>
      <c r="C41" s="37"/>
      <c r="D41" s="37"/>
      <c r="E41" s="37"/>
      <c r="F41" s="37"/>
      <c r="G41" s="37"/>
      <c r="H41" s="37"/>
      <c r="I41" s="37"/>
      <c r="J41" s="37"/>
    </row>
    <row r="47" spans="1:10" s="54" customFormat="1"/>
  </sheetData>
  <mergeCells count="1">
    <mergeCell ref="A40:B40"/>
  </mergeCells>
  <printOptions horizontalCentered="1"/>
  <pageMargins left="0.18" right="0.16" top="0.35" bottom="0.41" header="0.22" footer="0.17"/>
  <pageSetup paperSize="9" scale="92" firstPageNumber="63" orientation="portrait" useFirstPageNumber="1" r:id="rId1"/>
  <headerFooter alignWithMargins="0">
    <oddFooter>&amp;LStatistics of School Education 2009-10&amp;C&amp;P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J47"/>
  <sheetViews>
    <sheetView view="pageBreakPreview" topLeftCell="A34" zoomScaleSheetLayoutView="100" workbookViewId="0">
      <selection activeCell="K7" sqref="K7"/>
    </sheetView>
  </sheetViews>
  <sheetFormatPr defaultColWidth="8.85546875" defaultRowHeight="15.75"/>
  <cols>
    <col min="1" max="1" width="6.140625" style="5" customWidth="1"/>
    <col min="2" max="2" width="20.28515625" style="5" customWidth="1"/>
    <col min="3" max="10" width="8.85546875" style="5" customWidth="1"/>
    <col min="11" max="92" width="8.85546875" style="5"/>
    <col min="93" max="93" width="6.140625" style="5" customWidth="1"/>
    <col min="94" max="94" width="20.28515625" style="5" customWidth="1"/>
    <col min="95" max="95" width="12.42578125" style="5" customWidth="1"/>
    <col min="96" max="96" width="13" style="5" customWidth="1"/>
    <col min="97" max="97" width="12.5703125" style="5" customWidth="1"/>
    <col min="98" max="111" width="11.7109375" style="5" customWidth="1"/>
    <col min="112" max="112" width="12.28515625" style="5" customWidth="1"/>
    <col min="113" max="113" width="11.7109375" style="5" customWidth="1"/>
    <col min="114" max="114" width="12.85546875" style="5" customWidth="1"/>
    <col min="115" max="115" width="11.7109375" style="5" customWidth="1"/>
    <col min="116" max="116" width="12.7109375" style="5" customWidth="1"/>
    <col min="117" max="117" width="11.7109375" style="5" customWidth="1"/>
    <col min="118" max="118" width="13" style="5" customWidth="1"/>
    <col min="119" max="130" width="11.7109375" style="5" customWidth="1"/>
    <col min="131" max="131" width="12.5703125" style="5" customWidth="1"/>
    <col min="132" max="132" width="11.7109375" style="5" customWidth="1"/>
    <col min="133" max="133" width="13" style="5" customWidth="1"/>
    <col min="134" max="139" width="11.7109375" style="5" customWidth="1"/>
    <col min="140" max="140" width="13.7109375" style="5" customWidth="1"/>
    <col min="141" max="141" width="13.140625" style="5" customWidth="1"/>
    <col min="142" max="145" width="13" style="5" customWidth="1"/>
    <col min="146" max="152" width="11.7109375" style="5" customWidth="1"/>
    <col min="153" max="153" width="10.85546875" style="5" customWidth="1"/>
    <col min="154" max="154" width="11.7109375" style="5" customWidth="1"/>
    <col min="155" max="157" width="22.7109375" style="5" customWidth="1"/>
    <col min="158" max="160" width="20.7109375" style="5" customWidth="1"/>
    <col min="161" max="348" width="8.85546875" style="5"/>
    <col min="349" max="349" width="6.140625" style="5" customWidth="1"/>
    <col min="350" max="350" width="20.28515625" style="5" customWidth="1"/>
    <col min="351" max="351" width="12.42578125" style="5" customWidth="1"/>
    <col min="352" max="352" width="13" style="5" customWidth="1"/>
    <col min="353" max="353" width="12.5703125" style="5" customWidth="1"/>
    <col min="354" max="367" width="11.7109375" style="5" customWidth="1"/>
    <col min="368" max="368" width="12.28515625" style="5" customWidth="1"/>
    <col min="369" max="369" width="11.7109375" style="5" customWidth="1"/>
    <col min="370" max="370" width="12.85546875" style="5" customWidth="1"/>
    <col min="371" max="371" width="11.7109375" style="5" customWidth="1"/>
    <col min="372" max="372" width="12.7109375" style="5" customWidth="1"/>
    <col min="373" max="373" width="11.7109375" style="5" customWidth="1"/>
    <col min="374" max="374" width="13" style="5" customWidth="1"/>
    <col min="375" max="386" width="11.7109375" style="5" customWidth="1"/>
    <col min="387" max="387" width="12.5703125" style="5" customWidth="1"/>
    <col min="388" max="388" width="11.7109375" style="5" customWidth="1"/>
    <col min="389" max="389" width="13" style="5" customWidth="1"/>
    <col min="390" max="395" width="11.7109375" style="5" customWidth="1"/>
    <col min="396" max="396" width="13.7109375" style="5" customWidth="1"/>
    <col min="397" max="397" width="13.140625" style="5" customWidth="1"/>
    <col min="398" max="401" width="13" style="5" customWidth="1"/>
    <col min="402" max="408" width="11.7109375" style="5" customWidth="1"/>
    <col min="409" max="409" width="10.85546875" style="5" customWidth="1"/>
    <col min="410" max="410" width="11.7109375" style="5" customWidth="1"/>
    <col min="411" max="413" width="22.7109375" style="5" customWidth="1"/>
    <col min="414" max="416" width="20.7109375" style="5" customWidth="1"/>
    <col min="417" max="604" width="8.85546875" style="5"/>
    <col min="605" max="605" width="6.140625" style="5" customWidth="1"/>
    <col min="606" max="606" width="20.28515625" style="5" customWidth="1"/>
    <col min="607" max="607" width="12.42578125" style="5" customWidth="1"/>
    <col min="608" max="608" width="13" style="5" customWidth="1"/>
    <col min="609" max="609" width="12.5703125" style="5" customWidth="1"/>
    <col min="610" max="623" width="11.7109375" style="5" customWidth="1"/>
    <col min="624" max="624" width="12.28515625" style="5" customWidth="1"/>
    <col min="625" max="625" width="11.7109375" style="5" customWidth="1"/>
    <col min="626" max="626" width="12.85546875" style="5" customWidth="1"/>
    <col min="627" max="627" width="11.7109375" style="5" customWidth="1"/>
    <col min="628" max="628" width="12.7109375" style="5" customWidth="1"/>
    <col min="629" max="629" width="11.7109375" style="5" customWidth="1"/>
    <col min="630" max="630" width="13" style="5" customWidth="1"/>
    <col min="631" max="642" width="11.7109375" style="5" customWidth="1"/>
    <col min="643" max="643" width="12.5703125" style="5" customWidth="1"/>
    <col min="644" max="644" width="11.7109375" style="5" customWidth="1"/>
    <col min="645" max="645" width="13" style="5" customWidth="1"/>
    <col min="646" max="651" width="11.7109375" style="5" customWidth="1"/>
    <col min="652" max="652" width="13.7109375" style="5" customWidth="1"/>
    <col min="653" max="653" width="13.140625" style="5" customWidth="1"/>
    <col min="654" max="657" width="13" style="5" customWidth="1"/>
    <col min="658" max="664" width="11.7109375" style="5" customWidth="1"/>
    <col min="665" max="665" width="10.85546875" style="5" customWidth="1"/>
    <col min="666" max="666" width="11.7109375" style="5" customWidth="1"/>
    <col min="667" max="669" width="22.7109375" style="5" customWidth="1"/>
    <col min="670" max="672" width="20.7109375" style="5" customWidth="1"/>
    <col min="673" max="860" width="8.85546875" style="5"/>
    <col min="861" max="861" width="6.140625" style="5" customWidth="1"/>
    <col min="862" max="862" width="20.28515625" style="5" customWidth="1"/>
    <col min="863" max="863" width="12.42578125" style="5" customWidth="1"/>
    <col min="864" max="864" width="13" style="5" customWidth="1"/>
    <col min="865" max="865" width="12.5703125" style="5" customWidth="1"/>
    <col min="866" max="879" width="11.7109375" style="5" customWidth="1"/>
    <col min="880" max="880" width="12.28515625" style="5" customWidth="1"/>
    <col min="881" max="881" width="11.7109375" style="5" customWidth="1"/>
    <col min="882" max="882" width="12.85546875" style="5" customWidth="1"/>
    <col min="883" max="883" width="11.7109375" style="5" customWidth="1"/>
    <col min="884" max="884" width="12.7109375" style="5" customWidth="1"/>
    <col min="885" max="885" width="11.7109375" style="5" customWidth="1"/>
    <col min="886" max="886" width="13" style="5" customWidth="1"/>
    <col min="887" max="898" width="11.7109375" style="5" customWidth="1"/>
    <col min="899" max="899" width="12.5703125" style="5" customWidth="1"/>
    <col min="900" max="900" width="11.7109375" style="5" customWidth="1"/>
    <col min="901" max="901" width="13" style="5" customWidth="1"/>
    <col min="902" max="907" width="11.7109375" style="5" customWidth="1"/>
    <col min="908" max="908" width="13.7109375" style="5" customWidth="1"/>
    <col min="909" max="909" width="13.140625" style="5" customWidth="1"/>
    <col min="910" max="913" width="13" style="5" customWidth="1"/>
    <col min="914" max="920" width="11.7109375" style="5" customWidth="1"/>
    <col min="921" max="921" width="10.85546875" style="5" customWidth="1"/>
    <col min="922" max="922" width="11.7109375" style="5" customWidth="1"/>
    <col min="923" max="925" width="22.7109375" style="5" customWidth="1"/>
    <col min="926" max="928" width="20.7109375" style="5" customWidth="1"/>
    <col min="929" max="1116" width="8.85546875" style="5"/>
    <col min="1117" max="1117" width="6.140625" style="5" customWidth="1"/>
    <col min="1118" max="1118" width="20.28515625" style="5" customWidth="1"/>
    <col min="1119" max="1119" width="12.42578125" style="5" customWidth="1"/>
    <col min="1120" max="1120" width="13" style="5" customWidth="1"/>
    <col min="1121" max="1121" width="12.5703125" style="5" customWidth="1"/>
    <col min="1122" max="1135" width="11.7109375" style="5" customWidth="1"/>
    <col min="1136" max="1136" width="12.28515625" style="5" customWidth="1"/>
    <col min="1137" max="1137" width="11.7109375" style="5" customWidth="1"/>
    <col min="1138" max="1138" width="12.85546875" style="5" customWidth="1"/>
    <col min="1139" max="1139" width="11.7109375" style="5" customWidth="1"/>
    <col min="1140" max="1140" width="12.7109375" style="5" customWidth="1"/>
    <col min="1141" max="1141" width="11.7109375" style="5" customWidth="1"/>
    <col min="1142" max="1142" width="13" style="5" customWidth="1"/>
    <col min="1143" max="1154" width="11.7109375" style="5" customWidth="1"/>
    <col min="1155" max="1155" width="12.5703125" style="5" customWidth="1"/>
    <col min="1156" max="1156" width="11.7109375" style="5" customWidth="1"/>
    <col min="1157" max="1157" width="13" style="5" customWidth="1"/>
    <col min="1158" max="1163" width="11.7109375" style="5" customWidth="1"/>
    <col min="1164" max="1164" width="13.7109375" style="5" customWidth="1"/>
    <col min="1165" max="1165" width="13.140625" style="5" customWidth="1"/>
    <col min="1166" max="1169" width="13" style="5" customWidth="1"/>
    <col min="1170" max="1176" width="11.7109375" style="5" customWidth="1"/>
    <col min="1177" max="1177" width="10.85546875" style="5" customWidth="1"/>
    <col min="1178" max="1178" width="11.7109375" style="5" customWidth="1"/>
    <col min="1179" max="1181" width="22.7109375" style="5" customWidth="1"/>
    <col min="1182" max="1184" width="20.7109375" style="5" customWidth="1"/>
    <col min="1185" max="1372" width="8.85546875" style="5"/>
    <col min="1373" max="1373" width="6.140625" style="5" customWidth="1"/>
    <col min="1374" max="1374" width="20.28515625" style="5" customWidth="1"/>
    <col min="1375" max="1375" width="12.42578125" style="5" customWidth="1"/>
    <col min="1376" max="1376" width="13" style="5" customWidth="1"/>
    <col min="1377" max="1377" width="12.5703125" style="5" customWidth="1"/>
    <col min="1378" max="1391" width="11.7109375" style="5" customWidth="1"/>
    <col min="1392" max="1392" width="12.28515625" style="5" customWidth="1"/>
    <col min="1393" max="1393" width="11.7109375" style="5" customWidth="1"/>
    <col min="1394" max="1394" width="12.85546875" style="5" customWidth="1"/>
    <col min="1395" max="1395" width="11.7109375" style="5" customWidth="1"/>
    <col min="1396" max="1396" width="12.7109375" style="5" customWidth="1"/>
    <col min="1397" max="1397" width="11.7109375" style="5" customWidth="1"/>
    <col min="1398" max="1398" width="13" style="5" customWidth="1"/>
    <col min="1399" max="1410" width="11.7109375" style="5" customWidth="1"/>
    <col min="1411" max="1411" width="12.5703125" style="5" customWidth="1"/>
    <col min="1412" max="1412" width="11.7109375" style="5" customWidth="1"/>
    <col min="1413" max="1413" width="13" style="5" customWidth="1"/>
    <col min="1414" max="1419" width="11.7109375" style="5" customWidth="1"/>
    <col min="1420" max="1420" width="13.7109375" style="5" customWidth="1"/>
    <col min="1421" max="1421" width="13.140625" style="5" customWidth="1"/>
    <col min="1422" max="1425" width="13" style="5" customWidth="1"/>
    <col min="1426" max="1432" width="11.7109375" style="5" customWidth="1"/>
    <col min="1433" max="1433" width="10.85546875" style="5" customWidth="1"/>
    <col min="1434" max="1434" width="11.7109375" style="5" customWidth="1"/>
    <col min="1435" max="1437" width="22.7109375" style="5" customWidth="1"/>
    <col min="1438" max="1440" width="20.7109375" style="5" customWidth="1"/>
    <col min="1441" max="1628" width="8.85546875" style="5"/>
    <col min="1629" max="1629" width="6.140625" style="5" customWidth="1"/>
    <col min="1630" max="1630" width="20.28515625" style="5" customWidth="1"/>
    <col min="1631" max="1631" width="12.42578125" style="5" customWidth="1"/>
    <col min="1632" max="1632" width="13" style="5" customWidth="1"/>
    <col min="1633" max="1633" width="12.5703125" style="5" customWidth="1"/>
    <col min="1634" max="1647" width="11.7109375" style="5" customWidth="1"/>
    <col min="1648" max="1648" width="12.28515625" style="5" customWidth="1"/>
    <col min="1649" max="1649" width="11.7109375" style="5" customWidth="1"/>
    <col min="1650" max="1650" width="12.85546875" style="5" customWidth="1"/>
    <col min="1651" max="1651" width="11.7109375" style="5" customWidth="1"/>
    <col min="1652" max="1652" width="12.7109375" style="5" customWidth="1"/>
    <col min="1653" max="1653" width="11.7109375" style="5" customWidth="1"/>
    <col min="1654" max="1654" width="13" style="5" customWidth="1"/>
    <col min="1655" max="1666" width="11.7109375" style="5" customWidth="1"/>
    <col min="1667" max="1667" width="12.5703125" style="5" customWidth="1"/>
    <col min="1668" max="1668" width="11.7109375" style="5" customWidth="1"/>
    <col min="1669" max="1669" width="13" style="5" customWidth="1"/>
    <col min="1670" max="1675" width="11.7109375" style="5" customWidth="1"/>
    <col min="1676" max="1676" width="13.7109375" style="5" customWidth="1"/>
    <col min="1677" max="1677" width="13.140625" style="5" customWidth="1"/>
    <col min="1678" max="1681" width="13" style="5" customWidth="1"/>
    <col min="1682" max="1688" width="11.7109375" style="5" customWidth="1"/>
    <col min="1689" max="1689" width="10.85546875" style="5" customWidth="1"/>
    <col min="1690" max="1690" width="11.7109375" style="5" customWidth="1"/>
    <col min="1691" max="1693" width="22.7109375" style="5" customWidth="1"/>
    <col min="1694" max="1696" width="20.7109375" style="5" customWidth="1"/>
    <col min="1697" max="1884" width="8.85546875" style="5"/>
    <col min="1885" max="1885" width="6.140625" style="5" customWidth="1"/>
    <col min="1886" max="1886" width="20.28515625" style="5" customWidth="1"/>
    <col min="1887" max="1887" width="12.42578125" style="5" customWidth="1"/>
    <col min="1888" max="1888" width="13" style="5" customWidth="1"/>
    <col min="1889" max="1889" width="12.5703125" style="5" customWidth="1"/>
    <col min="1890" max="1903" width="11.7109375" style="5" customWidth="1"/>
    <col min="1904" max="1904" width="12.28515625" style="5" customWidth="1"/>
    <col min="1905" max="1905" width="11.7109375" style="5" customWidth="1"/>
    <col min="1906" max="1906" width="12.85546875" style="5" customWidth="1"/>
    <col min="1907" max="1907" width="11.7109375" style="5" customWidth="1"/>
    <col min="1908" max="1908" width="12.7109375" style="5" customWidth="1"/>
    <col min="1909" max="1909" width="11.7109375" style="5" customWidth="1"/>
    <col min="1910" max="1910" width="13" style="5" customWidth="1"/>
    <col min="1911" max="1922" width="11.7109375" style="5" customWidth="1"/>
    <col min="1923" max="1923" width="12.5703125" style="5" customWidth="1"/>
    <col min="1924" max="1924" width="11.7109375" style="5" customWidth="1"/>
    <col min="1925" max="1925" width="13" style="5" customWidth="1"/>
    <col min="1926" max="1931" width="11.7109375" style="5" customWidth="1"/>
    <col min="1932" max="1932" width="13.7109375" style="5" customWidth="1"/>
    <col min="1933" max="1933" width="13.140625" style="5" customWidth="1"/>
    <col min="1934" max="1937" width="13" style="5" customWidth="1"/>
    <col min="1938" max="1944" width="11.7109375" style="5" customWidth="1"/>
    <col min="1945" max="1945" width="10.85546875" style="5" customWidth="1"/>
    <col min="1946" max="1946" width="11.7109375" style="5" customWidth="1"/>
    <col min="1947" max="1949" width="22.7109375" style="5" customWidth="1"/>
    <col min="1950" max="1952" width="20.7109375" style="5" customWidth="1"/>
    <col min="1953" max="2140" width="8.85546875" style="5"/>
    <col min="2141" max="2141" width="6.140625" style="5" customWidth="1"/>
    <col min="2142" max="2142" width="20.28515625" style="5" customWidth="1"/>
    <col min="2143" max="2143" width="12.42578125" style="5" customWidth="1"/>
    <col min="2144" max="2144" width="13" style="5" customWidth="1"/>
    <col min="2145" max="2145" width="12.5703125" style="5" customWidth="1"/>
    <col min="2146" max="2159" width="11.7109375" style="5" customWidth="1"/>
    <col min="2160" max="2160" width="12.28515625" style="5" customWidth="1"/>
    <col min="2161" max="2161" width="11.7109375" style="5" customWidth="1"/>
    <col min="2162" max="2162" width="12.85546875" style="5" customWidth="1"/>
    <col min="2163" max="2163" width="11.7109375" style="5" customWidth="1"/>
    <col min="2164" max="2164" width="12.7109375" style="5" customWidth="1"/>
    <col min="2165" max="2165" width="11.7109375" style="5" customWidth="1"/>
    <col min="2166" max="2166" width="13" style="5" customWidth="1"/>
    <col min="2167" max="2178" width="11.7109375" style="5" customWidth="1"/>
    <col min="2179" max="2179" width="12.5703125" style="5" customWidth="1"/>
    <col min="2180" max="2180" width="11.7109375" style="5" customWidth="1"/>
    <col min="2181" max="2181" width="13" style="5" customWidth="1"/>
    <col min="2182" max="2187" width="11.7109375" style="5" customWidth="1"/>
    <col min="2188" max="2188" width="13.7109375" style="5" customWidth="1"/>
    <col min="2189" max="2189" width="13.140625" style="5" customWidth="1"/>
    <col min="2190" max="2193" width="13" style="5" customWidth="1"/>
    <col min="2194" max="2200" width="11.7109375" style="5" customWidth="1"/>
    <col min="2201" max="2201" width="10.85546875" style="5" customWidth="1"/>
    <col min="2202" max="2202" width="11.7109375" style="5" customWidth="1"/>
    <col min="2203" max="2205" width="22.7109375" style="5" customWidth="1"/>
    <col min="2206" max="2208" width="20.7109375" style="5" customWidth="1"/>
    <col min="2209" max="2396" width="8.85546875" style="5"/>
    <col min="2397" max="2397" width="6.140625" style="5" customWidth="1"/>
    <col min="2398" max="2398" width="20.28515625" style="5" customWidth="1"/>
    <col min="2399" max="2399" width="12.42578125" style="5" customWidth="1"/>
    <col min="2400" max="2400" width="13" style="5" customWidth="1"/>
    <col min="2401" max="2401" width="12.5703125" style="5" customWidth="1"/>
    <col min="2402" max="2415" width="11.7109375" style="5" customWidth="1"/>
    <col min="2416" max="2416" width="12.28515625" style="5" customWidth="1"/>
    <col min="2417" max="2417" width="11.7109375" style="5" customWidth="1"/>
    <col min="2418" max="2418" width="12.85546875" style="5" customWidth="1"/>
    <col min="2419" max="2419" width="11.7109375" style="5" customWidth="1"/>
    <col min="2420" max="2420" width="12.7109375" style="5" customWidth="1"/>
    <col min="2421" max="2421" width="11.7109375" style="5" customWidth="1"/>
    <col min="2422" max="2422" width="13" style="5" customWidth="1"/>
    <col min="2423" max="2434" width="11.7109375" style="5" customWidth="1"/>
    <col min="2435" max="2435" width="12.5703125" style="5" customWidth="1"/>
    <col min="2436" max="2436" width="11.7109375" style="5" customWidth="1"/>
    <col min="2437" max="2437" width="13" style="5" customWidth="1"/>
    <col min="2438" max="2443" width="11.7109375" style="5" customWidth="1"/>
    <col min="2444" max="2444" width="13.7109375" style="5" customWidth="1"/>
    <col min="2445" max="2445" width="13.140625" style="5" customWidth="1"/>
    <col min="2446" max="2449" width="13" style="5" customWidth="1"/>
    <col min="2450" max="2456" width="11.7109375" style="5" customWidth="1"/>
    <col min="2457" max="2457" width="10.85546875" style="5" customWidth="1"/>
    <col min="2458" max="2458" width="11.7109375" style="5" customWidth="1"/>
    <col min="2459" max="2461" width="22.7109375" style="5" customWidth="1"/>
    <col min="2462" max="2464" width="20.7109375" style="5" customWidth="1"/>
    <col min="2465" max="2652" width="8.85546875" style="5"/>
    <col min="2653" max="2653" width="6.140625" style="5" customWidth="1"/>
    <col min="2654" max="2654" width="20.28515625" style="5" customWidth="1"/>
    <col min="2655" max="2655" width="12.42578125" style="5" customWidth="1"/>
    <col min="2656" max="2656" width="13" style="5" customWidth="1"/>
    <col min="2657" max="2657" width="12.5703125" style="5" customWidth="1"/>
    <col min="2658" max="2671" width="11.7109375" style="5" customWidth="1"/>
    <col min="2672" max="2672" width="12.28515625" style="5" customWidth="1"/>
    <col min="2673" max="2673" width="11.7109375" style="5" customWidth="1"/>
    <col min="2674" max="2674" width="12.85546875" style="5" customWidth="1"/>
    <col min="2675" max="2675" width="11.7109375" style="5" customWidth="1"/>
    <col min="2676" max="2676" width="12.7109375" style="5" customWidth="1"/>
    <col min="2677" max="2677" width="11.7109375" style="5" customWidth="1"/>
    <col min="2678" max="2678" width="13" style="5" customWidth="1"/>
    <col min="2679" max="2690" width="11.7109375" style="5" customWidth="1"/>
    <col min="2691" max="2691" width="12.5703125" style="5" customWidth="1"/>
    <col min="2692" max="2692" width="11.7109375" style="5" customWidth="1"/>
    <col min="2693" max="2693" width="13" style="5" customWidth="1"/>
    <col min="2694" max="2699" width="11.7109375" style="5" customWidth="1"/>
    <col min="2700" max="2700" width="13.7109375" style="5" customWidth="1"/>
    <col min="2701" max="2701" width="13.140625" style="5" customWidth="1"/>
    <col min="2702" max="2705" width="13" style="5" customWidth="1"/>
    <col min="2706" max="2712" width="11.7109375" style="5" customWidth="1"/>
    <col min="2713" max="2713" width="10.85546875" style="5" customWidth="1"/>
    <col min="2714" max="2714" width="11.7109375" style="5" customWidth="1"/>
    <col min="2715" max="2717" width="22.7109375" style="5" customWidth="1"/>
    <col min="2718" max="2720" width="20.7109375" style="5" customWidth="1"/>
    <col min="2721" max="2908" width="8.85546875" style="5"/>
    <col min="2909" max="2909" width="6.140625" style="5" customWidth="1"/>
    <col min="2910" max="2910" width="20.28515625" style="5" customWidth="1"/>
    <col min="2911" max="2911" width="12.42578125" style="5" customWidth="1"/>
    <col min="2912" max="2912" width="13" style="5" customWidth="1"/>
    <col min="2913" max="2913" width="12.5703125" style="5" customWidth="1"/>
    <col min="2914" max="2927" width="11.7109375" style="5" customWidth="1"/>
    <col min="2928" max="2928" width="12.28515625" style="5" customWidth="1"/>
    <col min="2929" max="2929" width="11.7109375" style="5" customWidth="1"/>
    <col min="2930" max="2930" width="12.85546875" style="5" customWidth="1"/>
    <col min="2931" max="2931" width="11.7109375" style="5" customWidth="1"/>
    <col min="2932" max="2932" width="12.7109375" style="5" customWidth="1"/>
    <col min="2933" max="2933" width="11.7109375" style="5" customWidth="1"/>
    <col min="2934" max="2934" width="13" style="5" customWidth="1"/>
    <col min="2935" max="2946" width="11.7109375" style="5" customWidth="1"/>
    <col min="2947" max="2947" width="12.5703125" style="5" customWidth="1"/>
    <col min="2948" max="2948" width="11.7109375" style="5" customWidth="1"/>
    <col min="2949" max="2949" width="13" style="5" customWidth="1"/>
    <col min="2950" max="2955" width="11.7109375" style="5" customWidth="1"/>
    <col min="2956" max="2956" width="13.7109375" style="5" customWidth="1"/>
    <col min="2957" max="2957" width="13.140625" style="5" customWidth="1"/>
    <col min="2958" max="2961" width="13" style="5" customWidth="1"/>
    <col min="2962" max="2968" width="11.7109375" style="5" customWidth="1"/>
    <col min="2969" max="2969" width="10.85546875" style="5" customWidth="1"/>
    <col min="2970" max="2970" width="11.7109375" style="5" customWidth="1"/>
    <col min="2971" max="2973" width="22.7109375" style="5" customWidth="1"/>
    <col min="2974" max="2976" width="20.7109375" style="5" customWidth="1"/>
    <col min="2977" max="3164" width="8.85546875" style="5"/>
    <col min="3165" max="3165" width="6.140625" style="5" customWidth="1"/>
    <col min="3166" max="3166" width="20.28515625" style="5" customWidth="1"/>
    <col min="3167" max="3167" width="12.42578125" style="5" customWidth="1"/>
    <col min="3168" max="3168" width="13" style="5" customWidth="1"/>
    <col min="3169" max="3169" width="12.5703125" style="5" customWidth="1"/>
    <col min="3170" max="3183" width="11.7109375" style="5" customWidth="1"/>
    <col min="3184" max="3184" width="12.28515625" style="5" customWidth="1"/>
    <col min="3185" max="3185" width="11.7109375" style="5" customWidth="1"/>
    <col min="3186" max="3186" width="12.85546875" style="5" customWidth="1"/>
    <col min="3187" max="3187" width="11.7109375" style="5" customWidth="1"/>
    <col min="3188" max="3188" width="12.7109375" style="5" customWidth="1"/>
    <col min="3189" max="3189" width="11.7109375" style="5" customWidth="1"/>
    <col min="3190" max="3190" width="13" style="5" customWidth="1"/>
    <col min="3191" max="3202" width="11.7109375" style="5" customWidth="1"/>
    <col min="3203" max="3203" width="12.5703125" style="5" customWidth="1"/>
    <col min="3204" max="3204" width="11.7109375" style="5" customWidth="1"/>
    <col min="3205" max="3205" width="13" style="5" customWidth="1"/>
    <col min="3206" max="3211" width="11.7109375" style="5" customWidth="1"/>
    <col min="3212" max="3212" width="13.7109375" style="5" customWidth="1"/>
    <col min="3213" max="3213" width="13.140625" style="5" customWidth="1"/>
    <col min="3214" max="3217" width="13" style="5" customWidth="1"/>
    <col min="3218" max="3224" width="11.7109375" style="5" customWidth="1"/>
    <col min="3225" max="3225" width="10.85546875" style="5" customWidth="1"/>
    <col min="3226" max="3226" width="11.7109375" style="5" customWidth="1"/>
    <col min="3227" max="3229" width="22.7109375" style="5" customWidth="1"/>
    <col min="3230" max="3232" width="20.7109375" style="5" customWidth="1"/>
    <col min="3233" max="3420" width="8.85546875" style="5"/>
    <col min="3421" max="3421" width="6.140625" style="5" customWidth="1"/>
    <col min="3422" max="3422" width="20.28515625" style="5" customWidth="1"/>
    <col min="3423" max="3423" width="12.42578125" style="5" customWidth="1"/>
    <col min="3424" max="3424" width="13" style="5" customWidth="1"/>
    <col min="3425" max="3425" width="12.5703125" style="5" customWidth="1"/>
    <col min="3426" max="3439" width="11.7109375" style="5" customWidth="1"/>
    <col min="3440" max="3440" width="12.28515625" style="5" customWidth="1"/>
    <col min="3441" max="3441" width="11.7109375" style="5" customWidth="1"/>
    <col min="3442" max="3442" width="12.85546875" style="5" customWidth="1"/>
    <col min="3443" max="3443" width="11.7109375" style="5" customWidth="1"/>
    <col min="3444" max="3444" width="12.7109375" style="5" customWidth="1"/>
    <col min="3445" max="3445" width="11.7109375" style="5" customWidth="1"/>
    <col min="3446" max="3446" width="13" style="5" customWidth="1"/>
    <col min="3447" max="3458" width="11.7109375" style="5" customWidth="1"/>
    <col min="3459" max="3459" width="12.5703125" style="5" customWidth="1"/>
    <col min="3460" max="3460" width="11.7109375" style="5" customWidth="1"/>
    <col min="3461" max="3461" width="13" style="5" customWidth="1"/>
    <col min="3462" max="3467" width="11.7109375" style="5" customWidth="1"/>
    <col min="3468" max="3468" width="13.7109375" style="5" customWidth="1"/>
    <col min="3469" max="3469" width="13.140625" style="5" customWidth="1"/>
    <col min="3470" max="3473" width="13" style="5" customWidth="1"/>
    <col min="3474" max="3480" width="11.7109375" style="5" customWidth="1"/>
    <col min="3481" max="3481" width="10.85546875" style="5" customWidth="1"/>
    <col min="3482" max="3482" width="11.7109375" style="5" customWidth="1"/>
    <col min="3483" max="3485" width="22.7109375" style="5" customWidth="1"/>
    <col min="3486" max="3488" width="20.7109375" style="5" customWidth="1"/>
    <col min="3489" max="3676" width="8.85546875" style="5"/>
    <col min="3677" max="3677" width="6.140625" style="5" customWidth="1"/>
    <col min="3678" max="3678" width="20.28515625" style="5" customWidth="1"/>
    <col min="3679" max="3679" width="12.42578125" style="5" customWidth="1"/>
    <col min="3680" max="3680" width="13" style="5" customWidth="1"/>
    <col min="3681" max="3681" width="12.5703125" style="5" customWidth="1"/>
    <col min="3682" max="3695" width="11.7109375" style="5" customWidth="1"/>
    <col min="3696" max="3696" width="12.28515625" style="5" customWidth="1"/>
    <col min="3697" max="3697" width="11.7109375" style="5" customWidth="1"/>
    <col min="3698" max="3698" width="12.85546875" style="5" customWidth="1"/>
    <col min="3699" max="3699" width="11.7109375" style="5" customWidth="1"/>
    <col min="3700" max="3700" width="12.7109375" style="5" customWidth="1"/>
    <col min="3701" max="3701" width="11.7109375" style="5" customWidth="1"/>
    <col min="3702" max="3702" width="13" style="5" customWidth="1"/>
    <col min="3703" max="3714" width="11.7109375" style="5" customWidth="1"/>
    <col min="3715" max="3715" width="12.5703125" style="5" customWidth="1"/>
    <col min="3716" max="3716" width="11.7109375" style="5" customWidth="1"/>
    <col min="3717" max="3717" width="13" style="5" customWidth="1"/>
    <col min="3718" max="3723" width="11.7109375" style="5" customWidth="1"/>
    <col min="3724" max="3724" width="13.7109375" style="5" customWidth="1"/>
    <col min="3725" max="3725" width="13.140625" style="5" customWidth="1"/>
    <col min="3726" max="3729" width="13" style="5" customWidth="1"/>
    <col min="3730" max="3736" width="11.7109375" style="5" customWidth="1"/>
    <col min="3737" max="3737" width="10.85546875" style="5" customWidth="1"/>
    <col min="3738" max="3738" width="11.7109375" style="5" customWidth="1"/>
    <col min="3739" max="3741" width="22.7109375" style="5" customWidth="1"/>
    <col min="3742" max="3744" width="20.7109375" style="5" customWidth="1"/>
    <col min="3745" max="3932" width="8.85546875" style="5"/>
    <col min="3933" max="3933" width="6.140625" style="5" customWidth="1"/>
    <col min="3934" max="3934" width="20.28515625" style="5" customWidth="1"/>
    <col min="3935" max="3935" width="12.42578125" style="5" customWidth="1"/>
    <col min="3936" max="3936" width="13" style="5" customWidth="1"/>
    <col min="3937" max="3937" width="12.5703125" style="5" customWidth="1"/>
    <col min="3938" max="3951" width="11.7109375" style="5" customWidth="1"/>
    <col min="3952" max="3952" width="12.28515625" style="5" customWidth="1"/>
    <col min="3953" max="3953" width="11.7109375" style="5" customWidth="1"/>
    <col min="3954" max="3954" width="12.85546875" style="5" customWidth="1"/>
    <col min="3955" max="3955" width="11.7109375" style="5" customWidth="1"/>
    <col min="3956" max="3956" width="12.7109375" style="5" customWidth="1"/>
    <col min="3957" max="3957" width="11.7109375" style="5" customWidth="1"/>
    <col min="3958" max="3958" width="13" style="5" customWidth="1"/>
    <col min="3959" max="3970" width="11.7109375" style="5" customWidth="1"/>
    <col min="3971" max="3971" width="12.5703125" style="5" customWidth="1"/>
    <col min="3972" max="3972" width="11.7109375" style="5" customWidth="1"/>
    <col min="3973" max="3973" width="13" style="5" customWidth="1"/>
    <col min="3974" max="3979" width="11.7109375" style="5" customWidth="1"/>
    <col min="3980" max="3980" width="13.7109375" style="5" customWidth="1"/>
    <col min="3981" max="3981" width="13.140625" style="5" customWidth="1"/>
    <col min="3982" max="3985" width="13" style="5" customWidth="1"/>
    <col min="3986" max="3992" width="11.7109375" style="5" customWidth="1"/>
    <col min="3993" max="3993" width="10.85546875" style="5" customWidth="1"/>
    <col min="3994" max="3994" width="11.7109375" style="5" customWidth="1"/>
    <col min="3995" max="3997" width="22.7109375" style="5" customWidth="1"/>
    <col min="3998" max="4000" width="20.7109375" style="5" customWidth="1"/>
    <col min="4001" max="4188" width="8.85546875" style="5"/>
    <col min="4189" max="4189" width="6.140625" style="5" customWidth="1"/>
    <col min="4190" max="4190" width="20.28515625" style="5" customWidth="1"/>
    <col min="4191" max="4191" width="12.42578125" style="5" customWidth="1"/>
    <col min="4192" max="4192" width="13" style="5" customWidth="1"/>
    <col min="4193" max="4193" width="12.5703125" style="5" customWidth="1"/>
    <col min="4194" max="4207" width="11.7109375" style="5" customWidth="1"/>
    <col min="4208" max="4208" width="12.28515625" style="5" customWidth="1"/>
    <col min="4209" max="4209" width="11.7109375" style="5" customWidth="1"/>
    <col min="4210" max="4210" width="12.85546875" style="5" customWidth="1"/>
    <col min="4211" max="4211" width="11.7109375" style="5" customWidth="1"/>
    <col min="4212" max="4212" width="12.7109375" style="5" customWidth="1"/>
    <col min="4213" max="4213" width="11.7109375" style="5" customWidth="1"/>
    <col min="4214" max="4214" width="13" style="5" customWidth="1"/>
    <col min="4215" max="4226" width="11.7109375" style="5" customWidth="1"/>
    <col min="4227" max="4227" width="12.5703125" style="5" customWidth="1"/>
    <col min="4228" max="4228" width="11.7109375" style="5" customWidth="1"/>
    <col min="4229" max="4229" width="13" style="5" customWidth="1"/>
    <col min="4230" max="4235" width="11.7109375" style="5" customWidth="1"/>
    <col min="4236" max="4236" width="13.7109375" style="5" customWidth="1"/>
    <col min="4237" max="4237" width="13.140625" style="5" customWidth="1"/>
    <col min="4238" max="4241" width="13" style="5" customWidth="1"/>
    <col min="4242" max="4248" width="11.7109375" style="5" customWidth="1"/>
    <col min="4249" max="4249" width="10.85546875" style="5" customWidth="1"/>
    <col min="4250" max="4250" width="11.7109375" style="5" customWidth="1"/>
    <col min="4251" max="4253" width="22.7109375" style="5" customWidth="1"/>
    <col min="4254" max="4256" width="20.7109375" style="5" customWidth="1"/>
    <col min="4257" max="4444" width="8.85546875" style="5"/>
    <col min="4445" max="4445" width="6.140625" style="5" customWidth="1"/>
    <col min="4446" max="4446" width="20.28515625" style="5" customWidth="1"/>
    <col min="4447" max="4447" width="12.42578125" style="5" customWidth="1"/>
    <col min="4448" max="4448" width="13" style="5" customWidth="1"/>
    <col min="4449" max="4449" width="12.5703125" style="5" customWidth="1"/>
    <col min="4450" max="4463" width="11.7109375" style="5" customWidth="1"/>
    <col min="4464" max="4464" width="12.28515625" style="5" customWidth="1"/>
    <col min="4465" max="4465" width="11.7109375" style="5" customWidth="1"/>
    <col min="4466" max="4466" width="12.85546875" style="5" customWidth="1"/>
    <col min="4467" max="4467" width="11.7109375" style="5" customWidth="1"/>
    <col min="4468" max="4468" width="12.7109375" style="5" customWidth="1"/>
    <col min="4469" max="4469" width="11.7109375" style="5" customWidth="1"/>
    <col min="4470" max="4470" width="13" style="5" customWidth="1"/>
    <col min="4471" max="4482" width="11.7109375" style="5" customWidth="1"/>
    <col min="4483" max="4483" width="12.5703125" style="5" customWidth="1"/>
    <col min="4484" max="4484" width="11.7109375" style="5" customWidth="1"/>
    <col min="4485" max="4485" width="13" style="5" customWidth="1"/>
    <col min="4486" max="4491" width="11.7109375" style="5" customWidth="1"/>
    <col min="4492" max="4492" width="13.7109375" style="5" customWidth="1"/>
    <col min="4493" max="4493" width="13.140625" style="5" customWidth="1"/>
    <col min="4494" max="4497" width="13" style="5" customWidth="1"/>
    <col min="4498" max="4504" width="11.7109375" style="5" customWidth="1"/>
    <col min="4505" max="4505" width="10.85546875" style="5" customWidth="1"/>
    <col min="4506" max="4506" width="11.7109375" style="5" customWidth="1"/>
    <col min="4507" max="4509" width="22.7109375" style="5" customWidth="1"/>
    <col min="4510" max="4512" width="20.7109375" style="5" customWidth="1"/>
    <col min="4513" max="4700" width="8.85546875" style="5"/>
    <col min="4701" max="4701" width="6.140625" style="5" customWidth="1"/>
    <col min="4702" max="4702" width="20.28515625" style="5" customWidth="1"/>
    <col min="4703" max="4703" width="12.42578125" style="5" customWidth="1"/>
    <col min="4704" max="4704" width="13" style="5" customWidth="1"/>
    <col min="4705" max="4705" width="12.5703125" style="5" customWidth="1"/>
    <col min="4706" max="4719" width="11.7109375" style="5" customWidth="1"/>
    <col min="4720" max="4720" width="12.28515625" style="5" customWidth="1"/>
    <col min="4721" max="4721" width="11.7109375" style="5" customWidth="1"/>
    <col min="4722" max="4722" width="12.85546875" style="5" customWidth="1"/>
    <col min="4723" max="4723" width="11.7109375" style="5" customWidth="1"/>
    <col min="4724" max="4724" width="12.7109375" style="5" customWidth="1"/>
    <col min="4725" max="4725" width="11.7109375" style="5" customWidth="1"/>
    <col min="4726" max="4726" width="13" style="5" customWidth="1"/>
    <col min="4727" max="4738" width="11.7109375" style="5" customWidth="1"/>
    <col min="4739" max="4739" width="12.5703125" style="5" customWidth="1"/>
    <col min="4740" max="4740" width="11.7109375" style="5" customWidth="1"/>
    <col min="4741" max="4741" width="13" style="5" customWidth="1"/>
    <col min="4742" max="4747" width="11.7109375" style="5" customWidth="1"/>
    <col min="4748" max="4748" width="13.7109375" style="5" customWidth="1"/>
    <col min="4749" max="4749" width="13.140625" style="5" customWidth="1"/>
    <col min="4750" max="4753" width="13" style="5" customWidth="1"/>
    <col min="4754" max="4760" width="11.7109375" style="5" customWidth="1"/>
    <col min="4761" max="4761" width="10.85546875" style="5" customWidth="1"/>
    <col min="4762" max="4762" width="11.7109375" style="5" customWidth="1"/>
    <col min="4763" max="4765" width="22.7109375" style="5" customWidth="1"/>
    <col min="4766" max="4768" width="20.7109375" style="5" customWidth="1"/>
    <col min="4769" max="4956" width="8.85546875" style="5"/>
    <col min="4957" max="4957" width="6.140625" style="5" customWidth="1"/>
    <col min="4958" max="4958" width="20.28515625" style="5" customWidth="1"/>
    <col min="4959" max="4959" width="12.42578125" style="5" customWidth="1"/>
    <col min="4960" max="4960" width="13" style="5" customWidth="1"/>
    <col min="4961" max="4961" width="12.5703125" style="5" customWidth="1"/>
    <col min="4962" max="4975" width="11.7109375" style="5" customWidth="1"/>
    <col min="4976" max="4976" width="12.28515625" style="5" customWidth="1"/>
    <col min="4977" max="4977" width="11.7109375" style="5" customWidth="1"/>
    <col min="4978" max="4978" width="12.85546875" style="5" customWidth="1"/>
    <col min="4979" max="4979" width="11.7109375" style="5" customWidth="1"/>
    <col min="4980" max="4980" width="12.7109375" style="5" customWidth="1"/>
    <col min="4981" max="4981" width="11.7109375" style="5" customWidth="1"/>
    <col min="4982" max="4982" width="13" style="5" customWidth="1"/>
    <col min="4983" max="4994" width="11.7109375" style="5" customWidth="1"/>
    <col min="4995" max="4995" width="12.5703125" style="5" customWidth="1"/>
    <col min="4996" max="4996" width="11.7109375" style="5" customWidth="1"/>
    <col min="4997" max="4997" width="13" style="5" customWidth="1"/>
    <col min="4998" max="5003" width="11.7109375" style="5" customWidth="1"/>
    <col min="5004" max="5004" width="13.7109375" style="5" customWidth="1"/>
    <col min="5005" max="5005" width="13.140625" style="5" customWidth="1"/>
    <col min="5006" max="5009" width="13" style="5" customWidth="1"/>
    <col min="5010" max="5016" width="11.7109375" style="5" customWidth="1"/>
    <col min="5017" max="5017" width="10.85546875" style="5" customWidth="1"/>
    <col min="5018" max="5018" width="11.7109375" style="5" customWidth="1"/>
    <col min="5019" max="5021" width="22.7109375" style="5" customWidth="1"/>
    <col min="5022" max="5024" width="20.7109375" style="5" customWidth="1"/>
    <col min="5025" max="5212" width="8.85546875" style="5"/>
    <col min="5213" max="5213" width="6.140625" style="5" customWidth="1"/>
    <col min="5214" max="5214" width="20.28515625" style="5" customWidth="1"/>
    <col min="5215" max="5215" width="12.42578125" style="5" customWidth="1"/>
    <col min="5216" max="5216" width="13" style="5" customWidth="1"/>
    <col min="5217" max="5217" width="12.5703125" style="5" customWidth="1"/>
    <col min="5218" max="5231" width="11.7109375" style="5" customWidth="1"/>
    <col min="5232" max="5232" width="12.28515625" style="5" customWidth="1"/>
    <col min="5233" max="5233" width="11.7109375" style="5" customWidth="1"/>
    <col min="5234" max="5234" width="12.85546875" style="5" customWidth="1"/>
    <col min="5235" max="5235" width="11.7109375" style="5" customWidth="1"/>
    <col min="5236" max="5236" width="12.7109375" style="5" customWidth="1"/>
    <col min="5237" max="5237" width="11.7109375" style="5" customWidth="1"/>
    <col min="5238" max="5238" width="13" style="5" customWidth="1"/>
    <col min="5239" max="5250" width="11.7109375" style="5" customWidth="1"/>
    <col min="5251" max="5251" width="12.5703125" style="5" customWidth="1"/>
    <col min="5252" max="5252" width="11.7109375" style="5" customWidth="1"/>
    <col min="5253" max="5253" width="13" style="5" customWidth="1"/>
    <col min="5254" max="5259" width="11.7109375" style="5" customWidth="1"/>
    <col min="5260" max="5260" width="13.7109375" style="5" customWidth="1"/>
    <col min="5261" max="5261" width="13.140625" style="5" customWidth="1"/>
    <col min="5262" max="5265" width="13" style="5" customWidth="1"/>
    <col min="5266" max="5272" width="11.7109375" style="5" customWidth="1"/>
    <col min="5273" max="5273" width="10.85546875" style="5" customWidth="1"/>
    <col min="5274" max="5274" width="11.7109375" style="5" customWidth="1"/>
    <col min="5275" max="5277" width="22.7109375" style="5" customWidth="1"/>
    <col min="5278" max="5280" width="20.7109375" style="5" customWidth="1"/>
    <col min="5281" max="5468" width="8.85546875" style="5"/>
    <col min="5469" max="5469" width="6.140625" style="5" customWidth="1"/>
    <col min="5470" max="5470" width="20.28515625" style="5" customWidth="1"/>
    <col min="5471" max="5471" width="12.42578125" style="5" customWidth="1"/>
    <col min="5472" max="5472" width="13" style="5" customWidth="1"/>
    <col min="5473" max="5473" width="12.5703125" style="5" customWidth="1"/>
    <col min="5474" max="5487" width="11.7109375" style="5" customWidth="1"/>
    <col min="5488" max="5488" width="12.28515625" style="5" customWidth="1"/>
    <col min="5489" max="5489" width="11.7109375" style="5" customWidth="1"/>
    <col min="5490" max="5490" width="12.85546875" style="5" customWidth="1"/>
    <col min="5491" max="5491" width="11.7109375" style="5" customWidth="1"/>
    <col min="5492" max="5492" width="12.7109375" style="5" customWidth="1"/>
    <col min="5493" max="5493" width="11.7109375" style="5" customWidth="1"/>
    <col min="5494" max="5494" width="13" style="5" customWidth="1"/>
    <col min="5495" max="5506" width="11.7109375" style="5" customWidth="1"/>
    <col min="5507" max="5507" width="12.5703125" style="5" customWidth="1"/>
    <col min="5508" max="5508" width="11.7109375" style="5" customWidth="1"/>
    <col min="5509" max="5509" width="13" style="5" customWidth="1"/>
    <col min="5510" max="5515" width="11.7109375" style="5" customWidth="1"/>
    <col min="5516" max="5516" width="13.7109375" style="5" customWidth="1"/>
    <col min="5517" max="5517" width="13.140625" style="5" customWidth="1"/>
    <col min="5518" max="5521" width="13" style="5" customWidth="1"/>
    <col min="5522" max="5528" width="11.7109375" style="5" customWidth="1"/>
    <col min="5529" max="5529" width="10.85546875" style="5" customWidth="1"/>
    <col min="5530" max="5530" width="11.7109375" style="5" customWidth="1"/>
    <col min="5531" max="5533" width="22.7109375" style="5" customWidth="1"/>
    <col min="5534" max="5536" width="20.7109375" style="5" customWidth="1"/>
    <col min="5537" max="5724" width="8.85546875" style="5"/>
    <col min="5725" max="5725" width="6.140625" style="5" customWidth="1"/>
    <col min="5726" max="5726" width="20.28515625" style="5" customWidth="1"/>
    <col min="5727" max="5727" width="12.42578125" style="5" customWidth="1"/>
    <col min="5728" max="5728" width="13" style="5" customWidth="1"/>
    <col min="5729" max="5729" width="12.5703125" style="5" customWidth="1"/>
    <col min="5730" max="5743" width="11.7109375" style="5" customWidth="1"/>
    <col min="5744" max="5744" width="12.28515625" style="5" customWidth="1"/>
    <col min="5745" max="5745" width="11.7109375" style="5" customWidth="1"/>
    <col min="5746" max="5746" width="12.85546875" style="5" customWidth="1"/>
    <col min="5747" max="5747" width="11.7109375" style="5" customWidth="1"/>
    <col min="5748" max="5748" width="12.7109375" style="5" customWidth="1"/>
    <col min="5749" max="5749" width="11.7109375" style="5" customWidth="1"/>
    <col min="5750" max="5750" width="13" style="5" customWidth="1"/>
    <col min="5751" max="5762" width="11.7109375" style="5" customWidth="1"/>
    <col min="5763" max="5763" width="12.5703125" style="5" customWidth="1"/>
    <col min="5764" max="5764" width="11.7109375" style="5" customWidth="1"/>
    <col min="5765" max="5765" width="13" style="5" customWidth="1"/>
    <col min="5766" max="5771" width="11.7109375" style="5" customWidth="1"/>
    <col min="5772" max="5772" width="13.7109375" style="5" customWidth="1"/>
    <col min="5773" max="5773" width="13.140625" style="5" customWidth="1"/>
    <col min="5774" max="5777" width="13" style="5" customWidth="1"/>
    <col min="5778" max="5784" width="11.7109375" style="5" customWidth="1"/>
    <col min="5785" max="5785" width="10.85546875" style="5" customWidth="1"/>
    <col min="5786" max="5786" width="11.7109375" style="5" customWidth="1"/>
    <col min="5787" max="5789" width="22.7109375" style="5" customWidth="1"/>
    <col min="5790" max="5792" width="20.7109375" style="5" customWidth="1"/>
    <col min="5793" max="5980" width="8.85546875" style="5"/>
    <col min="5981" max="5981" width="6.140625" style="5" customWidth="1"/>
    <col min="5982" max="5982" width="20.28515625" style="5" customWidth="1"/>
    <col min="5983" max="5983" width="12.42578125" style="5" customWidth="1"/>
    <col min="5984" max="5984" width="13" style="5" customWidth="1"/>
    <col min="5985" max="5985" width="12.5703125" style="5" customWidth="1"/>
    <col min="5986" max="5999" width="11.7109375" style="5" customWidth="1"/>
    <col min="6000" max="6000" width="12.28515625" style="5" customWidth="1"/>
    <col min="6001" max="6001" width="11.7109375" style="5" customWidth="1"/>
    <col min="6002" max="6002" width="12.85546875" style="5" customWidth="1"/>
    <col min="6003" max="6003" width="11.7109375" style="5" customWidth="1"/>
    <col min="6004" max="6004" width="12.7109375" style="5" customWidth="1"/>
    <col min="6005" max="6005" width="11.7109375" style="5" customWidth="1"/>
    <col min="6006" max="6006" width="13" style="5" customWidth="1"/>
    <col min="6007" max="6018" width="11.7109375" style="5" customWidth="1"/>
    <col min="6019" max="6019" width="12.5703125" style="5" customWidth="1"/>
    <col min="6020" max="6020" width="11.7109375" style="5" customWidth="1"/>
    <col min="6021" max="6021" width="13" style="5" customWidth="1"/>
    <col min="6022" max="6027" width="11.7109375" style="5" customWidth="1"/>
    <col min="6028" max="6028" width="13.7109375" style="5" customWidth="1"/>
    <col min="6029" max="6029" width="13.140625" style="5" customWidth="1"/>
    <col min="6030" max="6033" width="13" style="5" customWidth="1"/>
    <col min="6034" max="6040" width="11.7109375" style="5" customWidth="1"/>
    <col min="6041" max="6041" width="10.85546875" style="5" customWidth="1"/>
    <col min="6042" max="6042" width="11.7109375" style="5" customWidth="1"/>
    <col min="6043" max="6045" width="22.7109375" style="5" customWidth="1"/>
    <col min="6046" max="6048" width="20.7109375" style="5" customWidth="1"/>
    <col min="6049" max="6236" width="8.85546875" style="5"/>
    <col min="6237" max="6237" width="6.140625" style="5" customWidth="1"/>
    <col min="6238" max="6238" width="20.28515625" style="5" customWidth="1"/>
    <col min="6239" max="6239" width="12.42578125" style="5" customWidth="1"/>
    <col min="6240" max="6240" width="13" style="5" customWidth="1"/>
    <col min="6241" max="6241" width="12.5703125" style="5" customWidth="1"/>
    <col min="6242" max="6255" width="11.7109375" style="5" customWidth="1"/>
    <col min="6256" max="6256" width="12.28515625" style="5" customWidth="1"/>
    <col min="6257" max="6257" width="11.7109375" style="5" customWidth="1"/>
    <col min="6258" max="6258" width="12.85546875" style="5" customWidth="1"/>
    <col min="6259" max="6259" width="11.7109375" style="5" customWidth="1"/>
    <col min="6260" max="6260" width="12.7109375" style="5" customWidth="1"/>
    <col min="6261" max="6261" width="11.7109375" style="5" customWidth="1"/>
    <col min="6262" max="6262" width="13" style="5" customWidth="1"/>
    <col min="6263" max="6274" width="11.7109375" style="5" customWidth="1"/>
    <col min="6275" max="6275" width="12.5703125" style="5" customWidth="1"/>
    <col min="6276" max="6276" width="11.7109375" style="5" customWidth="1"/>
    <col min="6277" max="6277" width="13" style="5" customWidth="1"/>
    <col min="6278" max="6283" width="11.7109375" style="5" customWidth="1"/>
    <col min="6284" max="6284" width="13.7109375" style="5" customWidth="1"/>
    <col min="6285" max="6285" width="13.140625" style="5" customWidth="1"/>
    <col min="6286" max="6289" width="13" style="5" customWidth="1"/>
    <col min="6290" max="6296" width="11.7109375" style="5" customWidth="1"/>
    <col min="6297" max="6297" width="10.85546875" style="5" customWidth="1"/>
    <col min="6298" max="6298" width="11.7109375" style="5" customWidth="1"/>
    <col min="6299" max="6301" width="22.7109375" style="5" customWidth="1"/>
    <col min="6302" max="6304" width="20.7109375" style="5" customWidth="1"/>
    <col min="6305" max="6492" width="8.85546875" style="5"/>
    <col min="6493" max="6493" width="6.140625" style="5" customWidth="1"/>
    <col min="6494" max="6494" width="20.28515625" style="5" customWidth="1"/>
    <col min="6495" max="6495" width="12.42578125" style="5" customWidth="1"/>
    <col min="6496" max="6496" width="13" style="5" customWidth="1"/>
    <col min="6497" max="6497" width="12.5703125" style="5" customWidth="1"/>
    <col min="6498" max="6511" width="11.7109375" style="5" customWidth="1"/>
    <col min="6512" max="6512" width="12.28515625" style="5" customWidth="1"/>
    <col min="6513" max="6513" width="11.7109375" style="5" customWidth="1"/>
    <col min="6514" max="6514" width="12.85546875" style="5" customWidth="1"/>
    <col min="6515" max="6515" width="11.7109375" style="5" customWidth="1"/>
    <col min="6516" max="6516" width="12.7109375" style="5" customWidth="1"/>
    <col min="6517" max="6517" width="11.7109375" style="5" customWidth="1"/>
    <col min="6518" max="6518" width="13" style="5" customWidth="1"/>
    <col min="6519" max="6530" width="11.7109375" style="5" customWidth="1"/>
    <col min="6531" max="6531" width="12.5703125" style="5" customWidth="1"/>
    <col min="6532" max="6532" width="11.7109375" style="5" customWidth="1"/>
    <col min="6533" max="6533" width="13" style="5" customWidth="1"/>
    <col min="6534" max="6539" width="11.7109375" style="5" customWidth="1"/>
    <col min="6540" max="6540" width="13.7109375" style="5" customWidth="1"/>
    <col min="6541" max="6541" width="13.140625" style="5" customWidth="1"/>
    <col min="6542" max="6545" width="13" style="5" customWidth="1"/>
    <col min="6546" max="6552" width="11.7109375" style="5" customWidth="1"/>
    <col min="6553" max="6553" width="10.85546875" style="5" customWidth="1"/>
    <col min="6554" max="6554" width="11.7109375" style="5" customWidth="1"/>
    <col min="6555" max="6557" width="22.7109375" style="5" customWidth="1"/>
    <col min="6558" max="6560" width="20.7109375" style="5" customWidth="1"/>
    <col min="6561" max="6748" width="8.85546875" style="5"/>
    <col min="6749" max="6749" width="6.140625" style="5" customWidth="1"/>
    <col min="6750" max="6750" width="20.28515625" style="5" customWidth="1"/>
    <col min="6751" max="6751" width="12.42578125" style="5" customWidth="1"/>
    <col min="6752" max="6752" width="13" style="5" customWidth="1"/>
    <col min="6753" max="6753" width="12.5703125" style="5" customWidth="1"/>
    <col min="6754" max="6767" width="11.7109375" style="5" customWidth="1"/>
    <col min="6768" max="6768" width="12.28515625" style="5" customWidth="1"/>
    <col min="6769" max="6769" width="11.7109375" style="5" customWidth="1"/>
    <col min="6770" max="6770" width="12.85546875" style="5" customWidth="1"/>
    <col min="6771" max="6771" width="11.7109375" style="5" customWidth="1"/>
    <col min="6772" max="6772" width="12.7109375" style="5" customWidth="1"/>
    <col min="6773" max="6773" width="11.7109375" style="5" customWidth="1"/>
    <col min="6774" max="6774" width="13" style="5" customWidth="1"/>
    <col min="6775" max="6786" width="11.7109375" style="5" customWidth="1"/>
    <col min="6787" max="6787" width="12.5703125" style="5" customWidth="1"/>
    <col min="6788" max="6788" width="11.7109375" style="5" customWidth="1"/>
    <col min="6789" max="6789" width="13" style="5" customWidth="1"/>
    <col min="6790" max="6795" width="11.7109375" style="5" customWidth="1"/>
    <col min="6796" max="6796" width="13.7109375" style="5" customWidth="1"/>
    <col min="6797" max="6797" width="13.140625" style="5" customWidth="1"/>
    <col min="6798" max="6801" width="13" style="5" customWidth="1"/>
    <col min="6802" max="6808" width="11.7109375" style="5" customWidth="1"/>
    <col min="6809" max="6809" width="10.85546875" style="5" customWidth="1"/>
    <col min="6810" max="6810" width="11.7109375" style="5" customWidth="1"/>
    <col min="6811" max="6813" width="22.7109375" style="5" customWidth="1"/>
    <col min="6814" max="6816" width="20.7109375" style="5" customWidth="1"/>
    <col min="6817" max="7004" width="8.85546875" style="5"/>
    <col min="7005" max="7005" width="6.140625" style="5" customWidth="1"/>
    <col min="7006" max="7006" width="20.28515625" style="5" customWidth="1"/>
    <col min="7007" max="7007" width="12.42578125" style="5" customWidth="1"/>
    <col min="7008" max="7008" width="13" style="5" customWidth="1"/>
    <col min="7009" max="7009" width="12.5703125" style="5" customWidth="1"/>
    <col min="7010" max="7023" width="11.7109375" style="5" customWidth="1"/>
    <col min="7024" max="7024" width="12.28515625" style="5" customWidth="1"/>
    <col min="7025" max="7025" width="11.7109375" style="5" customWidth="1"/>
    <col min="7026" max="7026" width="12.85546875" style="5" customWidth="1"/>
    <col min="7027" max="7027" width="11.7109375" style="5" customWidth="1"/>
    <col min="7028" max="7028" width="12.7109375" style="5" customWidth="1"/>
    <col min="7029" max="7029" width="11.7109375" style="5" customWidth="1"/>
    <col min="7030" max="7030" width="13" style="5" customWidth="1"/>
    <col min="7031" max="7042" width="11.7109375" style="5" customWidth="1"/>
    <col min="7043" max="7043" width="12.5703125" style="5" customWidth="1"/>
    <col min="7044" max="7044" width="11.7109375" style="5" customWidth="1"/>
    <col min="7045" max="7045" width="13" style="5" customWidth="1"/>
    <col min="7046" max="7051" width="11.7109375" style="5" customWidth="1"/>
    <col min="7052" max="7052" width="13.7109375" style="5" customWidth="1"/>
    <col min="7053" max="7053" width="13.140625" style="5" customWidth="1"/>
    <col min="7054" max="7057" width="13" style="5" customWidth="1"/>
    <col min="7058" max="7064" width="11.7109375" style="5" customWidth="1"/>
    <col min="7065" max="7065" width="10.85546875" style="5" customWidth="1"/>
    <col min="7066" max="7066" width="11.7109375" style="5" customWidth="1"/>
    <col min="7067" max="7069" width="22.7109375" style="5" customWidth="1"/>
    <col min="7070" max="7072" width="20.7109375" style="5" customWidth="1"/>
    <col min="7073" max="7260" width="8.85546875" style="5"/>
    <col min="7261" max="7261" width="6.140625" style="5" customWidth="1"/>
    <col min="7262" max="7262" width="20.28515625" style="5" customWidth="1"/>
    <col min="7263" max="7263" width="12.42578125" style="5" customWidth="1"/>
    <col min="7264" max="7264" width="13" style="5" customWidth="1"/>
    <col min="7265" max="7265" width="12.5703125" style="5" customWidth="1"/>
    <col min="7266" max="7279" width="11.7109375" style="5" customWidth="1"/>
    <col min="7280" max="7280" width="12.28515625" style="5" customWidth="1"/>
    <col min="7281" max="7281" width="11.7109375" style="5" customWidth="1"/>
    <col min="7282" max="7282" width="12.85546875" style="5" customWidth="1"/>
    <col min="7283" max="7283" width="11.7109375" style="5" customWidth="1"/>
    <col min="7284" max="7284" width="12.7109375" style="5" customWidth="1"/>
    <col min="7285" max="7285" width="11.7109375" style="5" customWidth="1"/>
    <col min="7286" max="7286" width="13" style="5" customWidth="1"/>
    <col min="7287" max="7298" width="11.7109375" style="5" customWidth="1"/>
    <col min="7299" max="7299" width="12.5703125" style="5" customWidth="1"/>
    <col min="7300" max="7300" width="11.7109375" style="5" customWidth="1"/>
    <col min="7301" max="7301" width="13" style="5" customWidth="1"/>
    <col min="7302" max="7307" width="11.7109375" style="5" customWidth="1"/>
    <col min="7308" max="7308" width="13.7109375" style="5" customWidth="1"/>
    <col min="7309" max="7309" width="13.140625" style="5" customWidth="1"/>
    <col min="7310" max="7313" width="13" style="5" customWidth="1"/>
    <col min="7314" max="7320" width="11.7109375" style="5" customWidth="1"/>
    <col min="7321" max="7321" width="10.85546875" style="5" customWidth="1"/>
    <col min="7322" max="7322" width="11.7109375" style="5" customWidth="1"/>
    <col min="7323" max="7325" width="22.7109375" style="5" customWidth="1"/>
    <col min="7326" max="7328" width="20.7109375" style="5" customWidth="1"/>
    <col min="7329" max="7516" width="8.85546875" style="5"/>
    <col min="7517" max="7517" width="6.140625" style="5" customWidth="1"/>
    <col min="7518" max="7518" width="20.28515625" style="5" customWidth="1"/>
    <col min="7519" max="7519" width="12.42578125" style="5" customWidth="1"/>
    <col min="7520" max="7520" width="13" style="5" customWidth="1"/>
    <col min="7521" max="7521" width="12.5703125" style="5" customWidth="1"/>
    <col min="7522" max="7535" width="11.7109375" style="5" customWidth="1"/>
    <col min="7536" max="7536" width="12.28515625" style="5" customWidth="1"/>
    <col min="7537" max="7537" width="11.7109375" style="5" customWidth="1"/>
    <col min="7538" max="7538" width="12.85546875" style="5" customWidth="1"/>
    <col min="7539" max="7539" width="11.7109375" style="5" customWidth="1"/>
    <col min="7540" max="7540" width="12.7109375" style="5" customWidth="1"/>
    <col min="7541" max="7541" width="11.7109375" style="5" customWidth="1"/>
    <col min="7542" max="7542" width="13" style="5" customWidth="1"/>
    <col min="7543" max="7554" width="11.7109375" style="5" customWidth="1"/>
    <col min="7555" max="7555" width="12.5703125" style="5" customWidth="1"/>
    <col min="7556" max="7556" width="11.7109375" style="5" customWidth="1"/>
    <col min="7557" max="7557" width="13" style="5" customWidth="1"/>
    <col min="7558" max="7563" width="11.7109375" style="5" customWidth="1"/>
    <col min="7564" max="7564" width="13.7109375" style="5" customWidth="1"/>
    <col min="7565" max="7565" width="13.140625" style="5" customWidth="1"/>
    <col min="7566" max="7569" width="13" style="5" customWidth="1"/>
    <col min="7570" max="7576" width="11.7109375" style="5" customWidth="1"/>
    <col min="7577" max="7577" width="10.85546875" style="5" customWidth="1"/>
    <col min="7578" max="7578" width="11.7109375" style="5" customWidth="1"/>
    <col min="7579" max="7581" width="22.7109375" style="5" customWidth="1"/>
    <col min="7582" max="7584" width="20.7109375" style="5" customWidth="1"/>
    <col min="7585" max="7772" width="8.85546875" style="5"/>
    <col min="7773" max="7773" width="6.140625" style="5" customWidth="1"/>
    <col min="7774" max="7774" width="20.28515625" style="5" customWidth="1"/>
    <col min="7775" max="7775" width="12.42578125" style="5" customWidth="1"/>
    <col min="7776" max="7776" width="13" style="5" customWidth="1"/>
    <col min="7777" max="7777" width="12.5703125" style="5" customWidth="1"/>
    <col min="7778" max="7791" width="11.7109375" style="5" customWidth="1"/>
    <col min="7792" max="7792" width="12.28515625" style="5" customWidth="1"/>
    <col min="7793" max="7793" width="11.7109375" style="5" customWidth="1"/>
    <col min="7794" max="7794" width="12.85546875" style="5" customWidth="1"/>
    <col min="7795" max="7795" width="11.7109375" style="5" customWidth="1"/>
    <col min="7796" max="7796" width="12.7109375" style="5" customWidth="1"/>
    <col min="7797" max="7797" width="11.7109375" style="5" customWidth="1"/>
    <col min="7798" max="7798" width="13" style="5" customWidth="1"/>
    <col min="7799" max="7810" width="11.7109375" style="5" customWidth="1"/>
    <col min="7811" max="7811" width="12.5703125" style="5" customWidth="1"/>
    <col min="7812" max="7812" width="11.7109375" style="5" customWidth="1"/>
    <col min="7813" max="7813" width="13" style="5" customWidth="1"/>
    <col min="7814" max="7819" width="11.7109375" style="5" customWidth="1"/>
    <col min="7820" max="7820" width="13.7109375" style="5" customWidth="1"/>
    <col min="7821" max="7821" width="13.140625" style="5" customWidth="1"/>
    <col min="7822" max="7825" width="13" style="5" customWidth="1"/>
    <col min="7826" max="7832" width="11.7109375" style="5" customWidth="1"/>
    <col min="7833" max="7833" width="10.85546875" style="5" customWidth="1"/>
    <col min="7834" max="7834" width="11.7109375" style="5" customWidth="1"/>
    <col min="7835" max="7837" width="22.7109375" style="5" customWidth="1"/>
    <col min="7838" max="7840" width="20.7109375" style="5" customWidth="1"/>
    <col min="7841" max="8028" width="8.85546875" style="5"/>
    <col min="8029" max="8029" width="6.140625" style="5" customWidth="1"/>
    <col min="8030" max="8030" width="20.28515625" style="5" customWidth="1"/>
    <col min="8031" max="8031" width="12.42578125" style="5" customWidth="1"/>
    <col min="8032" max="8032" width="13" style="5" customWidth="1"/>
    <col min="8033" max="8033" width="12.5703125" style="5" customWidth="1"/>
    <col min="8034" max="8047" width="11.7109375" style="5" customWidth="1"/>
    <col min="8048" max="8048" width="12.28515625" style="5" customWidth="1"/>
    <col min="8049" max="8049" width="11.7109375" style="5" customWidth="1"/>
    <col min="8050" max="8050" width="12.85546875" style="5" customWidth="1"/>
    <col min="8051" max="8051" width="11.7109375" style="5" customWidth="1"/>
    <col min="8052" max="8052" width="12.7109375" style="5" customWidth="1"/>
    <col min="8053" max="8053" width="11.7109375" style="5" customWidth="1"/>
    <col min="8054" max="8054" width="13" style="5" customWidth="1"/>
    <col min="8055" max="8066" width="11.7109375" style="5" customWidth="1"/>
    <col min="8067" max="8067" width="12.5703125" style="5" customWidth="1"/>
    <col min="8068" max="8068" width="11.7109375" style="5" customWidth="1"/>
    <col min="8069" max="8069" width="13" style="5" customWidth="1"/>
    <col min="8070" max="8075" width="11.7109375" style="5" customWidth="1"/>
    <col min="8076" max="8076" width="13.7109375" style="5" customWidth="1"/>
    <col min="8077" max="8077" width="13.140625" style="5" customWidth="1"/>
    <col min="8078" max="8081" width="13" style="5" customWidth="1"/>
    <col min="8082" max="8088" width="11.7109375" style="5" customWidth="1"/>
    <col min="8089" max="8089" width="10.85546875" style="5" customWidth="1"/>
    <col min="8090" max="8090" width="11.7109375" style="5" customWidth="1"/>
    <col min="8091" max="8093" width="22.7109375" style="5" customWidth="1"/>
    <col min="8094" max="8096" width="20.7109375" style="5" customWidth="1"/>
    <col min="8097" max="8284" width="8.85546875" style="5"/>
    <col min="8285" max="8285" width="6.140625" style="5" customWidth="1"/>
    <col min="8286" max="8286" width="20.28515625" style="5" customWidth="1"/>
    <col min="8287" max="8287" width="12.42578125" style="5" customWidth="1"/>
    <col min="8288" max="8288" width="13" style="5" customWidth="1"/>
    <col min="8289" max="8289" width="12.5703125" style="5" customWidth="1"/>
    <col min="8290" max="8303" width="11.7109375" style="5" customWidth="1"/>
    <col min="8304" max="8304" width="12.28515625" style="5" customWidth="1"/>
    <col min="8305" max="8305" width="11.7109375" style="5" customWidth="1"/>
    <col min="8306" max="8306" width="12.85546875" style="5" customWidth="1"/>
    <col min="8307" max="8307" width="11.7109375" style="5" customWidth="1"/>
    <col min="8308" max="8308" width="12.7109375" style="5" customWidth="1"/>
    <col min="8309" max="8309" width="11.7109375" style="5" customWidth="1"/>
    <col min="8310" max="8310" width="13" style="5" customWidth="1"/>
    <col min="8311" max="8322" width="11.7109375" style="5" customWidth="1"/>
    <col min="8323" max="8323" width="12.5703125" style="5" customWidth="1"/>
    <col min="8324" max="8324" width="11.7109375" style="5" customWidth="1"/>
    <col min="8325" max="8325" width="13" style="5" customWidth="1"/>
    <col min="8326" max="8331" width="11.7109375" style="5" customWidth="1"/>
    <col min="8332" max="8332" width="13.7109375" style="5" customWidth="1"/>
    <col min="8333" max="8333" width="13.140625" style="5" customWidth="1"/>
    <col min="8334" max="8337" width="13" style="5" customWidth="1"/>
    <col min="8338" max="8344" width="11.7109375" style="5" customWidth="1"/>
    <col min="8345" max="8345" width="10.85546875" style="5" customWidth="1"/>
    <col min="8346" max="8346" width="11.7109375" style="5" customWidth="1"/>
    <col min="8347" max="8349" width="22.7109375" style="5" customWidth="1"/>
    <col min="8350" max="8352" width="20.7109375" style="5" customWidth="1"/>
    <col min="8353" max="8540" width="8.85546875" style="5"/>
    <col min="8541" max="8541" width="6.140625" style="5" customWidth="1"/>
    <col min="8542" max="8542" width="20.28515625" style="5" customWidth="1"/>
    <col min="8543" max="8543" width="12.42578125" style="5" customWidth="1"/>
    <col min="8544" max="8544" width="13" style="5" customWidth="1"/>
    <col min="8545" max="8545" width="12.5703125" style="5" customWidth="1"/>
    <col min="8546" max="8559" width="11.7109375" style="5" customWidth="1"/>
    <col min="8560" max="8560" width="12.28515625" style="5" customWidth="1"/>
    <col min="8561" max="8561" width="11.7109375" style="5" customWidth="1"/>
    <col min="8562" max="8562" width="12.85546875" style="5" customWidth="1"/>
    <col min="8563" max="8563" width="11.7109375" style="5" customWidth="1"/>
    <col min="8564" max="8564" width="12.7109375" style="5" customWidth="1"/>
    <col min="8565" max="8565" width="11.7109375" style="5" customWidth="1"/>
    <col min="8566" max="8566" width="13" style="5" customWidth="1"/>
    <col min="8567" max="8578" width="11.7109375" style="5" customWidth="1"/>
    <col min="8579" max="8579" width="12.5703125" style="5" customWidth="1"/>
    <col min="8580" max="8580" width="11.7109375" style="5" customWidth="1"/>
    <col min="8581" max="8581" width="13" style="5" customWidth="1"/>
    <col min="8582" max="8587" width="11.7109375" style="5" customWidth="1"/>
    <col min="8588" max="8588" width="13.7109375" style="5" customWidth="1"/>
    <col min="8589" max="8589" width="13.140625" style="5" customWidth="1"/>
    <col min="8590" max="8593" width="13" style="5" customWidth="1"/>
    <col min="8594" max="8600" width="11.7109375" style="5" customWidth="1"/>
    <col min="8601" max="8601" width="10.85546875" style="5" customWidth="1"/>
    <col min="8602" max="8602" width="11.7109375" style="5" customWidth="1"/>
    <col min="8603" max="8605" width="22.7109375" style="5" customWidth="1"/>
    <col min="8606" max="8608" width="20.7109375" style="5" customWidth="1"/>
    <col min="8609" max="8796" width="8.85546875" style="5"/>
    <col min="8797" max="8797" width="6.140625" style="5" customWidth="1"/>
    <col min="8798" max="8798" width="20.28515625" style="5" customWidth="1"/>
    <col min="8799" max="8799" width="12.42578125" style="5" customWidth="1"/>
    <col min="8800" max="8800" width="13" style="5" customWidth="1"/>
    <col min="8801" max="8801" width="12.5703125" style="5" customWidth="1"/>
    <col min="8802" max="8815" width="11.7109375" style="5" customWidth="1"/>
    <col min="8816" max="8816" width="12.28515625" style="5" customWidth="1"/>
    <col min="8817" max="8817" width="11.7109375" style="5" customWidth="1"/>
    <col min="8818" max="8818" width="12.85546875" style="5" customWidth="1"/>
    <col min="8819" max="8819" width="11.7109375" style="5" customWidth="1"/>
    <col min="8820" max="8820" width="12.7109375" style="5" customWidth="1"/>
    <col min="8821" max="8821" width="11.7109375" style="5" customWidth="1"/>
    <col min="8822" max="8822" width="13" style="5" customWidth="1"/>
    <col min="8823" max="8834" width="11.7109375" style="5" customWidth="1"/>
    <col min="8835" max="8835" width="12.5703125" style="5" customWidth="1"/>
    <col min="8836" max="8836" width="11.7109375" style="5" customWidth="1"/>
    <col min="8837" max="8837" width="13" style="5" customWidth="1"/>
    <col min="8838" max="8843" width="11.7109375" style="5" customWidth="1"/>
    <col min="8844" max="8844" width="13.7109375" style="5" customWidth="1"/>
    <col min="8845" max="8845" width="13.140625" style="5" customWidth="1"/>
    <col min="8846" max="8849" width="13" style="5" customWidth="1"/>
    <col min="8850" max="8856" width="11.7109375" style="5" customWidth="1"/>
    <col min="8857" max="8857" width="10.85546875" style="5" customWidth="1"/>
    <col min="8858" max="8858" width="11.7109375" style="5" customWidth="1"/>
    <col min="8859" max="8861" width="22.7109375" style="5" customWidth="1"/>
    <col min="8862" max="8864" width="20.7109375" style="5" customWidth="1"/>
    <col min="8865" max="9052" width="8.85546875" style="5"/>
    <col min="9053" max="9053" width="6.140625" style="5" customWidth="1"/>
    <col min="9054" max="9054" width="20.28515625" style="5" customWidth="1"/>
    <col min="9055" max="9055" width="12.42578125" style="5" customWidth="1"/>
    <col min="9056" max="9056" width="13" style="5" customWidth="1"/>
    <col min="9057" max="9057" width="12.5703125" style="5" customWidth="1"/>
    <col min="9058" max="9071" width="11.7109375" style="5" customWidth="1"/>
    <col min="9072" max="9072" width="12.28515625" style="5" customWidth="1"/>
    <col min="9073" max="9073" width="11.7109375" style="5" customWidth="1"/>
    <col min="9074" max="9074" width="12.85546875" style="5" customWidth="1"/>
    <col min="9075" max="9075" width="11.7109375" style="5" customWidth="1"/>
    <col min="9076" max="9076" width="12.7109375" style="5" customWidth="1"/>
    <col min="9077" max="9077" width="11.7109375" style="5" customWidth="1"/>
    <col min="9078" max="9078" width="13" style="5" customWidth="1"/>
    <col min="9079" max="9090" width="11.7109375" style="5" customWidth="1"/>
    <col min="9091" max="9091" width="12.5703125" style="5" customWidth="1"/>
    <col min="9092" max="9092" width="11.7109375" style="5" customWidth="1"/>
    <col min="9093" max="9093" width="13" style="5" customWidth="1"/>
    <col min="9094" max="9099" width="11.7109375" style="5" customWidth="1"/>
    <col min="9100" max="9100" width="13.7109375" style="5" customWidth="1"/>
    <col min="9101" max="9101" width="13.140625" style="5" customWidth="1"/>
    <col min="9102" max="9105" width="13" style="5" customWidth="1"/>
    <col min="9106" max="9112" width="11.7109375" style="5" customWidth="1"/>
    <col min="9113" max="9113" width="10.85546875" style="5" customWidth="1"/>
    <col min="9114" max="9114" width="11.7109375" style="5" customWidth="1"/>
    <col min="9115" max="9117" width="22.7109375" style="5" customWidth="1"/>
    <col min="9118" max="9120" width="20.7109375" style="5" customWidth="1"/>
    <col min="9121" max="9308" width="8.85546875" style="5"/>
    <col min="9309" max="9309" width="6.140625" style="5" customWidth="1"/>
    <col min="9310" max="9310" width="20.28515625" style="5" customWidth="1"/>
    <col min="9311" max="9311" width="12.42578125" style="5" customWidth="1"/>
    <col min="9312" max="9312" width="13" style="5" customWidth="1"/>
    <col min="9313" max="9313" width="12.5703125" style="5" customWidth="1"/>
    <col min="9314" max="9327" width="11.7109375" style="5" customWidth="1"/>
    <col min="9328" max="9328" width="12.28515625" style="5" customWidth="1"/>
    <col min="9329" max="9329" width="11.7109375" style="5" customWidth="1"/>
    <col min="9330" max="9330" width="12.85546875" style="5" customWidth="1"/>
    <col min="9331" max="9331" width="11.7109375" style="5" customWidth="1"/>
    <col min="9332" max="9332" width="12.7109375" style="5" customWidth="1"/>
    <col min="9333" max="9333" width="11.7109375" style="5" customWidth="1"/>
    <col min="9334" max="9334" width="13" style="5" customWidth="1"/>
    <col min="9335" max="9346" width="11.7109375" style="5" customWidth="1"/>
    <col min="9347" max="9347" width="12.5703125" style="5" customWidth="1"/>
    <col min="9348" max="9348" width="11.7109375" style="5" customWidth="1"/>
    <col min="9349" max="9349" width="13" style="5" customWidth="1"/>
    <col min="9350" max="9355" width="11.7109375" style="5" customWidth="1"/>
    <col min="9356" max="9356" width="13.7109375" style="5" customWidth="1"/>
    <col min="9357" max="9357" width="13.140625" style="5" customWidth="1"/>
    <col min="9358" max="9361" width="13" style="5" customWidth="1"/>
    <col min="9362" max="9368" width="11.7109375" style="5" customWidth="1"/>
    <col min="9369" max="9369" width="10.85546875" style="5" customWidth="1"/>
    <col min="9370" max="9370" width="11.7109375" style="5" customWidth="1"/>
    <col min="9371" max="9373" width="22.7109375" style="5" customWidth="1"/>
    <col min="9374" max="9376" width="20.7109375" style="5" customWidth="1"/>
    <col min="9377" max="9564" width="8.85546875" style="5"/>
    <col min="9565" max="9565" width="6.140625" style="5" customWidth="1"/>
    <col min="9566" max="9566" width="20.28515625" style="5" customWidth="1"/>
    <col min="9567" max="9567" width="12.42578125" style="5" customWidth="1"/>
    <col min="9568" max="9568" width="13" style="5" customWidth="1"/>
    <col min="9569" max="9569" width="12.5703125" style="5" customWidth="1"/>
    <col min="9570" max="9583" width="11.7109375" style="5" customWidth="1"/>
    <col min="9584" max="9584" width="12.28515625" style="5" customWidth="1"/>
    <col min="9585" max="9585" width="11.7109375" style="5" customWidth="1"/>
    <col min="9586" max="9586" width="12.85546875" style="5" customWidth="1"/>
    <col min="9587" max="9587" width="11.7109375" style="5" customWidth="1"/>
    <col min="9588" max="9588" width="12.7109375" style="5" customWidth="1"/>
    <col min="9589" max="9589" width="11.7109375" style="5" customWidth="1"/>
    <col min="9590" max="9590" width="13" style="5" customWidth="1"/>
    <col min="9591" max="9602" width="11.7109375" style="5" customWidth="1"/>
    <col min="9603" max="9603" width="12.5703125" style="5" customWidth="1"/>
    <col min="9604" max="9604" width="11.7109375" style="5" customWidth="1"/>
    <col min="9605" max="9605" width="13" style="5" customWidth="1"/>
    <col min="9606" max="9611" width="11.7109375" style="5" customWidth="1"/>
    <col min="9612" max="9612" width="13.7109375" style="5" customWidth="1"/>
    <col min="9613" max="9613" width="13.140625" style="5" customWidth="1"/>
    <col min="9614" max="9617" width="13" style="5" customWidth="1"/>
    <col min="9618" max="9624" width="11.7109375" style="5" customWidth="1"/>
    <col min="9625" max="9625" width="10.85546875" style="5" customWidth="1"/>
    <col min="9626" max="9626" width="11.7109375" style="5" customWidth="1"/>
    <col min="9627" max="9629" width="22.7109375" style="5" customWidth="1"/>
    <col min="9630" max="9632" width="20.7109375" style="5" customWidth="1"/>
    <col min="9633" max="9820" width="8.85546875" style="5"/>
    <col min="9821" max="9821" width="6.140625" style="5" customWidth="1"/>
    <col min="9822" max="9822" width="20.28515625" style="5" customWidth="1"/>
    <col min="9823" max="9823" width="12.42578125" style="5" customWidth="1"/>
    <col min="9824" max="9824" width="13" style="5" customWidth="1"/>
    <col min="9825" max="9825" width="12.5703125" style="5" customWidth="1"/>
    <col min="9826" max="9839" width="11.7109375" style="5" customWidth="1"/>
    <col min="9840" max="9840" width="12.28515625" style="5" customWidth="1"/>
    <col min="9841" max="9841" width="11.7109375" style="5" customWidth="1"/>
    <col min="9842" max="9842" width="12.85546875" style="5" customWidth="1"/>
    <col min="9843" max="9843" width="11.7109375" style="5" customWidth="1"/>
    <col min="9844" max="9844" width="12.7109375" style="5" customWidth="1"/>
    <col min="9845" max="9845" width="11.7109375" style="5" customWidth="1"/>
    <col min="9846" max="9846" width="13" style="5" customWidth="1"/>
    <col min="9847" max="9858" width="11.7109375" style="5" customWidth="1"/>
    <col min="9859" max="9859" width="12.5703125" style="5" customWidth="1"/>
    <col min="9860" max="9860" width="11.7109375" style="5" customWidth="1"/>
    <col min="9861" max="9861" width="13" style="5" customWidth="1"/>
    <col min="9862" max="9867" width="11.7109375" style="5" customWidth="1"/>
    <col min="9868" max="9868" width="13.7109375" style="5" customWidth="1"/>
    <col min="9869" max="9869" width="13.140625" style="5" customWidth="1"/>
    <col min="9870" max="9873" width="13" style="5" customWidth="1"/>
    <col min="9874" max="9880" width="11.7109375" style="5" customWidth="1"/>
    <col min="9881" max="9881" width="10.85546875" style="5" customWidth="1"/>
    <col min="9882" max="9882" width="11.7109375" style="5" customWidth="1"/>
    <col min="9883" max="9885" width="22.7109375" style="5" customWidth="1"/>
    <col min="9886" max="9888" width="20.7109375" style="5" customWidth="1"/>
    <col min="9889" max="10076" width="8.85546875" style="5"/>
    <col min="10077" max="10077" width="6.140625" style="5" customWidth="1"/>
    <col min="10078" max="10078" width="20.28515625" style="5" customWidth="1"/>
    <col min="10079" max="10079" width="12.42578125" style="5" customWidth="1"/>
    <col min="10080" max="10080" width="13" style="5" customWidth="1"/>
    <col min="10081" max="10081" width="12.5703125" style="5" customWidth="1"/>
    <col min="10082" max="10095" width="11.7109375" style="5" customWidth="1"/>
    <col min="10096" max="10096" width="12.28515625" style="5" customWidth="1"/>
    <col min="10097" max="10097" width="11.7109375" style="5" customWidth="1"/>
    <col min="10098" max="10098" width="12.85546875" style="5" customWidth="1"/>
    <col min="10099" max="10099" width="11.7109375" style="5" customWidth="1"/>
    <col min="10100" max="10100" width="12.7109375" style="5" customWidth="1"/>
    <col min="10101" max="10101" width="11.7109375" style="5" customWidth="1"/>
    <col min="10102" max="10102" width="13" style="5" customWidth="1"/>
    <col min="10103" max="10114" width="11.7109375" style="5" customWidth="1"/>
    <col min="10115" max="10115" width="12.5703125" style="5" customWidth="1"/>
    <col min="10116" max="10116" width="11.7109375" style="5" customWidth="1"/>
    <col min="10117" max="10117" width="13" style="5" customWidth="1"/>
    <col min="10118" max="10123" width="11.7109375" style="5" customWidth="1"/>
    <col min="10124" max="10124" width="13.7109375" style="5" customWidth="1"/>
    <col min="10125" max="10125" width="13.140625" style="5" customWidth="1"/>
    <col min="10126" max="10129" width="13" style="5" customWidth="1"/>
    <col min="10130" max="10136" width="11.7109375" style="5" customWidth="1"/>
    <col min="10137" max="10137" width="10.85546875" style="5" customWidth="1"/>
    <col min="10138" max="10138" width="11.7109375" style="5" customWidth="1"/>
    <col min="10139" max="10141" width="22.7109375" style="5" customWidth="1"/>
    <col min="10142" max="10144" width="20.7109375" style="5" customWidth="1"/>
    <col min="10145" max="10332" width="8.85546875" style="5"/>
    <col min="10333" max="10333" width="6.140625" style="5" customWidth="1"/>
    <col min="10334" max="10334" width="20.28515625" style="5" customWidth="1"/>
    <col min="10335" max="10335" width="12.42578125" style="5" customWidth="1"/>
    <col min="10336" max="10336" width="13" style="5" customWidth="1"/>
    <col min="10337" max="10337" width="12.5703125" style="5" customWidth="1"/>
    <col min="10338" max="10351" width="11.7109375" style="5" customWidth="1"/>
    <col min="10352" max="10352" width="12.28515625" style="5" customWidth="1"/>
    <col min="10353" max="10353" width="11.7109375" style="5" customWidth="1"/>
    <col min="10354" max="10354" width="12.85546875" style="5" customWidth="1"/>
    <col min="10355" max="10355" width="11.7109375" style="5" customWidth="1"/>
    <col min="10356" max="10356" width="12.7109375" style="5" customWidth="1"/>
    <col min="10357" max="10357" width="11.7109375" style="5" customWidth="1"/>
    <col min="10358" max="10358" width="13" style="5" customWidth="1"/>
    <col min="10359" max="10370" width="11.7109375" style="5" customWidth="1"/>
    <col min="10371" max="10371" width="12.5703125" style="5" customWidth="1"/>
    <col min="10372" max="10372" width="11.7109375" style="5" customWidth="1"/>
    <col min="10373" max="10373" width="13" style="5" customWidth="1"/>
    <col min="10374" max="10379" width="11.7109375" style="5" customWidth="1"/>
    <col min="10380" max="10380" width="13.7109375" style="5" customWidth="1"/>
    <col min="10381" max="10381" width="13.140625" style="5" customWidth="1"/>
    <col min="10382" max="10385" width="13" style="5" customWidth="1"/>
    <col min="10386" max="10392" width="11.7109375" style="5" customWidth="1"/>
    <col min="10393" max="10393" width="10.85546875" style="5" customWidth="1"/>
    <col min="10394" max="10394" width="11.7109375" style="5" customWidth="1"/>
    <col min="10395" max="10397" width="22.7109375" style="5" customWidth="1"/>
    <col min="10398" max="10400" width="20.7109375" style="5" customWidth="1"/>
    <col min="10401" max="10588" width="8.85546875" style="5"/>
    <col min="10589" max="10589" width="6.140625" style="5" customWidth="1"/>
    <col min="10590" max="10590" width="20.28515625" style="5" customWidth="1"/>
    <col min="10591" max="10591" width="12.42578125" style="5" customWidth="1"/>
    <col min="10592" max="10592" width="13" style="5" customWidth="1"/>
    <col min="10593" max="10593" width="12.5703125" style="5" customWidth="1"/>
    <col min="10594" max="10607" width="11.7109375" style="5" customWidth="1"/>
    <col min="10608" max="10608" width="12.28515625" style="5" customWidth="1"/>
    <col min="10609" max="10609" width="11.7109375" style="5" customWidth="1"/>
    <col min="10610" max="10610" width="12.85546875" style="5" customWidth="1"/>
    <col min="10611" max="10611" width="11.7109375" style="5" customWidth="1"/>
    <col min="10612" max="10612" width="12.7109375" style="5" customWidth="1"/>
    <col min="10613" max="10613" width="11.7109375" style="5" customWidth="1"/>
    <col min="10614" max="10614" width="13" style="5" customWidth="1"/>
    <col min="10615" max="10626" width="11.7109375" style="5" customWidth="1"/>
    <col min="10627" max="10627" width="12.5703125" style="5" customWidth="1"/>
    <col min="10628" max="10628" width="11.7109375" style="5" customWidth="1"/>
    <col min="10629" max="10629" width="13" style="5" customWidth="1"/>
    <col min="10630" max="10635" width="11.7109375" style="5" customWidth="1"/>
    <col min="10636" max="10636" width="13.7109375" style="5" customWidth="1"/>
    <col min="10637" max="10637" width="13.140625" style="5" customWidth="1"/>
    <col min="10638" max="10641" width="13" style="5" customWidth="1"/>
    <col min="10642" max="10648" width="11.7109375" style="5" customWidth="1"/>
    <col min="10649" max="10649" width="10.85546875" style="5" customWidth="1"/>
    <col min="10650" max="10650" width="11.7109375" style="5" customWidth="1"/>
    <col min="10651" max="10653" width="22.7109375" style="5" customWidth="1"/>
    <col min="10654" max="10656" width="20.7109375" style="5" customWidth="1"/>
    <col min="10657" max="10844" width="8.85546875" style="5"/>
    <col min="10845" max="10845" width="6.140625" style="5" customWidth="1"/>
    <col min="10846" max="10846" width="20.28515625" style="5" customWidth="1"/>
    <col min="10847" max="10847" width="12.42578125" style="5" customWidth="1"/>
    <col min="10848" max="10848" width="13" style="5" customWidth="1"/>
    <col min="10849" max="10849" width="12.5703125" style="5" customWidth="1"/>
    <col min="10850" max="10863" width="11.7109375" style="5" customWidth="1"/>
    <col min="10864" max="10864" width="12.28515625" style="5" customWidth="1"/>
    <col min="10865" max="10865" width="11.7109375" style="5" customWidth="1"/>
    <col min="10866" max="10866" width="12.85546875" style="5" customWidth="1"/>
    <col min="10867" max="10867" width="11.7109375" style="5" customWidth="1"/>
    <col min="10868" max="10868" width="12.7109375" style="5" customWidth="1"/>
    <col min="10869" max="10869" width="11.7109375" style="5" customWidth="1"/>
    <col min="10870" max="10870" width="13" style="5" customWidth="1"/>
    <col min="10871" max="10882" width="11.7109375" style="5" customWidth="1"/>
    <col min="10883" max="10883" width="12.5703125" style="5" customWidth="1"/>
    <col min="10884" max="10884" width="11.7109375" style="5" customWidth="1"/>
    <col min="10885" max="10885" width="13" style="5" customWidth="1"/>
    <col min="10886" max="10891" width="11.7109375" style="5" customWidth="1"/>
    <col min="10892" max="10892" width="13.7109375" style="5" customWidth="1"/>
    <col min="10893" max="10893" width="13.140625" style="5" customWidth="1"/>
    <col min="10894" max="10897" width="13" style="5" customWidth="1"/>
    <col min="10898" max="10904" width="11.7109375" style="5" customWidth="1"/>
    <col min="10905" max="10905" width="10.85546875" style="5" customWidth="1"/>
    <col min="10906" max="10906" width="11.7109375" style="5" customWidth="1"/>
    <col min="10907" max="10909" width="22.7109375" style="5" customWidth="1"/>
    <col min="10910" max="10912" width="20.7109375" style="5" customWidth="1"/>
    <col min="10913" max="11100" width="8.85546875" style="5"/>
    <col min="11101" max="11101" width="6.140625" style="5" customWidth="1"/>
    <col min="11102" max="11102" width="20.28515625" style="5" customWidth="1"/>
    <col min="11103" max="11103" width="12.42578125" style="5" customWidth="1"/>
    <col min="11104" max="11104" width="13" style="5" customWidth="1"/>
    <col min="11105" max="11105" width="12.5703125" style="5" customWidth="1"/>
    <col min="11106" max="11119" width="11.7109375" style="5" customWidth="1"/>
    <col min="11120" max="11120" width="12.28515625" style="5" customWidth="1"/>
    <col min="11121" max="11121" width="11.7109375" style="5" customWidth="1"/>
    <col min="11122" max="11122" width="12.85546875" style="5" customWidth="1"/>
    <col min="11123" max="11123" width="11.7109375" style="5" customWidth="1"/>
    <col min="11124" max="11124" width="12.7109375" style="5" customWidth="1"/>
    <col min="11125" max="11125" width="11.7109375" style="5" customWidth="1"/>
    <col min="11126" max="11126" width="13" style="5" customWidth="1"/>
    <col min="11127" max="11138" width="11.7109375" style="5" customWidth="1"/>
    <col min="11139" max="11139" width="12.5703125" style="5" customWidth="1"/>
    <col min="11140" max="11140" width="11.7109375" style="5" customWidth="1"/>
    <col min="11141" max="11141" width="13" style="5" customWidth="1"/>
    <col min="11142" max="11147" width="11.7109375" style="5" customWidth="1"/>
    <col min="11148" max="11148" width="13.7109375" style="5" customWidth="1"/>
    <col min="11149" max="11149" width="13.140625" style="5" customWidth="1"/>
    <col min="11150" max="11153" width="13" style="5" customWidth="1"/>
    <col min="11154" max="11160" width="11.7109375" style="5" customWidth="1"/>
    <col min="11161" max="11161" width="10.85546875" style="5" customWidth="1"/>
    <col min="11162" max="11162" width="11.7109375" style="5" customWidth="1"/>
    <col min="11163" max="11165" width="22.7109375" style="5" customWidth="1"/>
    <col min="11166" max="11168" width="20.7109375" style="5" customWidth="1"/>
    <col min="11169" max="11356" width="8.85546875" style="5"/>
    <col min="11357" max="11357" width="6.140625" style="5" customWidth="1"/>
    <col min="11358" max="11358" width="20.28515625" style="5" customWidth="1"/>
    <col min="11359" max="11359" width="12.42578125" style="5" customWidth="1"/>
    <col min="11360" max="11360" width="13" style="5" customWidth="1"/>
    <col min="11361" max="11361" width="12.5703125" style="5" customWidth="1"/>
    <col min="11362" max="11375" width="11.7109375" style="5" customWidth="1"/>
    <col min="11376" max="11376" width="12.28515625" style="5" customWidth="1"/>
    <col min="11377" max="11377" width="11.7109375" style="5" customWidth="1"/>
    <col min="11378" max="11378" width="12.85546875" style="5" customWidth="1"/>
    <col min="11379" max="11379" width="11.7109375" style="5" customWidth="1"/>
    <col min="11380" max="11380" width="12.7109375" style="5" customWidth="1"/>
    <col min="11381" max="11381" width="11.7109375" style="5" customWidth="1"/>
    <col min="11382" max="11382" width="13" style="5" customWidth="1"/>
    <col min="11383" max="11394" width="11.7109375" style="5" customWidth="1"/>
    <col min="11395" max="11395" width="12.5703125" style="5" customWidth="1"/>
    <col min="11396" max="11396" width="11.7109375" style="5" customWidth="1"/>
    <col min="11397" max="11397" width="13" style="5" customWidth="1"/>
    <col min="11398" max="11403" width="11.7109375" style="5" customWidth="1"/>
    <col min="11404" max="11404" width="13.7109375" style="5" customWidth="1"/>
    <col min="11405" max="11405" width="13.140625" style="5" customWidth="1"/>
    <col min="11406" max="11409" width="13" style="5" customWidth="1"/>
    <col min="11410" max="11416" width="11.7109375" style="5" customWidth="1"/>
    <col min="11417" max="11417" width="10.85546875" style="5" customWidth="1"/>
    <col min="11418" max="11418" width="11.7109375" style="5" customWidth="1"/>
    <col min="11419" max="11421" width="22.7109375" style="5" customWidth="1"/>
    <col min="11422" max="11424" width="20.7109375" style="5" customWidth="1"/>
    <col min="11425" max="11612" width="8.85546875" style="5"/>
    <col min="11613" max="11613" width="6.140625" style="5" customWidth="1"/>
    <col min="11614" max="11614" width="20.28515625" style="5" customWidth="1"/>
    <col min="11615" max="11615" width="12.42578125" style="5" customWidth="1"/>
    <col min="11616" max="11616" width="13" style="5" customWidth="1"/>
    <col min="11617" max="11617" width="12.5703125" style="5" customWidth="1"/>
    <col min="11618" max="11631" width="11.7109375" style="5" customWidth="1"/>
    <col min="11632" max="11632" width="12.28515625" style="5" customWidth="1"/>
    <col min="11633" max="11633" width="11.7109375" style="5" customWidth="1"/>
    <col min="11634" max="11634" width="12.85546875" style="5" customWidth="1"/>
    <col min="11635" max="11635" width="11.7109375" style="5" customWidth="1"/>
    <col min="11636" max="11636" width="12.7109375" style="5" customWidth="1"/>
    <col min="11637" max="11637" width="11.7109375" style="5" customWidth="1"/>
    <col min="11638" max="11638" width="13" style="5" customWidth="1"/>
    <col min="11639" max="11650" width="11.7109375" style="5" customWidth="1"/>
    <col min="11651" max="11651" width="12.5703125" style="5" customWidth="1"/>
    <col min="11652" max="11652" width="11.7109375" style="5" customWidth="1"/>
    <col min="11653" max="11653" width="13" style="5" customWidth="1"/>
    <col min="11654" max="11659" width="11.7109375" style="5" customWidth="1"/>
    <col min="11660" max="11660" width="13.7109375" style="5" customWidth="1"/>
    <col min="11661" max="11661" width="13.140625" style="5" customWidth="1"/>
    <col min="11662" max="11665" width="13" style="5" customWidth="1"/>
    <col min="11666" max="11672" width="11.7109375" style="5" customWidth="1"/>
    <col min="11673" max="11673" width="10.85546875" style="5" customWidth="1"/>
    <col min="11674" max="11674" width="11.7109375" style="5" customWidth="1"/>
    <col min="11675" max="11677" width="22.7109375" style="5" customWidth="1"/>
    <col min="11678" max="11680" width="20.7109375" style="5" customWidth="1"/>
    <col min="11681" max="11868" width="8.85546875" style="5"/>
    <col min="11869" max="11869" width="6.140625" style="5" customWidth="1"/>
    <col min="11870" max="11870" width="20.28515625" style="5" customWidth="1"/>
    <col min="11871" max="11871" width="12.42578125" style="5" customWidth="1"/>
    <col min="11872" max="11872" width="13" style="5" customWidth="1"/>
    <col min="11873" max="11873" width="12.5703125" style="5" customWidth="1"/>
    <col min="11874" max="11887" width="11.7109375" style="5" customWidth="1"/>
    <col min="11888" max="11888" width="12.28515625" style="5" customWidth="1"/>
    <col min="11889" max="11889" width="11.7109375" style="5" customWidth="1"/>
    <col min="11890" max="11890" width="12.85546875" style="5" customWidth="1"/>
    <col min="11891" max="11891" width="11.7109375" style="5" customWidth="1"/>
    <col min="11892" max="11892" width="12.7109375" style="5" customWidth="1"/>
    <col min="11893" max="11893" width="11.7109375" style="5" customWidth="1"/>
    <col min="11894" max="11894" width="13" style="5" customWidth="1"/>
    <col min="11895" max="11906" width="11.7109375" style="5" customWidth="1"/>
    <col min="11907" max="11907" width="12.5703125" style="5" customWidth="1"/>
    <col min="11908" max="11908" width="11.7109375" style="5" customWidth="1"/>
    <col min="11909" max="11909" width="13" style="5" customWidth="1"/>
    <col min="11910" max="11915" width="11.7109375" style="5" customWidth="1"/>
    <col min="11916" max="11916" width="13.7109375" style="5" customWidth="1"/>
    <col min="11917" max="11917" width="13.140625" style="5" customWidth="1"/>
    <col min="11918" max="11921" width="13" style="5" customWidth="1"/>
    <col min="11922" max="11928" width="11.7109375" style="5" customWidth="1"/>
    <col min="11929" max="11929" width="10.85546875" style="5" customWidth="1"/>
    <col min="11930" max="11930" width="11.7109375" style="5" customWidth="1"/>
    <col min="11931" max="11933" width="22.7109375" style="5" customWidth="1"/>
    <col min="11934" max="11936" width="20.7109375" style="5" customWidth="1"/>
    <col min="11937" max="12124" width="8.85546875" style="5"/>
    <col min="12125" max="12125" width="6.140625" style="5" customWidth="1"/>
    <col min="12126" max="12126" width="20.28515625" style="5" customWidth="1"/>
    <col min="12127" max="12127" width="12.42578125" style="5" customWidth="1"/>
    <col min="12128" max="12128" width="13" style="5" customWidth="1"/>
    <col min="12129" max="12129" width="12.5703125" style="5" customWidth="1"/>
    <col min="12130" max="12143" width="11.7109375" style="5" customWidth="1"/>
    <col min="12144" max="12144" width="12.28515625" style="5" customWidth="1"/>
    <col min="12145" max="12145" width="11.7109375" style="5" customWidth="1"/>
    <col min="12146" max="12146" width="12.85546875" style="5" customWidth="1"/>
    <col min="12147" max="12147" width="11.7109375" style="5" customWidth="1"/>
    <col min="12148" max="12148" width="12.7109375" style="5" customWidth="1"/>
    <col min="12149" max="12149" width="11.7109375" style="5" customWidth="1"/>
    <col min="12150" max="12150" width="13" style="5" customWidth="1"/>
    <col min="12151" max="12162" width="11.7109375" style="5" customWidth="1"/>
    <col min="12163" max="12163" width="12.5703125" style="5" customWidth="1"/>
    <col min="12164" max="12164" width="11.7109375" style="5" customWidth="1"/>
    <col min="12165" max="12165" width="13" style="5" customWidth="1"/>
    <col min="12166" max="12171" width="11.7109375" style="5" customWidth="1"/>
    <col min="12172" max="12172" width="13.7109375" style="5" customWidth="1"/>
    <col min="12173" max="12173" width="13.140625" style="5" customWidth="1"/>
    <col min="12174" max="12177" width="13" style="5" customWidth="1"/>
    <col min="12178" max="12184" width="11.7109375" style="5" customWidth="1"/>
    <col min="12185" max="12185" width="10.85546875" style="5" customWidth="1"/>
    <col min="12186" max="12186" width="11.7109375" style="5" customWidth="1"/>
    <col min="12187" max="12189" width="22.7109375" style="5" customWidth="1"/>
    <col min="12190" max="12192" width="20.7109375" style="5" customWidth="1"/>
    <col min="12193" max="12380" width="8.85546875" style="5"/>
    <col min="12381" max="12381" width="6.140625" style="5" customWidth="1"/>
    <col min="12382" max="12382" width="20.28515625" style="5" customWidth="1"/>
    <col min="12383" max="12383" width="12.42578125" style="5" customWidth="1"/>
    <col min="12384" max="12384" width="13" style="5" customWidth="1"/>
    <col min="12385" max="12385" width="12.5703125" style="5" customWidth="1"/>
    <col min="12386" max="12399" width="11.7109375" style="5" customWidth="1"/>
    <col min="12400" max="12400" width="12.28515625" style="5" customWidth="1"/>
    <col min="12401" max="12401" width="11.7109375" style="5" customWidth="1"/>
    <col min="12402" max="12402" width="12.85546875" style="5" customWidth="1"/>
    <col min="12403" max="12403" width="11.7109375" style="5" customWidth="1"/>
    <col min="12404" max="12404" width="12.7109375" style="5" customWidth="1"/>
    <col min="12405" max="12405" width="11.7109375" style="5" customWidth="1"/>
    <col min="12406" max="12406" width="13" style="5" customWidth="1"/>
    <col min="12407" max="12418" width="11.7109375" style="5" customWidth="1"/>
    <col min="12419" max="12419" width="12.5703125" style="5" customWidth="1"/>
    <col min="12420" max="12420" width="11.7109375" style="5" customWidth="1"/>
    <col min="12421" max="12421" width="13" style="5" customWidth="1"/>
    <col min="12422" max="12427" width="11.7109375" style="5" customWidth="1"/>
    <col min="12428" max="12428" width="13.7109375" style="5" customWidth="1"/>
    <col min="12429" max="12429" width="13.140625" style="5" customWidth="1"/>
    <col min="12430" max="12433" width="13" style="5" customWidth="1"/>
    <col min="12434" max="12440" width="11.7109375" style="5" customWidth="1"/>
    <col min="12441" max="12441" width="10.85546875" style="5" customWidth="1"/>
    <col min="12442" max="12442" width="11.7109375" style="5" customWidth="1"/>
    <col min="12443" max="12445" width="22.7109375" style="5" customWidth="1"/>
    <col min="12446" max="12448" width="20.7109375" style="5" customWidth="1"/>
    <col min="12449" max="12636" width="8.85546875" style="5"/>
    <col min="12637" max="12637" width="6.140625" style="5" customWidth="1"/>
    <col min="12638" max="12638" width="20.28515625" style="5" customWidth="1"/>
    <col min="12639" max="12639" width="12.42578125" style="5" customWidth="1"/>
    <col min="12640" max="12640" width="13" style="5" customWidth="1"/>
    <col min="12641" max="12641" width="12.5703125" style="5" customWidth="1"/>
    <col min="12642" max="12655" width="11.7109375" style="5" customWidth="1"/>
    <col min="12656" max="12656" width="12.28515625" style="5" customWidth="1"/>
    <col min="12657" max="12657" width="11.7109375" style="5" customWidth="1"/>
    <col min="12658" max="12658" width="12.85546875" style="5" customWidth="1"/>
    <col min="12659" max="12659" width="11.7109375" style="5" customWidth="1"/>
    <col min="12660" max="12660" width="12.7109375" style="5" customWidth="1"/>
    <col min="12661" max="12661" width="11.7109375" style="5" customWidth="1"/>
    <col min="12662" max="12662" width="13" style="5" customWidth="1"/>
    <col min="12663" max="12674" width="11.7109375" style="5" customWidth="1"/>
    <col min="12675" max="12675" width="12.5703125" style="5" customWidth="1"/>
    <col min="12676" max="12676" width="11.7109375" style="5" customWidth="1"/>
    <col min="12677" max="12677" width="13" style="5" customWidth="1"/>
    <col min="12678" max="12683" width="11.7109375" style="5" customWidth="1"/>
    <col min="12684" max="12684" width="13.7109375" style="5" customWidth="1"/>
    <col min="12685" max="12685" width="13.140625" style="5" customWidth="1"/>
    <col min="12686" max="12689" width="13" style="5" customWidth="1"/>
    <col min="12690" max="12696" width="11.7109375" style="5" customWidth="1"/>
    <col min="12697" max="12697" width="10.85546875" style="5" customWidth="1"/>
    <col min="12698" max="12698" width="11.7109375" style="5" customWidth="1"/>
    <col min="12699" max="12701" width="22.7109375" style="5" customWidth="1"/>
    <col min="12702" max="12704" width="20.7109375" style="5" customWidth="1"/>
    <col min="12705" max="12892" width="8.85546875" style="5"/>
    <col min="12893" max="12893" width="6.140625" style="5" customWidth="1"/>
    <col min="12894" max="12894" width="20.28515625" style="5" customWidth="1"/>
    <col min="12895" max="12895" width="12.42578125" style="5" customWidth="1"/>
    <col min="12896" max="12896" width="13" style="5" customWidth="1"/>
    <col min="12897" max="12897" width="12.5703125" style="5" customWidth="1"/>
    <col min="12898" max="12911" width="11.7109375" style="5" customWidth="1"/>
    <col min="12912" max="12912" width="12.28515625" style="5" customWidth="1"/>
    <col min="12913" max="12913" width="11.7109375" style="5" customWidth="1"/>
    <col min="12914" max="12914" width="12.85546875" style="5" customWidth="1"/>
    <col min="12915" max="12915" width="11.7109375" style="5" customWidth="1"/>
    <col min="12916" max="12916" width="12.7109375" style="5" customWidth="1"/>
    <col min="12917" max="12917" width="11.7109375" style="5" customWidth="1"/>
    <col min="12918" max="12918" width="13" style="5" customWidth="1"/>
    <col min="12919" max="12930" width="11.7109375" style="5" customWidth="1"/>
    <col min="12931" max="12931" width="12.5703125" style="5" customWidth="1"/>
    <col min="12932" max="12932" width="11.7109375" style="5" customWidth="1"/>
    <col min="12933" max="12933" width="13" style="5" customWidth="1"/>
    <col min="12934" max="12939" width="11.7109375" style="5" customWidth="1"/>
    <col min="12940" max="12940" width="13.7109375" style="5" customWidth="1"/>
    <col min="12941" max="12941" width="13.140625" style="5" customWidth="1"/>
    <col min="12942" max="12945" width="13" style="5" customWidth="1"/>
    <col min="12946" max="12952" width="11.7109375" style="5" customWidth="1"/>
    <col min="12953" max="12953" width="10.85546875" style="5" customWidth="1"/>
    <col min="12954" max="12954" width="11.7109375" style="5" customWidth="1"/>
    <col min="12955" max="12957" width="22.7109375" style="5" customWidth="1"/>
    <col min="12958" max="12960" width="20.7109375" style="5" customWidth="1"/>
    <col min="12961" max="13148" width="8.85546875" style="5"/>
    <col min="13149" max="13149" width="6.140625" style="5" customWidth="1"/>
    <col min="13150" max="13150" width="20.28515625" style="5" customWidth="1"/>
    <col min="13151" max="13151" width="12.42578125" style="5" customWidth="1"/>
    <col min="13152" max="13152" width="13" style="5" customWidth="1"/>
    <col min="13153" max="13153" width="12.5703125" style="5" customWidth="1"/>
    <col min="13154" max="13167" width="11.7109375" style="5" customWidth="1"/>
    <col min="13168" max="13168" width="12.28515625" style="5" customWidth="1"/>
    <col min="13169" max="13169" width="11.7109375" style="5" customWidth="1"/>
    <col min="13170" max="13170" width="12.85546875" style="5" customWidth="1"/>
    <col min="13171" max="13171" width="11.7109375" style="5" customWidth="1"/>
    <col min="13172" max="13172" width="12.7109375" style="5" customWidth="1"/>
    <col min="13173" max="13173" width="11.7109375" style="5" customWidth="1"/>
    <col min="13174" max="13174" width="13" style="5" customWidth="1"/>
    <col min="13175" max="13186" width="11.7109375" style="5" customWidth="1"/>
    <col min="13187" max="13187" width="12.5703125" style="5" customWidth="1"/>
    <col min="13188" max="13188" width="11.7109375" style="5" customWidth="1"/>
    <col min="13189" max="13189" width="13" style="5" customWidth="1"/>
    <col min="13190" max="13195" width="11.7109375" style="5" customWidth="1"/>
    <col min="13196" max="13196" width="13.7109375" style="5" customWidth="1"/>
    <col min="13197" max="13197" width="13.140625" style="5" customWidth="1"/>
    <col min="13198" max="13201" width="13" style="5" customWidth="1"/>
    <col min="13202" max="13208" width="11.7109375" style="5" customWidth="1"/>
    <col min="13209" max="13209" width="10.85546875" style="5" customWidth="1"/>
    <col min="13210" max="13210" width="11.7109375" style="5" customWidth="1"/>
    <col min="13211" max="13213" width="22.7109375" style="5" customWidth="1"/>
    <col min="13214" max="13216" width="20.7109375" style="5" customWidth="1"/>
    <col min="13217" max="13404" width="8.85546875" style="5"/>
    <col min="13405" max="13405" width="6.140625" style="5" customWidth="1"/>
    <col min="13406" max="13406" width="20.28515625" style="5" customWidth="1"/>
    <col min="13407" max="13407" width="12.42578125" style="5" customWidth="1"/>
    <col min="13408" max="13408" width="13" style="5" customWidth="1"/>
    <col min="13409" max="13409" width="12.5703125" style="5" customWidth="1"/>
    <col min="13410" max="13423" width="11.7109375" style="5" customWidth="1"/>
    <col min="13424" max="13424" width="12.28515625" style="5" customWidth="1"/>
    <col min="13425" max="13425" width="11.7109375" style="5" customWidth="1"/>
    <col min="13426" max="13426" width="12.85546875" style="5" customWidth="1"/>
    <col min="13427" max="13427" width="11.7109375" style="5" customWidth="1"/>
    <col min="13428" max="13428" width="12.7109375" style="5" customWidth="1"/>
    <col min="13429" max="13429" width="11.7109375" style="5" customWidth="1"/>
    <col min="13430" max="13430" width="13" style="5" customWidth="1"/>
    <col min="13431" max="13442" width="11.7109375" style="5" customWidth="1"/>
    <col min="13443" max="13443" width="12.5703125" style="5" customWidth="1"/>
    <col min="13444" max="13444" width="11.7109375" style="5" customWidth="1"/>
    <col min="13445" max="13445" width="13" style="5" customWidth="1"/>
    <col min="13446" max="13451" width="11.7109375" style="5" customWidth="1"/>
    <col min="13452" max="13452" width="13.7109375" style="5" customWidth="1"/>
    <col min="13453" max="13453" width="13.140625" style="5" customWidth="1"/>
    <col min="13454" max="13457" width="13" style="5" customWidth="1"/>
    <col min="13458" max="13464" width="11.7109375" style="5" customWidth="1"/>
    <col min="13465" max="13465" width="10.85546875" style="5" customWidth="1"/>
    <col min="13466" max="13466" width="11.7109375" style="5" customWidth="1"/>
    <col min="13467" max="13469" width="22.7109375" style="5" customWidth="1"/>
    <col min="13470" max="13472" width="20.7109375" style="5" customWidth="1"/>
    <col min="13473" max="13660" width="8.85546875" style="5"/>
    <col min="13661" max="13661" width="6.140625" style="5" customWidth="1"/>
    <col min="13662" max="13662" width="20.28515625" style="5" customWidth="1"/>
    <col min="13663" max="13663" width="12.42578125" style="5" customWidth="1"/>
    <col min="13664" max="13664" width="13" style="5" customWidth="1"/>
    <col min="13665" max="13665" width="12.5703125" style="5" customWidth="1"/>
    <col min="13666" max="13679" width="11.7109375" style="5" customWidth="1"/>
    <col min="13680" max="13680" width="12.28515625" style="5" customWidth="1"/>
    <col min="13681" max="13681" width="11.7109375" style="5" customWidth="1"/>
    <col min="13682" max="13682" width="12.85546875" style="5" customWidth="1"/>
    <col min="13683" max="13683" width="11.7109375" style="5" customWidth="1"/>
    <col min="13684" max="13684" width="12.7109375" style="5" customWidth="1"/>
    <col min="13685" max="13685" width="11.7109375" style="5" customWidth="1"/>
    <col min="13686" max="13686" width="13" style="5" customWidth="1"/>
    <col min="13687" max="13698" width="11.7109375" style="5" customWidth="1"/>
    <col min="13699" max="13699" width="12.5703125" style="5" customWidth="1"/>
    <col min="13700" max="13700" width="11.7109375" style="5" customWidth="1"/>
    <col min="13701" max="13701" width="13" style="5" customWidth="1"/>
    <col min="13702" max="13707" width="11.7109375" style="5" customWidth="1"/>
    <col min="13708" max="13708" width="13.7109375" style="5" customWidth="1"/>
    <col min="13709" max="13709" width="13.140625" style="5" customWidth="1"/>
    <col min="13710" max="13713" width="13" style="5" customWidth="1"/>
    <col min="13714" max="13720" width="11.7109375" style="5" customWidth="1"/>
    <col min="13721" max="13721" width="10.85546875" style="5" customWidth="1"/>
    <col min="13722" max="13722" width="11.7109375" style="5" customWidth="1"/>
    <col min="13723" max="13725" width="22.7109375" style="5" customWidth="1"/>
    <col min="13726" max="13728" width="20.7109375" style="5" customWidth="1"/>
    <col min="13729" max="13916" width="8.85546875" style="5"/>
    <col min="13917" max="13917" width="6.140625" style="5" customWidth="1"/>
    <col min="13918" max="13918" width="20.28515625" style="5" customWidth="1"/>
    <col min="13919" max="13919" width="12.42578125" style="5" customWidth="1"/>
    <col min="13920" max="13920" width="13" style="5" customWidth="1"/>
    <col min="13921" max="13921" width="12.5703125" style="5" customWidth="1"/>
    <col min="13922" max="13935" width="11.7109375" style="5" customWidth="1"/>
    <col min="13936" max="13936" width="12.28515625" style="5" customWidth="1"/>
    <col min="13937" max="13937" width="11.7109375" style="5" customWidth="1"/>
    <col min="13938" max="13938" width="12.85546875" style="5" customWidth="1"/>
    <col min="13939" max="13939" width="11.7109375" style="5" customWidth="1"/>
    <col min="13940" max="13940" width="12.7109375" style="5" customWidth="1"/>
    <col min="13941" max="13941" width="11.7109375" style="5" customWidth="1"/>
    <col min="13942" max="13942" width="13" style="5" customWidth="1"/>
    <col min="13943" max="13954" width="11.7109375" style="5" customWidth="1"/>
    <col min="13955" max="13955" width="12.5703125" style="5" customWidth="1"/>
    <col min="13956" max="13956" width="11.7109375" style="5" customWidth="1"/>
    <col min="13957" max="13957" width="13" style="5" customWidth="1"/>
    <col min="13958" max="13963" width="11.7109375" style="5" customWidth="1"/>
    <col min="13964" max="13964" width="13.7109375" style="5" customWidth="1"/>
    <col min="13965" max="13965" width="13.140625" style="5" customWidth="1"/>
    <col min="13966" max="13969" width="13" style="5" customWidth="1"/>
    <col min="13970" max="13976" width="11.7109375" style="5" customWidth="1"/>
    <col min="13977" max="13977" width="10.85546875" style="5" customWidth="1"/>
    <col min="13978" max="13978" width="11.7109375" style="5" customWidth="1"/>
    <col min="13979" max="13981" width="22.7109375" style="5" customWidth="1"/>
    <col min="13982" max="13984" width="20.7109375" style="5" customWidth="1"/>
    <col min="13985" max="14172" width="8.85546875" style="5"/>
    <col min="14173" max="14173" width="6.140625" style="5" customWidth="1"/>
    <col min="14174" max="14174" width="20.28515625" style="5" customWidth="1"/>
    <col min="14175" max="14175" width="12.42578125" style="5" customWidth="1"/>
    <col min="14176" max="14176" width="13" style="5" customWidth="1"/>
    <col min="14177" max="14177" width="12.5703125" style="5" customWidth="1"/>
    <col min="14178" max="14191" width="11.7109375" style="5" customWidth="1"/>
    <col min="14192" max="14192" width="12.28515625" style="5" customWidth="1"/>
    <col min="14193" max="14193" width="11.7109375" style="5" customWidth="1"/>
    <col min="14194" max="14194" width="12.85546875" style="5" customWidth="1"/>
    <col min="14195" max="14195" width="11.7109375" style="5" customWidth="1"/>
    <col min="14196" max="14196" width="12.7109375" style="5" customWidth="1"/>
    <col min="14197" max="14197" width="11.7109375" style="5" customWidth="1"/>
    <col min="14198" max="14198" width="13" style="5" customWidth="1"/>
    <col min="14199" max="14210" width="11.7109375" style="5" customWidth="1"/>
    <col min="14211" max="14211" width="12.5703125" style="5" customWidth="1"/>
    <col min="14212" max="14212" width="11.7109375" style="5" customWidth="1"/>
    <col min="14213" max="14213" width="13" style="5" customWidth="1"/>
    <col min="14214" max="14219" width="11.7109375" style="5" customWidth="1"/>
    <col min="14220" max="14220" width="13.7109375" style="5" customWidth="1"/>
    <col min="14221" max="14221" width="13.140625" style="5" customWidth="1"/>
    <col min="14222" max="14225" width="13" style="5" customWidth="1"/>
    <col min="14226" max="14232" width="11.7109375" style="5" customWidth="1"/>
    <col min="14233" max="14233" width="10.85546875" style="5" customWidth="1"/>
    <col min="14234" max="14234" width="11.7109375" style="5" customWidth="1"/>
    <col min="14235" max="14237" width="22.7109375" style="5" customWidth="1"/>
    <col min="14238" max="14240" width="20.7109375" style="5" customWidth="1"/>
    <col min="14241" max="14428" width="8.85546875" style="5"/>
    <col min="14429" max="14429" width="6.140625" style="5" customWidth="1"/>
    <col min="14430" max="14430" width="20.28515625" style="5" customWidth="1"/>
    <col min="14431" max="14431" width="12.42578125" style="5" customWidth="1"/>
    <col min="14432" max="14432" width="13" style="5" customWidth="1"/>
    <col min="14433" max="14433" width="12.5703125" style="5" customWidth="1"/>
    <col min="14434" max="14447" width="11.7109375" style="5" customWidth="1"/>
    <col min="14448" max="14448" width="12.28515625" style="5" customWidth="1"/>
    <col min="14449" max="14449" width="11.7109375" style="5" customWidth="1"/>
    <col min="14450" max="14450" width="12.85546875" style="5" customWidth="1"/>
    <col min="14451" max="14451" width="11.7109375" style="5" customWidth="1"/>
    <col min="14452" max="14452" width="12.7109375" style="5" customWidth="1"/>
    <col min="14453" max="14453" width="11.7109375" style="5" customWidth="1"/>
    <col min="14454" max="14454" width="13" style="5" customWidth="1"/>
    <col min="14455" max="14466" width="11.7109375" style="5" customWidth="1"/>
    <col min="14467" max="14467" width="12.5703125" style="5" customWidth="1"/>
    <col min="14468" max="14468" width="11.7109375" style="5" customWidth="1"/>
    <col min="14469" max="14469" width="13" style="5" customWidth="1"/>
    <col min="14470" max="14475" width="11.7109375" style="5" customWidth="1"/>
    <col min="14476" max="14476" width="13.7109375" style="5" customWidth="1"/>
    <col min="14477" max="14477" width="13.140625" style="5" customWidth="1"/>
    <col min="14478" max="14481" width="13" style="5" customWidth="1"/>
    <col min="14482" max="14488" width="11.7109375" style="5" customWidth="1"/>
    <col min="14489" max="14489" width="10.85546875" style="5" customWidth="1"/>
    <col min="14490" max="14490" width="11.7109375" style="5" customWidth="1"/>
    <col min="14491" max="14493" width="22.7109375" style="5" customWidth="1"/>
    <col min="14494" max="14496" width="20.7109375" style="5" customWidth="1"/>
    <col min="14497" max="14684" width="8.85546875" style="5"/>
    <col min="14685" max="14685" width="6.140625" style="5" customWidth="1"/>
    <col min="14686" max="14686" width="20.28515625" style="5" customWidth="1"/>
    <col min="14687" max="14687" width="12.42578125" style="5" customWidth="1"/>
    <col min="14688" max="14688" width="13" style="5" customWidth="1"/>
    <col min="14689" max="14689" width="12.5703125" style="5" customWidth="1"/>
    <col min="14690" max="14703" width="11.7109375" style="5" customWidth="1"/>
    <col min="14704" max="14704" width="12.28515625" style="5" customWidth="1"/>
    <col min="14705" max="14705" width="11.7109375" style="5" customWidth="1"/>
    <col min="14706" max="14706" width="12.85546875" style="5" customWidth="1"/>
    <col min="14707" max="14707" width="11.7109375" style="5" customWidth="1"/>
    <col min="14708" max="14708" width="12.7109375" style="5" customWidth="1"/>
    <col min="14709" max="14709" width="11.7109375" style="5" customWidth="1"/>
    <col min="14710" max="14710" width="13" style="5" customWidth="1"/>
    <col min="14711" max="14722" width="11.7109375" style="5" customWidth="1"/>
    <col min="14723" max="14723" width="12.5703125" style="5" customWidth="1"/>
    <col min="14724" max="14724" width="11.7109375" style="5" customWidth="1"/>
    <col min="14725" max="14725" width="13" style="5" customWidth="1"/>
    <col min="14726" max="14731" width="11.7109375" style="5" customWidth="1"/>
    <col min="14732" max="14732" width="13.7109375" style="5" customWidth="1"/>
    <col min="14733" max="14733" width="13.140625" style="5" customWidth="1"/>
    <col min="14734" max="14737" width="13" style="5" customWidth="1"/>
    <col min="14738" max="14744" width="11.7109375" style="5" customWidth="1"/>
    <col min="14745" max="14745" width="10.85546875" style="5" customWidth="1"/>
    <col min="14746" max="14746" width="11.7109375" style="5" customWidth="1"/>
    <col min="14747" max="14749" width="22.7109375" style="5" customWidth="1"/>
    <col min="14750" max="14752" width="20.7109375" style="5" customWidth="1"/>
    <col min="14753" max="14940" width="8.85546875" style="5"/>
    <col min="14941" max="14941" width="6.140625" style="5" customWidth="1"/>
    <col min="14942" max="14942" width="20.28515625" style="5" customWidth="1"/>
    <col min="14943" max="14943" width="12.42578125" style="5" customWidth="1"/>
    <col min="14944" max="14944" width="13" style="5" customWidth="1"/>
    <col min="14945" max="14945" width="12.5703125" style="5" customWidth="1"/>
    <col min="14946" max="14959" width="11.7109375" style="5" customWidth="1"/>
    <col min="14960" max="14960" width="12.28515625" style="5" customWidth="1"/>
    <col min="14961" max="14961" width="11.7109375" style="5" customWidth="1"/>
    <col min="14962" max="14962" width="12.85546875" style="5" customWidth="1"/>
    <col min="14963" max="14963" width="11.7109375" style="5" customWidth="1"/>
    <col min="14964" max="14964" width="12.7109375" style="5" customWidth="1"/>
    <col min="14965" max="14965" width="11.7109375" style="5" customWidth="1"/>
    <col min="14966" max="14966" width="13" style="5" customWidth="1"/>
    <col min="14967" max="14978" width="11.7109375" style="5" customWidth="1"/>
    <col min="14979" max="14979" width="12.5703125" style="5" customWidth="1"/>
    <col min="14980" max="14980" width="11.7109375" style="5" customWidth="1"/>
    <col min="14981" max="14981" width="13" style="5" customWidth="1"/>
    <col min="14982" max="14987" width="11.7109375" style="5" customWidth="1"/>
    <col min="14988" max="14988" width="13.7109375" style="5" customWidth="1"/>
    <col min="14989" max="14989" width="13.140625" style="5" customWidth="1"/>
    <col min="14990" max="14993" width="13" style="5" customWidth="1"/>
    <col min="14994" max="15000" width="11.7109375" style="5" customWidth="1"/>
    <col min="15001" max="15001" width="10.85546875" style="5" customWidth="1"/>
    <col min="15002" max="15002" width="11.7109375" style="5" customWidth="1"/>
    <col min="15003" max="15005" width="22.7109375" style="5" customWidth="1"/>
    <col min="15006" max="15008" width="20.7109375" style="5" customWidth="1"/>
    <col min="15009" max="15196" width="8.85546875" style="5"/>
    <col min="15197" max="15197" width="6.140625" style="5" customWidth="1"/>
    <col min="15198" max="15198" width="20.28515625" style="5" customWidth="1"/>
    <col min="15199" max="15199" width="12.42578125" style="5" customWidth="1"/>
    <col min="15200" max="15200" width="13" style="5" customWidth="1"/>
    <col min="15201" max="15201" width="12.5703125" style="5" customWidth="1"/>
    <col min="15202" max="15215" width="11.7109375" style="5" customWidth="1"/>
    <col min="15216" max="15216" width="12.28515625" style="5" customWidth="1"/>
    <col min="15217" max="15217" width="11.7109375" style="5" customWidth="1"/>
    <col min="15218" max="15218" width="12.85546875" style="5" customWidth="1"/>
    <col min="15219" max="15219" width="11.7109375" style="5" customWidth="1"/>
    <col min="15220" max="15220" width="12.7109375" style="5" customWidth="1"/>
    <col min="15221" max="15221" width="11.7109375" style="5" customWidth="1"/>
    <col min="15222" max="15222" width="13" style="5" customWidth="1"/>
    <col min="15223" max="15234" width="11.7109375" style="5" customWidth="1"/>
    <col min="15235" max="15235" width="12.5703125" style="5" customWidth="1"/>
    <col min="15236" max="15236" width="11.7109375" style="5" customWidth="1"/>
    <col min="15237" max="15237" width="13" style="5" customWidth="1"/>
    <col min="15238" max="15243" width="11.7109375" style="5" customWidth="1"/>
    <col min="15244" max="15244" width="13.7109375" style="5" customWidth="1"/>
    <col min="15245" max="15245" width="13.140625" style="5" customWidth="1"/>
    <col min="15246" max="15249" width="13" style="5" customWidth="1"/>
    <col min="15250" max="15256" width="11.7109375" style="5" customWidth="1"/>
    <col min="15257" max="15257" width="10.85546875" style="5" customWidth="1"/>
    <col min="15258" max="15258" width="11.7109375" style="5" customWidth="1"/>
    <col min="15259" max="15261" width="22.7109375" style="5" customWidth="1"/>
    <col min="15262" max="15264" width="20.7109375" style="5" customWidth="1"/>
    <col min="15265" max="15452" width="8.85546875" style="5"/>
    <col min="15453" max="15453" width="6.140625" style="5" customWidth="1"/>
    <col min="15454" max="15454" width="20.28515625" style="5" customWidth="1"/>
    <col min="15455" max="15455" width="12.42578125" style="5" customWidth="1"/>
    <col min="15456" max="15456" width="13" style="5" customWidth="1"/>
    <col min="15457" max="15457" width="12.5703125" style="5" customWidth="1"/>
    <col min="15458" max="15471" width="11.7109375" style="5" customWidth="1"/>
    <col min="15472" max="15472" width="12.28515625" style="5" customWidth="1"/>
    <col min="15473" max="15473" width="11.7109375" style="5" customWidth="1"/>
    <col min="15474" max="15474" width="12.85546875" style="5" customWidth="1"/>
    <col min="15475" max="15475" width="11.7109375" style="5" customWidth="1"/>
    <col min="15476" max="15476" width="12.7109375" style="5" customWidth="1"/>
    <col min="15477" max="15477" width="11.7109375" style="5" customWidth="1"/>
    <col min="15478" max="15478" width="13" style="5" customWidth="1"/>
    <col min="15479" max="15490" width="11.7109375" style="5" customWidth="1"/>
    <col min="15491" max="15491" width="12.5703125" style="5" customWidth="1"/>
    <col min="15492" max="15492" width="11.7109375" style="5" customWidth="1"/>
    <col min="15493" max="15493" width="13" style="5" customWidth="1"/>
    <col min="15494" max="15499" width="11.7109375" style="5" customWidth="1"/>
    <col min="15500" max="15500" width="13.7109375" style="5" customWidth="1"/>
    <col min="15501" max="15501" width="13.140625" style="5" customWidth="1"/>
    <col min="15502" max="15505" width="13" style="5" customWidth="1"/>
    <col min="15506" max="15512" width="11.7109375" style="5" customWidth="1"/>
    <col min="15513" max="15513" width="10.85546875" style="5" customWidth="1"/>
    <col min="15514" max="15514" width="11.7109375" style="5" customWidth="1"/>
    <col min="15515" max="15517" width="22.7109375" style="5" customWidth="1"/>
    <col min="15518" max="15520" width="20.7109375" style="5" customWidth="1"/>
    <col min="15521" max="15708" width="8.85546875" style="5"/>
    <col min="15709" max="15709" width="6.140625" style="5" customWidth="1"/>
    <col min="15710" max="15710" width="20.28515625" style="5" customWidth="1"/>
    <col min="15711" max="15711" width="12.42578125" style="5" customWidth="1"/>
    <col min="15712" max="15712" width="13" style="5" customWidth="1"/>
    <col min="15713" max="15713" width="12.5703125" style="5" customWidth="1"/>
    <col min="15714" max="15727" width="11.7109375" style="5" customWidth="1"/>
    <col min="15728" max="15728" width="12.28515625" style="5" customWidth="1"/>
    <col min="15729" max="15729" width="11.7109375" style="5" customWidth="1"/>
    <col min="15730" max="15730" width="12.85546875" style="5" customWidth="1"/>
    <col min="15731" max="15731" width="11.7109375" style="5" customWidth="1"/>
    <col min="15732" max="15732" width="12.7109375" style="5" customWidth="1"/>
    <col min="15733" max="15733" width="11.7109375" style="5" customWidth="1"/>
    <col min="15734" max="15734" width="13" style="5" customWidth="1"/>
    <col min="15735" max="15746" width="11.7109375" style="5" customWidth="1"/>
    <col min="15747" max="15747" width="12.5703125" style="5" customWidth="1"/>
    <col min="15748" max="15748" width="11.7109375" style="5" customWidth="1"/>
    <col min="15749" max="15749" width="13" style="5" customWidth="1"/>
    <col min="15750" max="15755" width="11.7109375" style="5" customWidth="1"/>
    <col min="15756" max="15756" width="13.7109375" style="5" customWidth="1"/>
    <col min="15757" max="15757" width="13.140625" style="5" customWidth="1"/>
    <col min="15758" max="15761" width="13" style="5" customWidth="1"/>
    <col min="15762" max="15768" width="11.7109375" style="5" customWidth="1"/>
    <col min="15769" max="15769" width="10.85546875" style="5" customWidth="1"/>
    <col min="15770" max="15770" width="11.7109375" style="5" customWidth="1"/>
    <col min="15771" max="15773" width="22.7109375" style="5" customWidth="1"/>
    <col min="15774" max="15776" width="20.7109375" style="5" customWidth="1"/>
    <col min="15777" max="15964" width="8.85546875" style="5"/>
    <col min="15965" max="15965" width="6.140625" style="5" customWidth="1"/>
    <col min="15966" max="15966" width="20.28515625" style="5" customWidth="1"/>
    <col min="15967" max="15967" width="12.42578125" style="5" customWidth="1"/>
    <col min="15968" max="15968" width="13" style="5" customWidth="1"/>
    <col min="15969" max="15969" width="12.5703125" style="5" customWidth="1"/>
    <col min="15970" max="15983" width="11.7109375" style="5" customWidth="1"/>
    <col min="15984" max="15984" width="12.28515625" style="5" customWidth="1"/>
    <col min="15985" max="15985" width="11.7109375" style="5" customWidth="1"/>
    <col min="15986" max="15986" width="12.85546875" style="5" customWidth="1"/>
    <col min="15987" max="15987" width="11.7109375" style="5" customWidth="1"/>
    <col min="15988" max="15988" width="12.7109375" style="5" customWidth="1"/>
    <col min="15989" max="15989" width="11.7109375" style="5" customWidth="1"/>
    <col min="15990" max="15990" width="13" style="5" customWidth="1"/>
    <col min="15991" max="16002" width="11.7109375" style="5" customWidth="1"/>
    <col min="16003" max="16003" width="12.5703125" style="5" customWidth="1"/>
    <col min="16004" max="16004" width="11.7109375" style="5" customWidth="1"/>
    <col min="16005" max="16005" width="13" style="5" customWidth="1"/>
    <col min="16006" max="16011" width="11.7109375" style="5" customWidth="1"/>
    <col min="16012" max="16012" width="13.7109375" style="5" customWidth="1"/>
    <col min="16013" max="16013" width="13.140625" style="5" customWidth="1"/>
    <col min="16014" max="16017" width="13" style="5" customWidth="1"/>
    <col min="16018" max="16024" width="11.7109375" style="5" customWidth="1"/>
    <col min="16025" max="16025" width="10.85546875" style="5" customWidth="1"/>
    <col min="16026" max="16026" width="11.7109375" style="5" customWidth="1"/>
    <col min="16027" max="16029" width="22.7109375" style="5" customWidth="1"/>
    <col min="16030" max="16032" width="20.7109375" style="5" customWidth="1"/>
    <col min="16033" max="16384" width="8.85546875" style="5"/>
  </cols>
  <sheetData>
    <row r="1" spans="1:10" s="43" customFormat="1" ht="24.75" customHeight="1">
      <c r="A1" s="41"/>
      <c r="B1" s="42"/>
      <c r="C1" s="27" t="s">
        <v>141</v>
      </c>
      <c r="D1" s="27"/>
      <c r="E1" s="27"/>
      <c r="F1" s="27"/>
      <c r="G1" s="27"/>
      <c r="H1" s="27"/>
      <c r="I1" s="27"/>
      <c r="J1" s="27"/>
    </row>
    <row r="2" spans="1:10" ht="15.75" customHeight="1">
      <c r="A2" s="28"/>
      <c r="B2" s="28"/>
      <c r="C2" s="152" t="s">
        <v>79</v>
      </c>
      <c r="D2" s="44"/>
      <c r="E2" s="44"/>
      <c r="F2" s="44"/>
      <c r="G2" s="44"/>
      <c r="H2" s="44"/>
      <c r="I2" s="44"/>
      <c r="J2" s="44"/>
    </row>
    <row r="3" spans="1:10" s="45" customFormat="1" ht="37.5" customHeight="1">
      <c r="A3" s="105" t="s">
        <v>67</v>
      </c>
      <c r="B3" s="105" t="s">
        <v>65</v>
      </c>
      <c r="C3" s="107" t="s">
        <v>114</v>
      </c>
      <c r="D3" s="107" t="s">
        <v>108</v>
      </c>
      <c r="E3" s="107" t="s">
        <v>115</v>
      </c>
      <c r="F3" s="107" t="s">
        <v>109</v>
      </c>
      <c r="G3" s="107" t="s">
        <v>110</v>
      </c>
      <c r="H3" s="107" t="s">
        <v>111</v>
      </c>
      <c r="I3" s="107" t="s">
        <v>112</v>
      </c>
      <c r="J3" s="105" t="s">
        <v>113</v>
      </c>
    </row>
    <row r="4" spans="1:10" s="46" customFormat="1" ht="13.5" customHeight="1">
      <c r="A4" s="26">
        <v>1</v>
      </c>
      <c r="B4" s="26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</row>
    <row r="5" spans="1:10" s="47" customFormat="1" ht="19.5" customHeight="1">
      <c r="A5" s="29">
        <v>1</v>
      </c>
      <c r="B5" s="30" t="s">
        <v>16</v>
      </c>
      <c r="C5" s="102">
        <f>IF(EnrlSC!V6=0,"",ROUND(EnrlSC!V6/EnrlSC!U6*100,0))</f>
        <v>98</v>
      </c>
      <c r="D5" s="102">
        <f>IF(EnrlSC!AG6=0,"",ROUND(EnrlSC!AH6/EnrlSC!AG6*100,0))</f>
        <v>97</v>
      </c>
      <c r="E5" s="102">
        <f>IF(EnrlSC!AJ6=0,"",ROUND(EnrlSC!AK6/EnrlSC!AJ6*100,0))</f>
        <v>98</v>
      </c>
      <c r="F5" s="102">
        <f>IF(EnrlSC!AS6=0,"",ROUND(EnrlSC!AT6/EnrlSC!AS6*100,0))</f>
        <v>95</v>
      </c>
      <c r="G5" s="102">
        <f>IF(EnrlSC!AV6=0,"",ROUND(EnrlSC!AW6/EnrlSC!AV6*100,0))</f>
        <v>97</v>
      </c>
      <c r="H5" s="102">
        <f>IF(EnrlSC!BE6=0,"",ROUND(EnrlSC!BF6/EnrlSC!BE6*100,0))</f>
        <v>79</v>
      </c>
      <c r="I5" s="102">
        <f>IF((EnrlSC!AT6+EnrlSC!BF6)=0,"",ROUND((EnrlSC!AT6+EnrlSC!BF6)/(EnrlSC!BE6+EnrlSC!AS6)*100,0))</f>
        <v>88</v>
      </c>
      <c r="J5" s="102">
        <f>IF(EnrlSC!BH6=0,"",ROUND(EnrlSC!BI6/EnrlSC!BH6*100,0))</f>
        <v>95</v>
      </c>
    </row>
    <row r="6" spans="1:10" s="47" customFormat="1" ht="19.5" customHeight="1">
      <c r="A6" s="29">
        <v>2</v>
      </c>
      <c r="B6" s="30" t="s">
        <v>17</v>
      </c>
      <c r="C6" s="102" t="str">
        <f>IF(EnrlSC!V7=0,"",ROUND(EnrlSC!V7/EnrlSC!U7*100,0))</f>
        <v/>
      </c>
      <c r="D6" s="102" t="str">
        <f>IF(EnrlSC!AG7=0,"",ROUND(EnrlSC!AH7/EnrlSC!AG7*100,0))</f>
        <v/>
      </c>
      <c r="E6" s="102" t="str">
        <f>IF(EnrlSC!AJ7=0,"",ROUND(EnrlSC!AK7/EnrlSC!AJ7*100,0))</f>
        <v/>
      </c>
      <c r="F6" s="102" t="str">
        <f>IF(EnrlSC!AS7=0,"",ROUND(EnrlSC!AT7/EnrlSC!AS7*100,0))</f>
        <v/>
      </c>
      <c r="G6" s="102" t="str">
        <f>IF(EnrlSC!AV7=0,"",ROUND(EnrlSC!AW7/EnrlSC!AV7*100,0))</f>
        <v/>
      </c>
      <c r="H6" s="102" t="str">
        <f>IF(EnrlSC!BE7=0,"",ROUND(EnrlSC!BF7/EnrlSC!BE7*100,0))</f>
        <v/>
      </c>
      <c r="I6" s="102" t="str">
        <f>IF((EnrlSC!AT7+EnrlSC!BF7)=0,"",ROUND((EnrlSC!AT7+EnrlSC!BF7)/(EnrlSC!BE7+EnrlSC!AS7)*100,0))</f>
        <v/>
      </c>
      <c r="J6" s="102" t="str">
        <f>IF(EnrlSC!BH7=0,"",ROUND(EnrlSC!BI7/EnrlSC!BH7*100,0))</f>
        <v/>
      </c>
    </row>
    <row r="7" spans="1:10" s="47" customFormat="1" ht="19.5" customHeight="1">
      <c r="A7" s="29">
        <v>3</v>
      </c>
      <c r="B7" s="30" t="s">
        <v>48</v>
      </c>
      <c r="C7" s="102">
        <f>IF(EnrlSC!V8=0,"",ROUND(EnrlSC!V8/EnrlSC!U8*100,0))</f>
        <v>98</v>
      </c>
      <c r="D7" s="102">
        <f>IF(EnrlSC!AG8=0,"",ROUND(EnrlSC!AH8/EnrlSC!AG8*100,0))</f>
        <v>97</v>
      </c>
      <c r="E7" s="102">
        <f>IF(EnrlSC!AJ8=0,"",ROUND(EnrlSC!AK8/EnrlSC!AJ8*100,0))</f>
        <v>98</v>
      </c>
      <c r="F7" s="102">
        <f>IF(EnrlSC!AS8=0,"",ROUND(EnrlSC!AT8/EnrlSC!AS8*100,0))</f>
        <v>80</v>
      </c>
      <c r="G7" s="102">
        <f>IF(EnrlSC!AV8=0,"",ROUND(EnrlSC!AW8/EnrlSC!AV8*100,0))</f>
        <v>95</v>
      </c>
      <c r="H7" s="102">
        <f>IF(EnrlSC!BE8=0,"",ROUND(EnrlSC!BF8/EnrlSC!BE8*100,0))</f>
        <v>65</v>
      </c>
      <c r="I7" s="102">
        <f>IF((EnrlSC!AT8+EnrlSC!BF8)=0,"",ROUND((EnrlSC!AT8+EnrlSC!BF8)/(EnrlSC!BE8+EnrlSC!AS8)*100,0))</f>
        <v>77</v>
      </c>
      <c r="J7" s="102">
        <f>IF(EnrlSC!BH8=0,"",ROUND(EnrlSC!BI8/EnrlSC!BH8*100,0))</f>
        <v>94</v>
      </c>
    </row>
    <row r="8" spans="1:10" s="47" customFormat="1" ht="19.5" customHeight="1">
      <c r="A8" s="29">
        <v>4</v>
      </c>
      <c r="B8" s="30" t="s">
        <v>18</v>
      </c>
      <c r="C8" s="102">
        <f>IF(EnrlSC!V9=0,"",ROUND(EnrlSC!V9/EnrlSC!U9*100,0))</f>
        <v>72</v>
      </c>
      <c r="D8" s="102">
        <f>IF(EnrlSC!AG9=0,"",ROUND(EnrlSC!AH9/EnrlSC!AG9*100,0))</f>
        <v>65</v>
      </c>
      <c r="E8" s="102">
        <f>IF(EnrlSC!AJ9=0,"",ROUND(EnrlSC!AK9/EnrlSC!AJ9*100,0))</f>
        <v>71</v>
      </c>
      <c r="F8" s="102">
        <f>IF(EnrlSC!AS9=0,"",ROUND(EnrlSC!AT9/EnrlSC!AS9*100,0))</f>
        <v>60</v>
      </c>
      <c r="G8" s="102">
        <f>IF(EnrlSC!AV9=0,"",ROUND(EnrlSC!AW9/EnrlSC!AV9*100,0))</f>
        <v>70</v>
      </c>
      <c r="H8" s="102">
        <f>IF(EnrlSC!BE9=0,"",ROUND(EnrlSC!BF9/EnrlSC!BE9*100,0))</f>
        <v>52</v>
      </c>
      <c r="I8" s="102">
        <f>IF((EnrlSC!AT9+EnrlSC!BF9)=0,"",ROUND((EnrlSC!AT9+EnrlSC!BF9)/(EnrlSC!BE9+EnrlSC!AS9)*100,0))</f>
        <v>58</v>
      </c>
      <c r="J8" s="102">
        <f>IF(EnrlSC!BH9=0,"",ROUND(EnrlSC!BI9/EnrlSC!BH9*100,0))</f>
        <v>70</v>
      </c>
    </row>
    <row r="9" spans="1:10" s="47" customFormat="1" ht="19.5" customHeight="1">
      <c r="A9" s="29">
        <v>5</v>
      </c>
      <c r="B9" s="34" t="s">
        <v>19</v>
      </c>
      <c r="C9" s="102">
        <f>IF(EnrlSC!V10=0,"",ROUND(EnrlSC!V10/EnrlSC!U10*100,0))</f>
        <v>93</v>
      </c>
      <c r="D9" s="102">
        <f>IF(EnrlSC!AG10=0,"",ROUND(EnrlSC!AH10/EnrlSC!AG10*100,0))</f>
        <v>85</v>
      </c>
      <c r="E9" s="102">
        <f>IF(EnrlSC!AJ10=0,"",ROUND(EnrlSC!AK10/EnrlSC!AJ10*100,0))</f>
        <v>90</v>
      </c>
      <c r="F9" s="102">
        <f>IF(EnrlSC!AS10=0,"",ROUND(EnrlSC!AT10/EnrlSC!AS10*100,0))</f>
        <v>78</v>
      </c>
      <c r="G9" s="102">
        <f>IF(EnrlSC!AV10=0,"",ROUND(EnrlSC!AW10/EnrlSC!AV10*100,0))</f>
        <v>89</v>
      </c>
      <c r="H9" s="102">
        <f>IF(EnrlSC!BE10=0,"",ROUND(EnrlSC!BF10/EnrlSC!BE10*100,0))</f>
        <v>74</v>
      </c>
      <c r="I9" s="102">
        <f>IF((EnrlSC!AT10+EnrlSC!BF10)=0,"",ROUND((EnrlSC!AT10+EnrlSC!BF10)/(EnrlSC!BE10+EnrlSC!AS10)*100,0))</f>
        <v>76</v>
      </c>
      <c r="J9" s="102">
        <f>IF(EnrlSC!BH10=0,"",ROUND(EnrlSC!BI10/EnrlSC!BH10*100,0))</f>
        <v>88</v>
      </c>
    </row>
    <row r="10" spans="1:10" s="47" customFormat="1" ht="19.5" customHeight="1">
      <c r="A10" s="29">
        <v>6</v>
      </c>
      <c r="B10" s="30" t="s">
        <v>20</v>
      </c>
      <c r="C10" s="102">
        <f>IF(EnrlSC!V11=0,"",ROUND(EnrlSC!V11/EnrlSC!U11*100,0))</f>
        <v>104</v>
      </c>
      <c r="D10" s="102">
        <f>IF(EnrlSC!AG11=0,"",ROUND(EnrlSC!AH11/EnrlSC!AG11*100,0))</f>
        <v>96</v>
      </c>
      <c r="E10" s="102">
        <f>IF(EnrlSC!AJ11=0,"",ROUND(EnrlSC!AK11/EnrlSC!AJ11*100,0))</f>
        <v>101</v>
      </c>
      <c r="F10" s="102">
        <f>IF(EnrlSC!AS11=0,"",ROUND(EnrlSC!AT11/EnrlSC!AS11*100,0))</f>
        <v>117</v>
      </c>
      <c r="G10" s="102">
        <f>IF(EnrlSC!AV11=0,"",ROUND(EnrlSC!AW11/EnrlSC!AV11*100,0))</f>
        <v>103</v>
      </c>
      <c r="H10" s="102">
        <f>IF(EnrlSC!BE11=0,"",ROUND(EnrlSC!BF11/EnrlSC!BE11*100,0))</f>
        <v>109</v>
      </c>
      <c r="I10" s="102">
        <f>IF((EnrlSC!AT11+EnrlSC!BF11)=0,"",ROUND((EnrlSC!AT11+EnrlSC!BF11)/(EnrlSC!BE11+EnrlSC!AS11)*100,0))</f>
        <v>113</v>
      </c>
      <c r="J10" s="102">
        <f>IF(EnrlSC!BH11=0,"",ROUND(EnrlSC!BI11/EnrlSC!BH11*100,0))</f>
        <v>104</v>
      </c>
    </row>
    <row r="11" spans="1:10" s="47" customFormat="1" ht="19.5" customHeight="1">
      <c r="A11" s="29">
        <v>7</v>
      </c>
      <c r="B11" s="30" t="s">
        <v>21</v>
      </c>
      <c r="C11" s="102">
        <f>IF(EnrlSC!V12=0,"",ROUND(EnrlSC!V12/EnrlSC!U12*100,0))</f>
        <v>97</v>
      </c>
      <c r="D11" s="102">
        <f>IF(EnrlSC!AG12=0,"",ROUND(EnrlSC!AH12/EnrlSC!AG12*100,0))</f>
        <v>82</v>
      </c>
      <c r="E11" s="102">
        <f>IF(EnrlSC!AJ12=0,"",ROUND(EnrlSC!AK12/EnrlSC!AJ12*100,0))</f>
        <v>92</v>
      </c>
      <c r="F11" s="102">
        <f>IF(EnrlSC!AS12=0,"",ROUND(EnrlSC!AT12/EnrlSC!AS12*100,0))</f>
        <v>70</v>
      </c>
      <c r="G11" s="102">
        <f>IF(EnrlSC!AV12=0,"",ROUND(EnrlSC!AW12/EnrlSC!AV12*100,0))</f>
        <v>88</v>
      </c>
      <c r="H11" s="102">
        <f>IF(EnrlSC!BE12=0,"",ROUND(EnrlSC!BF12/EnrlSC!BE12*100,0))</f>
        <v>81</v>
      </c>
      <c r="I11" s="102">
        <f>IF((EnrlSC!AT12+EnrlSC!BF12)=0,"",ROUND((EnrlSC!AT12+EnrlSC!BF12)/(EnrlSC!BE12+EnrlSC!AS12)*100,0))</f>
        <v>74</v>
      </c>
      <c r="J11" s="102">
        <f>IF(EnrlSC!BH12=0,"",ROUND(EnrlSC!BI12/EnrlSC!BH12*100,0))</f>
        <v>88</v>
      </c>
    </row>
    <row r="12" spans="1:10" s="47" customFormat="1" ht="19.5" customHeight="1">
      <c r="A12" s="29">
        <v>8</v>
      </c>
      <c r="B12" s="30" t="s">
        <v>22</v>
      </c>
      <c r="C12" s="102">
        <f>IF(EnrlSC!V13=0,"",ROUND(EnrlSC!V13/EnrlSC!U13*100,0))</f>
        <v>90</v>
      </c>
      <c r="D12" s="102">
        <f>IF(EnrlSC!AG13=0,"",ROUND(EnrlSC!AH13/EnrlSC!AG13*100,0))</f>
        <v>88</v>
      </c>
      <c r="E12" s="102">
        <f>IF(EnrlSC!AJ13=0,"",ROUND(EnrlSC!AK13/EnrlSC!AJ13*100,0))</f>
        <v>89</v>
      </c>
      <c r="F12" s="102">
        <f>IF(EnrlSC!AS13=0,"",ROUND(EnrlSC!AT13/EnrlSC!AS13*100,0))</f>
        <v>93</v>
      </c>
      <c r="G12" s="102">
        <f>IF(EnrlSC!AV13=0,"",ROUND(EnrlSC!AW13/EnrlSC!AV13*100,0))</f>
        <v>90</v>
      </c>
      <c r="H12" s="102">
        <f>IF(EnrlSC!BE13=0,"",ROUND(EnrlSC!BF13/EnrlSC!BE13*100,0))</f>
        <v>79</v>
      </c>
      <c r="I12" s="102">
        <f>IF((EnrlSC!AT13+EnrlSC!BF13)=0,"",ROUND((EnrlSC!AT13+EnrlSC!BF13)/(EnrlSC!BE13+EnrlSC!AS13)*100,0))</f>
        <v>88</v>
      </c>
      <c r="J12" s="102">
        <f>IF(EnrlSC!BH13=0,"",ROUND(EnrlSC!BI13/EnrlSC!BH13*100,0))</f>
        <v>89</v>
      </c>
    </row>
    <row r="13" spans="1:10" s="47" customFormat="1" ht="19.5" customHeight="1">
      <c r="A13" s="29">
        <v>9</v>
      </c>
      <c r="B13" s="30" t="s">
        <v>23</v>
      </c>
      <c r="C13" s="102">
        <f>IF(EnrlSC!V14=0,"",ROUND(EnrlSC!V14/EnrlSC!U14*100,0))</f>
        <v>95</v>
      </c>
      <c r="D13" s="102">
        <f>IF(EnrlSC!AG14=0,"",ROUND(EnrlSC!AH14/EnrlSC!AG14*100,0))</f>
        <v>92</v>
      </c>
      <c r="E13" s="102">
        <f>IF(EnrlSC!AJ14=0,"",ROUND(EnrlSC!AK14/EnrlSC!AJ14*100,0))</f>
        <v>94</v>
      </c>
      <c r="F13" s="102">
        <f>IF(EnrlSC!AS14=0,"",ROUND(EnrlSC!AT14/EnrlSC!AS14*100,0))</f>
        <v>96</v>
      </c>
      <c r="G13" s="102">
        <f>IF(EnrlSC!AV14=0,"",ROUND(EnrlSC!AW14/EnrlSC!AV14*100,0))</f>
        <v>94</v>
      </c>
      <c r="H13" s="102">
        <f>IF(EnrlSC!BE14=0,"",ROUND(EnrlSC!BF14/EnrlSC!BE14*100,0))</f>
        <v>94</v>
      </c>
      <c r="I13" s="102">
        <f>IF((EnrlSC!AT14+EnrlSC!BF14)=0,"",ROUND((EnrlSC!AT14+EnrlSC!BF14)/(EnrlSC!BE14+EnrlSC!AS14)*100,0))</f>
        <v>95</v>
      </c>
      <c r="J13" s="102">
        <f>IF(EnrlSC!BH14=0,"",ROUND(EnrlSC!BI14/EnrlSC!BH14*100,0))</f>
        <v>94</v>
      </c>
    </row>
    <row r="14" spans="1:10" s="47" customFormat="1" ht="19.5" customHeight="1">
      <c r="A14" s="29">
        <v>10</v>
      </c>
      <c r="B14" s="30" t="s">
        <v>24</v>
      </c>
      <c r="C14" s="102">
        <f>IF(EnrlSC!V15=0,"",ROUND(EnrlSC!V15/EnrlSC!U15*100,0))</f>
        <v>86</v>
      </c>
      <c r="D14" s="102">
        <f>IF(EnrlSC!AG15=0,"",ROUND(EnrlSC!AH15/EnrlSC!AG15*100,0))</f>
        <v>91</v>
      </c>
      <c r="E14" s="102">
        <f>IF(EnrlSC!AJ15=0,"",ROUND(EnrlSC!AK15/EnrlSC!AJ15*100,0))</f>
        <v>88</v>
      </c>
      <c r="F14" s="102">
        <f>IF(EnrlSC!AS15=0,"",ROUND(EnrlSC!AT15/EnrlSC!AS15*100,0))</f>
        <v>85</v>
      </c>
      <c r="G14" s="102">
        <f>IF(EnrlSC!AV15=0,"",ROUND(EnrlSC!AW15/EnrlSC!AV15*100,0))</f>
        <v>88</v>
      </c>
      <c r="H14" s="102">
        <f>IF(EnrlSC!BE15=0,"",ROUND(EnrlSC!BF15/EnrlSC!BE15*100,0))</f>
        <v>83</v>
      </c>
      <c r="I14" s="102">
        <f>IF((EnrlSC!AT15+EnrlSC!BF15)=0,"",ROUND((EnrlSC!AT15+EnrlSC!BF15)/(EnrlSC!BE15+EnrlSC!AS15)*100,0))</f>
        <v>84</v>
      </c>
      <c r="J14" s="102">
        <f>IF(EnrlSC!BH15=0,"",ROUND(EnrlSC!BI15/EnrlSC!BH15*100,0))</f>
        <v>87</v>
      </c>
    </row>
    <row r="15" spans="1:10" s="47" customFormat="1" ht="19.5" customHeight="1">
      <c r="A15" s="29">
        <v>11</v>
      </c>
      <c r="B15" s="30" t="s">
        <v>52</v>
      </c>
      <c r="C15" s="102">
        <f>IF(EnrlSC!V16=0,"",ROUND(EnrlSC!V16/EnrlSC!U16*100,0))</f>
        <v>96</v>
      </c>
      <c r="D15" s="102">
        <f>IF(EnrlSC!AG16=0,"",ROUND(EnrlSC!AH16/EnrlSC!AG16*100,0))</f>
        <v>86</v>
      </c>
      <c r="E15" s="102">
        <f>IF(EnrlSC!AJ16=0,"",ROUND(EnrlSC!AK16/EnrlSC!AJ16*100,0))</f>
        <v>94</v>
      </c>
      <c r="F15" s="102">
        <f>IF(EnrlSC!AS16=0,"",ROUND(EnrlSC!AT16/EnrlSC!AS16*100,0))</f>
        <v>79</v>
      </c>
      <c r="G15" s="102">
        <f>IF(EnrlSC!AV16=0,"",ROUND(EnrlSC!AW16/EnrlSC!AV16*100,0))</f>
        <v>93</v>
      </c>
      <c r="H15" s="102">
        <f>IF(EnrlSC!BE16=0,"",ROUND(EnrlSC!BF16/EnrlSC!BE16*100,0))</f>
        <v>71</v>
      </c>
      <c r="I15" s="102">
        <f>IF((EnrlSC!AT16+EnrlSC!BF16)=0,"",ROUND((EnrlSC!AT16+EnrlSC!BF16)/(EnrlSC!BE16+EnrlSC!AS16)*100,0))</f>
        <v>78</v>
      </c>
      <c r="J15" s="102">
        <f>IF(EnrlSC!BH16=0,"",ROUND(EnrlSC!BI16/EnrlSC!BH16*100,0))</f>
        <v>92</v>
      </c>
    </row>
    <row r="16" spans="1:10" s="47" customFormat="1" ht="19.5" customHeight="1">
      <c r="A16" s="29">
        <v>12</v>
      </c>
      <c r="B16" s="30" t="s">
        <v>25</v>
      </c>
      <c r="C16" s="102">
        <f>IF(EnrlSC!V17=0,"",ROUND(EnrlSC!V17/EnrlSC!U17*100,0))</f>
        <v>94</v>
      </c>
      <c r="D16" s="102">
        <f>IF(EnrlSC!AG17=0,"",ROUND(EnrlSC!AH17/EnrlSC!AG17*100,0))</f>
        <v>90</v>
      </c>
      <c r="E16" s="102">
        <f>IF(EnrlSC!AJ17=0,"",ROUND(EnrlSC!AK17/EnrlSC!AJ17*100,0))</f>
        <v>93</v>
      </c>
      <c r="F16" s="102">
        <f>IF(EnrlSC!AS17=0,"",ROUND(EnrlSC!AT17/EnrlSC!AS17*100,0))</f>
        <v>89</v>
      </c>
      <c r="G16" s="102">
        <f>IF(EnrlSC!AV17=0,"",ROUND(EnrlSC!AW17/EnrlSC!AV17*100,0))</f>
        <v>92</v>
      </c>
      <c r="H16" s="102">
        <f>IF(EnrlSC!BE17=0,"",ROUND(EnrlSC!BF17/EnrlSC!BE17*100,0))</f>
        <v>90</v>
      </c>
      <c r="I16" s="102">
        <f>IF((EnrlSC!AT17+EnrlSC!BF17)=0,"",ROUND((EnrlSC!AT17+EnrlSC!BF17)/(EnrlSC!BE17+EnrlSC!AS17)*100,0))</f>
        <v>89</v>
      </c>
      <c r="J16" s="102">
        <f>IF(EnrlSC!BH17=0,"",ROUND(EnrlSC!BI17/EnrlSC!BH17*100,0))</f>
        <v>92</v>
      </c>
    </row>
    <row r="17" spans="1:10" s="47" customFormat="1" ht="19.5" customHeight="1">
      <c r="A17" s="29">
        <v>13</v>
      </c>
      <c r="B17" s="30" t="s">
        <v>26</v>
      </c>
      <c r="C17" s="102">
        <f>IF(EnrlSC!V18=0,"",ROUND(EnrlSC!V18/EnrlSC!U18*100,0))</f>
        <v>95</v>
      </c>
      <c r="D17" s="102">
        <f>IF(EnrlSC!AG18=0,"",ROUND(EnrlSC!AH18/EnrlSC!AG18*100,0))</f>
        <v>91</v>
      </c>
      <c r="E17" s="102">
        <f>IF(EnrlSC!AJ18=0,"",ROUND(EnrlSC!AK18/EnrlSC!AJ18*100,0))</f>
        <v>93</v>
      </c>
      <c r="F17" s="102">
        <f>IF(EnrlSC!AS18=0,"",ROUND(EnrlSC!AT18/EnrlSC!AS18*100,0))</f>
        <v>98</v>
      </c>
      <c r="G17" s="102">
        <f>IF(EnrlSC!AV18=0,"",ROUND(EnrlSC!AW18/EnrlSC!AV18*100,0))</f>
        <v>94</v>
      </c>
      <c r="H17" s="102">
        <f>IF(EnrlSC!BE18=0,"",ROUND(EnrlSC!BF18/EnrlSC!BE18*100,0))</f>
        <v>117</v>
      </c>
      <c r="I17" s="102">
        <f>IF((EnrlSC!AT18+EnrlSC!BF18)=0,"",ROUND((EnrlSC!AT18+EnrlSC!BF18)/(EnrlSC!BE18+EnrlSC!AS18)*100,0))</f>
        <v>105</v>
      </c>
      <c r="J17" s="102">
        <f>IF(EnrlSC!BH18=0,"",ROUND(EnrlSC!BI18/EnrlSC!BH18*100,0))</f>
        <v>97</v>
      </c>
    </row>
    <row r="18" spans="1:10" s="47" customFormat="1" ht="19.5" customHeight="1">
      <c r="A18" s="29">
        <v>14</v>
      </c>
      <c r="B18" s="30" t="s">
        <v>27</v>
      </c>
      <c r="C18" s="102">
        <f>IF(EnrlSC!V19=0,"",ROUND(EnrlSC!V19/EnrlSC!U19*100,0))</f>
        <v>99</v>
      </c>
      <c r="D18" s="102">
        <f>IF(EnrlSC!AG19=0,"",ROUND(EnrlSC!AH19/EnrlSC!AG19*100,0))</f>
        <v>97</v>
      </c>
      <c r="E18" s="102">
        <f>IF(EnrlSC!AJ19=0,"",ROUND(EnrlSC!AK19/EnrlSC!AJ19*100,0))</f>
        <v>98</v>
      </c>
      <c r="F18" s="102">
        <f>IF(EnrlSC!AS19=0,"",ROUND(EnrlSC!AT19/EnrlSC!AS19*100,0))</f>
        <v>56</v>
      </c>
      <c r="G18" s="102">
        <f>IF(EnrlSC!AV19=0,"",ROUND(EnrlSC!AW19/EnrlSC!AV19*100,0))</f>
        <v>91</v>
      </c>
      <c r="H18" s="102">
        <f>IF(EnrlSC!BE19=0,"",ROUND(EnrlSC!BF19/EnrlSC!BE19*100,0))</f>
        <v>57</v>
      </c>
      <c r="I18" s="102">
        <f>IF((EnrlSC!AT19+EnrlSC!BF19)=0,"",ROUND((EnrlSC!AT19+EnrlSC!BF19)/(EnrlSC!BE19+EnrlSC!AS19)*100,0))</f>
        <v>57</v>
      </c>
      <c r="J18" s="102">
        <f>IF(EnrlSC!BH19=0,"",ROUND(EnrlSC!BI19/EnrlSC!BH19*100,0))</f>
        <v>89</v>
      </c>
    </row>
    <row r="19" spans="1:10" s="47" customFormat="1" ht="19.5" customHeight="1">
      <c r="A19" s="29">
        <v>15</v>
      </c>
      <c r="B19" s="30" t="s">
        <v>28</v>
      </c>
      <c r="C19" s="102">
        <f>IF(EnrlSC!V20=0,"",ROUND(EnrlSC!V20/EnrlSC!U20*100,0))</f>
        <v>92</v>
      </c>
      <c r="D19" s="102">
        <f>IF(EnrlSC!AG20=0,"",ROUND(EnrlSC!AH20/EnrlSC!AG20*100,0))</f>
        <v>90</v>
      </c>
      <c r="E19" s="102">
        <f>IF(EnrlSC!AJ20=0,"",ROUND(EnrlSC!AK20/EnrlSC!AJ20*100,0))</f>
        <v>92</v>
      </c>
      <c r="F19" s="102">
        <f>IF(EnrlSC!AS20=0,"",ROUND(EnrlSC!AT20/EnrlSC!AS20*100,0))</f>
        <v>83</v>
      </c>
      <c r="G19" s="102">
        <f>IF(EnrlSC!AV20=0,"",ROUND(EnrlSC!AW20/EnrlSC!AV20*100,0))</f>
        <v>90</v>
      </c>
      <c r="H19" s="102">
        <f>IF(EnrlSC!BE20=0,"",ROUND(EnrlSC!BF20/EnrlSC!BE20*100,0))</f>
        <v>76</v>
      </c>
      <c r="I19" s="102">
        <f>IF((EnrlSC!AT20+EnrlSC!BF20)=0,"",ROUND((EnrlSC!AT20+EnrlSC!BF20)/(EnrlSC!BE20+EnrlSC!AS20)*100,0))</f>
        <v>80</v>
      </c>
      <c r="J19" s="102">
        <f>IF(EnrlSC!BH20=0,"",ROUND(EnrlSC!BI20/EnrlSC!BH20*100,0))</f>
        <v>88</v>
      </c>
    </row>
    <row r="20" spans="1:10" s="47" customFormat="1" ht="19.5" customHeight="1">
      <c r="A20" s="29">
        <v>16</v>
      </c>
      <c r="B20" s="30" t="s">
        <v>29</v>
      </c>
      <c r="C20" s="102">
        <f>IF(EnrlSC!V21=0,"",ROUND(EnrlSC!V21/EnrlSC!U21*100,0))</f>
        <v>90</v>
      </c>
      <c r="D20" s="102">
        <f>IF(EnrlSC!AG21=0,"",ROUND(EnrlSC!AH21/EnrlSC!AG21*100,0))</f>
        <v>89</v>
      </c>
      <c r="E20" s="102">
        <f>IF(EnrlSC!AJ21=0,"",ROUND(EnrlSC!AK21/EnrlSC!AJ21*100,0))</f>
        <v>90</v>
      </c>
      <c r="F20" s="102">
        <f>IF(EnrlSC!AS21=0,"",ROUND(EnrlSC!AT21/EnrlSC!AS21*100,0))</f>
        <v>94</v>
      </c>
      <c r="G20" s="102">
        <f>IF(EnrlSC!AV21=0,"",ROUND(EnrlSC!AW21/EnrlSC!AV21*100,0))</f>
        <v>91</v>
      </c>
      <c r="H20" s="102">
        <f>IF(EnrlSC!BE21=0,"",ROUND(EnrlSC!BF21/EnrlSC!BE21*100,0))</f>
        <v>97</v>
      </c>
      <c r="I20" s="102">
        <f>IF((EnrlSC!AT21+EnrlSC!BF21)=0,"",ROUND((EnrlSC!AT21+EnrlSC!BF21)/(EnrlSC!BE21+EnrlSC!AS21)*100,0))</f>
        <v>95</v>
      </c>
      <c r="J20" s="102">
        <f>IF(EnrlSC!BH21=0,"",ROUND(EnrlSC!BI21/EnrlSC!BH21*100,0))</f>
        <v>91</v>
      </c>
    </row>
    <row r="21" spans="1:10" s="47" customFormat="1" ht="19.5" customHeight="1">
      <c r="A21" s="29">
        <v>17</v>
      </c>
      <c r="B21" s="30" t="s">
        <v>30</v>
      </c>
      <c r="C21" s="102">
        <f>IF(EnrlSC!V22=0,"",ROUND(EnrlSC!V22/EnrlSC!U22*100,0))</f>
        <v>84</v>
      </c>
      <c r="D21" s="102">
        <f>IF(EnrlSC!AG22=0,"",ROUND(EnrlSC!AH22/EnrlSC!AG22*100,0))</f>
        <v>94</v>
      </c>
      <c r="E21" s="102">
        <f>IF(EnrlSC!AJ22=0,"",ROUND(EnrlSC!AK22/EnrlSC!AJ22*100,0))</f>
        <v>87</v>
      </c>
      <c r="F21" s="102">
        <f>IF(EnrlSC!AS22=0,"",ROUND(EnrlSC!AT22/EnrlSC!AS22*100,0))</f>
        <v>84</v>
      </c>
      <c r="G21" s="102">
        <f>IF(EnrlSC!AV22=0,"",ROUND(EnrlSC!AW22/EnrlSC!AV22*100,0))</f>
        <v>87</v>
      </c>
      <c r="H21" s="102">
        <f>IF(EnrlSC!BE22=0,"",ROUND(EnrlSC!BF22/EnrlSC!BE22*100,0))</f>
        <v>87</v>
      </c>
      <c r="I21" s="102">
        <f>IF((EnrlSC!AT22+EnrlSC!BF22)=0,"",ROUND((EnrlSC!AT22+EnrlSC!BF22)/(EnrlSC!BE22+EnrlSC!AS22)*100,0))</f>
        <v>84</v>
      </c>
      <c r="J21" s="102">
        <f>IF(EnrlSC!BH22=0,"",ROUND(EnrlSC!BI22/EnrlSC!BH22*100,0))</f>
        <v>87</v>
      </c>
    </row>
    <row r="22" spans="1:10" s="47" customFormat="1" ht="19.5" customHeight="1">
      <c r="A22" s="29">
        <v>18</v>
      </c>
      <c r="B22" s="30" t="s">
        <v>31</v>
      </c>
      <c r="C22" s="102">
        <f>IF(EnrlSC!V23=0,"",ROUND(EnrlSC!V23/EnrlSC!U23*100,0))</f>
        <v>200</v>
      </c>
      <c r="D22" s="102">
        <f>IF(EnrlSC!AG23=0,"",ROUND(EnrlSC!AH23/EnrlSC!AG23*100,0))</f>
        <v>125</v>
      </c>
      <c r="E22" s="102">
        <f>IF(EnrlSC!AJ23=0,"",ROUND(EnrlSC!AK23/EnrlSC!AJ23*100,0))</f>
        <v>167</v>
      </c>
      <c r="F22" s="102">
        <f>IF(EnrlSC!AS23=0,"",ROUND(EnrlSC!AT23/EnrlSC!AS23*100,0))</f>
        <v>100</v>
      </c>
      <c r="G22" s="102">
        <f>IF(EnrlSC!AV23=0,"",ROUND(EnrlSC!AW23/EnrlSC!AV23*100,0))</f>
        <v>155</v>
      </c>
      <c r="H22" s="102">
        <f>IF(EnrlSC!BE23=0,"",ROUND(EnrlSC!BF23/EnrlSC!BE23*100,0))</f>
        <v>25</v>
      </c>
      <c r="I22" s="102">
        <f>IF((EnrlSC!AT23+EnrlSC!BF23)=0,"",ROUND((EnrlSC!AT23+EnrlSC!BF23)/(EnrlSC!BE23+EnrlSC!AS23)*100,0))</f>
        <v>50</v>
      </c>
      <c r="J22" s="102">
        <f>IF(EnrlSC!BH23=0,"",ROUND(EnrlSC!BI23/EnrlSC!BH23*100,0))</f>
        <v>120</v>
      </c>
    </row>
    <row r="23" spans="1:10" s="47" customFormat="1" ht="19.5" customHeight="1">
      <c r="A23" s="29">
        <v>19</v>
      </c>
      <c r="B23" s="30" t="s">
        <v>54</v>
      </c>
      <c r="C23" s="102" t="str">
        <f>IF(EnrlSC!V24=0,"",ROUND(EnrlSC!V24/EnrlSC!U24*100,0))</f>
        <v/>
      </c>
      <c r="D23" s="102" t="str">
        <f>IF(EnrlSC!AG24=0,"",ROUND(EnrlSC!AH24/EnrlSC!AG24*100,0))</f>
        <v/>
      </c>
      <c r="E23" s="102" t="str">
        <f>IF(EnrlSC!AJ24=0,"",ROUND(EnrlSC!AK24/EnrlSC!AJ24*100,0))</f>
        <v/>
      </c>
      <c r="F23" s="102" t="str">
        <f>IF(EnrlSC!AS24=0,"",ROUND(EnrlSC!AT24/EnrlSC!AS24*100,0))</f>
        <v/>
      </c>
      <c r="G23" s="102" t="str">
        <f>IF(EnrlSC!AV24=0,"",ROUND(EnrlSC!AW24/EnrlSC!AV24*100,0))</f>
        <v/>
      </c>
      <c r="H23" s="102" t="str">
        <f>IF(EnrlSC!BE24=0,"",ROUND(EnrlSC!BF24/EnrlSC!BE24*100,0))</f>
        <v/>
      </c>
      <c r="I23" s="102" t="str">
        <f>IF((EnrlSC!AT24+EnrlSC!BF24)=0,"",ROUND((EnrlSC!AT24+EnrlSC!BF24)/(EnrlSC!BE24+EnrlSC!AS24)*100,0))</f>
        <v/>
      </c>
      <c r="J23" s="102" t="str">
        <f>IF(EnrlSC!BH24=0,"",ROUND(EnrlSC!BI24/EnrlSC!BH24*100,0))</f>
        <v/>
      </c>
    </row>
    <row r="24" spans="1:10" s="47" customFormat="1" ht="19.5" customHeight="1">
      <c r="A24" s="29">
        <v>20</v>
      </c>
      <c r="B24" s="2" t="s">
        <v>55</v>
      </c>
      <c r="C24" s="102">
        <f>IF(EnrlSC!V25=0,"",ROUND(EnrlSC!V25/EnrlSC!U25*100,0))</f>
        <v>96</v>
      </c>
      <c r="D24" s="102">
        <f>IF(EnrlSC!AG25=0,"",ROUND(EnrlSC!AH25/EnrlSC!AG25*100,0))</f>
        <v>92</v>
      </c>
      <c r="E24" s="102">
        <f>IF(EnrlSC!AJ25=0,"",ROUND(EnrlSC!AK25/EnrlSC!AJ25*100,0))</f>
        <v>95</v>
      </c>
      <c r="F24" s="102">
        <f>IF(EnrlSC!AS25=0,"",ROUND(EnrlSC!AT25/EnrlSC!AS25*100,0))</f>
        <v>87</v>
      </c>
      <c r="G24" s="102">
        <f>IF(EnrlSC!AV25=0,"",ROUND(EnrlSC!AW25/EnrlSC!AV25*100,0))</f>
        <v>94</v>
      </c>
      <c r="H24" s="102">
        <f>IF(EnrlSC!BE25=0,"",ROUND(EnrlSC!BF25/EnrlSC!BE25*100,0))</f>
        <v>67</v>
      </c>
      <c r="I24" s="102">
        <f>IF((EnrlSC!AT25+EnrlSC!BF25)=0,"",ROUND((EnrlSC!AT25+EnrlSC!BF25)/(EnrlSC!BE25+EnrlSC!AS25)*100,0))</f>
        <v>82</v>
      </c>
      <c r="J24" s="102">
        <f>IF(EnrlSC!BH25=0,"",ROUND(EnrlSC!BI25/EnrlSC!BH25*100,0))</f>
        <v>93</v>
      </c>
    </row>
    <row r="25" spans="1:10" s="47" customFormat="1" ht="19.5" customHeight="1">
      <c r="A25" s="29">
        <v>21</v>
      </c>
      <c r="B25" s="30" t="s">
        <v>74</v>
      </c>
      <c r="C25" s="102">
        <f>IF(EnrlSC!V26=0,"",ROUND(EnrlSC!V26/EnrlSC!U26*100,0))</f>
        <v>89</v>
      </c>
      <c r="D25" s="102">
        <f>IF(EnrlSC!AG26=0,"",ROUND(EnrlSC!AH26/EnrlSC!AG26*100,0))</f>
        <v>89</v>
      </c>
      <c r="E25" s="102">
        <f>IF(EnrlSC!AJ26=0,"",ROUND(EnrlSC!AK26/EnrlSC!AJ26*100,0))</f>
        <v>89</v>
      </c>
      <c r="F25" s="102">
        <f>IF(EnrlSC!AS26=0,"",ROUND(EnrlSC!AT26/EnrlSC!AS26*100,0))</f>
        <v>95</v>
      </c>
      <c r="G25" s="102">
        <f>IF(EnrlSC!AV26=0,"",ROUND(EnrlSC!AW26/EnrlSC!AV26*100,0))</f>
        <v>90</v>
      </c>
      <c r="H25" s="102">
        <f>IF(EnrlSC!BE26=0,"",ROUND(EnrlSC!BF26/EnrlSC!BE26*100,0))</f>
        <v>87</v>
      </c>
      <c r="I25" s="102">
        <f>IF((EnrlSC!AT26+EnrlSC!BF26)=0,"",ROUND((EnrlSC!AT26+EnrlSC!BF26)/(EnrlSC!BE26+EnrlSC!AS26)*100,0))</f>
        <v>92</v>
      </c>
      <c r="J25" s="102">
        <f>IF(EnrlSC!BH26=0,"",ROUND(EnrlSC!BI26/EnrlSC!BH26*100,0))</f>
        <v>90</v>
      </c>
    </row>
    <row r="26" spans="1:10" s="47" customFormat="1" ht="19.5" customHeight="1">
      <c r="A26" s="29">
        <v>22</v>
      </c>
      <c r="B26" s="30" t="s">
        <v>32</v>
      </c>
      <c r="C26" s="102">
        <f>IF(EnrlSC!V27=0,"",ROUND(EnrlSC!V27/EnrlSC!U27*100,0))</f>
        <v>85</v>
      </c>
      <c r="D26" s="102">
        <f>IF(EnrlSC!AG27=0,"",ROUND(EnrlSC!AH27/EnrlSC!AG27*100,0))</f>
        <v>69</v>
      </c>
      <c r="E26" s="102">
        <f>IF(EnrlSC!AJ27=0,"",ROUND(EnrlSC!AK27/EnrlSC!AJ27*100,0))</f>
        <v>80</v>
      </c>
      <c r="F26" s="102">
        <f>IF(EnrlSC!AS27=0,"",ROUND(EnrlSC!AT27/EnrlSC!AS27*100,0))</f>
        <v>55</v>
      </c>
      <c r="G26" s="102">
        <f>IF(EnrlSC!AV27=0,"",ROUND(EnrlSC!AW27/EnrlSC!AV27*100,0))</f>
        <v>77</v>
      </c>
      <c r="H26" s="102">
        <f>IF(EnrlSC!BE27=0,"",ROUND(EnrlSC!BF27/EnrlSC!BE27*100,0))</f>
        <v>48</v>
      </c>
      <c r="I26" s="102">
        <f>IF((EnrlSC!AT27+EnrlSC!BF27)=0,"",ROUND((EnrlSC!AT27+EnrlSC!BF27)/(EnrlSC!BE27+EnrlSC!AS27)*100,0))</f>
        <v>52</v>
      </c>
      <c r="J26" s="102">
        <f>IF(EnrlSC!BH27=0,"",ROUND(EnrlSC!BI27/EnrlSC!BH27*100,0))</f>
        <v>75</v>
      </c>
    </row>
    <row r="27" spans="1:10" s="47" customFormat="1" ht="19.5" customHeight="1">
      <c r="A27" s="29">
        <v>23</v>
      </c>
      <c r="B27" s="30" t="s">
        <v>33</v>
      </c>
      <c r="C27" s="102">
        <f>IF(EnrlSC!V28=0,"",ROUND(EnrlSC!V28/EnrlSC!U28*100,0))</f>
        <v>93</v>
      </c>
      <c r="D27" s="102">
        <f>IF(EnrlSC!AG28=0,"",ROUND(EnrlSC!AH28/EnrlSC!AG28*100,0))</f>
        <v>125</v>
      </c>
      <c r="E27" s="102">
        <f>IF(EnrlSC!AJ28=0,"",ROUND(EnrlSC!AK28/EnrlSC!AJ28*100,0))</f>
        <v>100</v>
      </c>
      <c r="F27" s="102">
        <f>IF(EnrlSC!AS28=0,"",ROUND(EnrlSC!AT28/EnrlSC!AS28*100,0))</f>
        <v>99</v>
      </c>
      <c r="G27" s="102">
        <f>IF(EnrlSC!AV28=0,"",ROUND(EnrlSC!AW28/EnrlSC!AV28*100,0))</f>
        <v>100</v>
      </c>
      <c r="H27" s="102">
        <f>IF(EnrlSC!BE28=0,"",ROUND(EnrlSC!BF28/EnrlSC!BE28*100,0))</f>
        <v>95</v>
      </c>
      <c r="I27" s="102">
        <f>IF((EnrlSC!AT28+EnrlSC!BF28)=0,"",ROUND((EnrlSC!AT28+EnrlSC!BF28)/(EnrlSC!BE28+EnrlSC!AS28)*100,0))</f>
        <v>98</v>
      </c>
      <c r="J27" s="102">
        <f>IF(EnrlSC!BH28=0,"",ROUND(EnrlSC!BI28/EnrlSC!BH28*100,0))</f>
        <v>100</v>
      </c>
    </row>
    <row r="28" spans="1:10" s="47" customFormat="1" ht="19.5" customHeight="1">
      <c r="A28" s="29">
        <v>24</v>
      </c>
      <c r="B28" s="30" t="s">
        <v>34</v>
      </c>
      <c r="C28" s="102">
        <f>IF(EnrlSC!V29=0,"",ROUND(EnrlSC!V29/EnrlSC!U29*100,0))</f>
        <v>95</v>
      </c>
      <c r="D28" s="102">
        <f>IF(EnrlSC!AG29=0,"",ROUND(EnrlSC!AH29/EnrlSC!AG29*100,0))</f>
        <v>94</v>
      </c>
      <c r="E28" s="102">
        <f>IF(EnrlSC!AJ29=0,"",ROUND(EnrlSC!AK29/EnrlSC!AJ29*100,0))</f>
        <v>95</v>
      </c>
      <c r="F28" s="102">
        <f>IF(EnrlSC!AS29=0,"",ROUND(EnrlSC!AT29/EnrlSC!AS29*100,0))</f>
        <v>100</v>
      </c>
      <c r="G28" s="102">
        <f>IF(EnrlSC!AV29=0,"",ROUND(EnrlSC!AW29/EnrlSC!AV29*100,0))</f>
        <v>96</v>
      </c>
      <c r="H28" s="102">
        <f>IF(EnrlSC!BE29=0,"",ROUND(EnrlSC!BF29/EnrlSC!BE29*100,0))</f>
        <v>114</v>
      </c>
      <c r="I28" s="102">
        <f>IF((EnrlSC!AT29+EnrlSC!BF29)=0,"",ROUND((EnrlSC!AT29+EnrlSC!BF29)/(EnrlSC!BE29+EnrlSC!AS29)*100,0))</f>
        <v>105</v>
      </c>
      <c r="J28" s="102">
        <f>IF(EnrlSC!BH29=0,"",ROUND(EnrlSC!BI29/EnrlSC!BH29*100,0))</f>
        <v>97</v>
      </c>
    </row>
    <row r="29" spans="1:10" s="47" customFormat="1" ht="19.5" customHeight="1">
      <c r="A29" s="29">
        <v>25</v>
      </c>
      <c r="B29" s="30" t="s">
        <v>35</v>
      </c>
      <c r="C29" s="102">
        <f>IF(EnrlSC!V30=0,"",ROUND(EnrlSC!V30/EnrlSC!U30*100,0))</f>
        <v>96</v>
      </c>
      <c r="D29" s="102">
        <f>IF(EnrlSC!AG30=0,"",ROUND(EnrlSC!AH30/EnrlSC!AG30*100,0))</f>
        <v>101</v>
      </c>
      <c r="E29" s="102">
        <f>IF(EnrlSC!AJ30=0,"",ROUND(EnrlSC!AK30/EnrlSC!AJ30*100,0))</f>
        <v>98</v>
      </c>
      <c r="F29" s="102">
        <f>IF(EnrlSC!AS30=0,"",ROUND(EnrlSC!AT30/EnrlSC!AS30*100,0))</f>
        <v>97</v>
      </c>
      <c r="G29" s="102">
        <f>IF(EnrlSC!AV30=0,"",ROUND(EnrlSC!AW30/EnrlSC!AV30*100,0))</f>
        <v>98</v>
      </c>
      <c r="H29" s="102">
        <f>IF(EnrlSC!BE30=0,"",ROUND(EnrlSC!BF30/EnrlSC!BE30*100,0))</f>
        <v>70</v>
      </c>
      <c r="I29" s="102">
        <f>IF((EnrlSC!AT30+EnrlSC!BF30)=0,"",ROUND((EnrlSC!AT30+EnrlSC!BF30)/(EnrlSC!BE30+EnrlSC!AS30)*100,0))</f>
        <v>89</v>
      </c>
      <c r="J29" s="102">
        <f>IF(EnrlSC!BH30=0,"",ROUND(EnrlSC!BI30/EnrlSC!BH30*100,0))</f>
        <v>96</v>
      </c>
    </row>
    <row r="30" spans="1:10" s="47" customFormat="1" ht="19.5" customHeight="1">
      <c r="A30" s="29">
        <v>26</v>
      </c>
      <c r="B30" s="30" t="s">
        <v>36</v>
      </c>
      <c r="C30" s="102">
        <f>IF(EnrlSC!V31=0,"",ROUND(EnrlSC!V31/EnrlSC!U31*100,0))</f>
        <v>98</v>
      </c>
      <c r="D30" s="102">
        <f>IF(EnrlSC!AG31=0,"",ROUND(EnrlSC!AH31/EnrlSC!AG31*100,0))</f>
        <v>88</v>
      </c>
      <c r="E30" s="102">
        <f>IF(EnrlSC!AJ31=0,"",ROUND(EnrlSC!AK31/EnrlSC!AJ31*100,0))</f>
        <v>96</v>
      </c>
      <c r="F30" s="102">
        <f>IF(EnrlSC!AS31=0,"",ROUND(EnrlSC!AT31/EnrlSC!AS31*100,0))</f>
        <v>68</v>
      </c>
      <c r="G30" s="102">
        <f>IF(EnrlSC!AV31=0,"",ROUND(EnrlSC!AW31/EnrlSC!AV31*100,0))</f>
        <v>92</v>
      </c>
      <c r="H30" s="102">
        <f>IF(EnrlSC!BE31=0,"",ROUND(EnrlSC!BF31/EnrlSC!BE31*100,0))</f>
        <v>75</v>
      </c>
      <c r="I30" s="102">
        <f>IF((EnrlSC!AT31+EnrlSC!BF31)=0,"",ROUND((EnrlSC!AT31+EnrlSC!BF31)/(EnrlSC!BE31+EnrlSC!AS31)*100,0))</f>
        <v>70</v>
      </c>
      <c r="J30" s="102">
        <f>IF(EnrlSC!BH31=0,"",ROUND(EnrlSC!BI31/EnrlSC!BH31*100,0))</f>
        <v>91</v>
      </c>
    </row>
    <row r="31" spans="1:10" s="47" customFormat="1" ht="19.5" customHeight="1">
      <c r="A31" s="29">
        <v>27</v>
      </c>
      <c r="B31" s="30" t="s">
        <v>37</v>
      </c>
      <c r="C31" s="102">
        <f>IF(EnrlSC!V32=0,"",ROUND(EnrlSC!V32/EnrlSC!U32*100,0))</f>
        <v>98</v>
      </c>
      <c r="D31" s="102">
        <f>IF(EnrlSC!AG32=0,"",ROUND(EnrlSC!AH32/EnrlSC!AG32*100,0))</f>
        <v>97</v>
      </c>
      <c r="E31" s="102">
        <f>IF(EnrlSC!AJ32=0,"",ROUND(EnrlSC!AK32/EnrlSC!AJ32*100,0))</f>
        <v>97</v>
      </c>
      <c r="F31" s="102">
        <f>IF(EnrlSC!AS32=0,"",ROUND(EnrlSC!AT32/EnrlSC!AS32*100,0))</f>
        <v>72</v>
      </c>
      <c r="G31" s="102">
        <f>IF(EnrlSC!AV32=0,"",ROUND(EnrlSC!AW32/EnrlSC!AV32*100,0))</f>
        <v>94</v>
      </c>
      <c r="H31" s="102">
        <f>IF(EnrlSC!BE32=0,"",ROUND(EnrlSC!BF32/EnrlSC!BE32*100,0))</f>
        <v>75</v>
      </c>
      <c r="I31" s="102">
        <f>IF((EnrlSC!AT32+EnrlSC!BF32)=0,"",ROUND((EnrlSC!AT32+EnrlSC!BF32)/(EnrlSC!BE32+EnrlSC!AS32)*100,0))</f>
        <v>73</v>
      </c>
      <c r="J31" s="102">
        <f>IF(EnrlSC!BH32=0,"",ROUND(EnrlSC!BI32/EnrlSC!BH32*100,0))</f>
        <v>93</v>
      </c>
    </row>
    <row r="32" spans="1:10" s="47" customFormat="1" ht="19.5" customHeight="1">
      <c r="A32" s="29">
        <v>28</v>
      </c>
      <c r="B32" s="30" t="s">
        <v>38</v>
      </c>
      <c r="C32" s="102">
        <f>IF(EnrlSC!V33=0,"",ROUND(EnrlSC!V33/EnrlSC!U33*100,0))</f>
        <v>97</v>
      </c>
      <c r="D32" s="102">
        <f>IF(EnrlSC!AG33=0,"",ROUND(EnrlSC!AH33/EnrlSC!AG33*100,0))</f>
        <v>98</v>
      </c>
      <c r="E32" s="102">
        <f>IF(EnrlSC!AJ33=0,"",ROUND(EnrlSC!AK33/EnrlSC!AJ33*100,0))</f>
        <v>97</v>
      </c>
      <c r="F32" s="102">
        <f>IF(EnrlSC!AS33=0,"",ROUND(EnrlSC!AT33/EnrlSC!AS33*100,0))</f>
        <v>94</v>
      </c>
      <c r="G32" s="102">
        <f>IF(EnrlSC!AV33=0,"",ROUND(EnrlSC!AW33/EnrlSC!AV33*100,0))</f>
        <v>97</v>
      </c>
      <c r="H32" s="102">
        <f>IF(EnrlSC!BE33=0,"",ROUND(EnrlSC!BF33/EnrlSC!BE33*100,0))</f>
        <v>68</v>
      </c>
      <c r="I32" s="102">
        <f>IF((EnrlSC!AT33+EnrlSC!BF33)=0,"",ROUND((EnrlSC!AT33+EnrlSC!BF33)/(EnrlSC!BE33+EnrlSC!AS33)*100,0))</f>
        <v>85</v>
      </c>
      <c r="J32" s="102">
        <f>IF(EnrlSC!BH33=0,"",ROUND(EnrlSC!BI33/EnrlSC!BH33*100,0))</f>
        <v>95</v>
      </c>
    </row>
    <row r="33" spans="1:10" s="47" customFormat="1" ht="19.5" customHeight="1">
      <c r="A33" s="29">
        <v>29</v>
      </c>
      <c r="B33" s="30" t="s">
        <v>39</v>
      </c>
      <c r="C33" s="102" t="str">
        <f>IF(EnrlSC!V34=0,"",ROUND(EnrlSC!V34/EnrlSC!U34*100,0))</f>
        <v/>
      </c>
      <c r="D33" s="102" t="str">
        <f>IF(EnrlSC!AG34=0,"",ROUND(EnrlSC!AH34/EnrlSC!AG34*100,0))</f>
        <v/>
      </c>
      <c r="E33" s="102" t="str">
        <f>IF(EnrlSC!AJ34=0,"",ROUND(EnrlSC!AK34/EnrlSC!AJ34*100,0))</f>
        <v/>
      </c>
      <c r="F33" s="102" t="str">
        <f>IF(EnrlSC!AS34=0,"",ROUND(EnrlSC!AT34/EnrlSC!AS34*100,0))</f>
        <v/>
      </c>
      <c r="G33" s="102" t="str">
        <f>IF(EnrlSC!AV34=0,"",ROUND(EnrlSC!AW34/EnrlSC!AV34*100,0))</f>
        <v/>
      </c>
      <c r="H33" s="102" t="str">
        <f>IF(EnrlSC!BE34=0,"",ROUND(EnrlSC!BF34/EnrlSC!BE34*100,0))</f>
        <v/>
      </c>
      <c r="I33" s="102" t="str">
        <f>IF((EnrlSC!AT34+EnrlSC!BF34)=0,"",ROUND((EnrlSC!AT34+EnrlSC!BF34)/(EnrlSC!BE34+EnrlSC!AS34)*100,0))</f>
        <v/>
      </c>
      <c r="J33" s="102" t="str">
        <f>IF(EnrlSC!BH34=0,"",ROUND(EnrlSC!BI34/EnrlSC!BH34*100,0))</f>
        <v/>
      </c>
    </row>
    <row r="34" spans="1:10" s="47" customFormat="1" ht="19.5" customHeight="1">
      <c r="A34" s="29">
        <v>30</v>
      </c>
      <c r="B34" s="30" t="s">
        <v>40</v>
      </c>
      <c r="C34" s="102">
        <f>IF(EnrlSC!V35=0,"",ROUND(EnrlSC!V35/EnrlSC!U35*100,0))</f>
        <v>85</v>
      </c>
      <c r="D34" s="102">
        <f>IF(EnrlSC!AG35=0,"",ROUND(EnrlSC!AH35/EnrlSC!AG35*100,0))</f>
        <v>94</v>
      </c>
      <c r="E34" s="102">
        <f>IF(EnrlSC!AJ35=0,"",ROUND(EnrlSC!AK35/EnrlSC!AJ35*100,0))</f>
        <v>89</v>
      </c>
      <c r="F34" s="102">
        <f>IF(EnrlSC!AS35=0,"",ROUND(EnrlSC!AT35/EnrlSC!AS35*100,0))</f>
        <v>91</v>
      </c>
      <c r="G34" s="102">
        <f>IF(EnrlSC!AV35=0,"",ROUND(EnrlSC!AW35/EnrlSC!AV35*100,0))</f>
        <v>89</v>
      </c>
      <c r="H34" s="102">
        <f>IF(EnrlSC!BE35=0,"",ROUND(EnrlSC!BF35/EnrlSC!BE35*100,0))</f>
        <v>90</v>
      </c>
      <c r="I34" s="102">
        <f>IF((EnrlSC!AT35+EnrlSC!BF35)=0,"",ROUND((EnrlSC!AT35+EnrlSC!BF35)/(EnrlSC!BE35+EnrlSC!AS35)*100,0))</f>
        <v>91</v>
      </c>
      <c r="J34" s="102">
        <f>IF(EnrlSC!BH35=0,"",ROUND(EnrlSC!BI35/EnrlSC!BH35*100,0))</f>
        <v>89</v>
      </c>
    </row>
    <row r="35" spans="1:10" s="47" customFormat="1" ht="19.5" customHeight="1">
      <c r="A35" s="29">
        <v>31</v>
      </c>
      <c r="B35" s="30" t="s">
        <v>41</v>
      </c>
      <c r="C35" s="102">
        <f>IF(EnrlSC!V36=0,"",ROUND(EnrlSC!V36/EnrlSC!U36*100,0))</f>
        <v>80</v>
      </c>
      <c r="D35" s="102">
        <f>IF(EnrlSC!AG36=0,"",ROUND(EnrlSC!AH36/EnrlSC!AG36*100,0))</f>
        <v>95</v>
      </c>
      <c r="E35" s="102">
        <f>IF(EnrlSC!AJ36=0,"",ROUND(EnrlSC!AK36/EnrlSC!AJ36*100,0))</f>
        <v>85</v>
      </c>
      <c r="F35" s="102">
        <f>IF(EnrlSC!AS36=0,"",ROUND(EnrlSC!AT36/EnrlSC!AS36*100,0))</f>
        <v>104</v>
      </c>
      <c r="G35" s="102">
        <f>IF(EnrlSC!AV36=0,"",ROUND(EnrlSC!AW36/EnrlSC!AV36*100,0))</f>
        <v>88</v>
      </c>
      <c r="H35" s="102">
        <f>IF(EnrlSC!BE36=0,"",ROUND(EnrlSC!BF36/EnrlSC!BE36*100,0))</f>
        <v>74</v>
      </c>
      <c r="I35" s="102">
        <f>IF((EnrlSC!AT36+EnrlSC!BF36)=0,"",ROUND((EnrlSC!AT36+EnrlSC!BF36)/(EnrlSC!BE36+EnrlSC!AS36)*100,0))</f>
        <v>92</v>
      </c>
      <c r="J35" s="102">
        <f>IF(EnrlSC!BH36=0,"",ROUND(EnrlSC!BI36/EnrlSC!BH36*100,0))</f>
        <v>87</v>
      </c>
    </row>
    <row r="36" spans="1:10" s="47" customFormat="1" ht="19.5" customHeight="1">
      <c r="A36" s="29">
        <v>32</v>
      </c>
      <c r="B36" s="30" t="s">
        <v>42</v>
      </c>
      <c r="C36" s="102">
        <f>IF(EnrlSC!V37=0,"",ROUND(EnrlSC!V37/EnrlSC!U37*100,0))</f>
        <v>83</v>
      </c>
      <c r="D36" s="102">
        <f>IF(EnrlSC!AG37=0,"",ROUND(EnrlSC!AH37/EnrlSC!AG37*100,0))</f>
        <v>82</v>
      </c>
      <c r="E36" s="102">
        <f>IF(EnrlSC!AJ37=0,"",ROUND(EnrlSC!AK37/EnrlSC!AJ37*100,0))</f>
        <v>82</v>
      </c>
      <c r="F36" s="102">
        <f>IF(EnrlSC!AS37=0,"",ROUND(EnrlSC!AT37/EnrlSC!AS37*100,0))</f>
        <v>84</v>
      </c>
      <c r="G36" s="102">
        <f>IF(EnrlSC!AV37=0,"",ROUND(EnrlSC!AW37/EnrlSC!AV37*100,0))</f>
        <v>83</v>
      </c>
      <c r="H36" s="102">
        <f>IF(EnrlSC!BE37=0,"",ROUND(EnrlSC!BF37/EnrlSC!BE37*100,0))</f>
        <v>95</v>
      </c>
      <c r="I36" s="102">
        <f>IF((EnrlSC!AT37+EnrlSC!BF37)=0,"",ROUND((EnrlSC!AT37+EnrlSC!BF37)/(EnrlSC!BE37+EnrlSC!AS37)*100,0))</f>
        <v>87</v>
      </c>
      <c r="J36" s="102">
        <f>IF(EnrlSC!BH37=0,"",ROUND(EnrlSC!BI37/EnrlSC!BH37*100,0))</f>
        <v>84</v>
      </c>
    </row>
    <row r="37" spans="1:10" s="47" customFormat="1" ht="19.5" customHeight="1">
      <c r="A37" s="29">
        <v>33</v>
      </c>
      <c r="B37" s="30" t="s">
        <v>43</v>
      </c>
      <c r="C37" s="102">
        <f>IF(EnrlSC!V38=0,"",ROUND(EnrlSC!V38/EnrlSC!U38*100,0))</f>
        <v>85</v>
      </c>
      <c r="D37" s="102">
        <f>IF(EnrlSC!AG38=0,"",ROUND(EnrlSC!AH38/EnrlSC!AG38*100,0))</f>
        <v>100</v>
      </c>
      <c r="E37" s="102">
        <f>IF(EnrlSC!AJ38=0,"",ROUND(EnrlSC!AK38/EnrlSC!AJ38*100,0))</f>
        <v>90</v>
      </c>
      <c r="F37" s="102">
        <f>IF(EnrlSC!AS38=0,"",ROUND(EnrlSC!AT38/EnrlSC!AS38*100,0))</f>
        <v>106</v>
      </c>
      <c r="G37" s="102">
        <f>IF(EnrlSC!AV38=0,"",ROUND(EnrlSC!AW38/EnrlSC!AV38*100,0))</f>
        <v>93</v>
      </c>
      <c r="H37" s="102">
        <f>IF(EnrlSC!BE38=0,"",ROUND(EnrlSC!BF38/EnrlSC!BE38*100,0))</f>
        <v>107</v>
      </c>
      <c r="I37" s="102">
        <f>IF((EnrlSC!AT38+EnrlSC!BF38)=0,"",ROUND((EnrlSC!AT38+EnrlSC!BF38)/(EnrlSC!BE38+EnrlSC!AS38)*100,0))</f>
        <v>106</v>
      </c>
      <c r="J37" s="102">
        <f>IF(EnrlSC!BH38=0,"",ROUND(EnrlSC!BI38/EnrlSC!BH38*100,0))</f>
        <v>94</v>
      </c>
    </row>
    <row r="38" spans="1:10" s="47" customFormat="1" ht="19.5" customHeight="1">
      <c r="A38" s="29">
        <v>34</v>
      </c>
      <c r="B38" s="30" t="s">
        <v>44</v>
      </c>
      <c r="C38" s="102" t="str">
        <f>IF(EnrlSC!V39=0,"",ROUND(EnrlSC!V39/EnrlSC!U39*100,0))</f>
        <v/>
      </c>
      <c r="D38" s="102" t="str">
        <f>IF(EnrlSC!AG39=0,"",ROUND(EnrlSC!AH39/EnrlSC!AG39*100,0))</f>
        <v/>
      </c>
      <c r="E38" s="102" t="str">
        <f>IF(EnrlSC!AJ39=0,"",ROUND(EnrlSC!AK39/EnrlSC!AJ39*100,0))</f>
        <v/>
      </c>
      <c r="F38" s="102" t="str">
        <f>IF(EnrlSC!AS39=0,"",ROUND(EnrlSC!AT39/EnrlSC!AS39*100,0))</f>
        <v/>
      </c>
      <c r="G38" s="102" t="str">
        <f>IF(EnrlSC!AV39=0,"",ROUND(EnrlSC!AW39/EnrlSC!AV39*100,0))</f>
        <v/>
      </c>
      <c r="H38" s="102" t="str">
        <f>IF(EnrlSC!BE39=0,"",ROUND(EnrlSC!BF39/EnrlSC!BE39*100,0))</f>
        <v/>
      </c>
      <c r="I38" s="102" t="str">
        <f>IF((EnrlSC!AT39+EnrlSC!BF39)=0,"",ROUND((EnrlSC!AT39+EnrlSC!BF39)/(EnrlSC!BE39+EnrlSC!AS39)*100,0))</f>
        <v/>
      </c>
      <c r="J38" s="102" t="str">
        <f>IF(EnrlSC!BH39=0,"",ROUND(EnrlSC!BI39/EnrlSC!BH39*100,0))</f>
        <v/>
      </c>
    </row>
    <row r="39" spans="1:10" s="47" customFormat="1" ht="19.5" customHeight="1">
      <c r="A39" s="29">
        <v>35</v>
      </c>
      <c r="B39" s="30" t="s">
        <v>45</v>
      </c>
      <c r="C39" s="102">
        <f>IF(EnrlSC!V40=0,"",ROUND(EnrlSC!V40/EnrlSC!U40*100,0))</f>
        <v>98</v>
      </c>
      <c r="D39" s="102">
        <f>IF(EnrlSC!AG40=0,"",ROUND(EnrlSC!AH40/EnrlSC!AG40*100,0))</f>
        <v>98</v>
      </c>
      <c r="E39" s="102">
        <f>IF(EnrlSC!AJ40=0,"",ROUND(EnrlSC!AK40/EnrlSC!AJ40*100,0))</f>
        <v>98</v>
      </c>
      <c r="F39" s="102">
        <f>IF(EnrlSC!AS40=0,"",ROUND(EnrlSC!AT40/EnrlSC!AS40*100,0))</f>
        <v>108</v>
      </c>
      <c r="G39" s="102">
        <f>IF(EnrlSC!AV40=0,"",ROUND(EnrlSC!AW40/EnrlSC!AV40*100,0))</f>
        <v>100</v>
      </c>
      <c r="H39" s="102">
        <f>IF(EnrlSC!BE40=0,"",ROUND(EnrlSC!BF40/EnrlSC!BE40*100,0))</f>
        <v>117</v>
      </c>
      <c r="I39" s="102">
        <f>IF((EnrlSC!AT40+EnrlSC!BF40)=0,"",ROUND((EnrlSC!AT40+EnrlSC!BF40)/(EnrlSC!BE40+EnrlSC!AS40)*100,0))</f>
        <v>111</v>
      </c>
      <c r="J39" s="102">
        <f>IF(EnrlSC!BH40=0,"",ROUND(EnrlSC!BI40/EnrlSC!BH40*100,0))</f>
        <v>101</v>
      </c>
    </row>
    <row r="40" spans="1:10" s="93" customFormat="1" ht="19.5" customHeight="1">
      <c r="A40" s="193" t="s">
        <v>46</v>
      </c>
      <c r="B40" s="193"/>
      <c r="C40" s="104">
        <f>IF(EnrlSC!V41=0,"",ROUND(EnrlSC!V41/EnrlSC!U41*100,0))</f>
        <v>93</v>
      </c>
      <c r="D40" s="104">
        <f>IF(EnrlSC!AG41=0,"",ROUND(EnrlSC!AH41/EnrlSC!AG41*100,0))</f>
        <v>89</v>
      </c>
      <c r="E40" s="104">
        <f>IF(EnrlSC!AJ41=0,"",ROUND(EnrlSC!AK41/EnrlSC!AJ41*100,0))</f>
        <v>92</v>
      </c>
      <c r="F40" s="104">
        <f>IF(EnrlSC!AS41=0,"",ROUND(EnrlSC!AT41/EnrlSC!AS41*100,0))</f>
        <v>79</v>
      </c>
      <c r="G40" s="104">
        <f>IF(EnrlSC!AV41=0,"",ROUND(EnrlSC!AW41/EnrlSC!AV41*100,0))</f>
        <v>90</v>
      </c>
      <c r="H40" s="104">
        <f>IF(EnrlSC!BE41=0,"",ROUND(EnrlSC!BF41/EnrlSC!BE41*100,0))</f>
        <v>77</v>
      </c>
      <c r="I40" s="104">
        <f>IF((EnrlSC!AT41+EnrlSC!BF41)=0,"",ROUND((EnrlSC!AT41+EnrlSC!BF41)/(EnrlSC!BE41+EnrlSC!AS41)*100,0))</f>
        <v>78</v>
      </c>
      <c r="J40" s="104">
        <f>IF(EnrlSC!BH41=0,"",ROUND(EnrlSC!BI41/EnrlSC!BH41*100,0))</f>
        <v>89</v>
      </c>
    </row>
    <row r="41" spans="1:10" s="47" customFormat="1">
      <c r="A41" s="48"/>
      <c r="B41" s="48"/>
      <c r="C41" s="37"/>
      <c r="D41" s="37"/>
      <c r="E41" s="37"/>
      <c r="F41" s="37"/>
      <c r="G41" s="37"/>
      <c r="H41" s="37"/>
      <c r="I41" s="37"/>
      <c r="J41" s="37"/>
    </row>
    <row r="47" spans="1:10" s="54" customFormat="1"/>
  </sheetData>
  <mergeCells count="1">
    <mergeCell ref="A40:B40"/>
  </mergeCells>
  <printOptions horizontalCentered="1"/>
  <pageMargins left="0.18" right="0.16" top="0.35" bottom="0.41" header="0.22" footer="0.17"/>
  <pageSetup paperSize="9" scale="92" firstPageNumber="64" orientation="portrait" useFirstPageNumber="1" r:id="rId1"/>
  <headerFooter alignWithMargins="0">
    <oddFooter>&amp;LStatistics of School Education 2009-10&amp;C&amp;P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J47"/>
  <sheetViews>
    <sheetView view="pageBreakPreview" topLeftCell="A34" zoomScaleSheetLayoutView="100" workbookViewId="0">
      <selection activeCell="K7" sqref="K7"/>
    </sheetView>
  </sheetViews>
  <sheetFormatPr defaultColWidth="8.85546875" defaultRowHeight="15.75"/>
  <cols>
    <col min="1" max="1" width="6.140625" style="5" customWidth="1"/>
    <col min="2" max="2" width="20.28515625" style="5" customWidth="1"/>
    <col min="3" max="10" width="8.85546875" style="5" customWidth="1"/>
    <col min="11" max="92" width="8.85546875" style="5"/>
    <col min="93" max="93" width="6.140625" style="5" customWidth="1"/>
    <col min="94" max="94" width="20.28515625" style="5" customWidth="1"/>
    <col min="95" max="95" width="12.42578125" style="5" customWidth="1"/>
    <col min="96" max="96" width="13" style="5" customWidth="1"/>
    <col min="97" max="97" width="12.5703125" style="5" customWidth="1"/>
    <col min="98" max="111" width="11.7109375" style="5" customWidth="1"/>
    <col min="112" max="112" width="12.28515625" style="5" customWidth="1"/>
    <col min="113" max="113" width="11.7109375" style="5" customWidth="1"/>
    <col min="114" max="114" width="12.85546875" style="5" customWidth="1"/>
    <col min="115" max="115" width="11.7109375" style="5" customWidth="1"/>
    <col min="116" max="116" width="12.7109375" style="5" customWidth="1"/>
    <col min="117" max="117" width="11.7109375" style="5" customWidth="1"/>
    <col min="118" max="118" width="13" style="5" customWidth="1"/>
    <col min="119" max="130" width="11.7109375" style="5" customWidth="1"/>
    <col min="131" max="131" width="12.5703125" style="5" customWidth="1"/>
    <col min="132" max="132" width="11.7109375" style="5" customWidth="1"/>
    <col min="133" max="133" width="13" style="5" customWidth="1"/>
    <col min="134" max="139" width="11.7109375" style="5" customWidth="1"/>
    <col min="140" max="140" width="13.7109375" style="5" customWidth="1"/>
    <col min="141" max="141" width="13.140625" style="5" customWidth="1"/>
    <col min="142" max="145" width="13" style="5" customWidth="1"/>
    <col min="146" max="152" width="11.7109375" style="5" customWidth="1"/>
    <col min="153" max="153" width="10.85546875" style="5" customWidth="1"/>
    <col min="154" max="154" width="11.7109375" style="5" customWidth="1"/>
    <col min="155" max="157" width="22.7109375" style="5" customWidth="1"/>
    <col min="158" max="160" width="20.7109375" style="5" customWidth="1"/>
    <col min="161" max="348" width="8.85546875" style="5"/>
    <col min="349" max="349" width="6.140625" style="5" customWidth="1"/>
    <col min="350" max="350" width="20.28515625" style="5" customWidth="1"/>
    <col min="351" max="351" width="12.42578125" style="5" customWidth="1"/>
    <col min="352" max="352" width="13" style="5" customWidth="1"/>
    <col min="353" max="353" width="12.5703125" style="5" customWidth="1"/>
    <col min="354" max="367" width="11.7109375" style="5" customWidth="1"/>
    <col min="368" max="368" width="12.28515625" style="5" customWidth="1"/>
    <col min="369" max="369" width="11.7109375" style="5" customWidth="1"/>
    <col min="370" max="370" width="12.85546875" style="5" customWidth="1"/>
    <col min="371" max="371" width="11.7109375" style="5" customWidth="1"/>
    <col min="372" max="372" width="12.7109375" style="5" customWidth="1"/>
    <col min="373" max="373" width="11.7109375" style="5" customWidth="1"/>
    <col min="374" max="374" width="13" style="5" customWidth="1"/>
    <col min="375" max="386" width="11.7109375" style="5" customWidth="1"/>
    <col min="387" max="387" width="12.5703125" style="5" customWidth="1"/>
    <col min="388" max="388" width="11.7109375" style="5" customWidth="1"/>
    <col min="389" max="389" width="13" style="5" customWidth="1"/>
    <col min="390" max="395" width="11.7109375" style="5" customWidth="1"/>
    <col min="396" max="396" width="13.7109375" style="5" customWidth="1"/>
    <col min="397" max="397" width="13.140625" style="5" customWidth="1"/>
    <col min="398" max="401" width="13" style="5" customWidth="1"/>
    <col min="402" max="408" width="11.7109375" style="5" customWidth="1"/>
    <col min="409" max="409" width="10.85546875" style="5" customWidth="1"/>
    <col min="410" max="410" width="11.7109375" style="5" customWidth="1"/>
    <col min="411" max="413" width="22.7109375" style="5" customWidth="1"/>
    <col min="414" max="416" width="20.7109375" style="5" customWidth="1"/>
    <col min="417" max="604" width="8.85546875" style="5"/>
    <col min="605" max="605" width="6.140625" style="5" customWidth="1"/>
    <col min="606" max="606" width="20.28515625" style="5" customWidth="1"/>
    <col min="607" max="607" width="12.42578125" style="5" customWidth="1"/>
    <col min="608" max="608" width="13" style="5" customWidth="1"/>
    <col min="609" max="609" width="12.5703125" style="5" customWidth="1"/>
    <col min="610" max="623" width="11.7109375" style="5" customWidth="1"/>
    <col min="624" max="624" width="12.28515625" style="5" customWidth="1"/>
    <col min="625" max="625" width="11.7109375" style="5" customWidth="1"/>
    <col min="626" max="626" width="12.85546875" style="5" customWidth="1"/>
    <col min="627" max="627" width="11.7109375" style="5" customWidth="1"/>
    <col min="628" max="628" width="12.7109375" style="5" customWidth="1"/>
    <col min="629" max="629" width="11.7109375" style="5" customWidth="1"/>
    <col min="630" max="630" width="13" style="5" customWidth="1"/>
    <col min="631" max="642" width="11.7109375" style="5" customWidth="1"/>
    <col min="643" max="643" width="12.5703125" style="5" customWidth="1"/>
    <col min="644" max="644" width="11.7109375" style="5" customWidth="1"/>
    <col min="645" max="645" width="13" style="5" customWidth="1"/>
    <col min="646" max="651" width="11.7109375" style="5" customWidth="1"/>
    <col min="652" max="652" width="13.7109375" style="5" customWidth="1"/>
    <col min="653" max="653" width="13.140625" style="5" customWidth="1"/>
    <col min="654" max="657" width="13" style="5" customWidth="1"/>
    <col min="658" max="664" width="11.7109375" style="5" customWidth="1"/>
    <col min="665" max="665" width="10.85546875" style="5" customWidth="1"/>
    <col min="666" max="666" width="11.7109375" style="5" customWidth="1"/>
    <col min="667" max="669" width="22.7109375" style="5" customWidth="1"/>
    <col min="670" max="672" width="20.7109375" style="5" customWidth="1"/>
    <col min="673" max="860" width="8.85546875" style="5"/>
    <col min="861" max="861" width="6.140625" style="5" customWidth="1"/>
    <col min="862" max="862" width="20.28515625" style="5" customWidth="1"/>
    <col min="863" max="863" width="12.42578125" style="5" customWidth="1"/>
    <col min="864" max="864" width="13" style="5" customWidth="1"/>
    <col min="865" max="865" width="12.5703125" style="5" customWidth="1"/>
    <col min="866" max="879" width="11.7109375" style="5" customWidth="1"/>
    <col min="880" max="880" width="12.28515625" style="5" customWidth="1"/>
    <col min="881" max="881" width="11.7109375" style="5" customWidth="1"/>
    <col min="882" max="882" width="12.85546875" style="5" customWidth="1"/>
    <col min="883" max="883" width="11.7109375" style="5" customWidth="1"/>
    <col min="884" max="884" width="12.7109375" style="5" customWidth="1"/>
    <col min="885" max="885" width="11.7109375" style="5" customWidth="1"/>
    <col min="886" max="886" width="13" style="5" customWidth="1"/>
    <col min="887" max="898" width="11.7109375" style="5" customWidth="1"/>
    <col min="899" max="899" width="12.5703125" style="5" customWidth="1"/>
    <col min="900" max="900" width="11.7109375" style="5" customWidth="1"/>
    <col min="901" max="901" width="13" style="5" customWidth="1"/>
    <col min="902" max="907" width="11.7109375" style="5" customWidth="1"/>
    <col min="908" max="908" width="13.7109375" style="5" customWidth="1"/>
    <col min="909" max="909" width="13.140625" style="5" customWidth="1"/>
    <col min="910" max="913" width="13" style="5" customWidth="1"/>
    <col min="914" max="920" width="11.7109375" style="5" customWidth="1"/>
    <col min="921" max="921" width="10.85546875" style="5" customWidth="1"/>
    <col min="922" max="922" width="11.7109375" style="5" customWidth="1"/>
    <col min="923" max="925" width="22.7109375" style="5" customWidth="1"/>
    <col min="926" max="928" width="20.7109375" style="5" customWidth="1"/>
    <col min="929" max="1116" width="8.85546875" style="5"/>
    <col min="1117" max="1117" width="6.140625" style="5" customWidth="1"/>
    <col min="1118" max="1118" width="20.28515625" style="5" customWidth="1"/>
    <col min="1119" max="1119" width="12.42578125" style="5" customWidth="1"/>
    <col min="1120" max="1120" width="13" style="5" customWidth="1"/>
    <col min="1121" max="1121" width="12.5703125" style="5" customWidth="1"/>
    <col min="1122" max="1135" width="11.7109375" style="5" customWidth="1"/>
    <col min="1136" max="1136" width="12.28515625" style="5" customWidth="1"/>
    <col min="1137" max="1137" width="11.7109375" style="5" customWidth="1"/>
    <col min="1138" max="1138" width="12.85546875" style="5" customWidth="1"/>
    <col min="1139" max="1139" width="11.7109375" style="5" customWidth="1"/>
    <col min="1140" max="1140" width="12.7109375" style="5" customWidth="1"/>
    <col min="1141" max="1141" width="11.7109375" style="5" customWidth="1"/>
    <col min="1142" max="1142" width="13" style="5" customWidth="1"/>
    <col min="1143" max="1154" width="11.7109375" style="5" customWidth="1"/>
    <col min="1155" max="1155" width="12.5703125" style="5" customWidth="1"/>
    <col min="1156" max="1156" width="11.7109375" style="5" customWidth="1"/>
    <col min="1157" max="1157" width="13" style="5" customWidth="1"/>
    <col min="1158" max="1163" width="11.7109375" style="5" customWidth="1"/>
    <col min="1164" max="1164" width="13.7109375" style="5" customWidth="1"/>
    <col min="1165" max="1165" width="13.140625" style="5" customWidth="1"/>
    <col min="1166" max="1169" width="13" style="5" customWidth="1"/>
    <col min="1170" max="1176" width="11.7109375" style="5" customWidth="1"/>
    <col min="1177" max="1177" width="10.85546875" style="5" customWidth="1"/>
    <col min="1178" max="1178" width="11.7109375" style="5" customWidth="1"/>
    <col min="1179" max="1181" width="22.7109375" style="5" customWidth="1"/>
    <col min="1182" max="1184" width="20.7109375" style="5" customWidth="1"/>
    <col min="1185" max="1372" width="8.85546875" style="5"/>
    <col min="1373" max="1373" width="6.140625" style="5" customWidth="1"/>
    <col min="1374" max="1374" width="20.28515625" style="5" customWidth="1"/>
    <col min="1375" max="1375" width="12.42578125" style="5" customWidth="1"/>
    <col min="1376" max="1376" width="13" style="5" customWidth="1"/>
    <col min="1377" max="1377" width="12.5703125" style="5" customWidth="1"/>
    <col min="1378" max="1391" width="11.7109375" style="5" customWidth="1"/>
    <col min="1392" max="1392" width="12.28515625" style="5" customWidth="1"/>
    <col min="1393" max="1393" width="11.7109375" style="5" customWidth="1"/>
    <col min="1394" max="1394" width="12.85546875" style="5" customWidth="1"/>
    <col min="1395" max="1395" width="11.7109375" style="5" customWidth="1"/>
    <col min="1396" max="1396" width="12.7109375" style="5" customWidth="1"/>
    <col min="1397" max="1397" width="11.7109375" style="5" customWidth="1"/>
    <col min="1398" max="1398" width="13" style="5" customWidth="1"/>
    <col min="1399" max="1410" width="11.7109375" style="5" customWidth="1"/>
    <col min="1411" max="1411" width="12.5703125" style="5" customWidth="1"/>
    <col min="1412" max="1412" width="11.7109375" style="5" customWidth="1"/>
    <col min="1413" max="1413" width="13" style="5" customWidth="1"/>
    <col min="1414" max="1419" width="11.7109375" style="5" customWidth="1"/>
    <col min="1420" max="1420" width="13.7109375" style="5" customWidth="1"/>
    <col min="1421" max="1421" width="13.140625" style="5" customWidth="1"/>
    <col min="1422" max="1425" width="13" style="5" customWidth="1"/>
    <col min="1426" max="1432" width="11.7109375" style="5" customWidth="1"/>
    <col min="1433" max="1433" width="10.85546875" style="5" customWidth="1"/>
    <col min="1434" max="1434" width="11.7109375" style="5" customWidth="1"/>
    <col min="1435" max="1437" width="22.7109375" style="5" customWidth="1"/>
    <col min="1438" max="1440" width="20.7109375" style="5" customWidth="1"/>
    <col min="1441" max="1628" width="8.85546875" style="5"/>
    <col min="1629" max="1629" width="6.140625" style="5" customWidth="1"/>
    <col min="1630" max="1630" width="20.28515625" style="5" customWidth="1"/>
    <col min="1631" max="1631" width="12.42578125" style="5" customWidth="1"/>
    <col min="1632" max="1632" width="13" style="5" customWidth="1"/>
    <col min="1633" max="1633" width="12.5703125" style="5" customWidth="1"/>
    <col min="1634" max="1647" width="11.7109375" style="5" customWidth="1"/>
    <col min="1648" max="1648" width="12.28515625" style="5" customWidth="1"/>
    <col min="1649" max="1649" width="11.7109375" style="5" customWidth="1"/>
    <col min="1650" max="1650" width="12.85546875" style="5" customWidth="1"/>
    <col min="1651" max="1651" width="11.7109375" style="5" customWidth="1"/>
    <col min="1652" max="1652" width="12.7109375" style="5" customWidth="1"/>
    <col min="1653" max="1653" width="11.7109375" style="5" customWidth="1"/>
    <col min="1654" max="1654" width="13" style="5" customWidth="1"/>
    <col min="1655" max="1666" width="11.7109375" style="5" customWidth="1"/>
    <col min="1667" max="1667" width="12.5703125" style="5" customWidth="1"/>
    <col min="1668" max="1668" width="11.7109375" style="5" customWidth="1"/>
    <col min="1669" max="1669" width="13" style="5" customWidth="1"/>
    <col min="1670" max="1675" width="11.7109375" style="5" customWidth="1"/>
    <col min="1676" max="1676" width="13.7109375" style="5" customWidth="1"/>
    <col min="1677" max="1677" width="13.140625" style="5" customWidth="1"/>
    <col min="1678" max="1681" width="13" style="5" customWidth="1"/>
    <col min="1682" max="1688" width="11.7109375" style="5" customWidth="1"/>
    <col min="1689" max="1689" width="10.85546875" style="5" customWidth="1"/>
    <col min="1690" max="1690" width="11.7109375" style="5" customWidth="1"/>
    <col min="1691" max="1693" width="22.7109375" style="5" customWidth="1"/>
    <col min="1694" max="1696" width="20.7109375" style="5" customWidth="1"/>
    <col min="1697" max="1884" width="8.85546875" style="5"/>
    <col min="1885" max="1885" width="6.140625" style="5" customWidth="1"/>
    <col min="1886" max="1886" width="20.28515625" style="5" customWidth="1"/>
    <col min="1887" max="1887" width="12.42578125" style="5" customWidth="1"/>
    <col min="1888" max="1888" width="13" style="5" customWidth="1"/>
    <col min="1889" max="1889" width="12.5703125" style="5" customWidth="1"/>
    <col min="1890" max="1903" width="11.7109375" style="5" customWidth="1"/>
    <col min="1904" max="1904" width="12.28515625" style="5" customWidth="1"/>
    <col min="1905" max="1905" width="11.7109375" style="5" customWidth="1"/>
    <col min="1906" max="1906" width="12.85546875" style="5" customWidth="1"/>
    <col min="1907" max="1907" width="11.7109375" style="5" customWidth="1"/>
    <col min="1908" max="1908" width="12.7109375" style="5" customWidth="1"/>
    <col min="1909" max="1909" width="11.7109375" style="5" customWidth="1"/>
    <col min="1910" max="1910" width="13" style="5" customWidth="1"/>
    <col min="1911" max="1922" width="11.7109375" style="5" customWidth="1"/>
    <col min="1923" max="1923" width="12.5703125" style="5" customWidth="1"/>
    <col min="1924" max="1924" width="11.7109375" style="5" customWidth="1"/>
    <col min="1925" max="1925" width="13" style="5" customWidth="1"/>
    <col min="1926" max="1931" width="11.7109375" style="5" customWidth="1"/>
    <col min="1932" max="1932" width="13.7109375" style="5" customWidth="1"/>
    <col min="1933" max="1933" width="13.140625" style="5" customWidth="1"/>
    <col min="1934" max="1937" width="13" style="5" customWidth="1"/>
    <col min="1938" max="1944" width="11.7109375" style="5" customWidth="1"/>
    <col min="1945" max="1945" width="10.85546875" style="5" customWidth="1"/>
    <col min="1946" max="1946" width="11.7109375" style="5" customWidth="1"/>
    <col min="1947" max="1949" width="22.7109375" style="5" customWidth="1"/>
    <col min="1950" max="1952" width="20.7109375" style="5" customWidth="1"/>
    <col min="1953" max="2140" width="8.85546875" style="5"/>
    <col min="2141" max="2141" width="6.140625" style="5" customWidth="1"/>
    <col min="2142" max="2142" width="20.28515625" style="5" customWidth="1"/>
    <col min="2143" max="2143" width="12.42578125" style="5" customWidth="1"/>
    <col min="2144" max="2144" width="13" style="5" customWidth="1"/>
    <col min="2145" max="2145" width="12.5703125" style="5" customWidth="1"/>
    <col min="2146" max="2159" width="11.7109375" style="5" customWidth="1"/>
    <col min="2160" max="2160" width="12.28515625" style="5" customWidth="1"/>
    <col min="2161" max="2161" width="11.7109375" style="5" customWidth="1"/>
    <col min="2162" max="2162" width="12.85546875" style="5" customWidth="1"/>
    <col min="2163" max="2163" width="11.7109375" style="5" customWidth="1"/>
    <col min="2164" max="2164" width="12.7109375" style="5" customWidth="1"/>
    <col min="2165" max="2165" width="11.7109375" style="5" customWidth="1"/>
    <col min="2166" max="2166" width="13" style="5" customWidth="1"/>
    <col min="2167" max="2178" width="11.7109375" style="5" customWidth="1"/>
    <col min="2179" max="2179" width="12.5703125" style="5" customWidth="1"/>
    <col min="2180" max="2180" width="11.7109375" style="5" customWidth="1"/>
    <col min="2181" max="2181" width="13" style="5" customWidth="1"/>
    <col min="2182" max="2187" width="11.7109375" style="5" customWidth="1"/>
    <col min="2188" max="2188" width="13.7109375" style="5" customWidth="1"/>
    <col min="2189" max="2189" width="13.140625" style="5" customWidth="1"/>
    <col min="2190" max="2193" width="13" style="5" customWidth="1"/>
    <col min="2194" max="2200" width="11.7109375" style="5" customWidth="1"/>
    <col min="2201" max="2201" width="10.85546875" style="5" customWidth="1"/>
    <col min="2202" max="2202" width="11.7109375" style="5" customWidth="1"/>
    <col min="2203" max="2205" width="22.7109375" style="5" customWidth="1"/>
    <col min="2206" max="2208" width="20.7109375" style="5" customWidth="1"/>
    <col min="2209" max="2396" width="8.85546875" style="5"/>
    <col min="2397" max="2397" width="6.140625" style="5" customWidth="1"/>
    <col min="2398" max="2398" width="20.28515625" style="5" customWidth="1"/>
    <col min="2399" max="2399" width="12.42578125" style="5" customWidth="1"/>
    <col min="2400" max="2400" width="13" style="5" customWidth="1"/>
    <col min="2401" max="2401" width="12.5703125" style="5" customWidth="1"/>
    <col min="2402" max="2415" width="11.7109375" style="5" customWidth="1"/>
    <col min="2416" max="2416" width="12.28515625" style="5" customWidth="1"/>
    <col min="2417" max="2417" width="11.7109375" style="5" customWidth="1"/>
    <col min="2418" max="2418" width="12.85546875" style="5" customWidth="1"/>
    <col min="2419" max="2419" width="11.7109375" style="5" customWidth="1"/>
    <col min="2420" max="2420" width="12.7109375" style="5" customWidth="1"/>
    <col min="2421" max="2421" width="11.7109375" style="5" customWidth="1"/>
    <col min="2422" max="2422" width="13" style="5" customWidth="1"/>
    <col min="2423" max="2434" width="11.7109375" style="5" customWidth="1"/>
    <col min="2435" max="2435" width="12.5703125" style="5" customWidth="1"/>
    <col min="2436" max="2436" width="11.7109375" style="5" customWidth="1"/>
    <col min="2437" max="2437" width="13" style="5" customWidth="1"/>
    <col min="2438" max="2443" width="11.7109375" style="5" customWidth="1"/>
    <col min="2444" max="2444" width="13.7109375" style="5" customWidth="1"/>
    <col min="2445" max="2445" width="13.140625" style="5" customWidth="1"/>
    <col min="2446" max="2449" width="13" style="5" customWidth="1"/>
    <col min="2450" max="2456" width="11.7109375" style="5" customWidth="1"/>
    <col min="2457" max="2457" width="10.85546875" style="5" customWidth="1"/>
    <col min="2458" max="2458" width="11.7109375" style="5" customWidth="1"/>
    <col min="2459" max="2461" width="22.7109375" style="5" customWidth="1"/>
    <col min="2462" max="2464" width="20.7109375" style="5" customWidth="1"/>
    <col min="2465" max="2652" width="8.85546875" style="5"/>
    <col min="2653" max="2653" width="6.140625" style="5" customWidth="1"/>
    <col min="2654" max="2654" width="20.28515625" style="5" customWidth="1"/>
    <col min="2655" max="2655" width="12.42578125" style="5" customWidth="1"/>
    <col min="2656" max="2656" width="13" style="5" customWidth="1"/>
    <col min="2657" max="2657" width="12.5703125" style="5" customWidth="1"/>
    <col min="2658" max="2671" width="11.7109375" style="5" customWidth="1"/>
    <col min="2672" max="2672" width="12.28515625" style="5" customWidth="1"/>
    <col min="2673" max="2673" width="11.7109375" style="5" customWidth="1"/>
    <col min="2674" max="2674" width="12.85546875" style="5" customWidth="1"/>
    <col min="2675" max="2675" width="11.7109375" style="5" customWidth="1"/>
    <col min="2676" max="2676" width="12.7109375" style="5" customWidth="1"/>
    <col min="2677" max="2677" width="11.7109375" style="5" customWidth="1"/>
    <col min="2678" max="2678" width="13" style="5" customWidth="1"/>
    <col min="2679" max="2690" width="11.7109375" style="5" customWidth="1"/>
    <col min="2691" max="2691" width="12.5703125" style="5" customWidth="1"/>
    <col min="2692" max="2692" width="11.7109375" style="5" customWidth="1"/>
    <col min="2693" max="2693" width="13" style="5" customWidth="1"/>
    <col min="2694" max="2699" width="11.7109375" style="5" customWidth="1"/>
    <col min="2700" max="2700" width="13.7109375" style="5" customWidth="1"/>
    <col min="2701" max="2701" width="13.140625" style="5" customWidth="1"/>
    <col min="2702" max="2705" width="13" style="5" customWidth="1"/>
    <col min="2706" max="2712" width="11.7109375" style="5" customWidth="1"/>
    <col min="2713" max="2713" width="10.85546875" style="5" customWidth="1"/>
    <col min="2714" max="2714" width="11.7109375" style="5" customWidth="1"/>
    <col min="2715" max="2717" width="22.7109375" style="5" customWidth="1"/>
    <col min="2718" max="2720" width="20.7109375" style="5" customWidth="1"/>
    <col min="2721" max="2908" width="8.85546875" style="5"/>
    <col min="2909" max="2909" width="6.140625" style="5" customWidth="1"/>
    <col min="2910" max="2910" width="20.28515625" style="5" customWidth="1"/>
    <col min="2911" max="2911" width="12.42578125" style="5" customWidth="1"/>
    <col min="2912" max="2912" width="13" style="5" customWidth="1"/>
    <col min="2913" max="2913" width="12.5703125" style="5" customWidth="1"/>
    <col min="2914" max="2927" width="11.7109375" style="5" customWidth="1"/>
    <col min="2928" max="2928" width="12.28515625" style="5" customWidth="1"/>
    <col min="2929" max="2929" width="11.7109375" style="5" customWidth="1"/>
    <col min="2930" max="2930" width="12.85546875" style="5" customWidth="1"/>
    <col min="2931" max="2931" width="11.7109375" style="5" customWidth="1"/>
    <col min="2932" max="2932" width="12.7109375" style="5" customWidth="1"/>
    <col min="2933" max="2933" width="11.7109375" style="5" customWidth="1"/>
    <col min="2934" max="2934" width="13" style="5" customWidth="1"/>
    <col min="2935" max="2946" width="11.7109375" style="5" customWidth="1"/>
    <col min="2947" max="2947" width="12.5703125" style="5" customWidth="1"/>
    <col min="2948" max="2948" width="11.7109375" style="5" customWidth="1"/>
    <col min="2949" max="2949" width="13" style="5" customWidth="1"/>
    <col min="2950" max="2955" width="11.7109375" style="5" customWidth="1"/>
    <col min="2956" max="2956" width="13.7109375" style="5" customWidth="1"/>
    <col min="2957" max="2957" width="13.140625" style="5" customWidth="1"/>
    <col min="2958" max="2961" width="13" style="5" customWidth="1"/>
    <col min="2962" max="2968" width="11.7109375" style="5" customWidth="1"/>
    <col min="2969" max="2969" width="10.85546875" style="5" customWidth="1"/>
    <col min="2970" max="2970" width="11.7109375" style="5" customWidth="1"/>
    <col min="2971" max="2973" width="22.7109375" style="5" customWidth="1"/>
    <col min="2974" max="2976" width="20.7109375" style="5" customWidth="1"/>
    <col min="2977" max="3164" width="8.85546875" style="5"/>
    <col min="3165" max="3165" width="6.140625" style="5" customWidth="1"/>
    <col min="3166" max="3166" width="20.28515625" style="5" customWidth="1"/>
    <col min="3167" max="3167" width="12.42578125" style="5" customWidth="1"/>
    <col min="3168" max="3168" width="13" style="5" customWidth="1"/>
    <col min="3169" max="3169" width="12.5703125" style="5" customWidth="1"/>
    <col min="3170" max="3183" width="11.7109375" style="5" customWidth="1"/>
    <col min="3184" max="3184" width="12.28515625" style="5" customWidth="1"/>
    <col min="3185" max="3185" width="11.7109375" style="5" customWidth="1"/>
    <col min="3186" max="3186" width="12.85546875" style="5" customWidth="1"/>
    <col min="3187" max="3187" width="11.7109375" style="5" customWidth="1"/>
    <col min="3188" max="3188" width="12.7109375" style="5" customWidth="1"/>
    <col min="3189" max="3189" width="11.7109375" style="5" customWidth="1"/>
    <col min="3190" max="3190" width="13" style="5" customWidth="1"/>
    <col min="3191" max="3202" width="11.7109375" style="5" customWidth="1"/>
    <col min="3203" max="3203" width="12.5703125" style="5" customWidth="1"/>
    <col min="3204" max="3204" width="11.7109375" style="5" customWidth="1"/>
    <col min="3205" max="3205" width="13" style="5" customWidth="1"/>
    <col min="3206" max="3211" width="11.7109375" style="5" customWidth="1"/>
    <col min="3212" max="3212" width="13.7109375" style="5" customWidth="1"/>
    <col min="3213" max="3213" width="13.140625" style="5" customWidth="1"/>
    <col min="3214" max="3217" width="13" style="5" customWidth="1"/>
    <col min="3218" max="3224" width="11.7109375" style="5" customWidth="1"/>
    <col min="3225" max="3225" width="10.85546875" style="5" customWidth="1"/>
    <col min="3226" max="3226" width="11.7109375" style="5" customWidth="1"/>
    <col min="3227" max="3229" width="22.7109375" style="5" customWidth="1"/>
    <col min="3230" max="3232" width="20.7109375" style="5" customWidth="1"/>
    <col min="3233" max="3420" width="8.85546875" style="5"/>
    <col min="3421" max="3421" width="6.140625" style="5" customWidth="1"/>
    <col min="3422" max="3422" width="20.28515625" style="5" customWidth="1"/>
    <col min="3423" max="3423" width="12.42578125" style="5" customWidth="1"/>
    <col min="3424" max="3424" width="13" style="5" customWidth="1"/>
    <col min="3425" max="3425" width="12.5703125" style="5" customWidth="1"/>
    <col min="3426" max="3439" width="11.7109375" style="5" customWidth="1"/>
    <col min="3440" max="3440" width="12.28515625" style="5" customWidth="1"/>
    <col min="3441" max="3441" width="11.7109375" style="5" customWidth="1"/>
    <col min="3442" max="3442" width="12.85546875" style="5" customWidth="1"/>
    <col min="3443" max="3443" width="11.7109375" style="5" customWidth="1"/>
    <col min="3444" max="3444" width="12.7109375" style="5" customWidth="1"/>
    <col min="3445" max="3445" width="11.7109375" style="5" customWidth="1"/>
    <col min="3446" max="3446" width="13" style="5" customWidth="1"/>
    <col min="3447" max="3458" width="11.7109375" style="5" customWidth="1"/>
    <col min="3459" max="3459" width="12.5703125" style="5" customWidth="1"/>
    <col min="3460" max="3460" width="11.7109375" style="5" customWidth="1"/>
    <col min="3461" max="3461" width="13" style="5" customWidth="1"/>
    <col min="3462" max="3467" width="11.7109375" style="5" customWidth="1"/>
    <col min="3468" max="3468" width="13.7109375" style="5" customWidth="1"/>
    <col min="3469" max="3469" width="13.140625" style="5" customWidth="1"/>
    <col min="3470" max="3473" width="13" style="5" customWidth="1"/>
    <col min="3474" max="3480" width="11.7109375" style="5" customWidth="1"/>
    <col min="3481" max="3481" width="10.85546875" style="5" customWidth="1"/>
    <col min="3482" max="3482" width="11.7109375" style="5" customWidth="1"/>
    <col min="3483" max="3485" width="22.7109375" style="5" customWidth="1"/>
    <col min="3486" max="3488" width="20.7109375" style="5" customWidth="1"/>
    <col min="3489" max="3676" width="8.85546875" style="5"/>
    <col min="3677" max="3677" width="6.140625" style="5" customWidth="1"/>
    <col min="3678" max="3678" width="20.28515625" style="5" customWidth="1"/>
    <col min="3679" max="3679" width="12.42578125" style="5" customWidth="1"/>
    <col min="3680" max="3680" width="13" style="5" customWidth="1"/>
    <col min="3681" max="3681" width="12.5703125" style="5" customWidth="1"/>
    <col min="3682" max="3695" width="11.7109375" style="5" customWidth="1"/>
    <col min="3696" max="3696" width="12.28515625" style="5" customWidth="1"/>
    <col min="3697" max="3697" width="11.7109375" style="5" customWidth="1"/>
    <col min="3698" max="3698" width="12.85546875" style="5" customWidth="1"/>
    <col min="3699" max="3699" width="11.7109375" style="5" customWidth="1"/>
    <col min="3700" max="3700" width="12.7109375" style="5" customWidth="1"/>
    <col min="3701" max="3701" width="11.7109375" style="5" customWidth="1"/>
    <col min="3702" max="3702" width="13" style="5" customWidth="1"/>
    <col min="3703" max="3714" width="11.7109375" style="5" customWidth="1"/>
    <col min="3715" max="3715" width="12.5703125" style="5" customWidth="1"/>
    <col min="3716" max="3716" width="11.7109375" style="5" customWidth="1"/>
    <col min="3717" max="3717" width="13" style="5" customWidth="1"/>
    <col min="3718" max="3723" width="11.7109375" style="5" customWidth="1"/>
    <col min="3724" max="3724" width="13.7109375" style="5" customWidth="1"/>
    <col min="3725" max="3725" width="13.140625" style="5" customWidth="1"/>
    <col min="3726" max="3729" width="13" style="5" customWidth="1"/>
    <col min="3730" max="3736" width="11.7109375" style="5" customWidth="1"/>
    <col min="3737" max="3737" width="10.85546875" style="5" customWidth="1"/>
    <col min="3738" max="3738" width="11.7109375" style="5" customWidth="1"/>
    <col min="3739" max="3741" width="22.7109375" style="5" customWidth="1"/>
    <col min="3742" max="3744" width="20.7109375" style="5" customWidth="1"/>
    <col min="3745" max="3932" width="8.85546875" style="5"/>
    <col min="3933" max="3933" width="6.140625" style="5" customWidth="1"/>
    <col min="3934" max="3934" width="20.28515625" style="5" customWidth="1"/>
    <col min="3935" max="3935" width="12.42578125" style="5" customWidth="1"/>
    <col min="3936" max="3936" width="13" style="5" customWidth="1"/>
    <col min="3937" max="3937" width="12.5703125" style="5" customWidth="1"/>
    <col min="3938" max="3951" width="11.7109375" style="5" customWidth="1"/>
    <col min="3952" max="3952" width="12.28515625" style="5" customWidth="1"/>
    <col min="3953" max="3953" width="11.7109375" style="5" customWidth="1"/>
    <col min="3954" max="3954" width="12.85546875" style="5" customWidth="1"/>
    <col min="3955" max="3955" width="11.7109375" style="5" customWidth="1"/>
    <col min="3956" max="3956" width="12.7109375" style="5" customWidth="1"/>
    <col min="3957" max="3957" width="11.7109375" style="5" customWidth="1"/>
    <col min="3958" max="3958" width="13" style="5" customWidth="1"/>
    <col min="3959" max="3970" width="11.7109375" style="5" customWidth="1"/>
    <col min="3971" max="3971" width="12.5703125" style="5" customWidth="1"/>
    <col min="3972" max="3972" width="11.7109375" style="5" customWidth="1"/>
    <col min="3973" max="3973" width="13" style="5" customWidth="1"/>
    <col min="3974" max="3979" width="11.7109375" style="5" customWidth="1"/>
    <col min="3980" max="3980" width="13.7109375" style="5" customWidth="1"/>
    <col min="3981" max="3981" width="13.140625" style="5" customWidth="1"/>
    <col min="3982" max="3985" width="13" style="5" customWidth="1"/>
    <col min="3986" max="3992" width="11.7109375" style="5" customWidth="1"/>
    <col min="3993" max="3993" width="10.85546875" style="5" customWidth="1"/>
    <col min="3994" max="3994" width="11.7109375" style="5" customWidth="1"/>
    <col min="3995" max="3997" width="22.7109375" style="5" customWidth="1"/>
    <col min="3998" max="4000" width="20.7109375" style="5" customWidth="1"/>
    <col min="4001" max="4188" width="8.85546875" style="5"/>
    <col min="4189" max="4189" width="6.140625" style="5" customWidth="1"/>
    <col min="4190" max="4190" width="20.28515625" style="5" customWidth="1"/>
    <col min="4191" max="4191" width="12.42578125" style="5" customWidth="1"/>
    <col min="4192" max="4192" width="13" style="5" customWidth="1"/>
    <col min="4193" max="4193" width="12.5703125" style="5" customWidth="1"/>
    <col min="4194" max="4207" width="11.7109375" style="5" customWidth="1"/>
    <col min="4208" max="4208" width="12.28515625" style="5" customWidth="1"/>
    <col min="4209" max="4209" width="11.7109375" style="5" customWidth="1"/>
    <col min="4210" max="4210" width="12.85546875" style="5" customWidth="1"/>
    <col min="4211" max="4211" width="11.7109375" style="5" customWidth="1"/>
    <col min="4212" max="4212" width="12.7109375" style="5" customWidth="1"/>
    <col min="4213" max="4213" width="11.7109375" style="5" customWidth="1"/>
    <col min="4214" max="4214" width="13" style="5" customWidth="1"/>
    <col min="4215" max="4226" width="11.7109375" style="5" customWidth="1"/>
    <col min="4227" max="4227" width="12.5703125" style="5" customWidth="1"/>
    <col min="4228" max="4228" width="11.7109375" style="5" customWidth="1"/>
    <col min="4229" max="4229" width="13" style="5" customWidth="1"/>
    <col min="4230" max="4235" width="11.7109375" style="5" customWidth="1"/>
    <col min="4236" max="4236" width="13.7109375" style="5" customWidth="1"/>
    <col min="4237" max="4237" width="13.140625" style="5" customWidth="1"/>
    <col min="4238" max="4241" width="13" style="5" customWidth="1"/>
    <col min="4242" max="4248" width="11.7109375" style="5" customWidth="1"/>
    <col min="4249" max="4249" width="10.85546875" style="5" customWidth="1"/>
    <col min="4250" max="4250" width="11.7109375" style="5" customWidth="1"/>
    <col min="4251" max="4253" width="22.7109375" style="5" customWidth="1"/>
    <col min="4254" max="4256" width="20.7109375" style="5" customWidth="1"/>
    <col min="4257" max="4444" width="8.85546875" style="5"/>
    <col min="4445" max="4445" width="6.140625" style="5" customWidth="1"/>
    <col min="4446" max="4446" width="20.28515625" style="5" customWidth="1"/>
    <col min="4447" max="4447" width="12.42578125" style="5" customWidth="1"/>
    <col min="4448" max="4448" width="13" style="5" customWidth="1"/>
    <col min="4449" max="4449" width="12.5703125" style="5" customWidth="1"/>
    <col min="4450" max="4463" width="11.7109375" style="5" customWidth="1"/>
    <col min="4464" max="4464" width="12.28515625" style="5" customWidth="1"/>
    <col min="4465" max="4465" width="11.7109375" style="5" customWidth="1"/>
    <col min="4466" max="4466" width="12.85546875" style="5" customWidth="1"/>
    <col min="4467" max="4467" width="11.7109375" style="5" customWidth="1"/>
    <col min="4468" max="4468" width="12.7109375" style="5" customWidth="1"/>
    <col min="4469" max="4469" width="11.7109375" style="5" customWidth="1"/>
    <col min="4470" max="4470" width="13" style="5" customWidth="1"/>
    <col min="4471" max="4482" width="11.7109375" style="5" customWidth="1"/>
    <col min="4483" max="4483" width="12.5703125" style="5" customWidth="1"/>
    <col min="4484" max="4484" width="11.7109375" style="5" customWidth="1"/>
    <col min="4485" max="4485" width="13" style="5" customWidth="1"/>
    <col min="4486" max="4491" width="11.7109375" style="5" customWidth="1"/>
    <col min="4492" max="4492" width="13.7109375" style="5" customWidth="1"/>
    <col min="4493" max="4493" width="13.140625" style="5" customWidth="1"/>
    <col min="4494" max="4497" width="13" style="5" customWidth="1"/>
    <col min="4498" max="4504" width="11.7109375" style="5" customWidth="1"/>
    <col min="4505" max="4505" width="10.85546875" style="5" customWidth="1"/>
    <col min="4506" max="4506" width="11.7109375" style="5" customWidth="1"/>
    <col min="4507" max="4509" width="22.7109375" style="5" customWidth="1"/>
    <col min="4510" max="4512" width="20.7109375" style="5" customWidth="1"/>
    <col min="4513" max="4700" width="8.85546875" style="5"/>
    <col min="4701" max="4701" width="6.140625" style="5" customWidth="1"/>
    <col min="4702" max="4702" width="20.28515625" style="5" customWidth="1"/>
    <col min="4703" max="4703" width="12.42578125" style="5" customWidth="1"/>
    <col min="4704" max="4704" width="13" style="5" customWidth="1"/>
    <col min="4705" max="4705" width="12.5703125" style="5" customWidth="1"/>
    <col min="4706" max="4719" width="11.7109375" style="5" customWidth="1"/>
    <col min="4720" max="4720" width="12.28515625" style="5" customWidth="1"/>
    <col min="4721" max="4721" width="11.7109375" style="5" customWidth="1"/>
    <col min="4722" max="4722" width="12.85546875" style="5" customWidth="1"/>
    <col min="4723" max="4723" width="11.7109375" style="5" customWidth="1"/>
    <col min="4724" max="4724" width="12.7109375" style="5" customWidth="1"/>
    <col min="4725" max="4725" width="11.7109375" style="5" customWidth="1"/>
    <col min="4726" max="4726" width="13" style="5" customWidth="1"/>
    <col min="4727" max="4738" width="11.7109375" style="5" customWidth="1"/>
    <col min="4739" max="4739" width="12.5703125" style="5" customWidth="1"/>
    <col min="4740" max="4740" width="11.7109375" style="5" customWidth="1"/>
    <col min="4741" max="4741" width="13" style="5" customWidth="1"/>
    <col min="4742" max="4747" width="11.7109375" style="5" customWidth="1"/>
    <col min="4748" max="4748" width="13.7109375" style="5" customWidth="1"/>
    <col min="4749" max="4749" width="13.140625" style="5" customWidth="1"/>
    <col min="4750" max="4753" width="13" style="5" customWidth="1"/>
    <col min="4754" max="4760" width="11.7109375" style="5" customWidth="1"/>
    <col min="4761" max="4761" width="10.85546875" style="5" customWidth="1"/>
    <col min="4762" max="4762" width="11.7109375" style="5" customWidth="1"/>
    <col min="4763" max="4765" width="22.7109375" style="5" customWidth="1"/>
    <col min="4766" max="4768" width="20.7109375" style="5" customWidth="1"/>
    <col min="4769" max="4956" width="8.85546875" style="5"/>
    <col min="4957" max="4957" width="6.140625" style="5" customWidth="1"/>
    <col min="4958" max="4958" width="20.28515625" style="5" customWidth="1"/>
    <col min="4959" max="4959" width="12.42578125" style="5" customWidth="1"/>
    <col min="4960" max="4960" width="13" style="5" customWidth="1"/>
    <col min="4961" max="4961" width="12.5703125" style="5" customWidth="1"/>
    <col min="4962" max="4975" width="11.7109375" style="5" customWidth="1"/>
    <col min="4976" max="4976" width="12.28515625" style="5" customWidth="1"/>
    <col min="4977" max="4977" width="11.7109375" style="5" customWidth="1"/>
    <col min="4978" max="4978" width="12.85546875" style="5" customWidth="1"/>
    <col min="4979" max="4979" width="11.7109375" style="5" customWidth="1"/>
    <col min="4980" max="4980" width="12.7109375" style="5" customWidth="1"/>
    <col min="4981" max="4981" width="11.7109375" style="5" customWidth="1"/>
    <col min="4982" max="4982" width="13" style="5" customWidth="1"/>
    <col min="4983" max="4994" width="11.7109375" style="5" customWidth="1"/>
    <col min="4995" max="4995" width="12.5703125" style="5" customWidth="1"/>
    <col min="4996" max="4996" width="11.7109375" style="5" customWidth="1"/>
    <col min="4997" max="4997" width="13" style="5" customWidth="1"/>
    <col min="4998" max="5003" width="11.7109375" style="5" customWidth="1"/>
    <col min="5004" max="5004" width="13.7109375" style="5" customWidth="1"/>
    <col min="5005" max="5005" width="13.140625" style="5" customWidth="1"/>
    <col min="5006" max="5009" width="13" style="5" customWidth="1"/>
    <col min="5010" max="5016" width="11.7109375" style="5" customWidth="1"/>
    <col min="5017" max="5017" width="10.85546875" style="5" customWidth="1"/>
    <col min="5018" max="5018" width="11.7109375" style="5" customWidth="1"/>
    <col min="5019" max="5021" width="22.7109375" style="5" customWidth="1"/>
    <col min="5022" max="5024" width="20.7109375" style="5" customWidth="1"/>
    <col min="5025" max="5212" width="8.85546875" style="5"/>
    <col min="5213" max="5213" width="6.140625" style="5" customWidth="1"/>
    <col min="5214" max="5214" width="20.28515625" style="5" customWidth="1"/>
    <col min="5215" max="5215" width="12.42578125" style="5" customWidth="1"/>
    <col min="5216" max="5216" width="13" style="5" customWidth="1"/>
    <col min="5217" max="5217" width="12.5703125" style="5" customWidth="1"/>
    <col min="5218" max="5231" width="11.7109375" style="5" customWidth="1"/>
    <col min="5232" max="5232" width="12.28515625" style="5" customWidth="1"/>
    <col min="5233" max="5233" width="11.7109375" style="5" customWidth="1"/>
    <col min="5234" max="5234" width="12.85546875" style="5" customWidth="1"/>
    <col min="5235" max="5235" width="11.7109375" style="5" customWidth="1"/>
    <col min="5236" max="5236" width="12.7109375" style="5" customWidth="1"/>
    <col min="5237" max="5237" width="11.7109375" style="5" customWidth="1"/>
    <col min="5238" max="5238" width="13" style="5" customWidth="1"/>
    <col min="5239" max="5250" width="11.7109375" style="5" customWidth="1"/>
    <col min="5251" max="5251" width="12.5703125" style="5" customWidth="1"/>
    <col min="5252" max="5252" width="11.7109375" style="5" customWidth="1"/>
    <col min="5253" max="5253" width="13" style="5" customWidth="1"/>
    <col min="5254" max="5259" width="11.7109375" style="5" customWidth="1"/>
    <col min="5260" max="5260" width="13.7109375" style="5" customWidth="1"/>
    <col min="5261" max="5261" width="13.140625" style="5" customWidth="1"/>
    <col min="5262" max="5265" width="13" style="5" customWidth="1"/>
    <col min="5266" max="5272" width="11.7109375" style="5" customWidth="1"/>
    <col min="5273" max="5273" width="10.85546875" style="5" customWidth="1"/>
    <col min="5274" max="5274" width="11.7109375" style="5" customWidth="1"/>
    <col min="5275" max="5277" width="22.7109375" style="5" customWidth="1"/>
    <col min="5278" max="5280" width="20.7109375" style="5" customWidth="1"/>
    <col min="5281" max="5468" width="8.85546875" style="5"/>
    <col min="5469" max="5469" width="6.140625" style="5" customWidth="1"/>
    <col min="5470" max="5470" width="20.28515625" style="5" customWidth="1"/>
    <col min="5471" max="5471" width="12.42578125" style="5" customWidth="1"/>
    <col min="5472" max="5472" width="13" style="5" customWidth="1"/>
    <col min="5473" max="5473" width="12.5703125" style="5" customWidth="1"/>
    <col min="5474" max="5487" width="11.7109375" style="5" customWidth="1"/>
    <col min="5488" max="5488" width="12.28515625" style="5" customWidth="1"/>
    <col min="5489" max="5489" width="11.7109375" style="5" customWidth="1"/>
    <col min="5490" max="5490" width="12.85546875" style="5" customWidth="1"/>
    <col min="5491" max="5491" width="11.7109375" style="5" customWidth="1"/>
    <col min="5492" max="5492" width="12.7109375" style="5" customWidth="1"/>
    <col min="5493" max="5493" width="11.7109375" style="5" customWidth="1"/>
    <col min="5494" max="5494" width="13" style="5" customWidth="1"/>
    <col min="5495" max="5506" width="11.7109375" style="5" customWidth="1"/>
    <col min="5507" max="5507" width="12.5703125" style="5" customWidth="1"/>
    <col min="5508" max="5508" width="11.7109375" style="5" customWidth="1"/>
    <col min="5509" max="5509" width="13" style="5" customWidth="1"/>
    <col min="5510" max="5515" width="11.7109375" style="5" customWidth="1"/>
    <col min="5516" max="5516" width="13.7109375" style="5" customWidth="1"/>
    <col min="5517" max="5517" width="13.140625" style="5" customWidth="1"/>
    <col min="5518" max="5521" width="13" style="5" customWidth="1"/>
    <col min="5522" max="5528" width="11.7109375" style="5" customWidth="1"/>
    <col min="5529" max="5529" width="10.85546875" style="5" customWidth="1"/>
    <col min="5530" max="5530" width="11.7109375" style="5" customWidth="1"/>
    <col min="5531" max="5533" width="22.7109375" style="5" customWidth="1"/>
    <col min="5534" max="5536" width="20.7109375" style="5" customWidth="1"/>
    <col min="5537" max="5724" width="8.85546875" style="5"/>
    <col min="5725" max="5725" width="6.140625" style="5" customWidth="1"/>
    <col min="5726" max="5726" width="20.28515625" style="5" customWidth="1"/>
    <col min="5727" max="5727" width="12.42578125" style="5" customWidth="1"/>
    <col min="5728" max="5728" width="13" style="5" customWidth="1"/>
    <col min="5729" max="5729" width="12.5703125" style="5" customWidth="1"/>
    <col min="5730" max="5743" width="11.7109375" style="5" customWidth="1"/>
    <col min="5744" max="5744" width="12.28515625" style="5" customWidth="1"/>
    <col min="5745" max="5745" width="11.7109375" style="5" customWidth="1"/>
    <col min="5746" max="5746" width="12.85546875" style="5" customWidth="1"/>
    <col min="5747" max="5747" width="11.7109375" style="5" customWidth="1"/>
    <col min="5748" max="5748" width="12.7109375" style="5" customWidth="1"/>
    <col min="5749" max="5749" width="11.7109375" style="5" customWidth="1"/>
    <col min="5750" max="5750" width="13" style="5" customWidth="1"/>
    <col min="5751" max="5762" width="11.7109375" style="5" customWidth="1"/>
    <col min="5763" max="5763" width="12.5703125" style="5" customWidth="1"/>
    <col min="5764" max="5764" width="11.7109375" style="5" customWidth="1"/>
    <col min="5765" max="5765" width="13" style="5" customWidth="1"/>
    <col min="5766" max="5771" width="11.7109375" style="5" customWidth="1"/>
    <col min="5772" max="5772" width="13.7109375" style="5" customWidth="1"/>
    <col min="5773" max="5773" width="13.140625" style="5" customWidth="1"/>
    <col min="5774" max="5777" width="13" style="5" customWidth="1"/>
    <col min="5778" max="5784" width="11.7109375" style="5" customWidth="1"/>
    <col min="5785" max="5785" width="10.85546875" style="5" customWidth="1"/>
    <col min="5786" max="5786" width="11.7109375" style="5" customWidth="1"/>
    <col min="5787" max="5789" width="22.7109375" style="5" customWidth="1"/>
    <col min="5790" max="5792" width="20.7109375" style="5" customWidth="1"/>
    <col min="5793" max="5980" width="8.85546875" style="5"/>
    <col min="5981" max="5981" width="6.140625" style="5" customWidth="1"/>
    <col min="5982" max="5982" width="20.28515625" style="5" customWidth="1"/>
    <col min="5983" max="5983" width="12.42578125" style="5" customWidth="1"/>
    <col min="5984" max="5984" width="13" style="5" customWidth="1"/>
    <col min="5985" max="5985" width="12.5703125" style="5" customWidth="1"/>
    <col min="5986" max="5999" width="11.7109375" style="5" customWidth="1"/>
    <col min="6000" max="6000" width="12.28515625" style="5" customWidth="1"/>
    <col min="6001" max="6001" width="11.7109375" style="5" customWidth="1"/>
    <col min="6002" max="6002" width="12.85546875" style="5" customWidth="1"/>
    <col min="6003" max="6003" width="11.7109375" style="5" customWidth="1"/>
    <col min="6004" max="6004" width="12.7109375" style="5" customWidth="1"/>
    <col min="6005" max="6005" width="11.7109375" style="5" customWidth="1"/>
    <col min="6006" max="6006" width="13" style="5" customWidth="1"/>
    <col min="6007" max="6018" width="11.7109375" style="5" customWidth="1"/>
    <col min="6019" max="6019" width="12.5703125" style="5" customWidth="1"/>
    <col min="6020" max="6020" width="11.7109375" style="5" customWidth="1"/>
    <col min="6021" max="6021" width="13" style="5" customWidth="1"/>
    <col min="6022" max="6027" width="11.7109375" style="5" customWidth="1"/>
    <col min="6028" max="6028" width="13.7109375" style="5" customWidth="1"/>
    <col min="6029" max="6029" width="13.140625" style="5" customWidth="1"/>
    <col min="6030" max="6033" width="13" style="5" customWidth="1"/>
    <col min="6034" max="6040" width="11.7109375" style="5" customWidth="1"/>
    <col min="6041" max="6041" width="10.85546875" style="5" customWidth="1"/>
    <col min="6042" max="6042" width="11.7109375" style="5" customWidth="1"/>
    <col min="6043" max="6045" width="22.7109375" style="5" customWidth="1"/>
    <col min="6046" max="6048" width="20.7109375" style="5" customWidth="1"/>
    <col min="6049" max="6236" width="8.85546875" style="5"/>
    <col min="6237" max="6237" width="6.140625" style="5" customWidth="1"/>
    <col min="6238" max="6238" width="20.28515625" style="5" customWidth="1"/>
    <col min="6239" max="6239" width="12.42578125" style="5" customWidth="1"/>
    <col min="6240" max="6240" width="13" style="5" customWidth="1"/>
    <col min="6241" max="6241" width="12.5703125" style="5" customWidth="1"/>
    <col min="6242" max="6255" width="11.7109375" style="5" customWidth="1"/>
    <col min="6256" max="6256" width="12.28515625" style="5" customWidth="1"/>
    <col min="6257" max="6257" width="11.7109375" style="5" customWidth="1"/>
    <col min="6258" max="6258" width="12.85546875" style="5" customWidth="1"/>
    <col min="6259" max="6259" width="11.7109375" style="5" customWidth="1"/>
    <col min="6260" max="6260" width="12.7109375" style="5" customWidth="1"/>
    <col min="6261" max="6261" width="11.7109375" style="5" customWidth="1"/>
    <col min="6262" max="6262" width="13" style="5" customWidth="1"/>
    <col min="6263" max="6274" width="11.7109375" style="5" customWidth="1"/>
    <col min="6275" max="6275" width="12.5703125" style="5" customWidth="1"/>
    <col min="6276" max="6276" width="11.7109375" style="5" customWidth="1"/>
    <col min="6277" max="6277" width="13" style="5" customWidth="1"/>
    <col min="6278" max="6283" width="11.7109375" style="5" customWidth="1"/>
    <col min="6284" max="6284" width="13.7109375" style="5" customWidth="1"/>
    <col min="6285" max="6285" width="13.140625" style="5" customWidth="1"/>
    <col min="6286" max="6289" width="13" style="5" customWidth="1"/>
    <col min="6290" max="6296" width="11.7109375" style="5" customWidth="1"/>
    <col min="6297" max="6297" width="10.85546875" style="5" customWidth="1"/>
    <col min="6298" max="6298" width="11.7109375" style="5" customWidth="1"/>
    <col min="6299" max="6301" width="22.7109375" style="5" customWidth="1"/>
    <col min="6302" max="6304" width="20.7109375" style="5" customWidth="1"/>
    <col min="6305" max="6492" width="8.85546875" style="5"/>
    <col min="6493" max="6493" width="6.140625" style="5" customWidth="1"/>
    <col min="6494" max="6494" width="20.28515625" style="5" customWidth="1"/>
    <col min="6495" max="6495" width="12.42578125" style="5" customWidth="1"/>
    <col min="6496" max="6496" width="13" style="5" customWidth="1"/>
    <col min="6497" max="6497" width="12.5703125" style="5" customWidth="1"/>
    <col min="6498" max="6511" width="11.7109375" style="5" customWidth="1"/>
    <col min="6512" max="6512" width="12.28515625" style="5" customWidth="1"/>
    <col min="6513" max="6513" width="11.7109375" style="5" customWidth="1"/>
    <col min="6514" max="6514" width="12.85546875" style="5" customWidth="1"/>
    <col min="6515" max="6515" width="11.7109375" style="5" customWidth="1"/>
    <col min="6516" max="6516" width="12.7109375" style="5" customWidth="1"/>
    <col min="6517" max="6517" width="11.7109375" style="5" customWidth="1"/>
    <col min="6518" max="6518" width="13" style="5" customWidth="1"/>
    <col min="6519" max="6530" width="11.7109375" style="5" customWidth="1"/>
    <col min="6531" max="6531" width="12.5703125" style="5" customWidth="1"/>
    <col min="6532" max="6532" width="11.7109375" style="5" customWidth="1"/>
    <col min="6533" max="6533" width="13" style="5" customWidth="1"/>
    <col min="6534" max="6539" width="11.7109375" style="5" customWidth="1"/>
    <col min="6540" max="6540" width="13.7109375" style="5" customWidth="1"/>
    <col min="6541" max="6541" width="13.140625" style="5" customWidth="1"/>
    <col min="6542" max="6545" width="13" style="5" customWidth="1"/>
    <col min="6546" max="6552" width="11.7109375" style="5" customWidth="1"/>
    <col min="6553" max="6553" width="10.85546875" style="5" customWidth="1"/>
    <col min="6554" max="6554" width="11.7109375" style="5" customWidth="1"/>
    <col min="6555" max="6557" width="22.7109375" style="5" customWidth="1"/>
    <col min="6558" max="6560" width="20.7109375" style="5" customWidth="1"/>
    <col min="6561" max="6748" width="8.85546875" style="5"/>
    <col min="6749" max="6749" width="6.140625" style="5" customWidth="1"/>
    <col min="6750" max="6750" width="20.28515625" style="5" customWidth="1"/>
    <col min="6751" max="6751" width="12.42578125" style="5" customWidth="1"/>
    <col min="6752" max="6752" width="13" style="5" customWidth="1"/>
    <col min="6753" max="6753" width="12.5703125" style="5" customWidth="1"/>
    <col min="6754" max="6767" width="11.7109375" style="5" customWidth="1"/>
    <col min="6768" max="6768" width="12.28515625" style="5" customWidth="1"/>
    <col min="6769" max="6769" width="11.7109375" style="5" customWidth="1"/>
    <col min="6770" max="6770" width="12.85546875" style="5" customWidth="1"/>
    <col min="6771" max="6771" width="11.7109375" style="5" customWidth="1"/>
    <col min="6772" max="6772" width="12.7109375" style="5" customWidth="1"/>
    <col min="6773" max="6773" width="11.7109375" style="5" customWidth="1"/>
    <col min="6774" max="6774" width="13" style="5" customWidth="1"/>
    <col min="6775" max="6786" width="11.7109375" style="5" customWidth="1"/>
    <col min="6787" max="6787" width="12.5703125" style="5" customWidth="1"/>
    <col min="6788" max="6788" width="11.7109375" style="5" customWidth="1"/>
    <col min="6789" max="6789" width="13" style="5" customWidth="1"/>
    <col min="6790" max="6795" width="11.7109375" style="5" customWidth="1"/>
    <col min="6796" max="6796" width="13.7109375" style="5" customWidth="1"/>
    <col min="6797" max="6797" width="13.140625" style="5" customWidth="1"/>
    <col min="6798" max="6801" width="13" style="5" customWidth="1"/>
    <col min="6802" max="6808" width="11.7109375" style="5" customWidth="1"/>
    <col min="6809" max="6809" width="10.85546875" style="5" customWidth="1"/>
    <col min="6810" max="6810" width="11.7109375" style="5" customWidth="1"/>
    <col min="6811" max="6813" width="22.7109375" style="5" customWidth="1"/>
    <col min="6814" max="6816" width="20.7109375" style="5" customWidth="1"/>
    <col min="6817" max="7004" width="8.85546875" style="5"/>
    <col min="7005" max="7005" width="6.140625" style="5" customWidth="1"/>
    <col min="7006" max="7006" width="20.28515625" style="5" customWidth="1"/>
    <col min="7007" max="7007" width="12.42578125" style="5" customWidth="1"/>
    <col min="7008" max="7008" width="13" style="5" customWidth="1"/>
    <col min="7009" max="7009" width="12.5703125" style="5" customWidth="1"/>
    <col min="7010" max="7023" width="11.7109375" style="5" customWidth="1"/>
    <col min="7024" max="7024" width="12.28515625" style="5" customWidth="1"/>
    <col min="7025" max="7025" width="11.7109375" style="5" customWidth="1"/>
    <col min="7026" max="7026" width="12.85546875" style="5" customWidth="1"/>
    <col min="7027" max="7027" width="11.7109375" style="5" customWidth="1"/>
    <col min="7028" max="7028" width="12.7109375" style="5" customWidth="1"/>
    <col min="7029" max="7029" width="11.7109375" style="5" customWidth="1"/>
    <col min="7030" max="7030" width="13" style="5" customWidth="1"/>
    <col min="7031" max="7042" width="11.7109375" style="5" customWidth="1"/>
    <col min="7043" max="7043" width="12.5703125" style="5" customWidth="1"/>
    <col min="7044" max="7044" width="11.7109375" style="5" customWidth="1"/>
    <col min="7045" max="7045" width="13" style="5" customWidth="1"/>
    <col min="7046" max="7051" width="11.7109375" style="5" customWidth="1"/>
    <col min="7052" max="7052" width="13.7109375" style="5" customWidth="1"/>
    <col min="7053" max="7053" width="13.140625" style="5" customWidth="1"/>
    <col min="7054" max="7057" width="13" style="5" customWidth="1"/>
    <col min="7058" max="7064" width="11.7109375" style="5" customWidth="1"/>
    <col min="7065" max="7065" width="10.85546875" style="5" customWidth="1"/>
    <col min="7066" max="7066" width="11.7109375" style="5" customWidth="1"/>
    <col min="7067" max="7069" width="22.7109375" style="5" customWidth="1"/>
    <col min="7070" max="7072" width="20.7109375" style="5" customWidth="1"/>
    <col min="7073" max="7260" width="8.85546875" style="5"/>
    <col min="7261" max="7261" width="6.140625" style="5" customWidth="1"/>
    <col min="7262" max="7262" width="20.28515625" style="5" customWidth="1"/>
    <col min="7263" max="7263" width="12.42578125" style="5" customWidth="1"/>
    <col min="7264" max="7264" width="13" style="5" customWidth="1"/>
    <col min="7265" max="7265" width="12.5703125" style="5" customWidth="1"/>
    <col min="7266" max="7279" width="11.7109375" style="5" customWidth="1"/>
    <col min="7280" max="7280" width="12.28515625" style="5" customWidth="1"/>
    <col min="7281" max="7281" width="11.7109375" style="5" customWidth="1"/>
    <col min="7282" max="7282" width="12.85546875" style="5" customWidth="1"/>
    <col min="7283" max="7283" width="11.7109375" style="5" customWidth="1"/>
    <col min="7284" max="7284" width="12.7109375" style="5" customWidth="1"/>
    <col min="7285" max="7285" width="11.7109375" style="5" customWidth="1"/>
    <col min="7286" max="7286" width="13" style="5" customWidth="1"/>
    <col min="7287" max="7298" width="11.7109375" style="5" customWidth="1"/>
    <col min="7299" max="7299" width="12.5703125" style="5" customWidth="1"/>
    <col min="7300" max="7300" width="11.7109375" style="5" customWidth="1"/>
    <col min="7301" max="7301" width="13" style="5" customWidth="1"/>
    <col min="7302" max="7307" width="11.7109375" style="5" customWidth="1"/>
    <col min="7308" max="7308" width="13.7109375" style="5" customWidth="1"/>
    <col min="7309" max="7309" width="13.140625" style="5" customWidth="1"/>
    <col min="7310" max="7313" width="13" style="5" customWidth="1"/>
    <col min="7314" max="7320" width="11.7109375" style="5" customWidth="1"/>
    <col min="7321" max="7321" width="10.85546875" style="5" customWidth="1"/>
    <col min="7322" max="7322" width="11.7109375" style="5" customWidth="1"/>
    <col min="7323" max="7325" width="22.7109375" style="5" customWidth="1"/>
    <col min="7326" max="7328" width="20.7109375" style="5" customWidth="1"/>
    <col min="7329" max="7516" width="8.85546875" style="5"/>
    <col min="7517" max="7517" width="6.140625" style="5" customWidth="1"/>
    <col min="7518" max="7518" width="20.28515625" style="5" customWidth="1"/>
    <col min="7519" max="7519" width="12.42578125" style="5" customWidth="1"/>
    <col min="7520" max="7520" width="13" style="5" customWidth="1"/>
    <col min="7521" max="7521" width="12.5703125" style="5" customWidth="1"/>
    <col min="7522" max="7535" width="11.7109375" style="5" customWidth="1"/>
    <col min="7536" max="7536" width="12.28515625" style="5" customWidth="1"/>
    <col min="7537" max="7537" width="11.7109375" style="5" customWidth="1"/>
    <col min="7538" max="7538" width="12.85546875" style="5" customWidth="1"/>
    <col min="7539" max="7539" width="11.7109375" style="5" customWidth="1"/>
    <col min="7540" max="7540" width="12.7109375" style="5" customWidth="1"/>
    <col min="7541" max="7541" width="11.7109375" style="5" customWidth="1"/>
    <col min="7542" max="7542" width="13" style="5" customWidth="1"/>
    <col min="7543" max="7554" width="11.7109375" style="5" customWidth="1"/>
    <col min="7555" max="7555" width="12.5703125" style="5" customWidth="1"/>
    <col min="7556" max="7556" width="11.7109375" style="5" customWidth="1"/>
    <col min="7557" max="7557" width="13" style="5" customWidth="1"/>
    <col min="7558" max="7563" width="11.7109375" style="5" customWidth="1"/>
    <col min="7564" max="7564" width="13.7109375" style="5" customWidth="1"/>
    <col min="7565" max="7565" width="13.140625" style="5" customWidth="1"/>
    <col min="7566" max="7569" width="13" style="5" customWidth="1"/>
    <col min="7570" max="7576" width="11.7109375" style="5" customWidth="1"/>
    <col min="7577" max="7577" width="10.85546875" style="5" customWidth="1"/>
    <col min="7578" max="7578" width="11.7109375" style="5" customWidth="1"/>
    <col min="7579" max="7581" width="22.7109375" style="5" customWidth="1"/>
    <col min="7582" max="7584" width="20.7109375" style="5" customWidth="1"/>
    <col min="7585" max="7772" width="8.85546875" style="5"/>
    <col min="7773" max="7773" width="6.140625" style="5" customWidth="1"/>
    <col min="7774" max="7774" width="20.28515625" style="5" customWidth="1"/>
    <col min="7775" max="7775" width="12.42578125" style="5" customWidth="1"/>
    <col min="7776" max="7776" width="13" style="5" customWidth="1"/>
    <col min="7777" max="7777" width="12.5703125" style="5" customWidth="1"/>
    <col min="7778" max="7791" width="11.7109375" style="5" customWidth="1"/>
    <col min="7792" max="7792" width="12.28515625" style="5" customWidth="1"/>
    <col min="7793" max="7793" width="11.7109375" style="5" customWidth="1"/>
    <col min="7794" max="7794" width="12.85546875" style="5" customWidth="1"/>
    <col min="7795" max="7795" width="11.7109375" style="5" customWidth="1"/>
    <col min="7796" max="7796" width="12.7109375" style="5" customWidth="1"/>
    <col min="7797" max="7797" width="11.7109375" style="5" customWidth="1"/>
    <col min="7798" max="7798" width="13" style="5" customWidth="1"/>
    <col min="7799" max="7810" width="11.7109375" style="5" customWidth="1"/>
    <col min="7811" max="7811" width="12.5703125" style="5" customWidth="1"/>
    <col min="7812" max="7812" width="11.7109375" style="5" customWidth="1"/>
    <col min="7813" max="7813" width="13" style="5" customWidth="1"/>
    <col min="7814" max="7819" width="11.7109375" style="5" customWidth="1"/>
    <col min="7820" max="7820" width="13.7109375" style="5" customWidth="1"/>
    <col min="7821" max="7821" width="13.140625" style="5" customWidth="1"/>
    <col min="7822" max="7825" width="13" style="5" customWidth="1"/>
    <col min="7826" max="7832" width="11.7109375" style="5" customWidth="1"/>
    <col min="7833" max="7833" width="10.85546875" style="5" customWidth="1"/>
    <col min="7834" max="7834" width="11.7109375" style="5" customWidth="1"/>
    <col min="7835" max="7837" width="22.7109375" style="5" customWidth="1"/>
    <col min="7838" max="7840" width="20.7109375" style="5" customWidth="1"/>
    <col min="7841" max="8028" width="8.85546875" style="5"/>
    <col min="8029" max="8029" width="6.140625" style="5" customWidth="1"/>
    <col min="8030" max="8030" width="20.28515625" style="5" customWidth="1"/>
    <col min="8031" max="8031" width="12.42578125" style="5" customWidth="1"/>
    <col min="8032" max="8032" width="13" style="5" customWidth="1"/>
    <col min="8033" max="8033" width="12.5703125" style="5" customWidth="1"/>
    <col min="8034" max="8047" width="11.7109375" style="5" customWidth="1"/>
    <col min="8048" max="8048" width="12.28515625" style="5" customWidth="1"/>
    <col min="8049" max="8049" width="11.7109375" style="5" customWidth="1"/>
    <col min="8050" max="8050" width="12.85546875" style="5" customWidth="1"/>
    <col min="8051" max="8051" width="11.7109375" style="5" customWidth="1"/>
    <col min="8052" max="8052" width="12.7109375" style="5" customWidth="1"/>
    <col min="8053" max="8053" width="11.7109375" style="5" customWidth="1"/>
    <col min="8054" max="8054" width="13" style="5" customWidth="1"/>
    <col min="8055" max="8066" width="11.7109375" style="5" customWidth="1"/>
    <col min="8067" max="8067" width="12.5703125" style="5" customWidth="1"/>
    <col min="8068" max="8068" width="11.7109375" style="5" customWidth="1"/>
    <col min="8069" max="8069" width="13" style="5" customWidth="1"/>
    <col min="8070" max="8075" width="11.7109375" style="5" customWidth="1"/>
    <col min="8076" max="8076" width="13.7109375" style="5" customWidth="1"/>
    <col min="8077" max="8077" width="13.140625" style="5" customWidth="1"/>
    <col min="8078" max="8081" width="13" style="5" customWidth="1"/>
    <col min="8082" max="8088" width="11.7109375" style="5" customWidth="1"/>
    <col min="8089" max="8089" width="10.85546875" style="5" customWidth="1"/>
    <col min="8090" max="8090" width="11.7109375" style="5" customWidth="1"/>
    <col min="8091" max="8093" width="22.7109375" style="5" customWidth="1"/>
    <col min="8094" max="8096" width="20.7109375" style="5" customWidth="1"/>
    <col min="8097" max="8284" width="8.85546875" style="5"/>
    <col min="8285" max="8285" width="6.140625" style="5" customWidth="1"/>
    <col min="8286" max="8286" width="20.28515625" style="5" customWidth="1"/>
    <col min="8287" max="8287" width="12.42578125" style="5" customWidth="1"/>
    <col min="8288" max="8288" width="13" style="5" customWidth="1"/>
    <col min="8289" max="8289" width="12.5703125" style="5" customWidth="1"/>
    <col min="8290" max="8303" width="11.7109375" style="5" customWidth="1"/>
    <col min="8304" max="8304" width="12.28515625" style="5" customWidth="1"/>
    <col min="8305" max="8305" width="11.7109375" style="5" customWidth="1"/>
    <col min="8306" max="8306" width="12.85546875" style="5" customWidth="1"/>
    <col min="8307" max="8307" width="11.7109375" style="5" customWidth="1"/>
    <col min="8308" max="8308" width="12.7109375" style="5" customWidth="1"/>
    <col min="8309" max="8309" width="11.7109375" style="5" customWidth="1"/>
    <col min="8310" max="8310" width="13" style="5" customWidth="1"/>
    <col min="8311" max="8322" width="11.7109375" style="5" customWidth="1"/>
    <col min="8323" max="8323" width="12.5703125" style="5" customWidth="1"/>
    <col min="8324" max="8324" width="11.7109375" style="5" customWidth="1"/>
    <col min="8325" max="8325" width="13" style="5" customWidth="1"/>
    <col min="8326" max="8331" width="11.7109375" style="5" customWidth="1"/>
    <col min="8332" max="8332" width="13.7109375" style="5" customWidth="1"/>
    <col min="8333" max="8333" width="13.140625" style="5" customWidth="1"/>
    <col min="8334" max="8337" width="13" style="5" customWidth="1"/>
    <col min="8338" max="8344" width="11.7109375" style="5" customWidth="1"/>
    <col min="8345" max="8345" width="10.85546875" style="5" customWidth="1"/>
    <col min="8346" max="8346" width="11.7109375" style="5" customWidth="1"/>
    <col min="8347" max="8349" width="22.7109375" style="5" customWidth="1"/>
    <col min="8350" max="8352" width="20.7109375" style="5" customWidth="1"/>
    <col min="8353" max="8540" width="8.85546875" style="5"/>
    <col min="8541" max="8541" width="6.140625" style="5" customWidth="1"/>
    <col min="8542" max="8542" width="20.28515625" style="5" customWidth="1"/>
    <col min="8543" max="8543" width="12.42578125" style="5" customWidth="1"/>
    <col min="8544" max="8544" width="13" style="5" customWidth="1"/>
    <col min="8545" max="8545" width="12.5703125" style="5" customWidth="1"/>
    <col min="8546" max="8559" width="11.7109375" style="5" customWidth="1"/>
    <col min="8560" max="8560" width="12.28515625" style="5" customWidth="1"/>
    <col min="8561" max="8561" width="11.7109375" style="5" customWidth="1"/>
    <col min="8562" max="8562" width="12.85546875" style="5" customWidth="1"/>
    <col min="8563" max="8563" width="11.7109375" style="5" customWidth="1"/>
    <col min="8564" max="8564" width="12.7109375" style="5" customWidth="1"/>
    <col min="8565" max="8565" width="11.7109375" style="5" customWidth="1"/>
    <col min="8566" max="8566" width="13" style="5" customWidth="1"/>
    <col min="8567" max="8578" width="11.7109375" style="5" customWidth="1"/>
    <col min="8579" max="8579" width="12.5703125" style="5" customWidth="1"/>
    <col min="8580" max="8580" width="11.7109375" style="5" customWidth="1"/>
    <col min="8581" max="8581" width="13" style="5" customWidth="1"/>
    <col min="8582" max="8587" width="11.7109375" style="5" customWidth="1"/>
    <col min="8588" max="8588" width="13.7109375" style="5" customWidth="1"/>
    <col min="8589" max="8589" width="13.140625" style="5" customWidth="1"/>
    <col min="8590" max="8593" width="13" style="5" customWidth="1"/>
    <col min="8594" max="8600" width="11.7109375" style="5" customWidth="1"/>
    <col min="8601" max="8601" width="10.85546875" style="5" customWidth="1"/>
    <col min="8602" max="8602" width="11.7109375" style="5" customWidth="1"/>
    <col min="8603" max="8605" width="22.7109375" style="5" customWidth="1"/>
    <col min="8606" max="8608" width="20.7109375" style="5" customWidth="1"/>
    <col min="8609" max="8796" width="8.85546875" style="5"/>
    <col min="8797" max="8797" width="6.140625" style="5" customWidth="1"/>
    <col min="8798" max="8798" width="20.28515625" style="5" customWidth="1"/>
    <col min="8799" max="8799" width="12.42578125" style="5" customWidth="1"/>
    <col min="8800" max="8800" width="13" style="5" customWidth="1"/>
    <col min="8801" max="8801" width="12.5703125" style="5" customWidth="1"/>
    <col min="8802" max="8815" width="11.7109375" style="5" customWidth="1"/>
    <col min="8816" max="8816" width="12.28515625" style="5" customWidth="1"/>
    <col min="8817" max="8817" width="11.7109375" style="5" customWidth="1"/>
    <col min="8818" max="8818" width="12.85546875" style="5" customWidth="1"/>
    <col min="8819" max="8819" width="11.7109375" style="5" customWidth="1"/>
    <col min="8820" max="8820" width="12.7109375" style="5" customWidth="1"/>
    <col min="8821" max="8821" width="11.7109375" style="5" customWidth="1"/>
    <col min="8822" max="8822" width="13" style="5" customWidth="1"/>
    <col min="8823" max="8834" width="11.7109375" style="5" customWidth="1"/>
    <col min="8835" max="8835" width="12.5703125" style="5" customWidth="1"/>
    <col min="8836" max="8836" width="11.7109375" style="5" customWidth="1"/>
    <col min="8837" max="8837" width="13" style="5" customWidth="1"/>
    <col min="8838" max="8843" width="11.7109375" style="5" customWidth="1"/>
    <col min="8844" max="8844" width="13.7109375" style="5" customWidth="1"/>
    <col min="8845" max="8845" width="13.140625" style="5" customWidth="1"/>
    <col min="8846" max="8849" width="13" style="5" customWidth="1"/>
    <col min="8850" max="8856" width="11.7109375" style="5" customWidth="1"/>
    <col min="8857" max="8857" width="10.85546875" style="5" customWidth="1"/>
    <col min="8858" max="8858" width="11.7109375" style="5" customWidth="1"/>
    <col min="8859" max="8861" width="22.7109375" style="5" customWidth="1"/>
    <col min="8862" max="8864" width="20.7109375" style="5" customWidth="1"/>
    <col min="8865" max="9052" width="8.85546875" style="5"/>
    <col min="9053" max="9053" width="6.140625" style="5" customWidth="1"/>
    <col min="9054" max="9054" width="20.28515625" style="5" customWidth="1"/>
    <col min="9055" max="9055" width="12.42578125" style="5" customWidth="1"/>
    <col min="9056" max="9056" width="13" style="5" customWidth="1"/>
    <col min="9057" max="9057" width="12.5703125" style="5" customWidth="1"/>
    <col min="9058" max="9071" width="11.7109375" style="5" customWidth="1"/>
    <col min="9072" max="9072" width="12.28515625" style="5" customWidth="1"/>
    <col min="9073" max="9073" width="11.7109375" style="5" customWidth="1"/>
    <col min="9074" max="9074" width="12.85546875" style="5" customWidth="1"/>
    <col min="9075" max="9075" width="11.7109375" style="5" customWidth="1"/>
    <col min="9076" max="9076" width="12.7109375" style="5" customWidth="1"/>
    <col min="9077" max="9077" width="11.7109375" style="5" customWidth="1"/>
    <col min="9078" max="9078" width="13" style="5" customWidth="1"/>
    <col min="9079" max="9090" width="11.7109375" style="5" customWidth="1"/>
    <col min="9091" max="9091" width="12.5703125" style="5" customWidth="1"/>
    <col min="9092" max="9092" width="11.7109375" style="5" customWidth="1"/>
    <col min="9093" max="9093" width="13" style="5" customWidth="1"/>
    <col min="9094" max="9099" width="11.7109375" style="5" customWidth="1"/>
    <col min="9100" max="9100" width="13.7109375" style="5" customWidth="1"/>
    <col min="9101" max="9101" width="13.140625" style="5" customWidth="1"/>
    <col min="9102" max="9105" width="13" style="5" customWidth="1"/>
    <col min="9106" max="9112" width="11.7109375" style="5" customWidth="1"/>
    <col min="9113" max="9113" width="10.85546875" style="5" customWidth="1"/>
    <col min="9114" max="9114" width="11.7109375" style="5" customWidth="1"/>
    <col min="9115" max="9117" width="22.7109375" style="5" customWidth="1"/>
    <col min="9118" max="9120" width="20.7109375" style="5" customWidth="1"/>
    <col min="9121" max="9308" width="8.85546875" style="5"/>
    <col min="9309" max="9309" width="6.140625" style="5" customWidth="1"/>
    <col min="9310" max="9310" width="20.28515625" style="5" customWidth="1"/>
    <col min="9311" max="9311" width="12.42578125" style="5" customWidth="1"/>
    <col min="9312" max="9312" width="13" style="5" customWidth="1"/>
    <col min="9313" max="9313" width="12.5703125" style="5" customWidth="1"/>
    <col min="9314" max="9327" width="11.7109375" style="5" customWidth="1"/>
    <col min="9328" max="9328" width="12.28515625" style="5" customWidth="1"/>
    <col min="9329" max="9329" width="11.7109375" style="5" customWidth="1"/>
    <col min="9330" max="9330" width="12.85546875" style="5" customWidth="1"/>
    <col min="9331" max="9331" width="11.7109375" style="5" customWidth="1"/>
    <col min="9332" max="9332" width="12.7109375" style="5" customWidth="1"/>
    <col min="9333" max="9333" width="11.7109375" style="5" customWidth="1"/>
    <col min="9334" max="9334" width="13" style="5" customWidth="1"/>
    <col min="9335" max="9346" width="11.7109375" style="5" customWidth="1"/>
    <col min="9347" max="9347" width="12.5703125" style="5" customWidth="1"/>
    <col min="9348" max="9348" width="11.7109375" style="5" customWidth="1"/>
    <col min="9349" max="9349" width="13" style="5" customWidth="1"/>
    <col min="9350" max="9355" width="11.7109375" style="5" customWidth="1"/>
    <col min="9356" max="9356" width="13.7109375" style="5" customWidth="1"/>
    <col min="9357" max="9357" width="13.140625" style="5" customWidth="1"/>
    <col min="9358" max="9361" width="13" style="5" customWidth="1"/>
    <col min="9362" max="9368" width="11.7109375" style="5" customWidth="1"/>
    <col min="9369" max="9369" width="10.85546875" style="5" customWidth="1"/>
    <col min="9370" max="9370" width="11.7109375" style="5" customWidth="1"/>
    <col min="9371" max="9373" width="22.7109375" style="5" customWidth="1"/>
    <col min="9374" max="9376" width="20.7109375" style="5" customWidth="1"/>
    <col min="9377" max="9564" width="8.85546875" style="5"/>
    <col min="9565" max="9565" width="6.140625" style="5" customWidth="1"/>
    <col min="9566" max="9566" width="20.28515625" style="5" customWidth="1"/>
    <col min="9567" max="9567" width="12.42578125" style="5" customWidth="1"/>
    <col min="9568" max="9568" width="13" style="5" customWidth="1"/>
    <col min="9569" max="9569" width="12.5703125" style="5" customWidth="1"/>
    <col min="9570" max="9583" width="11.7109375" style="5" customWidth="1"/>
    <col min="9584" max="9584" width="12.28515625" style="5" customWidth="1"/>
    <col min="9585" max="9585" width="11.7109375" style="5" customWidth="1"/>
    <col min="9586" max="9586" width="12.85546875" style="5" customWidth="1"/>
    <col min="9587" max="9587" width="11.7109375" style="5" customWidth="1"/>
    <col min="9588" max="9588" width="12.7109375" style="5" customWidth="1"/>
    <col min="9589" max="9589" width="11.7109375" style="5" customWidth="1"/>
    <col min="9590" max="9590" width="13" style="5" customWidth="1"/>
    <col min="9591" max="9602" width="11.7109375" style="5" customWidth="1"/>
    <col min="9603" max="9603" width="12.5703125" style="5" customWidth="1"/>
    <col min="9604" max="9604" width="11.7109375" style="5" customWidth="1"/>
    <col min="9605" max="9605" width="13" style="5" customWidth="1"/>
    <col min="9606" max="9611" width="11.7109375" style="5" customWidth="1"/>
    <col min="9612" max="9612" width="13.7109375" style="5" customWidth="1"/>
    <col min="9613" max="9613" width="13.140625" style="5" customWidth="1"/>
    <col min="9614" max="9617" width="13" style="5" customWidth="1"/>
    <col min="9618" max="9624" width="11.7109375" style="5" customWidth="1"/>
    <col min="9625" max="9625" width="10.85546875" style="5" customWidth="1"/>
    <col min="9626" max="9626" width="11.7109375" style="5" customWidth="1"/>
    <col min="9627" max="9629" width="22.7109375" style="5" customWidth="1"/>
    <col min="9630" max="9632" width="20.7109375" style="5" customWidth="1"/>
    <col min="9633" max="9820" width="8.85546875" style="5"/>
    <col min="9821" max="9821" width="6.140625" style="5" customWidth="1"/>
    <col min="9822" max="9822" width="20.28515625" style="5" customWidth="1"/>
    <col min="9823" max="9823" width="12.42578125" style="5" customWidth="1"/>
    <col min="9824" max="9824" width="13" style="5" customWidth="1"/>
    <col min="9825" max="9825" width="12.5703125" style="5" customWidth="1"/>
    <col min="9826" max="9839" width="11.7109375" style="5" customWidth="1"/>
    <col min="9840" max="9840" width="12.28515625" style="5" customWidth="1"/>
    <col min="9841" max="9841" width="11.7109375" style="5" customWidth="1"/>
    <col min="9842" max="9842" width="12.85546875" style="5" customWidth="1"/>
    <col min="9843" max="9843" width="11.7109375" style="5" customWidth="1"/>
    <col min="9844" max="9844" width="12.7109375" style="5" customWidth="1"/>
    <col min="9845" max="9845" width="11.7109375" style="5" customWidth="1"/>
    <col min="9846" max="9846" width="13" style="5" customWidth="1"/>
    <col min="9847" max="9858" width="11.7109375" style="5" customWidth="1"/>
    <col min="9859" max="9859" width="12.5703125" style="5" customWidth="1"/>
    <col min="9860" max="9860" width="11.7109375" style="5" customWidth="1"/>
    <col min="9861" max="9861" width="13" style="5" customWidth="1"/>
    <col min="9862" max="9867" width="11.7109375" style="5" customWidth="1"/>
    <col min="9868" max="9868" width="13.7109375" style="5" customWidth="1"/>
    <col min="9869" max="9869" width="13.140625" style="5" customWidth="1"/>
    <col min="9870" max="9873" width="13" style="5" customWidth="1"/>
    <col min="9874" max="9880" width="11.7109375" style="5" customWidth="1"/>
    <col min="9881" max="9881" width="10.85546875" style="5" customWidth="1"/>
    <col min="9882" max="9882" width="11.7109375" style="5" customWidth="1"/>
    <col min="9883" max="9885" width="22.7109375" style="5" customWidth="1"/>
    <col min="9886" max="9888" width="20.7109375" style="5" customWidth="1"/>
    <col min="9889" max="10076" width="8.85546875" style="5"/>
    <col min="10077" max="10077" width="6.140625" style="5" customWidth="1"/>
    <col min="10078" max="10078" width="20.28515625" style="5" customWidth="1"/>
    <col min="10079" max="10079" width="12.42578125" style="5" customWidth="1"/>
    <col min="10080" max="10080" width="13" style="5" customWidth="1"/>
    <col min="10081" max="10081" width="12.5703125" style="5" customWidth="1"/>
    <col min="10082" max="10095" width="11.7109375" style="5" customWidth="1"/>
    <col min="10096" max="10096" width="12.28515625" style="5" customWidth="1"/>
    <col min="10097" max="10097" width="11.7109375" style="5" customWidth="1"/>
    <col min="10098" max="10098" width="12.85546875" style="5" customWidth="1"/>
    <col min="10099" max="10099" width="11.7109375" style="5" customWidth="1"/>
    <col min="10100" max="10100" width="12.7109375" style="5" customWidth="1"/>
    <col min="10101" max="10101" width="11.7109375" style="5" customWidth="1"/>
    <col min="10102" max="10102" width="13" style="5" customWidth="1"/>
    <col min="10103" max="10114" width="11.7109375" style="5" customWidth="1"/>
    <col min="10115" max="10115" width="12.5703125" style="5" customWidth="1"/>
    <col min="10116" max="10116" width="11.7109375" style="5" customWidth="1"/>
    <col min="10117" max="10117" width="13" style="5" customWidth="1"/>
    <col min="10118" max="10123" width="11.7109375" style="5" customWidth="1"/>
    <col min="10124" max="10124" width="13.7109375" style="5" customWidth="1"/>
    <col min="10125" max="10125" width="13.140625" style="5" customWidth="1"/>
    <col min="10126" max="10129" width="13" style="5" customWidth="1"/>
    <col min="10130" max="10136" width="11.7109375" style="5" customWidth="1"/>
    <col min="10137" max="10137" width="10.85546875" style="5" customWidth="1"/>
    <col min="10138" max="10138" width="11.7109375" style="5" customWidth="1"/>
    <col min="10139" max="10141" width="22.7109375" style="5" customWidth="1"/>
    <col min="10142" max="10144" width="20.7109375" style="5" customWidth="1"/>
    <col min="10145" max="10332" width="8.85546875" style="5"/>
    <col min="10333" max="10333" width="6.140625" style="5" customWidth="1"/>
    <col min="10334" max="10334" width="20.28515625" style="5" customWidth="1"/>
    <col min="10335" max="10335" width="12.42578125" style="5" customWidth="1"/>
    <col min="10336" max="10336" width="13" style="5" customWidth="1"/>
    <col min="10337" max="10337" width="12.5703125" style="5" customWidth="1"/>
    <col min="10338" max="10351" width="11.7109375" style="5" customWidth="1"/>
    <col min="10352" max="10352" width="12.28515625" style="5" customWidth="1"/>
    <col min="10353" max="10353" width="11.7109375" style="5" customWidth="1"/>
    <col min="10354" max="10354" width="12.85546875" style="5" customWidth="1"/>
    <col min="10355" max="10355" width="11.7109375" style="5" customWidth="1"/>
    <col min="10356" max="10356" width="12.7109375" style="5" customWidth="1"/>
    <col min="10357" max="10357" width="11.7109375" style="5" customWidth="1"/>
    <col min="10358" max="10358" width="13" style="5" customWidth="1"/>
    <col min="10359" max="10370" width="11.7109375" style="5" customWidth="1"/>
    <col min="10371" max="10371" width="12.5703125" style="5" customWidth="1"/>
    <col min="10372" max="10372" width="11.7109375" style="5" customWidth="1"/>
    <col min="10373" max="10373" width="13" style="5" customWidth="1"/>
    <col min="10374" max="10379" width="11.7109375" style="5" customWidth="1"/>
    <col min="10380" max="10380" width="13.7109375" style="5" customWidth="1"/>
    <col min="10381" max="10381" width="13.140625" style="5" customWidth="1"/>
    <col min="10382" max="10385" width="13" style="5" customWidth="1"/>
    <col min="10386" max="10392" width="11.7109375" style="5" customWidth="1"/>
    <col min="10393" max="10393" width="10.85546875" style="5" customWidth="1"/>
    <col min="10394" max="10394" width="11.7109375" style="5" customWidth="1"/>
    <col min="10395" max="10397" width="22.7109375" style="5" customWidth="1"/>
    <col min="10398" max="10400" width="20.7109375" style="5" customWidth="1"/>
    <col min="10401" max="10588" width="8.85546875" style="5"/>
    <col min="10589" max="10589" width="6.140625" style="5" customWidth="1"/>
    <col min="10590" max="10590" width="20.28515625" style="5" customWidth="1"/>
    <col min="10591" max="10591" width="12.42578125" style="5" customWidth="1"/>
    <col min="10592" max="10592" width="13" style="5" customWidth="1"/>
    <col min="10593" max="10593" width="12.5703125" style="5" customWidth="1"/>
    <col min="10594" max="10607" width="11.7109375" style="5" customWidth="1"/>
    <col min="10608" max="10608" width="12.28515625" style="5" customWidth="1"/>
    <col min="10609" max="10609" width="11.7109375" style="5" customWidth="1"/>
    <col min="10610" max="10610" width="12.85546875" style="5" customWidth="1"/>
    <col min="10611" max="10611" width="11.7109375" style="5" customWidth="1"/>
    <col min="10612" max="10612" width="12.7109375" style="5" customWidth="1"/>
    <col min="10613" max="10613" width="11.7109375" style="5" customWidth="1"/>
    <col min="10614" max="10614" width="13" style="5" customWidth="1"/>
    <col min="10615" max="10626" width="11.7109375" style="5" customWidth="1"/>
    <col min="10627" max="10627" width="12.5703125" style="5" customWidth="1"/>
    <col min="10628" max="10628" width="11.7109375" style="5" customWidth="1"/>
    <col min="10629" max="10629" width="13" style="5" customWidth="1"/>
    <col min="10630" max="10635" width="11.7109375" style="5" customWidth="1"/>
    <col min="10636" max="10636" width="13.7109375" style="5" customWidth="1"/>
    <col min="10637" max="10637" width="13.140625" style="5" customWidth="1"/>
    <col min="10638" max="10641" width="13" style="5" customWidth="1"/>
    <col min="10642" max="10648" width="11.7109375" style="5" customWidth="1"/>
    <col min="10649" max="10649" width="10.85546875" style="5" customWidth="1"/>
    <col min="10650" max="10650" width="11.7109375" style="5" customWidth="1"/>
    <col min="10651" max="10653" width="22.7109375" style="5" customWidth="1"/>
    <col min="10654" max="10656" width="20.7109375" style="5" customWidth="1"/>
    <col min="10657" max="10844" width="8.85546875" style="5"/>
    <col min="10845" max="10845" width="6.140625" style="5" customWidth="1"/>
    <col min="10846" max="10846" width="20.28515625" style="5" customWidth="1"/>
    <col min="10847" max="10847" width="12.42578125" style="5" customWidth="1"/>
    <col min="10848" max="10848" width="13" style="5" customWidth="1"/>
    <col min="10849" max="10849" width="12.5703125" style="5" customWidth="1"/>
    <col min="10850" max="10863" width="11.7109375" style="5" customWidth="1"/>
    <col min="10864" max="10864" width="12.28515625" style="5" customWidth="1"/>
    <col min="10865" max="10865" width="11.7109375" style="5" customWidth="1"/>
    <col min="10866" max="10866" width="12.85546875" style="5" customWidth="1"/>
    <col min="10867" max="10867" width="11.7109375" style="5" customWidth="1"/>
    <col min="10868" max="10868" width="12.7109375" style="5" customWidth="1"/>
    <col min="10869" max="10869" width="11.7109375" style="5" customWidth="1"/>
    <col min="10870" max="10870" width="13" style="5" customWidth="1"/>
    <col min="10871" max="10882" width="11.7109375" style="5" customWidth="1"/>
    <col min="10883" max="10883" width="12.5703125" style="5" customWidth="1"/>
    <col min="10884" max="10884" width="11.7109375" style="5" customWidth="1"/>
    <col min="10885" max="10885" width="13" style="5" customWidth="1"/>
    <col min="10886" max="10891" width="11.7109375" style="5" customWidth="1"/>
    <col min="10892" max="10892" width="13.7109375" style="5" customWidth="1"/>
    <col min="10893" max="10893" width="13.140625" style="5" customWidth="1"/>
    <col min="10894" max="10897" width="13" style="5" customWidth="1"/>
    <col min="10898" max="10904" width="11.7109375" style="5" customWidth="1"/>
    <col min="10905" max="10905" width="10.85546875" style="5" customWidth="1"/>
    <col min="10906" max="10906" width="11.7109375" style="5" customWidth="1"/>
    <col min="10907" max="10909" width="22.7109375" style="5" customWidth="1"/>
    <col min="10910" max="10912" width="20.7109375" style="5" customWidth="1"/>
    <col min="10913" max="11100" width="8.85546875" style="5"/>
    <col min="11101" max="11101" width="6.140625" style="5" customWidth="1"/>
    <col min="11102" max="11102" width="20.28515625" style="5" customWidth="1"/>
    <col min="11103" max="11103" width="12.42578125" style="5" customWidth="1"/>
    <col min="11104" max="11104" width="13" style="5" customWidth="1"/>
    <col min="11105" max="11105" width="12.5703125" style="5" customWidth="1"/>
    <col min="11106" max="11119" width="11.7109375" style="5" customWidth="1"/>
    <col min="11120" max="11120" width="12.28515625" style="5" customWidth="1"/>
    <col min="11121" max="11121" width="11.7109375" style="5" customWidth="1"/>
    <col min="11122" max="11122" width="12.85546875" style="5" customWidth="1"/>
    <col min="11123" max="11123" width="11.7109375" style="5" customWidth="1"/>
    <col min="11124" max="11124" width="12.7109375" style="5" customWidth="1"/>
    <col min="11125" max="11125" width="11.7109375" style="5" customWidth="1"/>
    <col min="11126" max="11126" width="13" style="5" customWidth="1"/>
    <col min="11127" max="11138" width="11.7109375" style="5" customWidth="1"/>
    <col min="11139" max="11139" width="12.5703125" style="5" customWidth="1"/>
    <col min="11140" max="11140" width="11.7109375" style="5" customWidth="1"/>
    <col min="11141" max="11141" width="13" style="5" customWidth="1"/>
    <col min="11142" max="11147" width="11.7109375" style="5" customWidth="1"/>
    <col min="11148" max="11148" width="13.7109375" style="5" customWidth="1"/>
    <col min="11149" max="11149" width="13.140625" style="5" customWidth="1"/>
    <col min="11150" max="11153" width="13" style="5" customWidth="1"/>
    <col min="11154" max="11160" width="11.7109375" style="5" customWidth="1"/>
    <col min="11161" max="11161" width="10.85546875" style="5" customWidth="1"/>
    <col min="11162" max="11162" width="11.7109375" style="5" customWidth="1"/>
    <col min="11163" max="11165" width="22.7109375" style="5" customWidth="1"/>
    <col min="11166" max="11168" width="20.7109375" style="5" customWidth="1"/>
    <col min="11169" max="11356" width="8.85546875" style="5"/>
    <col min="11357" max="11357" width="6.140625" style="5" customWidth="1"/>
    <col min="11358" max="11358" width="20.28515625" style="5" customWidth="1"/>
    <col min="11359" max="11359" width="12.42578125" style="5" customWidth="1"/>
    <col min="11360" max="11360" width="13" style="5" customWidth="1"/>
    <col min="11361" max="11361" width="12.5703125" style="5" customWidth="1"/>
    <col min="11362" max="11375" width="11.7109375" style="5" customWidth="1"/>
    <col min="11376" max="11376" width="12.28515625" style="5" customWidth="1"/>
    <col min="11377" max="11377" width="11.7109375" style="5" customWidth="1"/>
    <col min="11378" max="11378" width="12.85546875" style="5" customWidth="1"/>
    <col min="11379" max="11379" width="11.7109375" style="5" customWidth="1"/>
    <col min="11380" max="11380" width="12.7109375" style="5" customWidth="1"/>
    <col min="11381" max="11381" width="11.7109375" style="5" customWidth="1"/>
    <col min="11382" max="11382" width="13" style="5" customWidth="1"/>
    <col min="11383" max="11394" width="11.7109375" style="5" customWidth="1"/>
    <col min="11395" max="11395" width="12.5703125" style="5" customWidth="1"/>
    <col min="11396" max="11396" width="11.7109375" style="5" customWidth="1"/>
    <col min="11397" max="11397" width="13" style="5" customWidth="1"/>
    <col min="11398" max="11403" width="11.7109375" style="5" customWidth="1"/>
    <col min="11404" max="11404" width="13.7109375" style="5" customWidth="1"/>
    <col min="11405" max="11405" width="13.140625" style="5" customWidth="1"/>
    <col min="11406" max="11409" width="13" style="5" customWidth="1"/>
    <col min="11410" max="11416" width="11.7109375" style="5" customWidth="1"/>
    <col min="11417" max="11417" width="10.85546875" style="5" customWidth="1"/>
    <col min="11418" max="11418" width="11.7109375" style="5" customWidth="1"/>
    <col min="11419" max="11421" width="22.7109375" style="5" customWidth="1"/>
    <col min="11422" max="11424" width="20.7109375" style="5" customWidth="1"/>
    <col min="11425" max="11612" width="8.85546875" style="5"/>
    <col min="11613" max="11613" width="6.140625" style="5" customWidth="1"/>
    <col min="11614" max="11614" width="20.28515625" style="5" customWidth="1"/>
    <col min="11615" max="11615" width="12.42578125" style="5" customWidth="1"/>
    <col min="11616" max="11616" width="13" style="5" customWidth="1"/>
    <col min="11617" max="11617" width="12.5703125" style="5" customWidth="1"/>
    <col min="11618" max="11631" width="11.7109375" style="5" customWidth="1"/>
    <col min="11632" max="11632" width="12.28515625" style="5" customWidth="1"/>
    <col min="11633" max="11633" width="11.7109375" style="5" customWidth="1"/>
    <col min="11634" max="11634" width="12.85546875" style="5" customWidth="1"/>
    <col min="11635" max="11635" width="11.7109375" style="5" customWidth="1"/>
    <col min="11636" max="11636" width="12.7109375" style="5" customWidth="1"/>
    <col min="11637" max="11637" width="11.7109375" style="5" customWidth="1"/>
    <col min="11638" max="11638" width="13" style="5" customWidth="1"/>
    <col min="11639" max="11650" width="11.7109375" style="5" customWidth="1"/>
    <col min="11651" max="11651" width="12.5703125" style="5" customWidth="1"/>
    <col min="11652" max="11652" width="11.7109375" style="5" customWidth="1"/>
    <col min="11653" max="11653" width="13" style="5" customWidth="1"/>
    <col min="11654" max="11659" width="11.7109375" style="5" customWidth="1"/>
    <col min="11660" max="11660" width="13.7109375" style="5" customWidth="1"/>
    <col min="11661" max="11661" width="13.140625" style="5" customWidth="1"/>
    <col min="11662" max="11665" width="13" style="5" customWidth="1"/>
    <col min="11666" max="11672" width="11.7109375" style="5" customWidth="1"/>
    <col min="11673" max="11673" width="10.85546875" style="5" customWidth="1"/>
    <col min="11674" max="11674" width="11.7109375" style="5" customWidth="1"/>
    <col min="11675" max="11677" width="22.7109375" style="5" customWidth="1"/>
    <col min="11678" max="11680" width="20.7109375" style="5" customWidth="1"/>
    <col min="11681" max="11868" width="8.85546875" style="5"/>
    <col min="11869" max="11869" width="6.140625" style="5" customWidth="1"/>
    <col min="11870" max="11870" width="20.28515625" style="5" customWidth="1"/>
    <col min="11871" max="11871" width="12.42578125" style="5" customWidth="1"/>
    <col min="11872" max="11872" width="13" style="5" customWidth="1"/>
    <col min="11873" max="11873" width="12.5703125" style="5" customWidth="1"/>
    <col min="11874" max="11887" width="11.7109375" style="5" customWidth="1"/>
    <col min="11888" max="11888" width="12.28515625" style="5" customWidth="1"/>
    <col min="11889" max="11889" width="11.7109375" style="5" customWidth="1"/>
    <col min="11890" max="11890" width="12.85546875" style="5" customWidth="1"/>
    <col min="11891" max="11891" width="11.7109375" style="5" customWidth="1"/>
    <col min="11892" max="11892" width="12.7109375" style="5" customWidth="1"/>
    <col min="11893" max="11893" width="11.7109375" style="5" customWidth="1"/>
    <col min="11894" max="11894" width="13" style="5" customWidth="1"/>
    <col min="11895" max="11906" width="11.7109375" style="5" customWidth="1"/>
    <col min="11907" max="11907" width="12.5703125" style="5" customWidth="1"/>
    <col min="11908" max="11908" width="11.7109375" style="5" customWidth="1"/>
    <col min="11909" max="11909" width="13" style="5" customWidth="1"/>
    <col min="11910" max="11915" width="11.7109375" style="5" customWidth="1"/>
    <col min="11916" max="11916" width="13.7109375" style="5" customWidth="1"/>
    <col min="11917" max="11917" width="13.140625" style="5" customWidth="1"/>
    <col min="11918" max="11921" width="13" style="5" customWidth="1"/>
    <col min="11922" max="11928" width="11.7109375" style="5" customWidth="1"/>
    <col min="11929" max="11929" width="10.85546875" style="5" customWidth="1"/>
    <col min="11930" max="11930" width="11.7109375" style="5" customWidth="1"/>
    <col min="11931" max="11933" width="22.7109375" style="5" customWidth="1"/>
    <col min="11934" max="11936" width="20.7109375" style="5" customWidth="1"/>
    <col min="11937" max="12124" width="8.85546875" style="5"/>
    <col min="12125" max="12125" width="6.140625" style="5" customWidth="1"/>
    <col min="12126" max="12126" width="20.28515625" style="5" customWidth="1"/>
    <col min="12127" max="12127" width="12.42578125" style="5" customWidth="1"/>
    <col min="12128" max="12128" width="13" style="5" customWidth="1"/>
    <col min="12129" max="12129" width="12.5703125" style="5" customWidth="1"/>
    <col min="12130" max="12143" width="11.7109375" style="5" customWidth="1"/>
    <col min="12144" max="12144" width="12.28515625" style="5" customWidth="1"/>
    <col min="12145" max="12145" width="11.7109375" style="5" customWidth="1"/>
    <col min="12146" max="12146" width="12.85546875" style="5" customWidth="1"/>
    <col min="12147" max="12147" width="11.7109375" style="5" customWidth="1"/>
    <col min="12148" max="12148" width="12.7109375" style="5" customWidth="1"/>
    <col min="12149" max="12149" width="11.7109375" style="5" customWidth="1"/>
    <col min="12150" max="12150" width="13" style="5" customWidth="1"/>
    <col min="12151" max="12162" width="11.7109375" style="5" customWidth="1"/>
    <col min="12163" max="12163" width="12.5703125" style="5" customWidth="1"/>
    <col min="12164" max="12164" width="11.7109375" style="5" customWidth="1"/>
    <col min="12165" max="12165" width="13" style="5" customWidth="1"/>
    <col min="12166" max="12171" width="11.7109375" style="5" customWidth="1"/>
    <col min="12172" max="12172" width="13.7109375" style="5" customWidth="1"/>
    <col min="12173" max="12173" width="13.140625" style="5" customWidth="1"/>
    <col min="12174" max="12177" width="13" style="5" customWidth="1"/>
    <col min="12178" max="12184" width="11.7109375" style="5" customWidth="1"/>
    <col min="12185" max="12185" width="10.85546875" style="5" customWidth="1"/>
    <col min="12186" max="12186" width="11.7109375" style="5" customWidth="1"/>
    <col min="12187" max="12189" width="22.7109375" style="5" customWidth="1"/>
    <col min="12190" max="12192" width="20.7109375" style="5" customWidth="1"/>
    <col min="12193" max="12380" width="8.85546875" style="5"/>
    <col min="12381" max="12381" width="6.140625" style="5" customWidth="1"/>
    <col min="12382" max="12382" width="20.28515625" style="5" customWidth="1"/>
    <col min="12383" max="12383" width="12.42578125" style="5" customWidth="1"/>
    <col min="12384" max="12384" width="13" style="5" customWidth="1"/>
    <col min="12385" max="12385" width="12.5703125" style="5" customWidth="1"/>
    <col min="12386" max="12399" width="11.7109375" style="5" customWidth="1"/>
    <col min="12400" max="12400" width="12.28515625" style="5" customWidth="1"/>
    <col min="12401" max="12401" width="11.7109375" style="5" customWidth="1"/>
    <col min="12402" max="12402" width="12.85546875" style="5" customWidth="1"/>
    <col min="12403" max="12403" width="11.7109375" style="5" customWidth="1"/>
    <col min="12404" max="12404" width="12.7109375" style="5" customWidth="1"/>
    <col min="12405" max="12405" width="11.7109375" style="5" customWidth="1"/>
    <col min="12406" max="12406" width="13" style="5" customWidth="1"/>
    <col min="12407" max="12418" width="11.7109375" style="5" customWidth="1"/>
    <col min="12419" max="12419" width="12.5703125" style="5" customWidth="1"/>
    <col min="12420" max="12420" width="11.7109375" style="5" customWidth="1"/>
    <col min="12421" max="12421" width="13" style="5" customWidth="1"/>
    <col min="12422" max="12427" width="11.7109375" style="5" customWidth="1"/>
    <col min="12428" max="12428" width="13.7109375" style="5" customWidth="1"/>
    <col min="12429" max="12429" width="13.140625" style="5" customWidth="1"/>
    <col min="12430" max="12433" width="13" style="5" customWidth="1"/>
    <col min="12434" max="12440" width="11.7109375" style="5" customWidth="1"/>
    <col min="12441" max="12441" width="10.85546875" style="5" customWidth="1"/>
    <col min="12442" max="12442" width="11.7109375" style="5" customWidth="1"/>
    <col min="12443" max="12445" width="22.7109375" style="5" customWidth="1"/>
    <col min="12446" max="12448" width="20.7109375" style="5" customWidth="1"/>
    <col min="12449" max="12636" width="8.85546875" style="5"/>
    <col min="12637" max="12637" width="6.140625" style="5" customWidth="1"/>
    <col min="12638" max="12638" width="20.28515625" style="5" customWidth="1"/>
    <col min="12639" max="12639" width="12.42578125" style="5" customWidth="1"/>
    <col min="12640" max="12640" width="13" style="5" customWidth="1"/>
    <col min="12641" max="12641" width="12.5703125" style="5" customWidth="1"/>
    <col min="12642" max="12655" width="11.7109375" style="5" customWidth="1"/>
    <col min="12656" max="12656" width="12.28515625" style="5" customWidth="1"/>
    <col min="12657" max="12657" width="11.7109375" style="5" customWidth="1"/>
    <col min="12658" max="12658" width="12.85546875" style="5" customWidth="1"/>
    <col min="12659" max="12659" width="11.7109375" style="5" customWidth="1"/>
    <col min="12660" max="12660" width="12.7109375" style="5" customWidth="1"/>
    <col min="12661" max="12661" width="11.7109375" style="5" customWidth="1"/>
    <col min="12662" max="12662" width="13" style="5" customWidth="1"/>
    <col min="12663" max="12674" width="11.7109375" style="5" customWidth="1"/>
    <col min="12675" max="12675" width="12.5703125" style="5" customWidth="1"/>
    <col min="12676" max="12676" width="11.7109375" style="5" customWidth="1"/>
    <col min="12677" max="12677" width="13" style="5" customWidth="1"/>
    <col min="12678" max="12683" width="11.7109375" style="5" customWidth="1"/>
    <col min="12684" max="12684" width="13.7109375" style="5" customWidth="1"/>
    <col min="12685" max="12685" width="13.140625" style="5" customWidth="1"/>
    <col min="12686" max="12689" width="13" style="5" customWidth="1"/>
    <col min="12690" max="12696" width="11.7109375" style="5" customWidth="1"/>
    <col min="12697" max="12697" width="10.85546875" style="5" customWidth="1"/>
    <col min="12698" max="12698" width="11.7109375" style="5" customWidth="1"/>
    <col min="12699" max="12701" width="22.7109375" style="5" customWidth="1"/>
    <col min="12702" max="12704" width="20.7109375" style="5" customWidth="1"/>
    <col min="12705" max="12892" width="8.85546875" style="5"/>
    <col min="12893" max="12893" width="6.140625" style="5" customWidth="1"/>
    <col min="12894" max="12894" width="20.28515625" style="5" customWidth="1"/>
    <col min="12895" max="12895" width="12.42578125" style="5" customWidth="1"/>
    <col min="12896" max="12896" width="13" style="5" customWidth="1"/>
    <col min="12897" max="12897" width="12.5703125" style="5" customWidth="1"/>
    <col min="12898" max="12911" width="11.7109375" style="5" customWidth="1"/>
    <col min="12912" max="12912" width="12.28515625" style="5" customWidth="1"/>
    <col min="12913" max="12913" width="11.7109375" style="5" customWidth="1"/>
    <col min="12914" max="12914" width="12.85546875" style="5" customWidth="1"/>
    <col min="12915" max="12915" width="11.7109375" style="5" customWidth="1"/>
    <col min="12916" max="12916" width="12.7109375" style="5" customWidth="1"/>
    <col min="12917" max="12917" width="11.7109375" style="5" customWidth="1"/>
    <col min="12918" max="12918" width="13" style="5" customWidth="1"/>
    <col min="12919" max="12930" width="11.7109375" style="5" customWidth="1"/>
    <col min="12931" max="12931" width="12.5703125" style="5" customWidth="1"/>
    <col min="12932" max="12932" width="11.7109375" style="5" customWidth="1"/>
    <col min="12933" max="12933" width="13" style="5" customWidth="1"/>
    <col min="12934" max="12939" width="11.7109375" style="5" customWidth="1"/>
    <col min="12940" max="12940" width="13.7109375" style="5" customWidth="1"/>
    <col min="12941" max="12941" width="13.140625" style="5" customWidth="1"/>
    <col min="12942" max="12945" width="13" style="5" customWidth="1"/>
    <col min="12946" max="12952" width="11.7109375" style="5" customWidth="1"/>
    <col min="12953" max="12953" width="10.85546875" style="5" customWidth="1"/>
    <col min="12954" max="12954" width="11.7109375" style="5" customWidth="1"/>
    <col min="12955" max="12957" width="22.7109375" style="5" customWidth="1"/>
    <col min="12958" max="12960" width="20.7109375" style="5" customWidth="1"/>
    <col min="12961" max="13148" width="8.85546875" style="5"/>
    <col min="13149" max="13149" width="6.140625" style="5" customWidth="1"/>
    <col min="13150" max="13150" width="20.28515625" style="5" customWidth="1"/>
    <col min="13151" max="13151" width="12.42578125" style="5" customWidth="1"/>
    <col min="13152" max="13152" width="13" style="5" customWidth="1"/>
    <col min="13153" max="13153" width="12.5703125" style="5" customWidth="1"/>
    <col min="13154" max="13167" width="11.7109375" style="5" customWidth="1"/>
    <col min="13168" max="13168" width="12.28515625" style="5" customWidth="1"/>
    <col min="13169" max="13169" width="11.7109375" style="5" customWidth="1"/>
    <col min="13170" max="13170" width="12.85546875" style="5" customWidth="1"/>
    <col min="13171" max="13171" width="11.7109375" style="5" customWidth="1"/>
    <col min="13172" max="13172" width="12.7109375" style="5" customWidth="1"/>
    <col min="13173" max="13173" width="11.7109375" style="5" customWidth="1"/>
    <col min="13174" max="13174" width="13" style="5" customWidth="1"/>
    <col min="13175" max="13186" width="11.7109375" style="5" customWidth="1"/>
    <col min="13187" max="13187" width="12.5703125" style="5" customWidth="1"/>
    <col min="13188" max="13188" width="11.7109375" style="5" customWidth="1"/>
    <col min="13189" max="13189" width="13" style="5" customWidth="1"/>
    <col min="13190" max="13195" width="11.7109375" style="5" customWidth="1"/>
    <col min="13196" max="13196" width="13.7109375" style="5" customWidth="1"/>
    <col min="13197" max="13197" width="13.140625" style="5" customWidth="1"/>
    <col min="13198" max="13201" width="13" style="5" customWidth="1"/>
    <col min="13202" max="13208" width="11.7109375" style="5" customWidth="1"/>
    <col min="13209" max="13209" width="10.85546875" style="5" customWidth="1"/>
    <col min="13210" max="13210" width="11.7109375" style="5" customWidth="1"/>
    <col min="13211" max="13213" width="22.7109375" style="5" customWidth="1"/>
    <col min="13214" max="13216" width="20.7109375" style="5" customWidth="1"/>
    <col min="13217" max="13404" width="8.85546875" style="5"/>
    <col min="13405" max="13405" width="6.140625" style="5" customWidth="1"/>
    <col min="13406" max="13406" width="20.28515625" style="5" customWidth="1"/>
    <col min="13407" max="13407" width="12.42578125" style="5" customWidth="1"/>
    <col min="13408" max="13408" width="13" style="5" customWidth="1"/>
    <col min="13409" max="13409" width="12.5703125" style="5" customWidth="1"/>
    <col min="13410" max="13423" width="11.7109375" style="5" customWidth="1"/>
    <col min="13424" max="13424" width="12.28515625" style="5" customWidth="1"/>
    <col min="13425" max="13425" width="11.7109375" style="5" customWidth="1"/>
    <col min="13426" max="13426" width="12.85546875" style="5" customWidth="1"/>
    <col min="13427" max="13427" width="11.7109375" style="5" customWidth="1"/>
    <col min="13428" max="13428" width="12.7109375" style="5" customWidth="1"/>
    <col min="13429" max="13429" width="11.7109375" style="5" customWidth="1"/>
    <col min="13430" max="13430" width="13" style="5" customWidth="1"/>
    <col min="13431" max="13442" width="11.7109375" style="5" customWidth="1"/>
    <col min="13443" max="13443" width="12.5703125" style="5" customWidth="1"/>
    <col min="13444" max="13444" width="11.7109375" style="5" customWidth="1"/>
    <col min="13445" max="13445" width="13" style="5" customWidth="1"/>
    <col min="13446" max="13451" width="11.7109375" style="5" customWidth="1"/>
    <col min="13452" max="13452" width="13.7109375" style="5" customWidth="1"/>
    <col min="13453" max="13453" width="13.140625" style="5" customWidth="1"/>
    <col min="13454" max="13457" width="13" style="5" customWidth="1"/>
    <col min="13458" max="13464" width="11.7109375" style="5" customWidth="1"/>
    <col min="13465" max="13465" width="10.85546875" style="5" customWidth="1"/>
    <col min="13466" max="13466" width="11.7109375" style="5" customWidth="1"/>
    <col min="13467" max="13469" width="22.7109375" style="5" customWidth="1"/>
    <col min="13470" max="13472" width="20.7109375" style="5" customWidth="1"/>
    <col min="13473" max="13660" width="8.85546875" style="5"/>
    <col min="13661" max="13661" width="6.140625" style="5" customWidth="1"/>
    <col min="13662" max="13662" width="20.28515625" style="5" customWidth="1"/>
    <col min="13663" max="13663" width="12.42578125" style="5" customWidth="1"/>
    <col min="13664" max="13664" width="13" style="5" customWidth="1"/>
    <col min="13665" max="13665" width="12.5703125" style="5" customWidth="1"/>
    <col min="13666" max="13679" width="11.7109375" style="5" customWidth="1"/>
    <col min="13680" max="13680" width="12.28515625" style="5" customWidth="1"/>
    <col min="13681" max="13681" width="11.7109375" style="5" customWidth="1"/>
    <col min="13682" max="13682" width="12.85546875" style="5" customWidth="1"/>
    <col min="13683" max="13683" width="11.7109375" style="5" customWidth="1"/>
    <col min="13684" max="13684" width="12.7109375" style="5" customWidth="1"/>
    <col min="13685" max="13685" width="11.7109375" style="5" customWidth="1"/>
    <col min="13686" max="13686" width="13" style="5" customWidth="1"/>
    <col min="13687" max="13698" width="11.7109375" style="5" customWidth="1"/>
    <col min="13699" max="13699" width="12.5703125" style="5" customWidth="1"/>
    <col min="13700" max="13700" width="11.7109375" style="5" customWidth="1"/>
    <col min="13701" max="13701" width="13" style="5" customWidth="1"/>
    <col min="13702" max="13707" width="11.7109375" style="5" customWidth="1"/>
    <col min="13708" max="13708" width="13.7109375" style="5" customWidth="1"/>
    <col min="13709" max="13709" width="13.140625" style="5" customWidth="1"/>
    <col min="13710" max="13713" width="13" style="5" customWidth="1"/>
    <col min="13714" max="13720" width="11.7109375" style="5" customWidth="1"/>
    <col min="13721" max="13721" width="10.85546875" style="5" customWidth="1"/>
    <col min="13722" max="13722" width="11.7109375" style="5" customWidth="1"/>
    <col min="13723" max="13725" width="22.7109375" style="5" customWidth="1"/>
    <col min="13726" max="13728" width="20.7109375" style="5" customWidth="1"/>
    <col min="13729" max="13916" width="8.85546875" style="5"/>
    <col min="13917" max="13917" width="6.140625" style="5" customWidth="1"/>
    <col min="13918" max="13918" width="20.28515625" style="5" customWidth="1"/>
    <col min="13919" max="13919" width="12.42578125" style="5" customWidth="1"/>
    <col min="13920" max="13920" width="13" style="5" customWidth="1"/>
    <col min="13921" max="13921" width="12.5703125" style="5" customWidth="1"/>
    <col min="13922" max="13935" width="11.7109375" style="5" customWidth="1"/>
    <col min="13936" max="13936" width="12.28515625" style="5" customWidth="1"/>
    <col min="13937" max="13937" width="11.7109375" style="5" customWidth="1"/>
    <col min="13938" max="13938" width="12.85546875" style="5" customWidth="1"/>
    <col min="13939" max="13939" width="11.7109375" style="5" customWidth="1"/>
    <col min="13940" max="13940" width="12.7109375" style="5" customWidth="1"/>
    <col min="13941" max="13941" width="11.7109375" style="5" customWidth="1"/>
    <col min="13942" max="13942" width="13" style="5" customWidth="1"/>
    <col min="13943" max="13954" width="11.7109375" style="5" customWidth="1"/>
    <col min="13955" max="13955" width="12.5703125" style="5" customWidth="1"/>
    <col min="13956" max="13956" width="11.7109375" style="5" customWidth="1"/>
    <col min="13957" max="13957" width="13" style="5" customWidth="1"/>
    <col min="13958" max="13963" width="11.7109375" style="5" customWidth="1"/>
    <col min="13964" max="13964" width="13.7109375" style="5" customWidth="1"/>
    <col min="13965" max="13965" width="13.140625" style="5" customWidth="1"/>
    <col min="13966" max="13969" width="13" style="5" customWidth="1"/>
    <col min="13970" max="13976" width="11.7109375" style="5" customWidth="1"/>
    <col min="13977" max="13977" width="10.85546875" style="5" customWidth="1"/>
    <col min="13978" max="13978" width="11.7109375" style="5" customWidth="1"/>
    <col min="13979" max="13981" width="22.7109375" style="5" customWidth="1"/>
    <col min="13982" max="13984" width="20.7109375" style="5" customWidth="1"/>
    <col min="13985" max="14172" width="8.85546875" style="5"/>
    <col min="14173" max="14173" width="6.140625" style="5" customWidth="1"/>
    <col min="14174" max="14174" width="20.28515625" style="5" customWidth="1"/>
    <col min="14175" max="14175" width="12.42578125" style="5" customWidth="1"/>
    <col min="14176" max="14176" width="13" style="5" customWidth="1"/>
    <col min="14177" max="14177" width="12.5703125" style="5" customWidth="1"/>
    <col min="14178" max="14191" width="11.7109375" style="5" customWidth="1"/>
    <col min="14192" max="14192" width="12.28515625" style="5" customWidth="1"/>
    <col min="14193" max="14193" width="11.7109375" style="5" customWidth="1"/>
    <col min="14194" max="14194" width="12.85546875" style="5" customWidth="1"/>
    <col min="14195" max="14195" width="11.7109375" style="5" customWidth="1"/>
    <col min="14196" max="14196" width="12.7109375" style="5" customWidth="1"/>
    <col min="14197" max="14197" width="11.7109375" style="5" customWidth="1"/>
    <col min="14198" max="14198" width="13" style="5" customWidth="1"/>
    <col min="14199" max="14210" width="11.7109375" style="5" customWidth="1"/>
    <col min="14211" max="14211" width="12.5703125" style="5" customWidth="1"/>
    <col min="14212" max="14212" width="11.7109375" style="5" customWidth="1"/>
    <col min="14213" max="14213" width="13" style="5" customWidth="1"/>
    <col min="14214" max="14219" width="11.7109375" style="5" customWidth="1"/>
    <col min="14220" max="14220" width="13.7109375" style="5" customWidth="1"/>
    <col min="14221" max="14221" width="13.140625" style="5" customWidth="1"/>
    <col min="14222" max="14225" width="13" style="5" customWidth="1"/>
    <col min="14226" max="14232" width="11.7109375" style="5" customWidth="1"/>
    <col min="14233" max="14233" width="10.85546875" style="5" customWidth="1"/>
    <col min="14234" max="14234" width="11.7109375" style="5" customWidth="1"/>
    <col min="14235" max="14237" width="22.7109375" style="5" customWidth="1"/>
    <col min="14238" max="14240" width="20.7109375" style="5" customWidth="1"/>
    <col min="14241" max="14428" width="8.85546875" style="5"/>
    <col min="14429" max="14429" width="6.140625" style="5" customWidth="1"/>
    <col min="14430" max="14430" width="20.28515625" style="5" customWidth="1"/>
    <col min="14431" max="14431" width="12.42578125" style="5" customWidth="1"/>
    <col min="14432" max="14432" width="13" style="5" customWidth="1"/>
    <col min="14433" max="14433" width="12.5703125" style="5" customWidth="1"/>
    <col min="14434" max="14447" width="11.7109375" style="5" customWidth="1"/>
    <col min="14448" max="14448" width="12.28515625" style="5" customWidth="1"/>
    <col min="14449" max="14449" width="11.7109375" style="5" customWidth="1"/>
    <col min="14450" max="14450" width="12.85546875" style="5" customWidth="1"/>
    <col min="14451" max="14451" width="11.7109375" style="5" customWidth="1"/>
    <col min="14452" max="14452" width="12.7109375" style="5" customWidth="1"/>
    <col min="14453" max="14453" width="11.7109375" style="5" customWidth="1"/>
    <col min="14454" max="14454" width="13" style="5" customWidth="1"/>
    <col min="14455" max="14466" width="11.7109375" style="5" customWidth="1"/>
    <col min="14467" max="14467" width="12.5703125" style="5" customWidth="1"/>
    <col min="14468" max="14468" width="11.7109375" style="5" customWidth="1"/>
    <col min="14469" max="14469" width="13" style="5" customWidth="1"/>
    <col min="14470" max="14475" width="11.7109375" style="5" customWidth="1"/>
    <col min="14476" max="14476" width="13.7109375" style="5" customWidth="1"/>
    <col min="14477" max="14477" width="13.140625" style="5" customWidth="1"/>
    <col min="14478" max="14481" width="13" style="5" customWidth="1"/>
    <col min="14482" max="14488" width="11.7109375" style="5" customWidth="1"/>
    <col min="14489" max="14489" width="10.85546875" style="5" customWidth="1"/>
    <col min="14490" max="14490" width="11.7109375" style="5" customWidth="1"/>
    <col min="14491" max="14493" width="22.7109375" style="5" customWidth="1"/>
    <col min="14494" max="14496" width="20.7109375" style="5" customWidth="1"/>
    <col min="14497" max="14684" width="8.85546875" style="5"/>
    <col min="14685" max="14685" width="6.140625" style="5" customWidth="1"/>
    <col min="14686" max="14686" width="20.28515625" style="5" customWidth="1"/>
    <col min="14687" max="14687" width="12.42578125" style="5" customWidth="1"/>
    <col min="14688" max="14688" width="13" style="5" customWidth="1"/>
    <col min="14689" max="14689" width="12.5703125" style="5" customWidth="1"/>
    <col min="14690" max="14703" width="11.7109375" style="5" customWidth="1"/>
    <col min="14704" max="14704" width="12.28515625" style="5" customWidth="1"/>
    <col min="14705" max="14705" width="11.7109375" style="5" customWidth="1"/>
    <col min="14706" max="14706" width="12.85546875" style="5" customWidth="1"/>
    <col min="14707" max="14707" width="11.7109375" style="5" customWidth="1"/>
    <col min="14708" max="14708" width="12.7109375" style="5" customWidth="1"/>
    <col min="14709" max="14709" width="11.7109375" style="5" customWidth="1"/>
    <col min="14710" max="14710" width="13" style="5" customWidth="1"/>
    <col min="14711" max="14722" width="11.7109375" style="5" customWidth="1"/>
    <col min="14723" max="14723" width="12.5703125" style="5" customWidth="1"/>
    <col min="14724" max="14724" width="11.7109375" style="5" customWidth="1"/>
    <col min="14725" max="14725" width="13" style="5" customWidth="1"/>
    <col min="14726" max="14731" width="11.7109375" style="5" customWidth="1"/>
    <col min="14732" max="14732" width="13.7109375" style="5" customWidth="1"/>
    <col min="14733" max="14733" width="13.140625" style="5" customWidth="1"/>
    <col min="14734" max="14737" width="13" style="5" customWidth="1"/>
    <col min="14738" max="14744" width="11.7109375" style="5" customWidth="1"/>
    <col min="14745" max="14745" width="10.85546875" style="5" customWidth="1"/>
    <col min="14746" max="14746" width="11.7109375" style="5" customWidth="1"/>
    <col min="14747" max="14749" width="22.7109375" style="5" customWidth="1"/>
    <col min="14750" max="14752" width="20.7109375" style="5" customWidth="1"/>
    <col min="14753" max="14940" width="8.85546875" style="5"/>
    <col min="14941" max="14941" width="6.140625" style="5" customWidth="1"/>
    <col min="14942" max="14942" width="20.28515625" style="5" customWidth="1"/>
    <col min="14943" max="14943" width="12.42578125" style="5" customWidth="1"/>
    <col min="14944" max="14944" width="13" style="5" customWidth="1"/>
    <col min="14945" max="14945" width="12.5703125" style="5" customWidth="1"/>
    <col min="14946" max="14959" width="11.7109375" style="5" customWidth="1"/>
    <col min="14960" max="14960" width="12.28515625" style="5" customWidth="1"/>
    <col min="14961" max="14961" width="11.7109375" style="5" customWidth="1"/>
    <col min="14962" max="14962" width="12.85546875" style="5" customWidth="1"/>
    <col min="14963" max="14963" width="11.7109375" style="5" customWidth="1"/>
    <col min="14964" max="14964" width="12.7109375" style="5" customWidth="1"/>
    <col min="14965" max="14965" width="11.7109375" style="5" customWidth="1"/>
    <col min="14966" max="14966" width="13" style="5" customWidth="1"/>
    <col min="14967" max="14978" width="11.7109375" style="5" customWidth="1"/>
    <col min="14979" max="14979" width="12.5703125" style="5" customWidth="1"/>
    <col min="14980" max="14980" width="11.7109375" style="5" customWidth="1"/>
    <col min="14981" max="14981" width="13" style="5" customWidth="1"/>
    <col min="14982" max="14987" width="11.7109375" style="5" customWidth="1"/>
    <col min="14988" max="14988" width="13.7109375" style="5" customWidth="1"/>
    <col min="14989" max="14989" width="13.140625" style="5" customWidth="1"/>
    <col min="14990" max="14993" width="13" style="5" customWidth="1"/>
    <col min="14994" max="15000" width="11.7109375" style="5" customWidth="1"/>
    <col min="15001" max="15001" width="10.85546875" style="5" customWidth="1"/>
    <col min="15002" max="15002" width="11.7109375" style="5" customWidth="1"/>
    <col min="15003" max="15005" width="22.7109375" style="5" customWidth="1"/>
    <col min="15006" max="15008" width="20.7109375" style="5" customWidth="1"/>
    <col min="15009" max="15196" width="8.85546875" style="5"/>
    <col min="15197" max="15197" width="6.140625" style="5" customWidth="1"/>
    <col min="15198" max="15198" width="20.28515625" style="5" customWidth="1"/>
    <col min="15199" max="15199" width="12.42578125" style="5" customWidth="1"/>
    <col min="15200" max="15200" width="13" style="5" customWidth="1"/>
    <col min="15201" max="15201" width="12.5703125" style="5" customWidth="1"/>
    <col min="15202" max="15215" width="11.7109375" style="5" customWidth="1"/>
    <col min="15216" max="15216" width="12.28515625" style="5" customWidth="1"/>
    <col min="15217" max="15217" width="11.7109375" style="5" customWidth="1"/>
    <col min="15218" max="15218" width="12.85546875" style="5" customWidth="1"/>
    <col min="15219" max="15219" width="11.7109375" style="5" customWidth="1"/>
    <col min="15220" max="15220" width="12.7109375" style="5" customWidth="1"/>
    <col min="15221" max="15221" width="11.7109375" style="5" customWidth="1"/>
    <col min="15222" max="15222" width="13" style="5" customWidth="1"/>
    <col min="15223" max="15234" width="11.7109375" style="5" customWidth="1"/>
    <col min="15235" max="15235" width="12.5703125" style="5" customWidth="1"/>
    <col min="15236" max="15236" width="11.7109375" style="5" customWidth="1"/>
    <col min="15237" max="15237" width="13" style="5" customWidth="1"/>
    <col min="15238" max="15243" width="11.7109375" style="5" customWidth="1"/>
    <col min="15244" max="15244" width="13.7109375" style="5" customWidth="1"/>
    <col min="15245" max="15245" width="13.140625" style="5" customWidth="1"/>
    <col min="15246" max="15249" width="13" style="5" customWidth="1"/>
    <col min="15250" max="15256" width="11.7109375" style="5" customWidth="1"/>
    <col min="15257" max="15257" width="10.85546875" style="5" customWidth="1"/>
    <col min="15258" max="15258" width="11.7109375" style="5" customWidth="1"/>
    <col min="15259" max="15261" width="22.7109375" style="5" customWidth="1"/>
    <col min="15262" max="15264" width="20.7109375" style="5" customWidth="1"/>
    <col min="15265" max="15452" width="8.85546875" style="5"/>
    <col min="15453" max="15453" width="6.140625" style="5" customWidth="1"/>
    <col min="15454" max="15454" width="20.28515625" style="5" customWidth="1"/>
    <col min="15455" max="15455" width="12.42578125" style="5" customWidth="1"/>
    <col min="15456" max="15456" width="13" style="5" customWidth="1"/>
    <col min="15457" max="15457" width="12.5703125" style="5" customWidth="1"/>
    <col min="15458" max="15471" width="11.7109375" style="5" customWidth="1"/>
    <col min="15472" max="15472" width="12.28515625" style="5" customWidth="1"/>
    <col min="15473" max="15473" width="11.7109375" style="5" customWidth="1"/>
    <col min="15474" max="15474" width="12.85546875" style="5" customWidth="1"/>
    <col min="15475" max="15475" width="11.7109375" style="5" customWidth="1"/>
    <col min="15476" max="15476" width="12.7109375" style="5" customWidth="1"/>
    <col min="15477" max="15477" width="11.7109375" style="5" customWidth="1"/>
    <col min="15478" max="15478" width="13" style="5" customWidth="1"/>
    <col min="15479" max="15490" width="11.7109375" style="5" customWidth="1"/>
    <col min="15491" max="15491" width="12.5703125" style="5" customWidth="1"/>
    <col min="15492" max="15492" width="11.7109375" style="5" customWidth="1"/>
    <col min="15493" max="15493" width="13" style="5" customWidth="1"/>
    <col min="15494" max="15499" width="11.7109375" style="5" customWidth="1"/>
    <col min="15500" max="15500" width="13.7109375" style="5" customWidth="1"/>
    <col min="15501" max="15501" width="13.140625" style="5" customWidth="1"/>
    <col min="15502" max="15505" width="13" style="5" customWidth="1"/>
    <col min="15506" max="15512" width="11.7109375" style="5" customWidth="1"/>
    <col min="15513" max="15513" width="10.85546875" style="5" customWidth="1"/>
    <col min="15514" max="15514" width="11.7109375" style="5" customWidth="1"/>
    <col min="15515" max="15517" width="22.7109375" style="5" customWidth="1"/>
    <col min="15518" max="15520" width="20.7109375" style="5" customWidth="1"/>
    <col min="15521" max="15708" width="8.85546875" style="5"/>
    <col min="15709" max="15709" width="6.140625" style="5" customWidth="1"/>
    <col min="15710" max="15710" width="20.28515625" style="5" customWidth="1"/>
    <col min="15711" max="15711" width="12.42578125" style="5" customWidth="1"/>
    <col min="15712" max="15712" width="13" style="5" customWidth="1"/>
    <col min="15713" max="15713" width="12.5703125" style="5" customWidth="1"/>
    <col min="15714" max="15727" width="11.7109375" style="5" customWidth="1"/>
    <col min="15728" max="15728" width="12.28515625" style="5" customWidth="1"/>
    <col min="15729" max="15729" width="11.7109375" style="5" customWidth="1"/>
    <col min="15730" max="15730" width="12.85546875" style="5" customWidth="1"/>
    <col min="15731" max="15731" width="11.7109375" style="5" customWidth="1"/>
    <col min="15732" max="15732" width="12.7109375" style="5" customWidth="1"/>
    <col min="15733" max="15733" width="11.7109375" style="5" customWidth="1"/>
    <col min="15734" max="15734" width="13" style="5" customWidth="1"/>
    <col min="15735" max="15746" width="11.7109375" style="5" customWidth="1"/>
    <col min="15747" max="15747" width="12.5703125" style="5" customWidth="1"/>
    <col min="15748" max="15748" width="11.7109375" style="5" customWidth="1"/>
    <col min="15749" max="15749" width="13" style="5" customWidth="1"/>
    <col min="15750" max="15755" width="11.7109375" style="5" customWidth="1"/>
    <col min="15756" max="15756" width="13.7109375" style="5" customWidth="1"/>
    <col min="15757" max="15757" width="13.140625" style="5" customWidth="1"/>
    <col min="15758" max="15761" width="13" style="5" customWidth="1"/>
    <col min="15762" max="15768" width="11.7109375" style="5" customWidth="1"/>
    <col min="15769" max="15769" width="10.85546875" style="5" customWidth="1"/>
    <col min="15770" max="15770" width="11.7109375" style="5" customWidth="1"/>
    <col min="15771" max="15773" width="22.7109375" style="5" customWidth="1"/>
    <col min="15774" max="15776" width="20.7109375" style="5" customWidth="1"/>
    <col min="15777" max="15964" width="8.85546875" style="5"/>
    <col min="15965" max="15965" width="6.140625" style="5" customWidth="1"/>
    <col min="15966" max="15966" width="20.28515625" style="5" customWidth="1"/>
    <col min="15967" max="15967" width="12.42578125" style="5" customWidth="1"/>
    <col min="15968" max="15968" width="13" style="5" customWidth="1"/>
    <col min="15969" max="15969" width="12.5703125" style="5" customWidth="1"/>
    <col min="15970" max="15983" width="11.7109375" style="5" customWidth="1"/>
    <col min="15984" max="15984" width="12.28515625" style="5" customWidth="1"/>
    <col min="15985" max="15985" width="11.7109375" style="5" customWidth="1"/>
    <col min="15986" max="15986" width="12.85546875" style="5" customWidth="1"/>
    <col min="15987" max="15987" width="11.7109375" style="5" customWidth="1"/>
    <col min="15988" max="15988" width="12.7109375" style="5" customWidth="1"/>
    <col min="15989" max="15989" width="11.7109375" style="5" customWidth="1"/>
    <col min="15990" max="15990" width="13" style="5" customWidth="1"/>
    <col min="15991" max="16002" width="11.7109375" style="5" customWidth="1"/>
    <col min="16003" max="16003" width="12.5703125" style="5" customWidth="1"/>
    <col min="16004" max="16004" width="11.7109375" style="5" customWidth="1"/>
    <col min="16005" max="16005" width="13" style="5" customWidth="1"/>
    <col min="16006" max="16011" width="11.7109375" style="5" customWidth="1"/>
    <col min="16012" max="16012" width="13.7109375" style="5" customWidth="1"/>
    <col min="16013" max="16013" width="13.140625" style="5" customWidth="1"/>
    <col min="16014" max="16017" width="13" style="5" customWidth="1"/>
    <col min="16018" max="16024" width="11.7109375" style="5" customWidth="1"/>
    <col min="16025" max="16025" width="10.85546875" style="5" customWidth="1"/>
    <col min="16026" max="16026" width="11.7109375" style="5" customWidth="1"/>
    <col min="16027" max="16029" width="22.7109375" style="5" customWidth="1"/>
    <col min="16030" max="16032" width="20.7109375" style="5" customWidth="1"/>
    <col min="16033" max="16384" width="8.85546875" style="5"/>
  </cols>
  <sheetData>
    <row r="1" spans="1:10" s="43" customFormat="1" ht="24.75" customHeight="1">
      <c r="A1" s="41"/>
      <c r="B1" s="42"/>
      <c r="C1" s="27" t="s">
        <v>140</v>
      </c>
      <c r="D1" s="27"/>
      <c r="E1" s="27"/>
      <c r="F1" s="27"/>
      <c r="G1" s="27"/>
      <c r="H1" s="27"/>
      <c r="I1" s="27"/>
      <c r="J1" s="27"/>
    </row>
    <row r="2" spans="1:10" ht="15.75" customHeight="1">
      <c r="A2" s="28"/>
      <c r="B2" s="28"/>
      <c r="C2" s="152" t="s">
        <v>80</v>
      </c>
      <c r="D2" s="44"/>
      <c r="E2" s="44"/>
      <c r="F2" s="44"/>
      <c r="G2" s="44"/>
      <c r="H2" s="44"/>
      <c r="I2" s="44"/>
      <c r="J2" s="44"/>
    </row>
    <row r="3" spans="1:10" s="45" customFormat="1" ht="37.5" customHeight="1">
      <c r="A3" s="105" t="s">
        <v>67</v>
      </c>
      <c r="B3" s="105" t="s">
        <v>65</v>
      </c>
      <c r="C3" s="107" t="s">
        <v>114</v>
      </c>
      <c r="D3" s="107" t="s">
        <v>108</v>
      </c>
      <c r="E3" s="107" t="s">
        <v>115</v>
      </c>
      <c r="F3" s="107" t="s">
        <v>109</v>
      </c>
      <c r="G3" s="107" t="s">
        <v>110</v>
      </c>
      <c r="H3" s="107" t="s">
        <v>111</v>
      </c>
      <c r="I3" s="107" t="s">
        <v>112</v>
      </c>
      <c r="J3" s="105" t="s">
        <v>113</v>
      </c>
    </row>
    <row r="4" spans="1:10" s="46" customFormat="1" ht="13.5" customHeight="1">
      <c r="A4" s="26">
        <v>1</v>
      </c>
      <c r="B4" s="26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</row>
    <row r="5" spans="1:10" s="47" customFormat="1" ht="19.5" customHeight="1">
      <c r="A5" s="29">
        <v>1</v>
      </c>
      <c r="B5" s="30" t="s">
        <v>16</v>
      </c>
      <c r="C5" s="102">
        <f>IF(EnrlST!V6=0,"",ROUND(EnrlST!V6/EnrlST!U6*100,0))</f>
        <v>94</v>
      </c>
      <c r="D5" s="102">
        <f>IF(EnrlST!AG6=0,"",ROUND(EnrlST!AH6/EnrlST!AG6*100,0))</f>
        <v>84</v>
      </c>
      <c r="E5" s="102">
        <f>IF(EnrlST!AJ6=0,"",ROUND(EnrlST!AK6/EnrlST!AJ6*100,0))</f>
        <v>91</v>
      </c>
      <c r="F5" s="102">
        <f>IF(EnrlST!AS6=0,"",ROUND(EnrlST!AT6/EnrlST!AS6*100,0))</f>
        <v>85</v>
      </c>
      <c r="G5" s="102">
        <f>IF(EnrlST!AV6=0,"",ROUND(EnrlST!AW6/EnrlST!AV6*100,0))</f>
        <v>90</v>
      </c>
      <c r="H5" s="102">
        <f>IF(EnrlST!BE6=0,"",ROUND(EnrlST!BF6/EnrlST!BE6*100,0))</f>
        <v>58</v>
      </c>
      <c r="I5" s="102">
        <f>IF((EnrlST!AT6+EnrlST!BF6)=0,"",ROUND((EnrlST!AT6+EnrlST!BF6)/(EnrlST!BE6+EnrlST!AS6)*100,0))</f>
        <v>73</v>
      </c>
      <c r="J5" s="102">
        <f>IF(EnrlST!BH6=0,"",ROUND(EnrlST!BI6/EnrlST!BH6*100,0))</f>
        <v>87</v>
      </c>
    </row>
    <row r="6" spans="1:10" s="47" customFormat="1" ht="19.5" customHeight="1">
      <c r="A6" s="29">
        <v>2</v>
      </c>
      <c r="B6" s="30" t="s">
        <v>17</v>
      </c>
      <c r="C6" s="102">
        <f>IF(EnrlST!V7=0,"",ROUND(EnrlST!V7/EnrlST!U7*100,0))</f>
        <v>95</v>
      </c>
      <c r="D6" s="102">
        <f>IF(EnrlST!AG7=0,"",ROUND(EnrlST!AH7/EnrlST!AG7*100,0))</f>
        <v>93</v>
      </c>
      <c r="E6" s="102">
        <f>IF(EnrlST!AJ7=0,"",ROUND(EnrlST!AK7/EnrlST!AJ7*100,0))</f>
        <v>94</v>
      </c>
      <c r="F6" s="102">
        <f>IF(EnrlST!AS7=0,"",ROUND(EnrlST!AT7/EnrlST!AS7*100,0))</f>
        <v>88</v>
      </c>
      <c r="G6" s="102">
        <f>IF(EnrlST!AV7=0,"",ROUND(EnrlST!AW7/EnrlST!AV7*100,0))</f>
        <v>94</v>
      </c>
      <c r="H6" s="102">
        <f>IF(EnrlST!BE7=0,"",ROUND(EnrlST!BF7/EnrlST!BE7*100,0))</f>
        <v>85</v>
      </c>
      <c r="I6" s="102">
        <f>IF((EnrlST!AT7+EnrlST!BF7)=0,"",ROUND((EnrlST!AT7+EnrlST!BF7)/(EnrlST!BE7+EnrlST!AS7)*100,0))</f>
        <v>87</v>
      </c>
      <c r="J6" s="102">
        <f>IF(EnrlST!BH7=0,"",ROUND(EnrlST!BI7/EnrlST!BH7*100,0))</f>
        <v>93</v>
      </c>
    </row>
    <row r="7" spans="1:10" s="47" customFormat="1" ht="19.5" customHeight="1">
      <c r="A7" s="29">
        <v>3</v>
      </c>
      <c r="B7" s="30" t="s">
        <v>48</v>
      </c>
      <c r="C7" s="102">
        <f>IF(EnrlST!V8=0,"",ROUND(EnrlST!V8/EnrlST!U8*100,0))</f>
        <v>100</v>
      </c>
      <c r="D7" s="102">
        <f>IF(EnrlST!AG8=0,"",ROUND(EnrlST!AH8/EnrlST!AG8*100,0))</f>
        <v>95</v>
      </c>
      <c r="E7" s="102">
        <f>IF(EnrlST!AJ8=0,"",ROUND(EnrlST!AK8/EnrlST!AJ8*100,0))</f>
        <v>98</v>
      </c>
      <c r="F7" s="102">
        <f>IF(EnrlST!AS8=0,"",ROUND(EnrlST!AT8/EnrlST!AS8*100,0))</f>
        <v>91</v>
      </c>
      <c r="G7" s="102">
        <f>IF(EnrlST!AV8=0,"",ROUND(EnrlST!AW8/EnrlST!AV8*100,0))</f>
        <v>97</v>
      </c>
      <c r="H7" s="102">
        <f>IF(EnrlST!BE8=0,"",ROUND(EnrlST!BF8/EnrlST!BE8*100,0))</f>
        <v>66</v>
      </c>
      <c r="I7" s="102">
        <f>IF((EnrlST!AT8+EnrlST!BF8)=0,"",ROUND((EnrlST!AT8+EnrlST!BF8)/(EnrlST!BE8+EnrlST!AS8)*100,0))</f>
        <v>85</v>
      </c>
      <c r="J7" s="102">
        <f>IF(EnrlST!BH8=0,"",ROUND(EnrlST!BI8/EnrlST!BH8*100,0))</f>
        <v>96</v>
      </c>
    </row>
    <row r="8" spans="1:10" s="47" customFormat="1" ht="19.5" customHeight="1">
      <c r="A8" s="29">
        <v>4</v>
      </c>
      <c r="B8" s="30" t="s">
        <v>18</v>
      </c>
      <c r="C8" s="102">
        <f>IF(EnrlST!V9=0,"",ROUND(EnrlST!V9/EnrlST!U9*100,0))</f>
        <v>56</v>
      </c>
      <c r="D8" s="102">
        <f>IF(EnrlST!AG9=0,"",ROUND(EnrlST!AH9/EnrlST!AG9*100,0))</f>
        <v>51</v>
      </c>
      <c r="E8" s="102">
        <f>IF(EnrlST!AJ9=0,"",ROUND(EnrlST!AK9/EnrlST!AJ9*100,0))</f>
        <v>54</v>
      </c>
      <c r="F8" s="102">
        <f>IF(EnrlST!AS9=0,"",ROUND(EnrlST!AT9/EnrlST!AS9*100,0))</f>
        <v>54</v>
      </c>
      <c r="G8" s="102">
        <f>IF(EnrlST!AV9=0,"",ROUND(EnrlST!AW9/EnrlST!AV9*100,0))</f>
        <v>54</v>
      </c>
      <c r="H8" s="102">
        <f>IF(EnrlST!BE9=0,"",ROUND(EnrlST!BF9/EnrlST!BE9*100,0))</f>
        <v>54</v>
      </c>
      <c r="I8" s="102">
        <f>IF((EnrlST!AT9+EnrlST!BF9)=0,"",ROUND((EnrlST!AT9+EnrlST!BF9)/(EnrlST!BE9+EnrlST!AS9)*100,0))</f>
        <v>54</v>
      </c>
      <c r="J8" s="102">
        <f>IF(EnrlST!BH9=0,"",ROUND(EnrlST!BI9/EnrlST!BH9*100,0))</f>
        <v>54</v>
      </c>
    </row>
    <row r="9" spans="1:10" s="47" customFormat="1" ht="19.5" customHeight="1">
      <c r="A9" s="29">
        <v>5</v>
      </c>
      <c r="B9" s="34" t="s">
        <v>19</v>
      </c>
      <c r="C9" s="102">
        <f>IF(EnrlST!V10=0,"",ROUND(EnrlST!V10/EnrlST!U10*100,0))</f>
        <v>93</v>
      </c>
      <c r="D9" s="102">
        <f>IF(EnrlST!AG10=0,"",ROUND(EnrlST!AH10/EnrlST!AG10*100,0))</f>
        <v>89</v>
      </c>
      <c r="E9" s="102">
        <f>IF(EnrlST!AJ10=0,"",ROUND(EnrlST!AK10/EnrlST!AJ10*100,0))</f>
        <v>92</v>
      </c>
      <c r="F9" s="102">
        <f>IF(EnrlST!AS10=0,"",ROUND(EnrlST!AT10/EnrlST!AS10*100,0))</f>
        <v>87</v>
      </c>
      <c r="G9" s="102">
        <f>IF(EnrlST!AV10=0,"",ROUND(EnrlST!AW10/EnrlST!AV10*100,0))</f>
        <v>92</v>
      </c>
      <c r="H9" s="102">
        <f>IF(EnrlST!BE10=0,"",ROUND(EnrlST!BF10/EnrlST!BE10*100,0))</f>
        <v>73</v>
      </c>
      <c r="I9" s="102">
        <f>IF((EnrlST!AT10+EnrlST!BF10)=0,"",ROUND((EnrlST!AT10+EnrlST!BF10)/(EnrlST!BE10+EnrlST!AS10)*100,0))</f>
        <v>82</v>
      </c>
      <c r="J9" s="102">
        <f>IF(EnrlST!BH10=0,"",ROUND(EnrlST!BI10/EnrlST!BH10*100,0))</f>
        <v>90</v>
      </c>
    </row>
    <row r="10" spans="1:10" s="47" customFormat="1" ht="19.5" customHeight="1">
      <c r="A10" s="29">
        <v>6</v>
      </c>
      <c r="B10" s="30" t="s">
        <v>20</v>
      </c>
      <c r="C10" s="102">
        <f>IF(EnrlST!V11=0,"",ROUND(EnrlST!V11/EnrlST!U11*100,0))</f>
        <v>92</v>
      </c>
      <c r="D10" s="102">
        <f>IF(EnrlST!AG11=0,"",ROUND(EnrlST!AH11/EnrlST!AG11*100,0))</f>
        <v>90</v>
      </c>
      <c r="E10" s="102">
        <f>IF(EnrlST!AJ11=0,"",ROUND(EnrlST!AK11/EnrlST!AJ11*100,0))</f>
        <v>91</v>
      </c>
      <c r="F10" s="102">
        <f>IF(EnrlST!AS11=0,"",ROUND(EnrlST!AT11/EnrlST!AS11*100,0))</f>
        <v>95</v>
      </c>
      <c r="G10" s="102">
        <f>IF(EnrlST!AV11=0,"",ROUND(EnrlST!AW11/EnrlST!AV11*100,0))</f>
        <v>92</v>
      </c>
      <c r="H10" s="102">
        <f>IF(EnrlST!BE11=0,"",ROUND(EnrlST!BF11/EnrlST!BE11*100,0))</f>
        <v>96</v>
      </c>
      <c r="I10" s="102">
        <f>IF((EnrlST!AT11+EnrlST!BF11)=0,"",ROUND((EnrlST!AT11+EnrlST!BF11)/(EnrlST!BE11+EnrlST!AS11)*100,0))</f>
        <v>96</v>
      </c>
      <c r="J10" s="102">
        <f>IF(EnrlST!BH11=0,"",ROUND(EnrlST!BI11/EnrlST!BH11*100,0))</f>
        <v>92</v>
      </c>
    </row>
    <row r="11" spans="1:10" s="47" customFormat="1" ht="19.5" customHeight="1">
      <c r="A11" s="29">
        <v>7</v>
      </c>
      <c r="B11" s="30" t="s">
        <v>21</v>
      </c>
      <c r="C11" s="102">
        <f>IF(EnrlST!V12=0,"",ROUND(EnrlST!V12/EnrlST!U12*100,0))</f>
        <v>93</v>
      </c>
      <c r="D11" s="102">
        <f>IF(EnrlST!AG12=0,"",ROUND(EnrlST!AH12/EnrlST!AG12*100,0))</f>
        <v>89</v>
      </c>
      <c r="E11" s="102">
        <f>IF(EnrlST!AJ12=0,"",ROUND(EnrlST!AK12/EnrlST!AJ12*100,0))</f>
        <v>92</v>
      </c>
      <c r="F11" s="102">
        <f>IF(EnrlST!AS12=0,"",ROUND(EnrlST!AT12/EnrlST!AS12*100,0))</f>
        <v>78</v>
      </c>
      <c r="G11" s="102">
        <f>IF(EnrlST!AV12=0,"",ROUND(EnrlST!AW12/EnrlST!AV12*100,0))</f>
        <v>90</v>
      </c>
      <c r="H11" s="102">
        <f>IF(EnrlST!BE12=0,"",ROUND(EnrlST!BF12/EnrlST!BE12*100,0))</f>
        <v>80</v>
      </c>
      <c r="I11" s="102">
        <f>IF((EnrlST!AT12+EnrlST!BF12)=0,"",ROUND((EnrlST!AT12+EnrlST!BF12)/(EnrlST!BE12+EnrlST!AS12)*100,0))</f>
        <v>79</v>
      </c>
      <c r="J11" s="102">
        <f>IF(EnrlST!BH12=0,"",ROUND(EnrlST!BI12/EnrlST!BH12*100,0))</f>
        <v>90</v>
      </c>
    </row>
    <row r="12" spans="1:10" s="47" customFormat="1" ht="19.5" customHeight="1">
      <c r="A12" s="29">
        <v>8</v>
      </c>
      <c r="B12" s="30" t="s">
        <v>22</v>
      </c>
      <c r="C12" s="102" t="str">
        <f>IF(EnrlST!V13=0,"",ROUND(EnrlST!V13/EnrlST!U13*100,0))</f>
        <v/>
      </c>
      <c r="D12" s="102" t="str">
        <f>IF(EnrlST!AG13=0,"",ROUND(EnrlST!AH13/EnrlST!AG13*100,0))</f>
        <v/>
      </c>
      <c r="E12" s="102" t="str">
        <f>IF(EnrlST!AJ13=0,"",ROUND(EnrlST!AK13/EnrlST!AJ13*100,0))</f>
        <v/>
      </c>
      <c r="F12" s="102" t="str">
        <f>IF(EnrlST!AS13=0,"",ROUND(EnrlST!AT13/EnrlST!AS13*100,0))</f>
        <v/>
      </c>
      <c r="G12" s="102" t="str">
        <f>IF(EnrlST!AV13=0,"",ROUND(EnrlST!AW13/EnrlST!AV13*100,0))</f>
        <v/>
      </c>
      <c r="H12" s="102" t="str">
        <f>IF(EnrlST!BE13=0,"",ROUND(EnrlST!BF13/EnrlST!BE13*100,0))</f>
        <v/>
      </c>
      <c r="I12" s="102" t="str">
        <f>IF((EnrlST!AT13+EnrlST!BF13)=0,"",ROUND((EnrlST!AT13+EnrlST!BF13)/(EnrlST!BE13+EnrlST!AS13)*100,0))</f>
        <v/>
      </c>
      <c r="J12" s="102" t="str">
        <f>IF(EnrlST!BH13=0,"",ROUND(EnrlST!BI13/EnrlST!BH13*100,0))</f>
        <v/>
      </c>
    </row>
    <row r="13" spans="1:10" s="47" customFormat="1" ht="19.5" customHeight="1">
      <c r="A13" s="29">
        <v>9</v>
      </c>
      <c r="B13" s="30" t="s">
        <v>23</v>
      </c>
      <c r="C13" s="102">
        <f>IF(EnrlST!V14=0,"",ROUND(EnrlST!V14/EnrlST!U14*100,0))</f>
        <v>94</v>
      </c>
      <c r="D13" s="102">
        <f>IF(EnrlST!AG14=0,"",ROUND(EnrlST!AH14/EnrlST!AG14*100,0))</f>
        <v>92</v>
      </c>
      <c r="E13" s="102">
        <f>IF(EnrlST!AJ14=0,"",ROUND(EnrlST!AK14/EnrlST!AJ14*100,0))</f>
        <v>93</v>
      </c>
      <c r="F13" s="102">
        <f>IF(EnrlST!AS14=0,"",ROUND(EnrlST!AT14/EnrlST!AS14*100,0))</f>
        <v>125</v>
      </c>
      <c r="G13" s="102">
        <f>IF(EnrlST!AV14=0,"",ROUND(EnrlST!AW14/EnrlST!AV14*100,0))</f>
        <v>98</v>
      </c>
      <c r="H13" s="102">
        <f>IF(EnrlST!BE14=0,"",ROUND(EnrlST!BF14/EnrlST!BE14*100,0))</f>
        <v>92</v>
      </c>
      <c r="I13" s="102">
        <f>IF((EnrlST!AT14+EnrlST!BF14)=0,"",ROUND((EnrlST!AT14+EnrlST!BF14)/(EnrlST!BE14+EnrlST!AS14)*100,0))</f>
        <v>110</v>
      </c>
      <c r="J13" s="102">
        <f>IF(EnrlST!BH14=0,"",ROUND(EnrlST!BI14/EnrlST!BH14*100,0))</f>
        <v>98</v>
      </c>
    </row>
    <row r="14" spans="1:10" s="47" customFormat="1" ht="19.5" customHeight="1">
      <c r="A14" s="29">
        <v>10</v>
      </c>
      <c r="B14" s="30" t="s">
        <v>24</v>
      </c>
      <c r="C14" s="102">
        <f>IF(EnrlST!V15=0,"",ROUND(EnrlST!V15/EnrlST!U15*100,0))</f>
        <v>86</v>
      </c>
      <c r="D14" s="102">
        <f>IF(EnrlST!AG15=0,"",ROUND(EnrlST!AH15/EnrlST!AG15*100,0))</f>
        <v>80</v>
      </c>
      <c r="E14" s="102">
        <f>IF(EnrlST!AJ15=0,"",ROUND(EnrlST!AK15/EnrlST!AJ15*100,0))</f>
        <v>84</v>
      </c>
      <c r="F14" s="102">
        <f>IF(EnrlST!AS15=0,"",ROUND(EnrlST!AT15/EnrlST!AS15*100,0))</f>
        <v>64</v>
      </c>
      <c r="G14" s="102">
        <f>IF(EnrlST!AV15=0,"",ROUND(EnrlST!AW15/EnrlST!AV15*100,0))</f>
        <v>82</v>
      </c>
      <c r="H14" s="102">
        <f>IF(EnrlST!BE15=0,"",ROUND(EnrlST!BF15/EnrlST!BE15*100,0))</f>
        <v>63</v>
      </c>
      <c r="I14" s="102">
        <f>IF((EnrlST!AT15+EnrlST!BF15)=0,"",ROUND((EnrlST!AT15+EnrlST!BF15)/(EnrlST!BE15+EnrlST!AS15)*100,0))</f>
        <v>64</v>
      </c>
      <c r="J14" s="102">
        <f>IF(EnrlST!BH15=0,"",ROUND(EnrlST!BI15/EnrlST!BH15*100,0))</f>
        <v>81</v>
      </c>
    </row>
    <row r="15" spans="1:10" s="47" customFormat="1" ht="19.5" customHeight="1">
      <c r="A15" s="29">
        <v>11</v>
      </c>
      <c r="B15" s="30" t="s">
        <v>52</v>
      </c>
      <c r="C15" s="102">
        <f>IF(EnrlST!V16=0,"",ROUND(EnrlST!V16/EnrlST!U16*100,0))</f>
        <v>96</v>
      </c>
      <c r="D15" s="102">
        <f>IF(EnrlST!AG16=0,"",ROUND(EnrlST!AH16/EnrlST!AG16*100,0))</f>
        <v>93</v>
      </c>
      <c r="E15" s="102">
        <f>IF(EnrlST!AJ16=0,"",ROUND(EnrlST!AK16/EnrlST!AJ16*100,0))</f>
        <v>95</v>
      </c>
      <c r="F15" s="102">
        <f>IF(EnrlST!AS16=0,"",ROUND(EnrlST!AT16/EnrlST!AS16*100,0))</f>
        <v>89</v>
      </c>
      <c r="G15" s="102">
        <f>IF(EnrlST!AV16=0,"",ROUND(EnrlST!AW16/EnrlST!AV16*100,0))</f>
        <v>95</v>
      </c>
      <c r="H15" s="102">
        <f>IF(EnrlST!BE16=0,"",ROUND(EnrlST!BF16/EnrlST!BE16*100,0))</f>
        <v>93</v>
      </c>
      <c r="I15" s="102">
        <f>IF((EnrlST!AT16+EnrlST!BF16)=0,"",ROUND((EnrlST!AT16+EnrlST!BF16)/(EnrlST!BE16+EnrlST!AS16)*100,0))</f>
        <v>90</v>
      </c>
      <c r="J15" s="102">
        <f>IF(EnrlST!BH16=0,"",ROUND(EnrlST!BI16/EnrlST!BH16*100,0))</f>
        <v>95</v>
      </c>
    </row>
    <row r="16" spans="1:10" s="47" customFormat="1" ht="19.5" customHeight="1">
      <c r="A16" s="29">
        <v>12</v>
      </c>
      <c r="B16" s="30" t="s">
        <v>25</v>
      </c>
      <c r="C16" s="102">
        <f>IF(EnrlST!V17=0,"",ROUND(EnrlST!V17/EnrlST!U17*100,0))</f>
        <v>94</v>
      </c>
      <c r="D16" s="102">
        <f>IF(EnrlST!AG17=0,"",ROUND(EnrlST!AH17/EnrlST!AG17*100,0))</f>
        <v>90</v>
      </c>
      <c r="E16" s="102">
        <f>IF(EnrlST!AJ17=0,"",ROUND(EnrlST!AK17/EnrlST!AJ17*100,0))</f>
        <v>93</v>
      </c>
      <c r="F16" s="102">
        <f>IF(EnrlST!AS17=0,"",ROUND(EnrlST!AT17/EnrlST!AS17*100,0))</f>
        <v>88</v>
      </c>
      <c r="G16" s="102">
        <f>IF(EnrlST!AV17=0,"",ROUND(EnrlST!AW17/EnrlST!AV17*100,0))</f>
        <v>92</v>
      </c>
      <c r="H16" s="102">
        <f>IF(EnrlST!BE17=0,"",ROUND(EnrlST!BF17/EnrlST!BE17*100,0))</f>
        <v>81</v>
      </c>
      <c r="I16" s="102">
        <f>IF((EnrlST!AT17+EnrlST!BF17)=0,"",ROUND((EnrlST!AT17+EnrlST!BF17)/(EnrlST!BE17+EnrlST!AS17)*100,0))</f>
        <v>86</v>
      </c>
      <c r="J16" s="102">
        <f>IF(EnrlST!BH17=0,"",ROUND(EnrlST!BI17/EnrlST!BH17*100,0))</f>
        <v>91</v>
      </c>
    </row>
    <row r="17" spans="1:10" s="47" customFormat="1" ht="19.5" customHeight="1">
      <c r="A17" s="29">
        <v>13</v>
      </c>
      <c r="B17" s="30" t="s">
        <v>26</v>
      </c>
      <c r="C17" s="102">
        <f>IF(EnrlST!V18=0,"",ROUND(EnrlST!V18/EnrlST!U18*100,0))</f>
        <v>92</v>
      </c>
      <c r="D17" s="102">
        <f>IF(EnrlST!AG18=0,"",ROUND(EnrlST!AH18/EnrlST!AG18*100,0))</f>
        <v>96</v>
      </c>
      <c r="E17" s="102">
        <f>IF(EnrlST!AJ18=0,"",ROUND(EnrlST!AK18/EnrlST!AJ18*100,0))</f>
        <v>93</v>
      </c>
      <c r="F17" s="102">
        <f>IF(EnrlST!AS18=0,"",ROUND(EnrlST!AT18/EnrlST!AS18*100,0))</f>
        <v>102</v>
      </c>
      <c r="G17" s="102">
        <f>IF(EnrlST!AV18=0,"",ROUND(EnrlST!AW18/EnrlST!AV18*100,0))</f>
        <v>95</v>
      </c>
      <c r="H17" s="102">
        <f>IF(EnrlST!BE18=0,"",ROUND(EnrlST!BF18/EnrlST!BE18*100,0))</f>
        <v>118</v>
      </c>
      <c r="I17" s="102">
        <f>IF((EnrlST!AT18+EnrlST!BF18)=0,"",ROUND((EnrlST!AT18+EnrlST!BF18)/(EnrlST!BE18+EnrlST!AS18)*100,0))</f>
        <v>108</v>
      </c>
      <c r="J17" s="102">
        <f>IF(EnrlST!BH18=0,"",ROUND(EnrlST!BI18/EnrlST!BH18*100,0))</f>
        <v>96</v>
      </c>
    </row>
    <row r="18" spans="1:10" s="47" customFormat="1" ht="19.5" customHeight="1">
      <c r="A18" s="29">
        <v>14</v>
      </c>
      <c r="B18" s="30" t="s">
        <v>27</v>
      </c>
      <c r="C18" s="102">
        <f>IF(EnrlST!V19=0,"",ROUND(EnrlST!V19/EnrlST!U19*100,0))</f>
        <v>99</v>
      </c>
      <c r="D18" s="102">
        <f>IF(EnrlST!AG19=0,"",ROUND(EnrlST!AH19/EnrlST!AG19*100,0))</f>
        <v>96</v>
      </c>
      <c r="E18" s="102">
        <f>IF(EnrlST!AJ19=0,"",ROUND(EnrlST!AK19/EnrlST!AJ19*100,0))</f>
        <v>99</v>
      </c>
      <c r="F18" s="102">
        <f>IF(EnrlST!AS19=0,"",ROUND(EnrlST!AT19/EnrlST!AS19*100,0))</f>
        <v>57</v>
      </c>
      <c r="G18" s="102">
        <f>IF(EnrlST!AV19=0,"",ROUND(EnrlST!AW19/EnrlST!AV19*100,0))</f>
        <v>95</v>
      </c>
      <c r="H18" s="102">
        <f>IF(EnrlST!BE19=0,"",ROUND(EnrlST!BF19/EnrlST!BE19*100,0))</f>
        <v>56</v>
      </c>
      <c r="I18" s="102">
        <f>IF((EnrlST!AT19+EnrlST!BF19)=0,"",ROUND((EnrlST!AT19+EnrlST!BF19)/(EnrlST!BE19+EnrlST!AS19)*100,0))</f>
        <v>57</v>
      </c>
      <c r="J18" s="102">
        <f>IF(EnrlST!BH19=0,"",ROUND(EnrlST!BI19/EnrlST!BH19*100,0))</f>
        <v>93</v>
      </c>
    </row>
    <row r="19" spans="1:10" s="47" customFormat="1" ht="19.5" customHeight="1">
      <c r="A19" s="29">
        <v>15</v>
      </c>
      <c r="B19" s="30" t="s">
        <v>28</v>
      </c>
      <c r="C19" s="102">
        <f>IF(EnrlST!V20=0,"",ROUND(EnrlST!V20/EnrlST!U20*100,0))</f>
        <v>91</v>
      </c>
      <c r="D19" s="102">
        <f>IF(EnrlST!AG20=0,"",ROUND(EnrlST!AH20/EnrlST!AG20*100,0))</f>
        <v>86</v>
      </c>
      <c r="E19" s="102">
        <f>IF(EnrlST!AJ20=0,"",ROUND(EnrlST!AK20/EnrlST!AJ20*100,0))</f>
        <v>89</v>
      </c>
      <c r="F19" s="102">
        <f>IF(EnrlST!AS20=0,"",ROUND(EnrlST!AT20/EnrlST!AS20*100,0))</f>
        <v>65</v>
      </c>
      <c r="G19" s="102">
        <f>IF(EnrlST!AV20=0,"",ROUND(EnrlST!AW20/EnrlST!AV20*100,0))</f>
        <v>87</v>
      </c>
      <c r="H19" s="102">
        <f>IF(EnrlST!BE20=0,"",ROUND(EnrlST!BF20/EnrlST!BE20*100,0))</f>
        <v>77</v>
      </c>
      <c r="I19" s="102">
        <f>IF((EnrlST!AT20+EnrlST!BF20)=0,"",ROUND((EnrlST!AT20+EnrlST!BF20)/(EnrlST!BE20+EnrlST!AS20)*100,0))</f>
        <v>71</v>
      </c>
      <c r="J19" s="102">
        <f>IF(EnrlST!BH20=0,"",ROUND(EnrlST!BI20/EnrlST!BH20*100,0))</f>
        <v>86</v>
      </c>
    </row>
    <row r="20" spans="1:10" s="47" customFormat="1" ht="19.5" customHeight="1">
      <c r="A20" s="29">
        <v>16</v>
      </c>
      <c r="B20" s="30" t="s">
        <v>29</v>
      </c>
      <c r="C20" s="102">
        <f>IF(EnrlST!V21=0,"",ROUND(EnrlST!V21/EnrlST!U21*100,0))</f>
        <v>81</v>
      </c>
      <c r="D20" s="102">
        <f>IF(EnrlST!AG21=0,"",ROUND(EnrlST!AH21/EnrlST!AG21*100,0))</f>
        <v>82</v>
      </c>
      <c r="E20" s="102">
        <f>IF(EnrlST!AJ21=0,"",ROUND(EnrlST!AK21/EnrlST!AJ21*100,0))</f>
        <v>81</v>
      </c>
      <c r="F20" s="102">
        <f>IF(EnrlST!AS21=0,"",ROUND(EnrlST!AT21/EnrlST!AS21*100,0))</f>
        <v>81</v>
      </c>
      <c r="G20" s="102">
        <f>IF(EnrlST!AV21=0,"",ROUND(EnrlST!AW21/EnrlST!AV21*100,0))</f>
        <v>81</v>
      </c>
      <c r="H20" s="102">
        <f>IF(EnrlST!BE21=0,"",ROUND(EnrlST!BF21/EnrlST!BE21*100,0))</f>
        <v>82</v>
      </c>
      <c r="I20" s="102">
        <f>IF((EnrlST!AT21+EnrlST!BF21)=0,"",ROUND((EnrlST!AT21+EnrlST!BF21)/(EnrlST!BE21+EnrlST!AS21)*100,0))</f>
        <v>81</v>
      </c>
      <c r="J20" s="102">
        <f>IF(EnrlST!BH21=0,"",ROUND(EnrlST!BI21/EnrlST!BH21*100,0))</f>
        <v>81</v>
      </c>
    </row>
    <row r="21" spans="1:10" s="47" customFormat="1" ht="19.5" customHeight="1">
      <c r="A21" s="29">
        <v>17</v>
      </c>
      <c r="B21" s="30" t="s">
        <v>30</v>
      </c>
      <c r="C21" s="102">
        <f>IF(EnrlST!V22=0,"",ROUND(EnrlST!V22/EnrlST!U22*100,0))</f>
        <v>99</v>
      </c>
      <c r="D21" s="102">
        <f>IF(EnrlST!AG22=0,"",ROUND(EnrlST!AH22/EnrlST!AG22*100,0))</f>
        <v>111</v>
      </c>
      <c r="E21" s="102">
        <f>IF(EnrlST!AJ22=0,"",ROUND(EnrlST!AK22/EnrlST!AJ22*100,0))</f>
        <v>102</v>
      </c>
      <c r="F21" s="102">
        <f>IF(EnrlST!AS22=0,"",ROUND(EnrlST!AT22/EnrlST!AS22*100,0))</f>
        <v>111</v>
      </c>
      <c r="G21" s="102">
        <f>IF(EnrlST!AV22=0,"",ROUND(EnrlST!AW22/EnrlST!AV22*100,0))</f>
        <v>103</v>
      </c>
      <c r="H21" s="102">
        <f>IF(EnrlST!BE22=0,"",ROUND(EnrlST!BF22/EnrlST!BE22*100,0))</f>
        <v>125</v>
      </c>
      <c r="I21" s="102">
        <f>IF((EnrlST!AT22+EnrlST!BF22)=0,"",ROUND((EnrlST!AT22+EnrlST!BF22)/(EnrlST!BE22+EnrlST!AS22)*100,0))</f>
        <v>114</v>
      </c>
      <c r="J21" s="102">
        <f>IF(EnrlST!BH22=0,"",ROUND(EnrlST!BI22/EnrlST!BH22*100,0))</f>
        <v>103</v>
      </c>
    </row>
    <row r="22" spans="1:10" s="47" customFormat="1" ht="19.5" customHeight="1">
      <c r="A22" s="29">
        <v>18</v>
      </c>
      <c r="B22" s="30" t="s">
        <v>31</v>
      </c>
      <c r="C22" s="102">
        <f>IF(EnrlST!V23=0,"",ROUND(EnrlST!V23/EnrlST!U23*100,0))</f>
        <v>91</v>
      </c>
      <c r="D22" s="102">
        <f>IF(EnrlST!AG23=0,"",ROUND(EnrlST!AH23/EnrlST!AG23*100,0))</f>
        <v>93</v>
      </c>
      <c r="E22" s="102">
        <f>IF(EnrlST!AJ23=0,"",ROUND(EnrlST!AK23/EnrlST!AJ23*100,0))</f>
        <v>92</v>
      </c>
      <c r="F22" s="102">
        <f>IF(EnrlST!AS23=0,"",ROUND(EnrlST!AT23/EnrlST!AS23*100,0))</f>
        <v>101</v>
      </c>
      <c r="G22" s="102">
        <f>IF(EnrlST!AV23=0,"",ROUND(EnrlST!AW23/EnrlST!AV23*100,0))</f>
        <v>93</v>
      </c>
      <c r="H22" s="102">
        <f>IF(EnrlST!BE23=0,"",ROUND(EnrlST!BF23/EnrlST!BE23*100,0))</f>
        <v>97</v>
      </c>
      <c r="I22" s="102">
        <f>IF((EnrlST!AT23+EnrlST!BF23)=0,"",ROUND((EnrlST!AT23+EnrlST!BF23)/(EnrlST!BE23+EnrlST!AS23)*100,0))</f>
        <v>99</v>
      </c>
      <c r="J22" s="102">
        <f>IF(EnrlST!BH23=0,"",ROUND(EnrlST!BI23/EnrlST!BH23*100,0))</f>
        <v>93</v>
      </c>
    </row>
    <row r="23" spans="1:10" s="47" customFormat="1" ht="19.5" customHeight="1">
      <c r="A23" s="29">
        <v>19</v>
      </c>
      <c r="B23" s="30" t="s">
        <v>54</v>
      </c>
      <c r="C23" s="102">
        <f>IF(EnrlST!V24=0,"",ROUND(EnrlST!V24/EnrlST!U24*100,0))</f>
        <v>92</v>
      </c>
      <c r="D23" s="102">
        <f>IF(EnrlST!AG24=0,"",ROUND(EnrlST!AH24/EnrlST!AG24*100,0))</f>
        <v>92</v>
      </c>
      <c r="E23" s="102">
        <f>IF(EnrlST!AJ24=0,"",ROUND(EnrlST!AK24/EnrlST!AJ24*100,0))</f>
        <v>92</v>
      </c>
      <c r="F23" s="102">
        <f>IF(EnrlST!AS24=0,"",ROUND(EnrlST!AT24/EnrlST!AS24*100,0))</f>
        <v>99</v>
      </c>
      <c r="G23" s="102">
        <f>IF(EnrlST!AV24=0,"",ROUND(EnrlST!AW24/EnrlST!AV24*100,0))</f>
        <v>93</v>
      </c>
      <c r="H23" s="102">
        <f>IF(EnrlST!BE24=0,"",ROUND(EnrlST!BF24/EnrlST!BE24*100,0))</f>
        <v>90</v>
      </c>
      <c r="I23" s="102">
        <f>IF((EnrlST!AT24+EnrlST!BF24)=0,"",ROUND((EnrlST!AT24+EnrlST!BF24)/(EnrlST!BE24+EnrlST!AS24)*100,0))</f>
        <v>95</v>
      </c>
      <c r="J23" s="102">
        <f>IF(EnrlST!BH24=0,"",ROUND(EnrlST!BI24/EnrlST!BH24*100,0))</f>
        <v>93</v>
      </c>
    </row>
    <row r="24" spans="1:10" s="47" customFormat="1" ht="19.5" customHeight="1">
      <c r="A24" s="29">
        <v>20</v>
      </c>
      <c r="B24" s="2" t="s">
        <v>55</v>
      </c>
      <c r="C24" s="102">
        <f>IF(EnrlST!V25=0,"",ROUND(EnrlST!V25/EnrlST!U25*100,0))</f>
        <v>96</v>
      </c>
      <c r="D24" s="102">
        <f>IF(EnrlST!AG25=0,"",ROUND(EnrlST!AH25/EnrlST!AG25*100,0))</f>
        <v>84</v>
      </c>
      <c r="E24" s="102">
        <f>IF(EnrlST!AJ25=0,"",ROUND(EnrlST!AK25/EnrlST!AJ25*100,0))</f>
        <v>93</v>
      </c>
      <c r="F24" s="102">
        <f>IF(EnrlST!AS25=0,"",ROUND(EnrlST!AT25/EnrlST!AS25*100,0))</f>
        <v>80</v>
      </c>
      <c r="G24" s="102">
        <f>IF(EnrlST!AV25=0,"",ROUND(EnrlST!AW25/EnrlST!AV25*100,0))</f>
        <v>92</v>
      </c>
      <c r="H24" s="102">
        <f>IF(EnrlST!BE25=0,"",ROUND(EnrlST!BF25/EnrlST!BE25*100,0))</f>
        <v>68</v>
      </c>
      <c r="I24" s="102">
        <f>IF((EnrlST!AT25+EnrlST!BF25)=0,"",ROUND((EnrlST!AT25+EnrlST!BF25)/(EnrlST!BE25+EnrlST!AS25)*100,0))</f>
        <v>76</v>
      </c>
      <c r="J24" s="102">
        <f>IF(EnrlST!BH25=0,"",ROUND(EnrlST!BI25/EnrlST!BH25*100,0))</f>
        <v>91</v>
      </c>
    </row>
    <row r="25" spans="1:10" s="47" customFormat="1" ht="19.5" customHeight="1">
      <c r="A25" s="29">
        <v>21</v>
      </c>
      <c r="B25" s="30" t="s">
        <v>74</v>
      </c>
      <c r="C25" s="102" t="str">
        <f>IF(EnrlST!V26=0,"",ROUND(EnrlST!V26/EnrlST!U26*100,0))</f>
        <v/>
      </c>
      <c r="D25" s="102" t="str">
        <f>IF(EnrlST!AG26=0,"",ROUND(EnrlST!AH26/EnrlST!AG26*100,0))</f>
        <v/>
      </c>
      <c r="E25" s="102" t="str">
        <f>IF(EnrlST!AJ26=0,"",ROUND(EnrlST!AK26/EnrlST!AJ26*100,0))</f>
        <v/>
      </c>
      <c r="F25" s="102" t="str">
        <f>IF(EnrlST!AS26=0,"",ROUND(EnrlST!AT26/EnrlST!AS26*100,0))</f>
        <v/>
      </c>
      <c r="G25" s="102" t="str">
        <f>IF(EnrlST!AV26=0,"",ROUND(EnrlST!AW26/EnrlST!AV26*100,0))</f>
        <v/>
      </c>
      <c r="H25" s="102" t="str">
        <f>IF(EnrlST!BE26=0,"",ROUND(EnrlST!BF26/EnrlST!BE26*100,0))</f>
        <v/>
      </c>
      <c r="I25" s="102" t="str">
        <f>IF((EnrlST!AT26+EnrlST!BF26)=0,"",ROUND((EnrlST!AT26+EnrlST!BF26)/(EnrlST!BE26+EnrlST!AS26)*100,0))</f>
        <v/>
      </c>
      <c r="J25" s="102" t="str">
        <f>IF(EnrlST!BH26=0,"",ROUND(EnrlST!BI26/EnrlST!BH26*100,0))</f>
        <v/>
      </c>
    </row>
    <row r="26" spans="1:10" s="47" customFormat="1" ht="19.5" customHeight="1">
      <c r="A26" s="29">
        <v>22</v>
      </c>
      <c r="B26" s="30" t="s">
        <v>32</v>
      </c>
      <c r="C26" s="102">
        <f>IF(EnrlST!V27=0,"",ROUND(EnrlST!V27/EnrlST!U27*100,0))</f>
        <v>85</v>
      </c>
      <c r="D26" s="102">
        <f>IF(EnrlST!AG27=0,"",ROUND(EnrlST!AH27/EnrlST!AG27*100,0))</f>
        <v>67</v>
      </c>
      <c r="E26" s="102">
        <f>IF(EnrlST!AJ27=0,"",ROUND(EnrlST!AK27/EnrlST!AJ27*100,0))</f>
        <v>80</v>
      </c>
      <c r="F26" s="102">
        <f>IF(EnrlST!AS27=0,"",ROUND(EnrlST!AT27/EnrlST!AS27*100,0))</f>
        <v>61</v>
      </c>
      <c r="G26" s="102">
        <f>IF(EnrlST!AV27=0,"",ROUND(EnrlST!AW27/EnrlST!AV27*100,0))</f>
        <v>78</v>
      </c>
      <c r="H26" s="102">
        <f>IF(EnrlST!BE27=0,"",ROUND(EnrlST!BF27/EnrlST!BE27*100,0))</f>
        <v>52</v>
      </c>
      <c r="I26" s="102">
        <f>IF((EnrlST!AT27+EnrlST!BF27)=0,"",ROUND((EnrlST!AT27+EnrlST!BF27)/(EnrlST!BE27+EnrlST!AS27)*100,0))</f>
        <v>58</v>
      </c>
      <c r="J26" s="102">
        <f>IF(EnrlST!BH27=0,"",ROUND(EnrlST!BI27/EnrlST!BH27*100,0))</f>
        <v>76</v>
      </c>
    </row>
    <row r="27" spans="1:10" s="47" customFormat="1" ht="19.5" customHeight="1">
      <c r="A27" s="29">
        <v>23</v>
      </c>
      <c r="B27" s="30" t="s">
        <v>33</v>
      </c>
      <c r="C27" s="102">
        <f>IF(EnrlST!V28=0,"",ROUND(EnrlST!V28/EnrlST!U28*100,0))</f>
        <v>102</v>
      </c>
      <c r="D27" s="102">
        <f>IF(EnrlST!AG28=0,"",ROUND(EnrlST!AH28/EnrlST!AG28*100,0))</f>
        <v>127</v>
      </c>
      <c r="E27" s="102">
        <f>IF(EnrlST!AJ28=0,"",ROUND(EnrlST!AK28/EnrlST!AJ28*100,0))</f>
        <v>108</v>
      </c>
      <c r="F27" s="102">
        <f>IF(EnrlST!AS28=0,"",ROUND(EnrlST!AT28/EnrlST!AS28*100,0))</f>
        <v>128</v>
      </c>
      <c r="G27" s="102">
        <f>IF(EnrlST!AV28=0,"",ROUND(EnrlST!AW28/EnrlST!AV28*100,0))</f>
        <v>110</v>
      </c>
      <c r="H27" s="102">
        <f>IF(EnrlST!BE28=0,"",ROUND(EnrlST!BF28/EnrlST!BE28*100,0))</f>
        <v>121</v>
      </c>
      <c r="I27" s="102">
        <f>IF((EnrlST!AT28+EnrlST!BF28)=0,"",ROUND((EnrlST!AT28+EnrlST!BF28)/(EnrlST!BE28+EnrlST!AS28)*100,0))</f>
        <v>125</v>
      </c>
      <c r="J27" s="102">
        <f>IF(EnrlST!BH28=0,"",ROUND(EnrlST!BI28/EnrlST!BH28*100,0))</f>
        <v>111</v>
      </c>
    </row>
    <row r="28" spans="1:10" s="47" customFormat="1" ht="19.5" customHeight="1">
      <c r="A28" s="29">
        <v>24</v>
      </c>
      <c r="B28" s="30" t="s">
        <v>34</v>
      </c>
      <c r="C28" s="102">
        <f>IF(EnrlST!V29=0,"",ROUND(EnrlST!V29/EnrlST!U29*100,0))</f>
        <v>93</v>
      </c>
      <c r="D28" s="102">
        <f>IF(EnrlST!AG29=0,"",ROUND(EnrlST!AH29/EnrlST!AG29*100,0))</f>
        <v>91</v>
      </c>
      <c r="E28" s="102">
        <f>IF(EnrlST!AJ29=0,"",ROUND(EnrlST!AK29/EnrlST!AJ29*100,0))</f>
        <v>92</v>
      </c>
      <c r="F28" s="102">
        <f>IF(EnrlST!AS29=0,"",ROUND(EnrlST!AT29/EnrlST!AS29*100,0))</f>
        <v>115</v>
      </c>
      <c r="G28" s="102">
        <f>IF(EnrlST!AV29=0,"",ROUND(EnrlST!AW29/EnrlST!AV29*100,0))</f>
        <v>95</v>
      </c>
      <c r="H28" s="102">
        <f>IF(EnrlST!BE29=0,"",ROUND(EnrlST!BF29/EnrlST!BE29*100,0))</f>
        <v>86</v>
      </c>
      <c r="I28" s="102">
        <f>IF((EnrlST!AT29+EnrlST!BF29)=0,"",ROUND((EnrlST!AT29+EnrlST!BF29)/(EnrlST!BE29+EnrlST!AS29)*100,0))</f>
        <v>107</v>
      </c>
      <c r="J28" s="102">
        <f>IF(EnrlST!BH29=0,"",ROUND(EnrlST!BI29/EnrlST!BH29*100,0))</f>
        <v>94</v>
      </c>
    </row>
    <row r="29" spans="1:10" s="47" customFormat="1" ht="19.5" customHeight="1">
      <c r="A29" s="29">
        <v>25</v>
      </c>
      <c r="B29" s="30" t="s">
        <v>35</v>
      </c>
      <c r="C29" s="102">
        <f>IF(EnrlST!V30=0,"",ROUND(EnrlST!V30/EnrlST!U30*100,0))</f>
        <v>94</v>
      </c>
      <c r="D29" s="102">
        <f>IF(EnrlST!AG30=0,"",ROUND(EnrlST!AH30/EnrlST!AG30*100,0))</f>
        <v>88</v>
      </c>
      <c r="E29" s="102">
        <f>IF(EnrlST!AJ30=0,"",ROUND(EnrlST!AK30/EnrlST!AJ30*100,0))</f>
        <v>92</v>
      </c>
      <c r="F29" s="102">
        <f>IF(EnrlST!AS30=0,"",ROUND(EnrlST!AT30/EnrlST!AS30*100,0))</f>
        <v>87</v>
      </c>
      <c r="G29" s="102">
        <f>IF(EnrlST!AV30=0,"",ROUND(EnrlST!AW30/EnrlST!AV30*100,0))</f>
        <v>92</v>
      </c>
      <c r="H29" s="102">
        <f>IF(EnrlST!BE30=0,"",ROUND(EnrlST!BF30/EnrlST!BE30*100,0))</f>
        <v>70</v>
      </c>
      <c r="I29" s="102">
        <f>IF((EnrlST!AT30+EnrlST!BF30)=0,"",ROUND((EnrlST!AT30+EnrlST!BF30)/(EnrlST!BE30+EnrlST!AS30)*100,0))</f>
        <v>83</v>
      </c>
      <c r="J29" s="102">
        <f>IF(EnrlST!BH30=0,"",ROUND(EnrlST!BI30/EnrlST!BH30*100,0))</f>
        <v>91</v>
      </c>
    </row>
    <row r="30" spans="1:10" s="47" customFormat="1" ht="19.5" customHeight="1">
      <c r="A30" s="29">
        <v>26</v>
      </c>
      <c r="B30" s="30" t="s">
        <v>36</v>
      </c>
      <c r="C30" s="102">
        <f>IF(EnrlST!V31=0,"",ROUND(EnrlST!V31/EnrlST!U31*100,0))</f>
        <v>96</v>
      </c>
      <c r="D30" s="102">
        <f>IF(EnrlST!AG31=0,"",ROUND(EnrlST!AH31/EnrlST!AG31*100,0))</f>
        <v>90</v>
      </c>
      <c r="E30" s="102">
        <f>IF(EnrlST!AJ31=0,"",ROUND(EnrlST!AK31/EnrlST!AJ31*100,0))</f>
        <v>94</v>
      </c>
      <c r="F30" s="102">
        <f>IF(EnrlST!AS31=0,"",ROUND(EnrlST!AT31/EnrlST!AS31*100,0))</f>
        <v>68</v>
      </c>
      <c r="G30" s="102">
        <f>IF(EnrlST!AV31=0,"",ROUND(EnrlST!AW31/EnrlST!AV31*100,0))</f>
        <v>89</v>
      </c>
      <c r="H30" s="102">
        <f>IF(EnrlST!BE31=0,"",ROUND(EnrlST!BF31/EnrlST!BE31*100,0))</f>
        <v>76</v>
      </c>
      <c r="I30" s="102">
        <f>IF((EnrlST!AT31+EnrlST!BF31)=0,"",ROUND((EnrlST!AT31+EnrlST!BF31)/(EnrlST!BE31+EnrlST!AS31)*100,0))</f>
        <v>71</v>
      </c>
      <c r="J30" s="102">
        <f>IF(EnrlST!BH31=0,"",ROUND(EnrlST!BI31/EnrlST!BH31*100,0))</f>
        <v>88</v>
      </c>
    </row>
    <row r="31" spans="1:10" s="47" customFormat="1" ht="19.5" customHeight="1">
      <c r="A31" s="29">
        <v>27</v>
      </c>
      <c r="B31" s="30" t="s">
        <v>37</v>
      </c>
      <c r="C31" s="102">
        <f>IF(EnrlST!V32=0,"",ROUND(EnrlST!V32/EnrlST!U32*100,0))</f>
        <v>91</v>
      </c>
      <c r="D31" s="102">
        <f>IF(EnrlST!AG32=0,"",ROUND(EnrlST!AH32/EnrlST!AG32*100,0))</f>
        <v>98</v>
      </c>
      <c r="E31" s="102">
        <f>IF(EnrlST!AJ32=0,"",ROUND(EnrlST!AK32/EnrlST!AJ32*100,0))</f>
        <v>93</v>
      </c>
      <c r="F31" s="102">
        <f>IF(EnrlST!AS32=0,"",ROUND(EnrlST!AT32/EnrlST!AS32*100,0))</f>
        <v>91</v>
      </c>
      <c r="G31" s="102">
        <f>IF(EnrlST!AV32=0,"",ROUND(EnrlST!AW32/EnrlST!AV32*100,0))</f>
        <v>93</v>
      </c>
      <c r="H31" s="102">
        <f>IF(EnrlST!BE32=0,"",ROUND(EnrlST!BF32/EnrlST!BE32*100,0))</f>
        <v>94</v>
      </c>
      <c r="I31" s="102">
        <f>IF((EnrlST!AT32+EnrlST!BF32)=0,"",ROUND((EnrlST!AT32+EnrlST!BF32)/(EnrlST!BE32+EnrlST!AS32)*100,0))</f>
        <v>92</v>
      </c>
      <c r="J31" s="102">
        <f>IF(EnrlST!BH32=0,"",ROUND(EnrlST!BI32/EnrlST!BH32*100,0))</f>
        <v>93</v>
      </c>
    </row>
    <row r="32" spans="1:10" s="47" customFormat="1" ht="19.5" customHeight="1">
      <c r="A32" s="29">
        <v>28</v>
      </c>
      <c r="B32" s="30" t="s">
        <v>38</v>
      </c>
      <c r="C32" s="102">
        <f>IF(EnrlST!V33=0,"",ROUND(EnrlST!V33/EnrlST!U33*100,0))</f>
        <v>97</v>
      </c>
      <c r="D32" s="102">
        <f>IF(EnrlST!AG33=0,"",ROUND(EnrlST!AH33/EnrlST!AG33*100,0))</f>
        <v>92</v>
      </c>
      <c r="E32" s="102">
        <f>IF(EnrlST!AJ33=0,"",ROUND(EnrlST!AK33/EnrlST!AJ33*100,0))</f>
        <v>96</v>
      </c>
      <c r="F32" s="102">
        <f>IF(EnrlST!AS33=0,"",ROUND(EnrlST!AT33/EnrlST!AS33*100,0))</f>
        <v>83</v>
      </c>
      <c r="G32" s="102">
        <f>IF(EnrlST!AV33=0,"",ROUND(EnrlST!AW33/EnrlST!AV33*100,0))</f>
        <v>95</v>
      </c>
      <c r="H32" s="102">
        <f>IF(EnrlST!BE33=0,"",ROUND(EnrlST!BF33/EnrlST!BE33*100,0))</f>
        <v>60</v>
      </c>
      <c r="I32" s="102">
        <f>IF((EnrlST!AT33+EnrlST!BF33)=0,"",ROUND((EnrlST!AT33+EnrlST!BF33)/(EnrlST!BE33+EnrlST!AS33)*100,0))</f>
        <v>76</v>
      </c>
      <c r="J32" s="102">
        <f>IF(EnrlST!BH33=0,"",ROUND(EnrlST!BI33/EnrlST!BH33*100,0))</f>
        <v>93</v>
      </c>
    </row>
    <row r="33" spans="1:10" s="47" customFormat="1" ht="19.5" customHeight="1">
      <c r="A33" s="29">
        <v>29</v>
      </c>
      <c r="B33" s="30" t="s">
        <v>39</v>
      </c>
      <c r="C33" s="102">
        <f>IF(EnrlST!V34=0,"",ROUND(EnrlST!V34/EnrlST!U34*100,0))</f>
        <v>94</v>
      </c>
      <c r="D33" s="102">
        <f>IF(EnrlST!AG34=0,"",ROUND(EnrlST!AH34/EnrlST!AG34*100,0))</f>
        <v>88</v>
      </c>
      <c r="E33" s="102">
        <f>IF(EnrlST!AJ34=0,"",ROUND(EnrlST!AK34/EnrlST!AJ34*100,0))</f>
        <v>92</v>
      </c>
      <c r="F33" s="102">
        <f>IF(EnrlST!AS34=0,"",ROUND(EnrlST!AT34/EnrlST!AS34*100,0))</f>
        <v>104</v>
      </c>
      <c r="G33" s="102">
        <f>IF(EnrlST!AV34=0,"",ROUND(EnrlST!AW34/EnrlST!AV34*100,0))</f>
        <v>93</v>
      </c>
      <c r="H33" s="102">
        <f>IF(EnrlST!BE34=0,"",ROUND(EnrlST!BF34/EnrlST!BE34*100,0))</f>
        <v>123</v>
      </c>
      <c r="I33" s="102">
        <f>IF((EnrlST!AT34+EnrlST!BF34)=0,"",ROUND((EnrlST!AT34+EnrlST!BF34)/(EnrlST!BE34+EnrlST!AS34)*100,0))</f>
        <v>112</v>
      </c>
      <c r="J33" s="102">
        <f>IF(EnrlST!BH34=0,"",ROUND(EnrlST!BI34/EnrlST!BH34*100,0))</f>
        <v>97</v>
      </c>
    </row>
    <row r="34" spans="1:10" s="47" customFormat="1" ht="19.5" customHeight="1">
      <c r="A34" s="29">
        <v>30</v>
      </c>
      <c r="B34" s="30" t="s">
        <v>40</v>
      </c>
      <c r="C34" s="102" t="str">
        <f>IF(EnrlST!V35=0,"",ROUND(EnrlST!V35/EnrlST!U35*100,0))</f>
        <v/>
      </c>
      <c r="D34" s="102" t="str">
        <f>IF(EnrlST!AG35=0,"",ROUND(EnrlST!AH35/EnrlST!AG35*100,0))</f>
        <v/>
      </c>
      <c r="E34" s="102" t="str">
        <f>IF(EnrlST!AJ35=0,"",ROUND(EnrlST!AK35/EnrlST!AJ35*100,0))</f>
        <v/>
      </c>
      <c r="F34" s="102" t="str">
        <f>IF(EnrlST!AS35=0,"",ROUND(EnrlST!AT35/EnrlST!AS35*100,0))</f>
        <v/>
      </c>
      <c r="G34" s="102" t="str">
        <f>IF(EnrlST!AV35=0,"",ROUND(EnrlST!AW35/EnrlST!AV35*100,0))</f>
        <v/>
      </c>
      <c r="H34" s="102" t="str">
        <f>IF(EnrlST!BE35=0,"",ROUND(EnrlST!BF35/EnrlST!BE35*100,0))</f>
        <v/>
      </c>
      <c r="I34" s="102" t="str">
        <f>IF((EnrlST!AT35+EnrlST!BF35)=0,"",ROUND((EnrlST!AT35+EnrlST!BF35)/(EnrlST!BE35+EnrlST!AS35)*100,0))</f>
        <v/>
      </c>
      <c r="J34" s="102" t="str">
        <f>IF(EnrlST!BH35=0,"",ROUND(EnrlST!BI35/EnrlST!BH35*100,0))</f>
        <v/>
      </c>
    </row>
    <row r="35" spans="1:10" s="47" customFormat="1" ht="19.5" customHeight="1">
      <c r="A35" s="29">
        <v>31</v>
      </c>
      <c r="B35" s="30" t="s">
        <v>41</v>
      </c>
      <c r="C35" s="102">
        <f>IF(EnrlST!V36=0,"",ROUND(EnrlST!V36/EnrlST!U36*100,0))</f>
        <v>95</v>
      </c>
      <c r="D35" s="102">
        <f>IF(EnrlST!AG36=0,"",ROUND(EnrlST!AH36/EnrlST!AG36*100,0))</f>
        <v>76</v>
      </c>
      <c r="E35" s="102">
        <f>IF(EnrlST!AJ36=0,"",ROUND(EnrlST!AK36/EnrlST!AJ36*100,0))</f>
        <v>88</v>
      </c>
      <c r="F35" s="102">
        <f>IF(EnrlST!AS36=0,"",ROUND(EnrlST!AT36/EnrlST!AS36*100,0))</f>
        <v>68</v>
      </c>
      <c r="G35" s="102">
        <f>IF(EnrlST!AV36=0,"",ROUND(EnrlST!AW36/EnrlST!AV36*100,0))</f>
        <v>86</v>
      </c>
      <c r="H35" s="102">
        <f>IF(EnrlST!BE36=0,"",ROUND(EnrlST!BF36/EnrlST!BE36*100,0))</f>
        <v>58</v>
      </c>
      <c r="I35" s="102">
        <f>IF((EnrlST!AT36+EnrlST!BF36)=0,"",ROUND((EnrlST!AT36+EnrlST!BF36)/(EnrlST!BE36+EnrlST!AS36)*100,0))</f>
        <v>65</v>
      </c>
      <c r="J35" s="102">
        <f>IF(EnrlST!BH36=0,"",ROUND(EnrlST!BI36/EnrlST!BH36*100,0))</f>
        <v>85</v>
      </c>
    </row>
    <row r="36" spans="1:10" s="47" customFormat="1" ht="19.5" customHeight="1">
      <c r="A36" s="29">
        <v>32</v>
      </c>
      <c r="B36" s="30" t="s">
        <v>42</v>
      </c>
      <c r="C36" s="102">
        <f>IF(EnrlST!V37=0,"",ROUND(EnrlST!V37/EnrlST!U37*100,0))</f>
        <v>88</v>
      </c>
      <c r="D36" s="102">
        <f>IF(EnrlST!AG37=0,"",ROUND(EnrlST!AH37/EnrlST!AG37*100,0))</f>
        <v>78</v>
      </c>
      <c r="E36" s="102">
        <f>IF(EnrlST!AJ37=0,"",ROUND(EnrlST!AK37/EnrlST!AJ37*100,0))</f>
        <v>84</v>
      </c>
      <c r="F36" s="102">
        <f>IF(EnrlST!AS37=0,"",ROUND(EnrlST!AT37/EnrlST!AS37*100,0))</f>
        <v>95</v>
      </c>
      <c r="G36" s="102">
        <f>IF(EnrlST!AV37=0,"",ROUND(EnrlST!AW37/EnrlST!AV37*100,0))</f>
        <v>86</v>
      </c>
      <c r="H36" s="102">
        <f>IF(EnrlST!BE37=0,"",ROUND(EnrlST!BF37/EnrlST!BE37*100,0))</f>
        <v>97</v>
      </c>
      <c r="I36" s="102">
        <f>IF((EnrlST!AT37+EnrlST!BF37)=0,"",ROUND((EnrlST!AT37+EnrlST!BF37)/(EnrlST!BE37+EnrlST!AS37)*100,0))</f>
        <v>96</v>
      </c>
      <c r="J36" s="102">
        <f>IF(EnrlST!BH37=0,"",ROUND(EnrlST!BI37/EnrlST!BH37*100,0))</f>
        <v>86</v>
      </c>
    </row>
    <row r="37" spans="1:10" s="47" customFormat="1" ht="19.5" customHeight="1">
      <c r="A37" s="29">
        <v>33</v>
      </c>
      <c r="B37" s="30" t="s">
        <v>43</v>
      </c>
      <c r="C37" s="102">
        <f>IF(EnrlST!V38=0,"",ROUND(EnrlST!V38/EnrlST!U38*100,0))</f>
        <v>85</v>
      </c>
      <c r="D37" s="102">
        <f>IF(EnrlST!AG38=0,"",ROUND(EnrlST!AH38/EnrlST!AG38*100,0))</f>
        <v>86</v>
      </c>
      <c r="E37" s="102">
        <f>IF(EnrlST!AJ38=0,"",ROUND(EnrlST!AK38/EnrlST!AJ38*100,0))</f>
        <v>85</v>
      </c>
      <c r="F37" s="102">
        <f>IF(EnrlST!AS38=0,"",ROUND(EnrlST!AT38/EnrlST!AS38*100,0))</f>
        <v>85</v>
      </c>
      <c r="G37" s="102">
        <f>IF(EnrlST!AV38=0,"",ROUND(EnrlST!AW38/EnrlST!AV38*100,0))</f>
        <v>85</v>
      </c>
      <c r="H37" s="102">
        <f>IF(EnrlST!BE38=0,"",ROUND(EnrlST!BF38/EnrlST!BE38*100,0))</f>
        <v>99</v>
      </c>
      <c r="I37" s="102">
        <f>IF((EnrlST!AT38+EnrlST!BF38)=0,"",ROUND((EnrlST!AT38+EnrlST!BF38)/(EnrlST!BE38+EnrlST!AS38)*100,0))</f>
        <v>91</v>
      </c>
      <c r="J37" s="102">
        <f>IF(EnrlST!BH38=0,"",ROUND(EnrlST!BI38/EnrlST!BH38*100,0))</f>
        <v>87</v>
      </c>
    </row>
    <row r="38" spans="1:10" s="47" customFormat="1" ht="19.5" customHeight="1">
      <c r="A38" s="29">
        <v>34</v>
      </c>
      <c r="B38" s="30" t="s">
        <v>44</v>
      </c>
      <c r="C38" s="102">
        <f>IF(EnrlST!V39=0,"",ROUND(EnrlST!V39/EnrlST!U39*100,0))</f>
        <v>100</v>
      </c>
      <c r="D38" s="102">
        <f>IF(EnrlST!AG39=0,"",ROUND(EnrlST!AH39/EnrlST!AG39*100,0))</f>
        <v>101</v>
      </c>
      <c r="E38" s="102">
        <f>IF(EnrlST!AJ39=0,"",ROUND(EnrlST!AK39/EnrlST!AJ39*100,0))</f>
        <v>100</v>
      </c>
      <c r="F38" s="102">
        <f>IF(EnrlST!AS39=0,"",ROUND(EnrlST!AT39/EnrlST!AS39*100,0))</f>
        <v>98</v>
      </c>
      <c r="G38" s="102">
        <f>IF(EnrlST!AV39=0,"",ROUND(EnrlST!AW39/EnrlST!AV39*100,0))</f>
        <v>100</v>
      </c>
      <c r="H38" s="102">
        <f>IF(EnrlST!BE39=0,"",ROUND(EnrlST!BF39/EnrlST!BE39*100,0))</f>
        <v>99</v>
      </c>
      <c r="I38" s="102">
        <f>IF((EnrlST!AT39+EnrlST!BF39)=0,"",ROUND((EnrlST!AT39+EnrlST!BF39)/(EnrlST!BE39+EnrlST!AS39)*100,0))</f>
        <v>98</v>
      </c>
      <c r="J38" s="102">
        <f>IF(EnrlST!BH39=0,"",ROUND(EnrlST!BI39/EnrlST!BH39*100,0))</f>
        <v>100</v>
      </c>
    </row>
    <row r="39" spans="1:10" s="47" customFormat="1" ht="19.5" customHeight="1">
      <c r="A39" s="29">
        <v>35</v>
      </c>
      <c r="B39" s="30" t="s">
        <v>45</v>
      </c>
      <c r="C39" s="102" t="str">
        <f>IF(EnrlST!V40=0,"",ROUND(EnrlST!V40/EnrlST!U40*100,0))</f>
        <v/>
      </c>
      <c r="D39" s="102" t="str">
        <f>IF(EnrlST!AG40=0,"",ROUND(EnrlST!AH40/EnrlST!AG40*100,0))</f>
        <v/>
      </c>
      <c r="E39" s="102" t="str">
        <f>IF(EnrlST!AJ40=0,"",ROUND(EnrlST!AK40/EnrlST!AJ40*100,0))</f>
        <v/>
      </c>
      <c r="F39" s="102" t="str">
        <f>IF(EnrlST!AS40=0,"",ROUND(EnrlST!AT40/EnrlST!AS40*100,0))</f>
        <v/>
      </c>
      <c r="G39" s="102" t="str">
        <f>IF(EnrlST!AV40=0,"",ROUND(EnrlST!AW40/EnrlST!AV40*100,0))</f>
        <v/>
      </c>
      <c r="H39" s="102" t="str">
        <f>IF(EnrlST!BE40=0,"",ROUND(EnrlST!BF40/EnrlST!BE40*100,0))</f>
        <v/>
      </c>
      <c r="I39" s="102" t="str">
        <f>IF((EnrlST!AT40+EnrlST!BF40)=0,"",ROUND((EnrlST!AT40+EnrlST!BF40)/(EnrlST!BE40+EnrlST!AS40)*100,0))</f>
        <v/>
      </c>
      <c r="J39" s="102" t="str">
        <f>IF(EnrlST!BH40=0,"",ROUND(EnrlST!BI40/EnrlST!BH40*100,0))</f>
        <v/>
      </c>
    </row>
    <row r="40" spans="1:10" s="93" customFormat="1" ht="19.5" customHeight="1">
      <c r="A40" s="193" t="s">
        <v>46</v>
      </c>
      <c r="B40" s="193"/>
      <c r="C40" s="104">
        <f>IF(EnrlST!V41=0,"",ROUND(EnrlST!V41/EnrlST!U41*100,0))</f>
        <v>94</v>
      </c>
      <c r="D40" s="104">
        <f>IF(EnrlST!AG41=0,"",ROUND(EnrlST!AH41/EnrlST!AG41*100,0))</f>
        <v>88</v>
      </c>
      <c r="E40" s="104">
        <f>IF(EnrlST!AJ41=0,"",ROUND(EnrlST!AK41/EnrlST!AJ41*100,0))</f>
        <v>92</v>
      </c>
      <c r="F40" s="104">
        <f>IF(EnrlST!AS41=0,"",ROUND(EnrlST!AT41/EnrlST!AS41*100,0))</f>
        <v>77</v>
      </c>
      <c r="G40" s="104">
        <f>IF(EnrlST!AV41=0,"",ROUND(EnrlST!AW41/EnrlST!AV41*100,0))</f>
        <v>91</v>
      </c>
      <c r="H40" s="104">
        <f>IF(EnrlST!BE41=0,"",ROUND(EnrlST!BF41/EnrlST!BE41*100,0))</f>
        <v>69</v>
      </c>
      <c r="I40" s="104">
        <f>IF((EnrlST!AT41+EnrlST!BF41)=0,"",ROUND((EnrlST!AT41+EnrlST!BF41)/(EnrlST!BE41+EnrlST!AS41)*100,0))</f>
        <v>74</v>
      </c>
      <c r="J40" s="104">
        <f>IF(EnrlST!BH41=0,"",ROUND(EnrlST!BI41/EnrlST!BH41*100,0))</f>
        <v>90</v>
      </c>
    </row>
    <row r="41" spans="1:10" s="47" customFormat="1">
      <c r="A41" s="48"/>
      <c r="B41" s="48"/>
      <c r="C41" s="37"/>
      <c r="D41" s="37"/>
      <c r="E41" s="37"/>
      <c r="F41" s="37"/>
      <c r="G41" s="37"/>
      <c r="H41" s="37"/>
      <c r="I41" s="37"/>
      <c r="J41" s="37"/>
    </row>
    <row r="47" spans="1:10" s="54" customFormat="1"/>
  </sheetData>
  <mergeCells count="1">
    <mergeCell ref="A40:B40"/>
  </mergeCells>
  <printOptions horizontalCentered="1"/>
  <pageMargins left="0.18" right="0.16" top="0.35" bottom="0.41" header="0.22" footer="0.17"/>
  <pageSetup paperSize="9" scale="92" firstPageNumber="65" orientation="portrait" useFirstPageNumber="1" r:id="rId1"/>
  <headerFooter alignWithMargins="0">
    <oddFooter>&amp;LStatistics of School Education 2009-10&amp;C&amp;P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U50"/>
  <sheetViews>
    <sheetView showZeros="0" view="pageBreakPreview" zoomScaleSheetLayoutView="100" workbookViewId="0">
      <pane xSplit="2" ySplit="5" topLeftCell="C41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RowHeight="15.75"/>
  <cols>
    <col min="1" max="1" width="5.140625" style="5" customWidth="1"/>
    <col min="2" max="2" width="19.5703125" style="5" customWidth="1"/>
    <col min="3" max="3" width="9" style="5" customWidth="1"/>
    <col min="4" max="4" width="7.5703125" style="5" customWidth="1"/>
    <col min="5" max="5" width="9" style="5" customWidth="1"/>
    <col min="6" max="6" width="7.5703125" style="5" customWidth="1"/>
    <col min="7" max="7" width="9" style="5" customWidth="1"/>
    <col min="8" max="8" width="7.5703125" style="5" customWidth="1"/>
    <col min="9" max="9" width="9" style="5" customWidth="1"/>
    <col min="10" max="10" width="7.5703125" style="5" customWidth="1"/>
    <col min="11" max="11" width="7.85546875" style="5" customWidth="1"/>
    <col min="12" max="12" width="9" style="5" customWidth="1"/>
    <col min="13" max="13" width="6.85546875" style="5" customWidth="1"/>
    <col min="14" max="14" width="9" style="5" customWidth="1"/>
    <col min="15" max="15" width="6.85546875" style="5" customWidth="1"/>
    <col min="16" max="16" width="9" style="5" customWidth="1"/>
    <col min="17" max="17" width="6.85546875" style="5" customWidth="1"/>
    <col min="18" max="18" width="9" style="5" customWidth="1"/>
    <col min="19" max="19" width="6.85546875" style="5" customWidth="1"/>
    <col min="20" max="21" width="9" style="5" customWidth="1"/>
    <col min="22" max="22" width="7" style="5" customWidth="1"/>
    <col min="23" max="23" width="9" style="5" customWidth="1"/>
    <col min="24" max="24" width="7" style="5" customWidth="1"/>
    <col min="25" max="25" width="9" style="5" customWidth="1"/>
    <col min="26" max="26" width="7" style="5" customWidth="1"/>
    <col min="27" max="27" width="9" style="5" customWidth="1"/>
    <col min="28" max="28" width="7" style="5" customWidth="1"/>
    <col min="29" max="30" width="9" style="5" customWidth="1"/>
    <col min="31" max="31" width="7.28515625" style="5" customWidth="1"/>
    <col min="32" max="32" width="9" style="5" customWidth="1"/>
    <col min="33" max="33" width="7.28515625" style="5" customWidth="1"/>
    <col min="34" max="34" width="9" style="5" customWidth="1"/>
    <col min="35" max="35" width="7.28515625" style="5" customWidth="1"/>
    <col min="36" max="36" width="9" style="5" customWidth="1"/>
    <col min="37" max="37" width="7.28515625" style="5" customWidth="1"/>
    <col min="38" max="38" width="8.7109375" style="5" customWidth="1"/>
    <col min="39" max="39" width="9" style="5" customWidth="1"/>
    <col min="40" max="40" width="7.5703125" style="5" customWidth="1"/>
    <col min="41" max="41" width="9" style="5" customWidth="1"/>
    <col min="42" max="42" width="7.5703125" style="5" customWidth="1"/>
    <col min="43" max="43" width="9" style="5" customWidth="1"/>
    <col min="44" max="44" width="7.5703125" style="5" customWidth="1"/>
    <col min="45" max="45" width="9" style="5" customWidth="1"/>
    <col min="46" max="46" width="7.5703125" style="5" customWidth="1"/>
    <col min="47" max="47" width="7.7109375" style="5" customWidth="1"/>
    <col min="48" max="16384" width="9.140625" style="5"/>
  </cols>
  <sheetData>
    <row r="1" spans="1:47" s="4" customFormat="1" ht="24.75" customHeight="1">
      <c r="B1" s="1"/>
      <c r="C1" s="191" t="s">
        <v>127</v>
      </c>
      <c r="D1" s="191"/>
      <c r="E1" s="191"/>
      <c r="F1" s="191"/>
      <c r="G1" s="191"/>
      <c r="H1" s="191"/>
      <c r="I1" s="191"/>
      <c r="J1" s="191"/>
      <c r="K1" s="191"/>
      <c r="L1" s="191" t="str">
        <f>C1</f>
        <v>Table A2: NUMBER OF INSTITUTIONS BY MANAGEMENT</v>
      </c>
      <c r="M1" s="191"/>
      <c r="N1" s="191"/>
      <c r="O1" s="191"/>
      <c r="P1" s="191"/>
      <c r="Q1" s="191"/>
      <c r="R1" s="191"/>
      <c r="S1" s="191"/>
      <c r="T1" s="191"/>
      <c r="U1" s="18" t="str">
        <f>L1</f>
        <v>Table A2: NUMBER OF INSTITUTIONS BY MANAGEMENT</v>
      </c>
      <c r="V1" s="18"/>
      <c r="W1" s="18"/>
      <c r="X1" s="18"/>
      <c r="Y1" s="18"/>
      <c r="Z1" s="18"/>
      <c r="AA1" s="18"/>
      <c r="AB1" s="18"/>
      <c r="AC1" s="18"/>
      <c r="AD1" s="18" t="str">
        <f>U1</f>
        <v>Table A2: NUMBER OF INSTITUTIONS BY MANAGEMENT</v>
      </c>
      <c r="AE1" s="18"/>
      <c r="AF1" s="18"/>
      <c r="AG1" s="18"/>
      <c r="AH1" s="18"/>
      <c r="AI1" s="18"/>
      <c r="AJ1" s="18"/>
      <c r="AK1" s="18"/>
      <c r="AL1" s="18"/>
      <c r="AM1" s="18" t="str">
        <f>AD1</f>
        <v>Table A2: NUMBER OF INSTITUTIONS BY MANAGEMENT</v>
      </c>
      <c r="AN1" s="18"/>
      <c r="AO1" s="18"/>
      <c r="AP1" s="18"/>
      <c r="AQ1" s="18"/>
      <c r="AR1" s="18"/>
      <c r="AS1" s="18"/>
      <c r="AT1" s="18"/>
      <c r="AU1" s="18"/>
    </row>
    <row r="2" spans="1:47" s="13" customFormat="1" ht="17.25" customHeight="1">
      <c r="A2" s="190" t="s">
        <v>67</v>
      </c>
      <c r="B2" s="190" t="s">
        <v>65</v>
      </c>
      <c r="C2" s="190" t="s">
        <v>68</v>
      </c>
      <c r="D2" s="190"/>
      <c r="E2" s="190"/>
      <c r="F2" s="190"/>
      <c r="G2" s="190"/>
      <c r="H2" s="190"/>
      <c r="I2" s="190"/>
      <c r="J2" s="190"/>
      <c r="K2" s="190"/>
      <c r="L2" s="190" t="s">
        <v>47</v>
      </c>
      <c r="M2" s="190"/>
      <c r="N2" s="190"/>
      <c r="O2" s="190"/>
      <c r="P2" s="190"/>
      <c r="Q2" s="190"/>
      <c r="R2" s="190"/>
      <c r="S2" s="190"/>
      <c r="T2" s="190"/>
      <c r="U2" s="190" t="s">
        <v>69</v>
      </c>
      <c r="V2" s="190"/>
      <c r="W2" s="190"/>
      <c r="X2" s="190"/>
      <c r="Y2" s="190"/>
      <c r="Z2" s="190"/>
      <c r="AA2" s="190"/>
      <c r="AB2" s="190"/>
      <c r="AC2" s="190"/>
      <c r="AD2" s="190" t="s">
        <v>59</v>
      </c>
      <c r="AE2" s="190"/>
      <c r="AF2" s="190"/>
      <c r="AG2" s="190"/>
      <c r="AH2" s="190"/>
      <c r="AI2" s="190"/>
      <c r="AJ2" s="190"/>
      <c r="AK2" s="190"/>
      <c r="AL2" s="190"/>
      <c r="AM2" s="190" t="s">
        <v>70</v>
      </c>
      <c r="AN2" s="190"/>
      <c r="AO2" s="190"/>
      <c r="AP2" s="190"/>
      <c r="AQ2" s="190"/>
      <c r="AR2" s="190"/>
      <c r="AS2" s="190"/>
      <c r="AT2" s="190"/>
      <c r="AU2" s="190"/>
    </row>
    <row r="3" spans="1:47" s="14" customFormat="1" ht="34.5" customHeight="1">
      <c r="A3" s="190"/>
      <c r="B3" s="190"/>
      <c r="C3" s="190" t="s">
        <v>66</v>
      </c>
      <c r="D3" s="190"/>
      <c r="E3" s="190" t="s">
        <v>60</v>
      </c>
      <c r="F3" s="190"/>
      <c r="G3" s="190" t="s">
        <v>61</v>
      </c>
      <c r="H3" s="190"/>
      <c r="I3" s="190" t="s">
        <v>62</v>
      </c>
      <c r="J3" s="190"/>
      <c r="K3" s="190" t="s">
        <v>15</v>
      </c>
      <c r="L3" s="190" t="s">
        <v>66</v>
      </c>
      <c r="M3" s="190"/>
      <c r="N3" s="190" t="s">
        <v>60</v>
      </c>
      <c r="O3" s="190"/>
      <c r="P3" s="190" t="s">
        <v>61</v>
      </c>
      <c r="Q3" s="190"/>
      <c r="R3" s="190" t="s">
        <v>62</v>
      </c>
      <c r="S3" s="190"/>
      <c r="T3" s="190" t="s">
        <v>15</v>
      </c>
      <c r="U3" s="190" t="s">
        <v>66</v>
      </c>
      <c r="V3" s="190"/>
      <c r="W3" s="190" t="s">
        <v>60</v>
      </c>
      <c r="X3" s="190"/>
      <c r="Y3" s="190" t="s">
        <v>61</v>
      </c>
      <c r="Z3" s="190"/>
      <c r="AA3" s="190" t="s">
        <v>62</v>
      </c>
      <c r="AB3" s="190"/>
      <c r="AC3" s="190" t="s">
        <v>15</v>
      </c>
      <c r="AD3" s="190" t="s">
        <v>66</v>
      </c>
      <c r="AE3" s="190"/>
      <c r="AF3" s="190" t="s">
        <v>60</v>
      </c>
      <c r="AG3" s="190"/>
      <c r="AH3" s="190" t="s">
        <v>61</v>
      </c>
      <c r="AI3" s="190"/>
      <c r="AJ3" s="190" t="s">
        <v>62</v>
      </c>
      <c r="AK3" s="190"/>
      <c r="AL3" s="190" t="s">
        <v>15</v>
      </c>
      <c r="AM3" s="190" t="s">
        <v>66</v>
      </c>
      <c r="AN3" s="190"/>
      <c r="AO3" s="190" t="s">
        <v>60</v>
      </c>
      <c r="AP3" s="190"/>
      <c r="AQ3" s="190" t="s">
        <v>61</v>
      </c>
      <c r="AR3" s="190"/>
      <c r="AS3" s="190" t="s">
        <v>62</v>
      </c>
      <c r="AT3" s="190"/>
      <c r="AU3" s="190" t="s">
        <v>15</v>
      </c>
    </row>
    <row r="4" spans="1:47" s="16" customFormat="1" ht="22.5" customHeight="1">
      <c r="A4" s="190"/>
      <c r="B4" s="190"/>
      <c r="C4" s="15" t="s">
        <v>63</v>
      </c>
      <c r="D4" s="15" t="s">
        <v>64</v>
      </c>
      <c r="E4" s="15" t="s">
        <v>63</v>
      </c>
      <c r="F4" s="15" t="s">
        <v>64</v>
      </c>
      <c r="G4" s="15" t="s">
        <v>63</v>
      </c>
      <c r="H4" s="15" t="s">
        <v>64</v>
      </c>
      <c r="I4" s="15" t="s">
        <v>63</v>
      </c>
      <c r="J4" s="15" t="s">
        <v>64</v>
      </c>
      <c r="K4" s="190"/>
      <c r="L4" s="15" t="s">
        <v>63</v>
      </c>
      <c r="M4" s="15" t="s">
        <v>64</v>
      </c>
      <c r="N4" s="15" t="s">
        <v>63</v>
      </c>
      <c r="O4" s="15" t="s">
        <v>64</v>
      </c>
      <c r="P4" s="15" t="s">
        <v>63</v>
      </c>
      <c r="Q4" s="15" t="s">
        <v>64</v>
      </c>
      <c r="R4" s="15" t="s">
        <v>63</v>
      </c>
      <c r="S4" s="15" t="s">
        <v>64</v>
      </c>
      <c r="T4" s="190"/>
      <c r="U4" s="15" t="s">
        <v>63</v>
      </c>
      <c r="V4" s="15" t="s">
        <v>64</v>
      </c>
      <c r="W4" s="15" t="s">
        <v>63</v>
      </c>
      <c r="X4" s="15" t="s">
        <v>64</v>
      </c>
      <c r="Y4" s="15" t="s">
        <v>63</v>
      </c>
      <c r="Z4" s="15" t="s">
        <v>64</v>
      </c>
      <c r="AA4" s="15" t="s">
        <v>63</v>
      </c>
      <c r="AB4" s="15" t="s">
        <v>64</v>
      </c>
      <c r="AC4" s="190"/>
      <c r="AD4" s="15" t="s">
        <v>63</v>
      </c>
      <c r="AE4" s="15" t="s">
        <v>64</v>
      </c>
      <c r="AF4" s="15" t="s">
        <v>63</v>
      </c>
      <c r="AG4" s="15" t="s">
        <v>64</v>
      </c>
      <c r="AH4" s="15" t="s">
        <v>63</v>
      </c>
      <c r="AI4" s="15" t="s">
        <v>64</v>
      </c>
      <c r="AJ4" s="15" t="s">
        <v>63</v>
      </c>
      <c r="AK4" s="15" t="s">
        <v>64</v>
      </c>
      <c r="AL4" s="190"/>
      <c r="AM4" s="15" t="s">
        <v>63</v>
      </c>
      <c r="AN4" s="15" t="s">
        <v>64</v>
      </c>
      <c r="AO4" s="15" t="s">
        <v>63</v>
      </c>
      <c r="AP4" s="15" t="s">
        <v>64</v>
      </c>
      <c r="AQ4" s="15" t="s">
        <v>63</v>
      </c>
      <c r="AR4" s="15" t="s">
        <v>64</v>
      </c>
      <c r="AS4" s="15" t="s">
        <v>63</v>
      </c>
      <c r="AT4" s="15" t="s">
        <v>64</v>
      </c>
      <c r="AU4" s="190"/>
    </row>
    <row r="5" spans="1:47" s="144" customFormat="1" ht="13.5" customHeight="1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12</v>
      </c>
      <c r="M5" s="26">
        <v>13</v>
      </c>
      <c r="N5" s="26">
        <v>14</v>
      </c>
      <c r="O5" s="26">
        <v>15</v>
      </c>
      <c r="P5" s="26">
        <v>16</v>
      </c>
      <c r="Q5" s="26">
        <v>17</v>
      </c>
      <c r="R5" s="26">
        <v>18</v>
      </c>
      <c r="S5" s="26">
        <v>19</v>
      </c>
      <c r="T5" s="26">
        <v>20</v>
      </c>
      <c r="U5" s="26">
        <v>21</v>
      </c>
      <c r="V5" s="26">
        <v>22</v>
      </c>
      <c r="W5" s="26">
        <v>23</v>
      </c>
      <c r="X5" s="26">
        <v>24</v>
      </c>
      <c r="Y5" s="26">
        <v>25</v>
      </c>
      <c r="Z5" s="26">
        <v>26</v>
      </c>
      <c r="AA5" s="26">
        <v>27</v>
      </c>
      <c r="AB5" s="26">
        <v>28</v>
      </c>
      <c r="AC5" s="26">
        <v>29</v>
      </c>
      <c r="AD5" s="26">
        <v>30</v>
      </c>
      <c r="AE5" s="26">
        <v>31</v>
      </c>
      <c r="AF5" s="26">
        <v>32</v>
      </c>
      <c r="AG5" s="26">
        <v>33</v>
      </c>
      <c r="AH5" s="26">
        <v>34</v>
      </c>
      <c r="AI5" s="26">
        <v>35</v>
      </c>
      <c r="AJ5" s="26">
        <v>36</v>
      </c>
      <c r="AK5" s="26">
        <v>37</v>
      </c>
      <c r="AL5" s="26">
        <v>38</v>
      </c>
      <c r="AM5" s="26">
        <v>39</v>
      </c>
      <c r="AN5" s="26">
        <v>40</v>
      </c>
      <c r="AO5" s="26">
        <v>41</v>
      </c>
      <c r="AP5" s="26">
        <v>42</v>
      </c>
      <c r="AQ5" s="26">
        <v>43</v>
      </c>
      <c r="AR5" s="26">
        <v>44</v>
      </c>
      <c r="AS5" s="26">
        <v>45</v>
      </c>
      <c r="AT5" s="26">
        <v>46</v>
      </c>
      <c r="AU5" s="26">
        <v>47</v>
      </c>
    </row>
    <row r="6" spans="1:47" ht="19.5" customHeight="1">
      <c r="A6" s="6">
        <v>1</v>
      </c>
      <c r="B6" s="2" t="s">
        <v>16</v>
      </c>
      <c r="C6" s="7">
        <v>853</v>
      </c>
      <c r="D6" s="10">
        <f>IF($K6=0,"",C6/$K6*100)</f>
        <v>19.546287809349224</v>
      </c>
      <c r="E6" s="7">
        <v>0</v>
      </c>
      <c r="F6" s="10">
        <f>IF($K6=0,"",E6/$K6*100)</f>
        <v>0</v>
      </c>
      <c r="G6" s="7">
        <v>527</v>
      </c>
      <c r="H6" s="10">
        <f>IF($K6=0,"",G6/$K6*100)</f>
        <v>12.076076993583868</v>
      </c>
      <c r="I6" s="7">
        <v>2984</v>
      </c>
      <c r="J6" s="10">
        <f>IF($K6=0,"",I6/$K6*100)</f>
        <v>68.377635197066908</v>
      </c>
      <c r="K6" s="7">
        <f t="shared" ref="K6:K40" si="0">SUM(C6+E6+G6+I6)</f>
        <v>4364</v>
      </c>
      <c r="L6" s="7">
        <v>1860</v>
      </c>
      <c r="M6" s="10">
        <f>IF($T6=0,"",L6/$T6*100)</f>
        <v>10.251887780411179</v>
      </c>
      <c r="N6" s="7">
        <v>8506</v>
      </c>
      <c r="O6" s="10">
        <f>IF($T6=0,"",N6/$T6*100)</f>
        <v>46.883095408697564</v>
      </c>
      <c r="P6" s="7">
        <v>840</v>
      </c>
      <c r="Q6" s="10">
        <f>IF($T6=0,"",P6/$T6*100)</f>
        <v>4.6298848040566609</v>
      </c>
      <c r="R6" s="7">
        <v>6937</v>
      </c>
      <c r="S6" s="10">
        <f>IF($T6=0,"",R6/$T6*100)</f>
        <v>38.23513200683459</v>
      </c>
      <c r="T6" s="7">
        <f>SUM(L6+N6+P6+R6)</f>
        <v>18143</v>
      </c>
      <c r="U6" s="7">
        <v>395</v>
      </c>
      <c r="V6" s="10">
        <f>IF($AC6=0,"",U6/$AC6*100)</f>
        <v>2.5676027041081642</v>
      </c>
      <c r="W6" s="7">
        <v>8757</v>
      </c>
      <c r="X6" s="10">
        <f>IF($AC6=0,"",W6/$AC6*100)</f>
        <v>56.922776911076447</v>
      </c>
      <c r="Y6" s="7">
        <v>425</v>
      </c>
      <c r="Z6" s="10">
        <f>IF($AC6=0,"",Y6/$AC6*100)</f>
        <v>2.7626105044201767</v>
      </c>
      <c r="AA6" s="7">
        <v>5807</v>
      </c>
      <c r="AB6" s="10">
        <f>IF($AC6=0,"",AA6/$AC6*100)</f>
        <v>37.747009880395218</v>
      </c>
      <c r="AC6" s="7">
        <f>SUM(U6+W6+Y6+AA6)</f>
        <v>15384</v>
      </c>
      <c r="AD6" s="7">
        <v>5049</v>
      </c>
      <c r="AE6" s="10">
        <f>IF($AL6=0,"",AD6/$AL6*100)</f>
        <v>7.6578899472183464</v>
      </c>
      <c r="AF6" s="7">
        <v>51935</v>
      </c>
      <c r="AG6" s="10">
        <f>IF($AL6=0,"",AF6/$AL6*100)</f>
        <v>78.770551477279625</v>
      </c>
      <c r="AH6" s="7">
        <v>2164</v>
      </c>
      <c r="AI6" s="10">
        <f>IF($AL6=0,"",AH6/$AL6*100)</f>
        <v>3.2821695079779167</v>
      </c>
      <c r="AJ6" s="7">
        <v>6784</v>
      </c>
      <c r="AK6" s="10">
        <f>IF($AL6=0,"",AJ6/$AL6*100)</f>
        <v>10.289389067524116</v>
      </c>
      <c r="AL6" s="7">
        <f>SUM(AD6+AF6+AH6+AJ6)</f>
        <v>65932</v>
      </c>
      <c r="AM6" s="7">
        <v>0</v>
      </c>
      <c r="AN6" s="10" t="str">
        <f>IF($AU6=0,"",AM6/$AU6*100)</f>
        <v/>
      </c>
      <c r="AO6" s="7">
        <v>0</v>
      </c>
      <c r="AP6" s="10" t="str">
        <f>IF($AU6=0,"",AO6/$AU6*100)</f>
        <v/>
      </c>
      <c r="AQ6" s="7">
        <v>0</v>
      </c>
      <c r="AR6" s="10" t="str">
        <f>IF($AU6=0,"",AQ6/$AU6*100)</f>
        <v/>
      </c>
      <c r="AS6" s="7">
        <v>0</v>
      </c>
      <c r="AT6" s="10" t="str">
        <f>IF($AU6=0,"",AS6/$AU6*100)</f>
        <v/>
      </c>
      <c r="AU6" s="7">
        <f>SUM(AM6+AO6+AQ6+AS6)</f>
        <v>0</v>
      </c>
    </row>
    <row r="7" spans="1:47" ht="19.5" customHeight="1">
      <c r="A7" s="6">
        <v>2</v>
      </c>
      <c r="B7" s="2" t="s">
        <v>17</v>
      </c>
      <c r="C7" s="7">
        <v>102</v>
      </c>
      <c r="D7" s="10">
        <f t="shared" ref="D7:F41" si="1">IF($K7=0,"",C7/$K7*100)</f>
        <v>87.179487179487182</v>
      </c>
      <c r="E7" s="7">
        <v>0</v>
      </c>
      <c r="F7" s="10">
        <f t="shared" si="1"/>
        <v>0</v>
      </c>
      <c r="G7" s="7">
        <v>9</v>
      </c>
      <c r="H7" s="10">
        <f t="shared" ref="H7" si="2">IF($K7=0,"",G7/$K7*100)</f>
        <v>7.6923076923076925</v>
      </c>
      <c r="I7" s="7">
        <v>6</v>
      </c>
      <c r="J7" s="10">
        <f t="shared" ref="J7" si="3">IF($K7=0,"",I7/$K7*100)</f>
        <v>5.1282051282051277</v>
      </c>
      <c r="K7" s="7">
        <f t="shared" si="0"/>
        <v>117</v>
      </c>
      <c r="L7" s="7">
        <v>125</v>
      </c>
      <c r="M7" s="10">
        <f t="shared" ref="M7:O41" si="4">IF($T7=0,"",L7/$T7*100)</f>
        <v>65.789473684210535</v>
      </c>
      <c r="N7" s="7">
        <v>0</v>
      </c>
      <c r="O7" s="10">
        <f t="shared" si="4"/>
        <v>0</v>
      </c>
      <c r="P7" s="7">
        <v>19</v>
      </c>
      <c r="Q7" s="10">
        <f t="shared" ref="Q7" si="5">IF($T7=0,"",P7/$T7*100)</f>
        <v>10</v>
      </c>
      <c r="R7" s="7">
        <v>46</v>
      </c>
      <c r="S7" s="10">
        <f t="shared" ref="S7" si="6">IF($T7=0,"",R7/$T7*100)</f>
        <v>24.210526315789473</v>
      </c>
      <c r="T7" s="7">
        <f t="shared" ref="T7:T40" si="7">SUM(L7+N7+P7+R7)</f>
        <v>190</v>
      </c>
      <c r="U7" s="7">
        <v>744</v>
      </c>
      <c r="V7" s="10">
        <f t="shared" ref="V7:X41" si="8">IF($AC7=0,"",U7/$AC7*100)</f>
        <v>85.419058553386904</v>
      </c>
      <c r="W7" s="7">
        <v>0</v>
      </c>
      <c r="X7" s="10">
        <f t="shared" si="8"/>
        <v>0</v>
      </c>
      <c r="Y7" s="7">
        <v>4</v>
      </c>
      <c r="Z7" s="10">
        <f t="shared" ref="Z7" si="9">IF($AC7=0,"",Y7/$AC7*100)</f>
        <v>0.45924225028702642</v>
      </c>
      <c r="AA7" s="7">
        <v>123</v>
      </c>
      <c r="AB7" s="10">
        <f t="shared" ref="AB7" si="10">IF($AC7=0,"",AA7/$AC7*100)</f>
        <v>14.121699196326063</v>
      </c>
      <c r="AC7" s="7">
        <f>SUM(U7+W7+Y7+AA7)</f>
        <v>871</v>
      </c>
      <c r="AD7" s="7">
        <v>1690</v>
      </c>
      <c r="AE7" s="10">
        <f t="shared" ref="AE7:AG41" si="11">IF($AL7=0,"",AD7/$AL7*100)</f>
        <v>91.797935904399779</v>
      </c>
      <c r="AF7" s="7">
        <v>0</v>
      </c>
      <c r="AG7" s="10">
        <f t="shared" si="11"/>
        <v>0</v>
      </c>
      <c r="AH7" s="7">
        <v>7</v>
      </c>
      <c r="AI7" s="10">
        <f t="shared" ref="AI7" si="12">IF($AL7=0,"",AH7/$AL7*100)</f>
        <v>0.38022813688212925</v>
      </c>
      <c r="AJ7" s="7">
        <v>144</v>
      </c>
      <c r="AK7" s="10">
        <f t="shared" ref="AK7" si="13">IF($AL7=0,"",AJ7/$AL7*100)</f>
        <v>7.8218359587180872</v>
      </c>
      <c r="AL7" s="7">
        <f>SUM(AD7+AF7+AH7+AJ7)</f>
        <v>1841</v>
      </c>
      <c r="AM7" s="7">
        <v>1674</v>
      </c>
      <c r="AN7" s="10">
        <f t="shared" ref="AN7:AP41" si="14">IF($AU7=0,"",AM7/$AU7*100)</f>
        <v>99.170616113744074</v>
      </c>
      <c r="AO7" s="7">
        <v>0</v>
      </c>
      <c r="AP7" s="10">
        <f t="shared" si="14"/>
        <v>0</v>
      </c>
      <c r="AQ7" s="7">
        <v>0</v>
      </c>
      <c r="AR7" s="10">
        <f t="shared" ref="AR7" si="15">IF($AU7=0,"",AQ7/$AU7*100)</f>
        <v>0</v>
      </c>
      <c r="AS7" s="7">
        <v>14</v>
      </c>
      <c r="AT7" s="10">
        <f t="shared" ref="AT7" si="16">IF($AU7=0,"",AS7/$AU7*100)</f>
        <v>0.82938388625592419</v>
      </c>
      <c r="AU7" s="7">
        <f t="shared" ref="AU7:AU40" si="17">SUM(AM7+AO7+AQ7+AS7)</f>
        <v>1688</v>
      </c>
    </row>
    <row r="8" spans="1:47" ht="19.5" customHeight="1">
      <c r="A8" s="6">
        <v>3</v>
      </c>
      <c r="B8" s="2" t="s">
        <v>48</v>
      </c>
      <c r="C8" s="7">
        <v>633</v>
      </c>
      <c r="D8" s="10">
        <f t="shared" si="1"/>
        <v>74.035087719298247</v>
      </c>
      <c r="E8" s="7">
        <v>14</v>
      </c>
      <c r="F8" s="10">
        <f t="shared" si="1"/>
        <v>1.6374269005847955</v>
      </c>
      <c r="G8" s="7">
        <v>137</v>
      </c>
      <c r="H8" s="10">
        <f t="shared" ref="H8" si="18">IF($K8=0,"",G8/$K8*100)</f>
        <v>16.023391812865498</v>
      </c>
      <c r="I8" s="7">
        <v>71</v>
      </c>
      <c r="J8" s="10">
        <f t="shared" ref="J8" si="19">IF($K8=0,"",I8/$K8*100)</f>
        <v>8.3040935672514617</v>
      </c>
      <c r="K8" s="7">
        <f t="shared" si="0"/>
        <v>855</v>
      </c>
      <c r="L8" s="7">
        <v>2283</v>
      </c>
      <c r="M8" s="10">
        <f t="shared" si="4"/>
        <v>41.046386192017259</v>
      </c>
      <c r="N8" s="7">
        <v>256</v>
      </c>
      <c r="O8" s="10">
        <f t="shared" si="4"/>
        <v>4.6026609133405252</v>
      </c>
      <c r="P8" s="7">
        <v>1892</v>
      </c>
      <c r="Q8" s="10">
        <f t="shared" ref="Q8" si="20">IF($T8=0,"",P8/$T8*100)</f>
        <v>34.016540812657318</v>
      </c>
      <c r="R8" s="7">
        <v>1131</v>
      </c>
      <c r="S8" s="10">
        <f t="shared" ref="S8" si="21">IF($T8=0,"",R8/$T8*100)</f>
        <v>20.334412081984897</v>
      </c>
      <c r="T8" s="7">
        <f t="shared" si="7"/>
        <v>5562</v>
      </c>
      <c r="U8" s="7">
        <v>7315</v>
      </c>
      <c r="V8" s="10">
        <f t="shared" si="8"/>
        <v>51.758296186230815</v>
      </c>
      <c r="W8" s="7">
        <v>28</v>
      </c>
      <c r="X8" s="10">
        <f t="shared" si="8"/>
        <v>0.19811788013868251</v>
      </c>
      <c r="Y8" s="7">
        <v>5435</v>
      </c>
      <c r="Z8" s="10">
        <f t="shared" ref="Z8" si="22">IF($AC8=0,"",Y8/$AC8*100)</f>
        <v>38.456095662633558</v>
      </c>
      <c r="AA8" s="7">
        <v>1355</v>
      </c>
      <c r="AB8" s="10">
        <f t="shared" ref="AB8" si="23">IF($AC8=0,"",AA8/$AC8*100)</f>
        <v>9.5874902709969589</v>
      </c>
      <c r="AC8" s="7">
        <f t="shared" ref="AC8:AC40" si="24">SUM(U8+W8+Y8+AA8)</f>
        <v>14133</v>
      </c>
      <c r="AD8" s="7">
        <v>30054</v>
      </c>
      <c r="AE8" s="10">
        <f t="shared" si="11"/>
        <v>96.320748669957055</v>
      </c>
      <c r="AF8" s="7">
        <v>580</v>
      </c>
      <c r="AG8" s="10">
        <f t="shared" si="11"/>
        <v>1.8588552015896418</v>
      </c>
      <c r="AH8" s="7">
        <v>0</v>
      </c>
      <c r="AI8" s="10">
        <f t="shared" ref="AI8" si="25">IF($AL8=0,"",AH8/$AL8*100)</f>
        <v>0</v>
      </c>
      <c r="AJ8" s="7">
        <v>568</v>
      </c>
      <c r="AK8" s="10">
        <f t="shared" ref="AK8" si="26">IF($AL8=0,"",AJ8/$AL8*100)</f>
        <v>1.8203961284533043</v>
      </c>
      <c r="AL8" s="7">
        <f t="shared" ref="AL8:AL24" si="27">SUM(AD8+AF8+AH8+AJ8)</f>
        <v>31202</v>
      </c>
      <c r="AM8" s="7">
        <v>0</v>
      </c>
      <c r="AN8" s="10" t="str">
        <f t="shared" si="14"/>
        <v/>
      </c>
      <c r="AO8" s="7">
        <v>0</v>
      </c>
      <c r="AP8" s="10" t="str">
        <f t="shared" si="14"/>
        <v/>
      </c>
      <c r="AQ8" s="7">
        <v>0</v>
      </c>
      <c r="AR8" s="10" t="str">
        <f t="shared" ref="AR8" si="28">IF($AU8=0,"",AQ8/$AU8*100)</f>
        <v/>
      </c>
      <c r="AS8" s="7">
        <v>0</v>
      </c>
      <c r="AT8" s="10" t="str">
        <f t="shared" ref="AT8" si="29">IF($AU8=0,"",AS8/$AU8*100)</f>
        <v/>
      </c>
      <c r="AU8" s="7">
        <f t="shared" si="17"/>
        <v>0</v>
      </c>
    </row>
    <row r="9" spans="1:47" ht="19.5" customHeight="1">
      <c r="A9" s="6">
        <v>4</v>
      </c>
      <c r="B9" s="3" t="s">
        <v>49</v>
      </c>
      <c r="C9" s="7">
        <f>790+987</f>
        <v>1777</v>
      </c>
      <c r="D9" s="10">
        <f t="shared" si="1"/>
        <v>96.733805117038656</v>
      </c>
      <c r="E9" s="7">
        <v>2</v>
      </c>
      <c r="F9" s="10">
        <f t="shared" si="1"/>
        <v>0.10887316276537834</v>
      </c>
      <c r="G9" s="7">
        <v>32</v>
      </c>
      <c r="H9" s="10">
        <f t="shared" ref="H9" si="30">IF($K9=0,"",G9/$K9*100)</f>
        <v>1.7419706042460534</v>
      </c>
      <c r="I9" s="7">
        <v>26</v>
      </c>
      <c r="J9" s="10">
        <f t="shared" ref="J9" si="31">IF($K9=0,"",I9/$K9*100)</f>
        <v>1.4153511159499184</v>
      </c>
      <c r="K9" s="7">
        <f t="shared" si="0"/>
        <v>1837</v>
      </c>
      <c r="L9" s="7">
        <v>2244</v>
      </c>
      <c r="M9" s="10">
        <f t="shared" si="4"/>
        <v>93.538974572738638</v>
      </c>
      <c r="N9" s="7">
        <v>5</v>
      </c>
      <c r="O9" s="10">
        <f t="shared" si="4"/>
        <v>0.20842017507294708</v>
      </c>
      <c r="P9" s="7">
        <v>96</v>
      </c>
      <c r="Q9" s="10">
        <f t="shared" ref="Q9" si="32">IF($T9=0,"",P9/$T9*100)</f>
        <v>4.0016673614005835</v>
      </c>
      <c r="R9" s="7">
        <v>54</v>
      </c>
      <c r="S9" s="10">
        <f t="shared" ref="S9" si="33">IF($T9=0,"",R9/$T9*100)</f>
        <v>2.2509378907878284</v>
      </c>
      <c r="T9" s="7">
        <f t="shared" si="7"/>
        <v>2399</v>
      </c>
      <c r="U9" s="7">
        <v>20540</v>
      </c>
      <c r="V9" s="10">
        <f t="shared" si="8"/>
        <v>99.246231155778901</v>
      </c>
      <c r="W9" s="7">
        <v>0</v>
      </c>
      <c r="X9" s="10">
        <f t="shared" si="8"/>
        <v>0</v>
      </c>
      <c r="Y9" s="7">
        <v>118</v>
      </c>
      <c r="Z9" s="10">
        <f t="shared" ref="Z9" si="34">IF($AC9=0,"",Y9/$AC9*100)</f>
        <v>0.570158484731349</v>
      </c>
      <c r="AA9" s="7">
        <v>38</v>
      </c>
      <c r="AB9" s="10">
        <f t="shared" ref="AB9" si="35">IF($AC9=0,"",AA9/$AC9*100)</f>
        <v>0.18361035948975649</v>
      </c>
      <c r="AC9" s="7">
        <f t="shared" si="24"/>
        <v>20696</v>
      </c>
      <c r="AD9" s="7">
        <v>43375</v>
      </c>
      <c r="AE9" s="10">
        <f t="shared" si="11"/>
        <v>99.838876740706638</v>
      </c>
      <c r="AF9" s="7">
        <v>0</v>
      </c>
      <c r="AG9" s="10">
        <f t="shared" si="11"/>
        <v>0</v>
      </c>
      <c r="AH9" s="7">
        <v>23</v>
      </c>
      <c r="AI9" s="10">
        <f t="shared" ref="AI9" si="36">IF($AL9=0,"",AH9/$AL9*100)</f>
        <v>5.294049948210381E-2</v>
      </c>
      <c r="AJ9" s="7">
        <v>47</v>
      </c>
      <c r="AK9" s="10">
        <f t="shared" ref="AK9" si="37">IF($AL9=0,"",AJ9/$AL9*100)</f>
        <v>0.10818275981125561</v>
      </c>
      <c r="AL9" s="7">
        <f t="shared" si="27"/>
        <v>43445</v>
      </c>
      <c r="AM9" s="7">
        <v>1</v>
      </c>
      <c r="AN9" s="10">
        <f t="shared" si="14"/>
        <v>100</v>
      </c>
      <c r="AO9" s="7">
        <v>0</v>
      </c>
      <c r="AP9" s="10">
        <f t="shared" si="14"/>
        <v>0</v>
      </c>
      <c r="AQ9" s="7">
        <v>0</v>
      </c>
      <c r="AR9" s="10">
        <f t="shared" ref="AR9" si="38">IF($AU9=0,"",AQ9/$AU9*100)</f>
        <v>0</v>
      </c>
      <c r="AS9" s="7">
        <v>0</v>
      </c>
      <c r="AT9" s="10">
        <f t="shared" ref="AT9" si="39">IF($AU9=0,"",AS9/$AU9*100)</f>
        <v>0</v>
      </c>
      <c r="AU9" s="7">
        <f t="shared" si="17"/>
        <v>1</v>
      </c>
    </row>
    <row r="10" spans="1:47" ht="19.5" customHeight="1">
      <c r="A10" s="6">
        <v>5</v>
      </c>
      <c r="B10" s="3" t="s">
        <v>19</v>
      </c>
      <c r="C10" s="7">
        <v>1506</v>
      </c>
      <c r="D10" s="10">
        <f t="shared" si="1"/>
        <v>59.198113207547166</v>
      </c>
      <c r="E10" s="7">
        <v>24</v>
      </c>
      <c r="F10" s="10">
        <f t="shared" si="1"/>
        <v>0.94339622641509435</v>
      </c>
      <c r="G10" s="7">
        <v>95</v>
      </c>
      <c r="H10" s="10">
        <f t="shared" ref="H10" si="40">IF($K10=0,"",G10/$K10*100)</f>
        <v>3.7342767295597481</v>
      </c>
      <c r="I10" s="7">
        <v>919</v>
      </c>
      <c r="J10" s="10">
        <f t="shared" ref="J10" si="41">IF($K10=0,"",I10/$K10*100)</f>
        <v>36.124213836477985</v>
      </c>
      <c r="K10" s="7">
        <f t="shared" si="0"/>
        <v>2544</v>
      </c>
      <c r="L10" s="7">
        <v>1286</v>
      </c>
      <c r="M10" s="10">
        <f t="shared" si="4"/>
        <v>61.121673003802279</v>
      </c>
      <c r="N10" s="7">
        <v>3</v>
      </c>
      <c r="O10" s="10">
        <f t="shared" si="4"/>
        <v>0.14258555133079848</v>
      </c>
      <c r="P10" s="7">
        <v>13</v>
      </c>
      <c r="Q10" s="10">
        <f t="shared" ref="Q10" si="42">IF($T10=0,"",P10/$T10*100)</f>
        <v>0.61787072243346008</v>
      </c>
      <c r="R10" s="7">
        <v>802</v>
      </c>
      <c r="S10" s="10">
        <f t="shared" ref="S10" si="43">IF($T10=0,"",R10/$T10*100)</f>
        <v>38.117870722433459</v>
      </c>
      <c r="T10" s="7">
        <f t="shared" si="7"/>
        <v>2104</v>
      </c>
      <c r="U10" s="7">
        <v>13057</v>
      </c>
      <c r="V10" s="10">
        <f t="shared" si="8"/>
        <v>86.201888162672475</v>
      </c>
      <c r="W10" s="7">
        <v>0</v>
      </c>
      <c r="X10" s="10">
        <f t="shared" si="8"/>
        <v>0</v>
      </c>
      <c r="Y10" s="7">
        <v>104</v>
      </c>
      <c r="Z10" s="10">
        <f t="shared" ref="Z10" si="44">IF($AC10=0,"",Y10/$AC10*100)</f>
        <v>0.68660460817323554</v>
      </c>
      <c r="AA10" s="7">
        <v>1986</v>
      </c>
      <c r="AB10" s="10">
        <f t="shared" ref="AB10" si="45">IF($AC10=0,"",AA10/$AC10*100)</f>
        <v>13.111507229154288</v>
      </c>
      <c r="AC10" s="7">
        <f t="shared" si="24"/>
        <v>15147</v>
      </c>
      <c r="AD10" s="7">
        <v>32671</v>
      </c>
      <c r="AE10" s="10">
        <f t="shared" si="11"/>
        <v>92.437188773200546</v>
      </c>
      <c r="AF10" s="7">
        <v>0</v>
      </c>
      <c r="AG10" s="10">
        <f t="shared" si="11"/>
        <v>0</v>
      </c>
      <c r="AH10" s="7">
        <v>263</v>
      </c>
      <c r="AI10" s="10">
        <f t="shared" ref="AI10" si="46">IF($AL10=0,"",AH10/$AL10*100)</f>
        <v>0.74411498415572663</v>
      </c>
      <c r="AJ10" s="7">
        <v>2410</v>
      </c>
      <c r="AK10" s="10">
        <f t="shared" ref="AK10" si="47">IF($AL10=0,"",AJ10/$AL10*100)</f>
        <v>6.818696242643731</v>
      </c>
      <c r="AL10" s="7">
        <f t="shared" si="27"/>
        <v>35344</v>
      </c>
      <c r="AM10" s="7">
        <v>603</v>
      </c>
      <c r="AN10" s="10">
        <f t="shared" si="14"/>
        <v>44.799405646359588</v>
      </c>
      <c r="AO10" s="7">
        <v>3</v>
      </c>
      <c r="AP10" s="10">
        <f t="shared" si="14"/>
        <v>0.22288261515601782</v>
      </c>
      <c r="AQ10" s="7">
        <v>4</v>
      </c>
      <c r="AR10" s="10">
        <f t="shared" ref="AR10" si="48">IF($AU10=0,"",AQ10/$AU10*100)</f>
        <v>0.29717682020802377</v>
      </c>
      <c r="AS10" s="7">
        <v>736</v>
      </c>
      <c r="AT10" s="10">
        <f t="shared" ref="AT10" si="49">IF($AU10=0,"",AS10/$AU10*100)</f>
        <v>54.680534918276372</v>
      </c>
      <c r="AU10" s="7">
        <f t="shared" si="17"/>
        <v>1346</v>
      </c>
    </row>
    <row r="11" spans="1:47" ht="19.5" customHeight="1">
      <c r="A11" s="6">
        <v>6</v>
      </c>
      <c r="B11" s="2" t="s">
        <v>20</v>
      </c>
      <c r="C11" s="7">
        <v>15</v>
      </c>
      <c r="D11" s="10">
        <f t="shared" si="1"/>
        <v>18.292682926829269</v>
      </c>
      <c r="E11" s="7">
        <v>0</v>
      </c>
      <c r="F11" s="10">
        <f t="shared" si="1"/>
        <v>0</v>
      </c>
      <c r="G11" s="7">
        <v>67</v>
      </c>
      <c r="H11" s="10">
        <f t="shared" ref="H11" si="50">IF($K11=0,"",G11/$K11*100)</f>
        <v>81.707317073170728</v>
      </c>
      <c r="I11" s="7">
        <v>0</v>
      </c>
      <c r="J11" s="10">
        <f t="shared" ref="J11" si="51">IF($K11=0,"",I11/$K11*100)</f>
        <v>0</v>
      </c>
      <c r="K11" s="7">
        <f t="shared" si="0"/>
        <v>82</v>
      </c>
      <c r="L11" s="7">
        <v>81</v>
      </c>
      <c r="M11" s="10">
        <f t="shared" si="4"/>
        <v>21.542553191489361</v>
      </c>
      <c r="N11" s="7">
        <v>0</v>
      </c>
      <c r="O11" s="10">
        <f t="shared" si="4"/>
        <v>0</v>
      </c>
      <c r="P11" s="7">
        <v>285</v>
      </c>
      <c r="Q11" s="10">
        <f t="shared" ref="Q11" si="52">IF($T11=0,"",P11/$T11*100)</f>
        <v>75.797872340425528</v>
      </c>
      <c r="R11" s="7">
        <v>10</v>
      </c>
      <c r="S11" s="10">
        <f t="shared" ref="S11" si="53">IF($T11=0,"",R11/$T11*100)</f>
        <v>2.6595744680851063</v>
      </c>
      <c r="T11" s="7">
        <f t="shared" si="7"/>
        <v>376</v>
      </c>
      <c r="U11" s="7">
        <v>137</v>
      </c>
      <c r="V11" s="10">
        <f t="shared" si="8"/>
        <v>30.855855855855857</v>
      </c>
      <c r="W11" s="7">
        <v>0</v>
      </c>
      <c r="X11" s="10">
        <f t="shared" si="8"/>
        <v>0</v>
      </c>
      <c r="Y11" s="7">
        <v>295</v>
      </c>
      <c r="Z11" s="10">
        <f t="shared" ref="Z11" si="54">IF($AC11=0,"",Y11/$AC11*100)</f>
        <v>66.441441441441441</v>
      </c>
      <c r="AA11" s="7">
        <v>12</v>
      </c>
      <c r="AB11" s="10">
        <f t="shared" ref="AB11" si="55">IF($AC11=0,"",AA11/$AC11*100)</f>
        <v>2.7027027027027026</v>
      </c>
      <c r="AC11" s="7">
        <f t="shared" si="24"/>
        <v>444</v>
      </c>
      <c r="AD11" s="7">
        <v>937</v>
      </c>
      <c r="AE11" s="10">
        <f t="shared" si="11"/>
        <v>74.840255591054316</v>
      </c>
      <c r="AF11" s="7">
        <v>0</v>
      </c>
      <c r="AG11" s="10">
        <f t="shared" si="11"/>
        <v>0</v>
      </c>
      <c r="AH11" s="7">
        <v>177</v>
      </c>
      <c r="AI11" s="10">
        <f t="shared" ref="AI11" si="56">IF($AL11=0,"",AH11/$AL11*100)</f>
        <v>14.137380191693291</v>
      </c>
      <c r="AJ11" s="7">
        <v>138</v>
      </c>
      <c r="AK11" s="10">
        <f t="shared" ref="AK11" si="57">IF($AL11=0,"",AJ11/$AL11*100)</f>
        <v>11.022364217252397</v>
      </c>
      <c r="AL11" s="7">
        <f t="shared" si="27"/>
        <v>1252</v>
      </c>
      <c r="AM11" s="7">
        <v>0</v>
      </c>
      <c r="AN11" s="10" t="str">
        <f t="shared" si="14"/>
        <v/>
      </c>
      <c r="AO11" s="7">
        <v>0</v>
      </c>
      <c r="AP11" s="10" t="str">
        <f t="shared" si="14"/>
        <v/>
      </c>
      <c r="AQ11" s="7">
        <v>0</v>
      </c>
      <c r="AR11" s="10" t="str">
        <f t="shared" ref="AR11" si="58">IF($AU11=0,"",AQ11/$AU11*100)</f>
        <v/>
      </c>
      <c r="AS11" s="7">
        <v>0</v>
      </c>
      <c r="AT11" s="10" t="str">
        <f t="shared" ref="AT11" si="59">IF($AU11=0,"",AS11/$AU11*100)</f>
        <v/>
      </c>
      <c r="AU11" s="7">
        <f t="shared" si="17"/>
        <v>0</v>
      </c>
    </row>
    <row r="12" spans="1:47" ht="19.5" customHeight="1">
      <c r="A12" s="6">
        <v>7</v>
      </c>
      <c r="B12" s="2" t="s">
        <v>21</v>
      </c>
      <c r="C12" s="7">
        <v>241</v>
      </c>
      <c r="D12" s="10">
        <f t="shared" si="1"/>
        <v>6.8700114025085526</v>
      </c>
      <c r="E12" s="7">
        <v>83</v>
      </c>
      <c r="F12" s="10">
        <f t="shared" si="1"/>
        <v>2.3660205245153936</v>
      </c>
      <c r="G12" s="7">
        <v>1867</v>
      </c>
      <c r="H12" s="10">
        <f t="shared" ref="H12" si="60">IF($K12=0,"",G12/$K12*100)</f>
        <v>53.221208665906495</v>
      </c>
      <c r="I12" s="7">
        <v>1317</v>
      </c>
      <c r="J12" s="10">
        <f t="shared" ref="J12" si="61">IF($K12=0,"",I12/$K12*100)</f>
        <v>37.542759407069553</v>
      </c>
      <c r="K12" s="7">
        <f t="shared" si="0"/>
        <v>3508</v>
      </c>
      <c r="L12" s="7">
        <v>346</v>
      </c>
      <c r="M12" s="10">
        <f t="shared" si="4"/>
        <v>5.9747884648592642</v>
      </c>
      <c r="N12" s="7">
        <v>173</v>
      </c>
      <c r="O12" s="10">
        <f t="shared" si="4"/>
        <v>2.9873942324296321</v>
      </c>
      <c r="P12" s="7">
        <v>3338</v>
      </c>
      <c r="Q12" s="10">
        <f t="shared" ref="Q12" si="62">IF($T12=0,"",P12/$T12*100)</f>
        <v>57.641167328613363</v>
      </c>
      <c r="R12" s="7">
        <v>1934</v>
      </c>
      <c r="S12" s="10">
        <f t="shared" ref="S12" si="63">IF($T12=0,"",R12/$T12*100)</f>
        <v>33.396649974097734</v>
      </c>
      <c r="T12" s="7">
        <f t="shared" si="7"/>
        <v>5791</v>
      </c>
      <c r="U12" s="7"/>
      <c r="V12" s="10">
        <f t="shared" si="8"/>
        <v>0</v>
      </c>
      <c r="W12" s="7">
        <v>32772</v>
      </c>
      <c r="X12" s="10">
        <f t="shared" si="8"/>
        <v>77.760113892513942</v>
      </c>
      <c r="Y12" s="7">
        <v>9373</v>
      </c>
      <c r="Z12" s="10">
        <f t="shared" ref="Z12" si="64">IF($AC12=0,"",Y12/$AC12*100)</f>
        <v>22.239886107486058</v>
      </c>
      <c r="AA12" s="7">
        <v>0</v>
      </c>
      <c r="AB12" s="10">
        <f t="shared" ref="AB12" si="65">IF($AC12=0,"",AA12/$AC12*100)</f>
        <v>0</v>
      </c>
      <c r="AC12" s="7">
        <f t="shared" si="24"/>
        <v>42145</v>
      </c>
      <c r="AD12" s="7">
        <v>0</v>
      </c>
      <c r="AE12" s="10" t="str">
        <f t="shared" si="11"/>
        <v/>
      </c>
      <c r="AF12" s="7">
        <v>0</v>
      </c>
      <c r="AG12" s="10" t="str">
        <f t="shared" si="11"/>
        <v/>
      </c>
      <c r="AH12" s="7">
        <v>0</v>
      </c>
      <c r="AI12" s="10" t="str">
        <f t="shared" ref="AI12" si="66">IF($AL12=0,"",AH12/$AL12*100)</f>
        <v/>
      </c>
      <c r="AJ12" s="7">
        <v>0</v>
      </c>
      <c r="AK12" s="10" t="str">
        <f t="shared" ref="AK12" si="67">IF($AL12=0,"",AJ12/$AL12*100)</f>
        <v/>
      </c>
      <c r="AL12" s="7">
        <f t="shared" si="27"/>
        <v>0</v>
      </c>
      <c r="AM12" s="7">
        <v>0</v>
      </c>
      <c r="AN12" s="10" t="str">
        <f t="shared" si="14"/>
        <v/>
      </c>
      <c r="AO12" s="7">
        <v>0</v>
      </c>
      <c r="AP12" s="10" t="str">
        <f t="shared" si="14"/>
        <v/>
      </c>
      <c r="AQ12" s="7">
        <v>0</v>
      </c>
      <c r="AR12" s="10" t="str">
        <f t="shared" ref="AR12" si="68">IF($AU12=0,"",AQ12/$AU12*100)</f>
        <v/>
      </c>
      <c r="AS12" s="7">
        <v>0</v>
      </c>
      <c r="AT12" s="10" t="str">
        <f t="shared" ref="AT12" si="69">IF($AU12=0,"",AS12/$AU12*100)</f>
        <v/>
      </c>
      <c r="AU12" s="7">
        <f t="shared" si="17"/>
        <v>0</v>
      </c>
    </row>
    <row r="13" spans="1:47" ht="19.5" customHeight="1">
      <c r="A13" s="6">
        <v>8</v>
      </c>
      <c r="B13" s="2" t="s">
        <v>22</v>
      </c>
      <c r="C13" s="7">
        <v>1565</v>
      </c>
      <c r="D13" s="10">
        <f t="shared" si="1"/>
        <v>47.742525930445396</v>
      </c>
      <c r="E13" s="7">
        <v>0</v>
      </c>
      <c r="F13" s="10">
        <f t="shared" si="1"/>
        <v>0</v>
      </c>
      <c r="G13" s="7">
        <v>118</v>
      </c>
      <c r="H13" s="10">
        <f t="shared" ref="H13" si="70">IF($K13=0,"",G13/$K13*100)</f>
        <v>3.599755948749237</v>
      </c>
      <c r="I13" s="7">
        <v>1595</v>
      </c>
      <c r="J13" s="10">
        <f t="shared" ref="J13" si="71">IF($K13=0,"",I13/$K13*100)</f>
        <v>48.65771812080537</v>
      </c>
      <c r="K13" s="7">
        <f t="shared" si="0"/>
        <v>3278</v>
      </c>
      <c r="L13" s="7">
        <v>1618</v>
      </c>
      <c r="M13" s="10">
        <f t="shared" si="4"/>
        <v>46.321213856283997</v>
      </c>
      <c r="N13" s="7">
        <v>0</v>
      </c>
      <c r="O13" s="10">
        <f t="shared" si="4"/>
        <v>0</v>
      </c>
      <c r="P13" s="7">
        <v>81</v>
      </c>
      <c r="Q13" s="10">
        <f t="shared" ref="Q13" si="72">IF($T13=0,"",P13/$T13*100)</f>
        <v>2.3189235614085311</v>
      </c>
      <c r="R13" s="7">
        <v>1794</v>
      </c>
      <c r="S13" s="10">
        <f t="shared" ref="S13" si="73">IF($T13=0,"",R13/$T13*100)</f>
        <v>51.359862582307471</v>
      </c>
      <c r="T13" s="7">
        <f t="shared" si="7"/>
        <v>3493</v>
      </c>
      <c r="U13" s="7">
        <v>2205</v>
      </c>
      <c r="V13" s="10">
        <f t="shared" si="8"/>
        <v>64.117476010468152</v>
      </c>
      <c r="W13" s="7">
        <v>0</v>
      </c>
      <c r="X13" s="10">
        <f t="shared" si="8"/>
        <v>0</v>
      </c>
      <c r="Y13" s="7">
        <v>10</v>
      </c>
      <c r="Z13" s="10">
        <f t="shared" ref="Z13" si="74">IF($AC13=0,"",Y13/$AC13*100)</f>
        <v>0.29078220412910732</v>
      </c>
      <c r="AA13" s="7">
        <v>1224</v>
      </c>
      <c r="AB13" s="10">
        <f t="shared" ref="AB13" si="75">IF($AC13=0,"",AA13/$AC13*100)</f>
        <v>35.591741785402732</v>
      </c>
      <c r="AC13" s="7">
        <f t="shared" si="24"/>
        <v>3439</v>
      </c>
      <c r="AD13" s="7">
        <v>9320</v>
      </c>
      <c r="AE13" s="10">
        <f t="shared" si="11"/>
        <v>71.291975828042524</v>
      </c>
      <c r="AF13" s="7">
        <v>0</v>
      </c>
      <c r="AG13" s="10">
        <f t="shared" si="11"/>
        <v>0</v>
      </c>
      <c r="AH13" s="7">
        <v>184</v>
      </c>
      <c r="AI13" s="10">
        <f t="shared" ref="AI13" si="76">IF($AL13=0,"",AH13/$AL13*100)</f>
        <v>1.4074810678497667</v>
      </c>
      <c r="AJ13" s="7">
        <v>3569</v>
      </c>
      <c r="AK13" s="10">
        <f t="shared" ref="AK13" si="77">IF($AL13=0,"",AJ13/$AL13*100)</f>
        <v>27.300543104107707</v>
      </c>
      <c r="AL13" s="7">
        <f t="shared" si="27"/>
        <v>13073</v>
      </c>
      <c r="AM13" s="7">
        <v>17</v>
      </c>
      <c r="AN13" s="10">
        <f t="shared" si="14"/>
        <v>100</v>
      </c>
      <c r="AO13" s="7">
        <v>0</v>
      </c>
      <c r="AP13" s="10">
        <f t="shared" si="14"/>
        <v>0</v>
      </c>
      <c r="AQ13" s="7">
        <v>0</v>
      </c>
      <c r="AR13" s="10">
        <f t="shared" ref="AR13" si="78">IF($AU13=0,"",AQ13/$AU13*100)</f>
        <v>0</v>
      </c>
      <c r="AS13" s="7">
        <v>0</v>
      </c>
      <c r="AT13" s="10">
        <f t="shared" ref="AT13" si="79">IF($AU13=0,"",AS13/$AU13*100)</f>
        <v>0</v>
      </c>
      <c r="AU13" s="7">
        <f t="shared" si="17"/>
        <v>17</v>
      </c>
    </row>
    <row r="14" spans="1:47" ht="19.5" customHeight="1">
      <c r="A14" s="9">
        <v>9</v>
      </c>
      <c r="B14" s="2" t="s">
        <v>50</v>
      </c>
      <c r="C14" s="7">
        <v>1237</v>
      </c>
      <c r="D14" s="10">
        <f t="shared" si="1"/>
        <v>73.894862604540023</v>
      </c>
      <c r="E14" s="7">
        <v>0</v>
      </c>
      <c r="F14" s="10">
        <f t="shared" si="1"/>
        <v>0</v>
      </c>
      <c r="G14" s="7">
        <v>15</v>
      </c>
      <c r="H14" s="10">
        <f t="shared" ref="H14" si="80">IF($K14=0,"",G14/$K14*100)</f>
        <v>0.8960573476702508</v>
      </c>
      <c r="I14" s="7">
        <v>422</v>
      </c>
      <c r="J14" s="10">
        <f t="shared" ref="J14" si="81">IF($K14=0,"",I14/$K14*100)</f>
        <v>25.209080047789723</v>
      </c>
      <c r="K14" s="7">
        <f t="shared" si="0"/>
        <v>1674</v>
      </c>
      <c r="L14" s="7">
        <v>845</v>
      </c>
      <c r="M14" s="10">
        <f t="shared" si="4"/>
        <v>59.801840056617131</v>
      </c>
      <c r="N14" s="7">
        <v>0</v>
      </c>
      <c r="O14" s="10">
        <f t="shared" si="4"/>
        <v>0</v>
      </c>
      <c r="P14" s="7">
        <v>22</v>
      </c>
      <c r="Q14" s="10">
        <f t="shared" ref="Q14" si="82">IF($T14=0,"",P14/$T14*100)</f>
        <v>1.556970983722576</v>
      </c>
      <c r="R14" s="7">
        <v>546</v>
      </c>
      <c r="S14" s="10">
        <f t="shared" ref="S14" si="83">IF($T14=0,"",R14/$T14*100)</f>
        <v>38.641188959660298</v>
      </c>
      <c r="T14" s="7">
        <f t="shared" si="7"/>
        <v>1413</v>
      </c>
      <c r="U14" s="7">
        <v>4362</v>
      </c>
      <c r="V14" s="10">
        <f t="shared" si="8"/>
        <v>88.640520219467589</v>
      </c>
      <c r="W14" s="7">
        <v>2</v>
      </c>
      <c r="X14" s="10">
        <f t="shared" si="8"/>
        <v>4.0642145905303802E-2</v>
      </c>
      <c r="Y14" s="7">
        <v>5</v>
      </c>
      <c r="Z14" s="10">
        <f t="shared" ref="Z14" si="84">IF($AC14=0,"",Y14/$AC14*100)</f>
        <v>0.1016053647632595</v>
      </c>
      <c r="AA14" s="7">
        <v>552</v>
      </c>
      <c r="AB14" s="10">
        <f t="shared" ref="AB14" si="85">IF($AC14=0,"",AA14/$AC14*100)</f>
        <v>11.217232269863848</v>
      </c>
      <c r="AC14" s="7">
        <f t="shared" si="24"/>
        <v>4921</v>
      </c>
      <c r="AD14" s="7">
        <v>10733</v>
      </c>
      <c r="AE14" s="10">
        <f t="shared" si="11"/>
        <v>94.97389611538803</v>
      </c>
      <c r="AF14" s="7">
        <v>0</v>
      </c>
      <c r="AG14" s="10">
        <f t="shared" si="11"/>
        <v>0</v>
      </c>
      <c r="AH14" s="7">
        <v>3</v>
      </c>
      <c r="AI14" s="10">
        <f t="shared" ref="AI14" si="86">IF($AL14=0,"",AH14/$AL14*100)</f>
        <v>2.6546323334218212E-2</v>
      </c>
      <c r="AJ14" s="7">
        <v>565</v>
      </c>
      <c r="AK14" s="10">
        <f t="shared" ref="AK14" si="87">IF($AL14=0,"",AJ14/$AL14*100)</f>
        <v>4.9995575612777632</v>
      </c>
      <c r="AL14" s="7">
        <f t="shared" si="27"/>
        <v>11301</v>
      </c>
      <c r="AM14" s="7">
        <v>14</v>
      </c>
      <c r="AN14" s="10">
        <f t="shared" si="14"/>
        <v>100</v>
      </c>
      <c r="AO14" s="7">
        <v>0</v>
      </c>
      <c r="AP14" s="10">
        <f t="shared" si="14"/>
        <v>0</v>
      </c>
      <c r="AQ14" s="7">
        <v>0</v>
      </c>
      <c r="AR14" s="10">
        <f t="shared" ref="AR14" si="88">IF($AU14=0,"",AQ14/$AU14*100)</f>
        <v>0</v>
      </c>
      <c r="AS14" s="7">
        <v>0</v>
      </c>
      <c r="AT14" s="10">
        <f t="shared" ref="AT14" si="89">IF($AU14=0,"",AS14/$AU14*100)</f>
        <v>0</v>
      </c>
      <c r="AU14" s="7">
        <f t="shared" si="17"/>
        <v>14</v>
      </c>
    </row>
    <row r="15" spans="1:47" ht="19.5" customHeight="1">
      <c r="A15" s="6">
        <v>10</v>
      </c>
      <c r="B15" s="2" t="s">
        <v>51</v>
      </c>
      <c r="C15" s="7">
        <v>604</v>
      </c>
      <c r="D15" s="10">
        <f t="shared" si="1"/>
        <v>67.941507311586051</v>
      </c>
      <c r="E15" s="7">
        <v>0</v>
      </c>
      <c r="F15" s="10">
        <f t="shared" si="1"/>
        <v>0</v>
      </c>
      <c r="G15" s="7">
        <v>2</v>
      </c>
      <c r="H15" s="10">
        <f t="shared" ref="H15" si="90">IF($K15=0,"",G15/$K15*100)</f>
        <v>0.22497187851518563</v>
      </c>
      <c r="I15" s="7">
        <v>283</v>
      </c>
      <c r="J15" s="10">
        <f t="shared" ref="J15" si="91">IF($K15=0,"",I15/$K15*100)</f>
        <v>31.833520809898765</v>
      </c>
      <c r="K15" s="7">
        <f t="shared" si="0"/>
        <v>889</v>
      </c>
      <c r="L15" s="7">
        <v>1196</v>
      </c>
      <c r="M15" s="10">
        <f t="shared" si="4"/>
        <v>53.971119133574007</v>
      </c>
      <c r="N15" s="7">
        <v>0</v>
      </c>
      <c r="O15" s="10">
        <f t="shared" si="4"/>
        <v>0</v>
      </c>
      <c r="P15" s="7">
        <v>0</v>
      </c>
      <c r="Q15" s="10">
        <f t="shared" ref="Q15" si="92">IF($T15=0,"",P15/$T15*100)</f>
        <v>0</v>
      </c>
      <c r="R15" s="7">
        <v>1020</v>
      </c>
      <c r="S15" s="10">
        <f t="shared" ref="S15" si="93">IF($T15=0,"",R15/$T15*100)</f>
        <v>46.028880866425993</v>
      </c>
      <c r="T15" s="7">
        <f t="shared" si="7"/>
        <v>2216</v>
      </c>
      <c r="U15" s="7">
        <v>6962</v>
      </c>
      <c r="V15" s="10">
        <f t="shared" si="8"/>
        <v>78.427396643010027</v>
      </c>
      <c r="W15" s="7">
        <v>0</v>
      </c>
      <c r="X15" s="10">
        <f t="shared" si="8"/>
        <v>0</v>
      </c>
      <c r="Y15" s="7">
        <v>0</v>
      </c>
      <c r="Z15" s="10">
        <f t="shared" ref="Z15" si="94">IF($AC15=0,"",Y15/$AC15*100)</f>
        <v>0</v>
      </c>
      <c r="AA15" s="7">
        <v>1915</v>
      </c>
      <c r="AB15" s="10">
        <f t="shared" ref="AB15" si="95">IF($AC15=0,"",AA15/$AC15*100)</f>
        <v>21.572603356989976</v>
      </c>
      <c r="AC15" s="7">
        <f t="shared" si="24"/>
        <v>8877</v>
      </c>
      <c r="AD15" s="7">
        <v>13825</v>
      </c>
      <c r="AE15" s="10">
        <f t="shared" si="11"/>
        <v>89.505373559497599</v>
      </c>
      <c r="AF15" s="7">
        <v>1</v>
      </c>
      <c r="AG15" s="10">
        <f t="shared" si="11"/>
        <v>6.4741680694030811E-3</v>
      </c>
      <c r="AH15" s="7">
        <v>0</v>
      </c>
      <c r="AI15" s="10">
        <f t="shared" ref="AI15" si="96">IF($AL15=0,"",AH15/$AL15*100)</f>
        <v>0</v>
      </c>
      <c r="AJ15" s="7">
        <v>1620</v>
      </c>
      <c r="AK15" s="10">
        <f t="shared" ref="AK15" si="97">IF($AL15=0,"",AJ15/$AL15*100)</f>
        <v>10.488152272432991</v>
      </c>
      <c r="AL15" s="7">
        <f t="shared" si="27"/>
        <v>15446</v>
      </c>
      <c r="AM15" s="7">
        <v>0</v>
      </c>
      <c r="AN15" s="10" t="str">
        <f t="shared" si="14"/>
        <v/>
      </c>
      <c r="AO15" s="7">
        <v>0</v>
      </c>
      <c r="AP15" s="10" t="str">
        <f t="shared" si="14"/>
        <v/>
      </c>
      <c r="AQ15" s="7">
        <v>0</v>
      </c>
      <c r="AR15" s="10" t="str">
        <f t="shared" ref="AR15" si="98">IF($AU15=0,"",AQ15/$AU15*100)</f>
        <v/>
      </c>
      <c r="AS15" s="7">
        <v>0</v>
      </c>
      <c r="AT15" s="10" t="str">
        <f t="shared" ref="AT15" si="99">IF($AU15=0,"",AS15/$AU15*100)</f>
        <v/>
      </c>
      <c r="AU15" s="7">
        <f t="shared" si="17"/>
        <v>0</v>
      </c>
    </row>
    <row r="16" spans="1:47" ht="19.5" customHeight="1">
      <c r="A16" s="6">
        <v>11</v>
      </c>
      <c r="B16" s="2" t="s">
        <v>52</v>
      </c>
      <c r="C16" s="7"/>
      <c r="D16" s="10">
        <f t="shared" si="1"/>
        <v>0</v>
      </c>
      <c r="E16" s="7"/>
      <c r="F16" s="10">
        <f t="shared" si="1"/>
        <v>0</v>
      </c>
      <c r="G16" s="7"/>
      <c r="H16" s="10">
        <f t="shared" ref="H16" si="100">IF($K16=0,"",G16/$K16*100)</f>
        <v>0</v>
      </c>
      <c r="I16" s="7"/>
      <c r="J16" s="10">
        <f t="shared" ref="J16" si="101">IF($K16=0,"",I16/$K16*100)</f>
        <v>0</v>
      </c>
      <c r="K16" s="7">
        <v>1074</v>
      </c>
      <c r="L16" s="7"/>
      <c r="M16" s="10">
        <f t="shared" si="4"/>
        <v>0</v>
      </c>
      <c r="N16" s="7"/>
      <c r="O16" s="10">
        <f t="shared" si="4"/>
        <v>0</v>
      </c>
      <c r="P16" s="7"/>
      <c r="Q16" s="10">
        <f t="shared" ref="Q16" si="102">IF($T16=0,"",P16/$T16*100)</f>
        <v>0</v>
      </c>
      <c r="R16" s="7"/>
      <c r="S16" s="10">
        <f t="shared" ref="S16" si="103">IF($T16=0,"",R16/$T16*100)</f>
        <v>0</v>
      </c>
      <c r="T16" s="7">
        <v>3845</v>
      </c>
      <c r="U16" s="7"/>
      <c r="V16" s="10">
        <f t="shared" si="8"/>
        <v>0</v>
      </c>
      <c r="W16" s="7"/>
      <c r="X16" s="10">
        <f t="shared" si="8"/>
        <v>0</v>
      </c>
      <c r="Y16" s="7"/>
      <c r="Z16" s="10">
        <f t="shared" ref="Z16" si="104">IF($AC16=0,"",Y16/$AC16*100)</f>
        <v>0</v>
      </c>
      <c r="AA16" s="7"/>
      <c r="AB16" s="10">
        <f t="shared" ref="AB16" si="105">IF($AC16=0,"",AA16/$AC16*100)</f>
        <v>0</v>
      </c>
      <c r="AC16" s="7">
        <v>14070</v>
      </c>
      <c r="AD16" s="7"/>
      <c r="AE16" s="10">
        <f t="shared" si="11"/>
        <v>0</v>
      </c>
      <c r="AF16" s="7"/>
      <c r="AG16" s="10">
        <f t="shared" si="11"/>
        <v>0</v>
      </c>
      <c r="AH16" s="7"/>
      <c r="AI16" s="10">
        <f t="shared" ref="AI16" si="106">IF($AL16=0,"",AH16/$AL16*100)</f>
        <v>0</v>
      </c>
      <c r="AJ16" s="7"/>
      <c r="AK16" s="10">
        <f t="shared" ref="AK16" si="107">IF($AL16=0,"",AJ16/$AL16*100)</f>
        <v>0</v>
      </c>
      <c r="AL16" s="7">
        <v>26588</v>
      </c>
      <c r="AM16" s="7">
        <v>95</v>
      </c>
      <c r="AN16" s="10">
        <f t="shared" si="14"/>
        <v>100</v>
      </c>
      <c r="AO16" s="7">
        <v>0</v>
      </c>
      <c r="AP16" s="10">
        <f t="shared" si="14"/>
        <v>0</v>
      </c>
      <c r="AQ16" s="7">
        <v>0</v>
      </c>
      <c r="AR16" s="10">
        <f t="shared" ref="AR16" si="108">IF($AU16=0,"",AQ16/$AU16*100)</f>
        <v>0</v>
      </c>
      <c r="AS16" s="7">
        <v>0</v>
      </c>
      <c r="AT16" s="10">
        <f t="shared" ref="AT16" si="109">IF($AU16=0,"",AS16/$AU16*100)</f>
        <v>0</v>
      </c>
      <c r="AU16" s="7">
        <f t="shared" si="17"/>
        <v>95</v>
      </c>
    </row>
    <row r="17" spans="1:47" ht="19.5" customHeight="1">
      <c r="A17" s="6">
        <v>12</v>
      </c>
      <c r="B17" s="2" t="s">
        <v>25</v>
      </c>
      <c r="C17" s="7">
        <v>1200</v>
      </c>
      <c r="D17" s="10">
        <f t="shared" si="1"/>
        <v>32.930845225027447</v>
      </c>
      <c r="E17" s="7">
        <v>13</v>
      </c>
      <c r="F17" s="10">
        <f t="shared" si="1"/>
        <v>0.35675082327113067</v>
      </c>
      <c r="G17" s="7">
        <v>803</v>
      </c>
      <c r="H17" s="10">
        <f t="shared" ref="H17" si="110">IF($K17=0,"",G17/$K17*100)</f>
        <v>22.036223929747532</v>
      </c>
      <c r="I17" s="7">
        <v>1628</v>
      </c>
      <c r="J17" s="10">
        <f t="shared" ref="J17" si="111">IF($K17=0,"",I17/$K17*100)</f>
        <v>44.676180021953897</v>
      </c>
      <c r="K17" s="7">
        <f t="shared" si="0"/>
        <v>3644</v>
      </c>
      <c r="L17" s="7">
        <v>4462</v>
      </c>
      <c r="M17" s="10">
        <f t="shared" si="4"/>
        <v>35.830723520436841</v>
      </c>
      <c r="N17" s="7">
        <v>42</v>
      </c>
      <c r="O17" s="10">
        <f t="shared" si="4"/>
        <v>0.33726812816188867</v>
      </c>
      <c r="P17" s="7">
        <v>3275</v>
      </c>
      <c r="Q17" s="10">
        <f t="shared" ref="Q17" si="112">IF($T17=0,"",P17/$T17*100)</f>
        <v>26.298883803099653</v>
      </c>
      <c r="R17" s="7">
        <v>4674</v>
      </c>
      <c r="S17" s="10">
        <f t="shared" ref="S17" si="113">IF($T17=0,"",R17/$T17*100)</f>
        <v>37.533124548301615</v>
      </c>
      <c r="T17" s="7">
        <f t="shared" si="7"/>
        <v>12453</v>
      </c>
      <c r="U17" s="7">
        <v>22713</v>
      </c>
      <c r="V17" s="10">
        <f t="shared" si="8"/>
        <v>70.887300646047251</v>
      </c>
      <c r="W17" s="7">
        <v>25</v>
      </c>
      <c r="X17" s="10">
        <f t="shared" si="8"/>
        <v>7.8025030429761874E-2</v>
      </c>
      <c r="Y17" s="7">
        <v>2345</v>
      </c>
      <c r="Z17" s="10">
        <f t="shared" ref="Z17" si="114">IF($AC17=0,"",Y17/$AC17*100)</f>
        <v>7.3187478543116633</v>
      </c>
      <c r="AA17" s="7">
        <v>6958</v>
      </c>
      <c r="AB17" s="10">
        <f t="shared" ref="AB17" si="115">IF($AC17=0,"",AA17/$AC17*100)</f>
        <v>21.715926469211322</v>
      </c>
      <c r="AC17" s="7">
        <f t="shared" si="24"/>
        <v>32041</v>
      </c>
      <c r="AD17" s="7">
        <v>23542</v>
      </c>
      <c r="AE17" s="10">
        <f t="shared" si="11"/>
        <v>89.670145501637847</v>
      </c>
      <c r="AF17" s="7">
        <v>8</v>
      </c>
      <c r="AG17" s="10">
        <f t="shared" si="11"/>
        <v>3.0471547192808715E-2</v>
      </c>
      <c r="AH17" s="7">
        <v>258</v>
      </c>
      <c r="AI17" s="10">
        <f t="shared" ref="AI17" si="116">IF($AL17=0,"",AH17/$AL17*100)</f>
        <v>0.98270739696808096</v>
      </c>
      <c r="AJ17" s="7">
        <v>2446</v>
      </c>
      <c r="AK17" s="10">
        <f t="shared" ref="AK17" si="117">IF($AL17=0,"",AJ17/$AL17*100)</f>
        <v>9.3166755542012645</v>
      </c>
      <c r="AL17" s="7">
        <f t="shared" si="27"/>
        <v>26254</v>
      </c>
      <c r="AM17" s="7">
        <v>0</v>
      </c>
      <c r="AN17" s="10" t="str">
        <f t="shared" si="14"/>
        <v/>
      </c>
      <c r="AO17" s="7">
        <v>0</v>
      </c>
      <c r="AP17" s="10" t="str">
        <f t="shared" si="14"/>
        <v/>
      </c>
      <c r="AQ17" s="7">
        <v>0</v>
      </c>
      <c r="AR17" s="10" t="str">
        <f t="shared" ref="AR17" si="118">IF($AU17=0,"",AQ17/$AU17*100)</f>
        <v/>
      </c>
      <c r="AS17" s="7">
        <v>0</v>
      </c>
      <c r="AT17" s="10" t="str">
        <f t="shared" ref="AT17" si="119">IF($AU17=0,"",AS17/$AU17*100)</f>
        <v/>
      </c>
      <c r="AU17" s="7">
        <f t="shared" si="17"/>
        <v>0</v>
      </c>
    </row>
    <row r="18" spans="1:47" ht="19.5" customHeight="1">
      <c r="A18" s="6">
        <v>13</v>
      </c>
      <c r="B18" s="2" t="s">
        <v>53</v>
      </c>
      <c r="C18" s="7">
        <v>974</v>
      </c>
      <c r="D18" s="10">
        <f t="shared" si="1"/>
        <v>40.924369747899156</v>
      </c>
      <c r="E18" s="7">
        <v>11</v>
      </c>
      <c r="F18" s="10">
        <f t="shared" si="1"/>
        <v>0.46218487394957986</v>
      </c>
      <c r="G18" s="7">
        <v>657</v>
      </c>
      <c r="H18" s="10">
        <f t="shared" ref="H18" si="120">IF($K18=0,"",G18/$K18*100)</f>
        <v>27.605042016806724</v>
      </c>
      <c r="I18" s="7">
        <v>738</v>
      </c>
      <c r="J18" s="10">
        <f t="shared" ref="J18" si="121">IF($K18=0,"",I18/$K18*100)</f>
        <v>31.008403361344538</v>
      </c>
      <c r="K18" s="7">
        <f t="shared" si="0"/>
        <v>2380</v>
      </c>
      <c r="L18" s="7">
        <v>1031</v>
      </c>
      <c r="M18" s="10">
        <f t="shared" si="4"/>
        <v>30.430932703659973</v>
      </c>
      <c r="N18" s="7">
        <v>0</v>
      </c>
      <c r="O18" s="10">
        <f t="shared" si="4"/>
        <v>0</v>
      </c>
      <c r="P18" s="7">
        <v>1423</v>
      </c>
      <c r="Q18" s="10">
        <f t="shared" ref="Q18" si="122">IF($T18=0,"",P18/$T18*100)</f>
        <v>42.001180637544273</v>
      </c>
      <c r="R18" s="7">
        <v>934</v>
      </c>
      <c r="S18" s="10">
        <f t="shared" ref="S18" si="123">IF($T18=0,"",R18/$T18*100)</f>
        <v>27.56788665879575</v>
      </c>
      <c r="T18" s="7">
        <f t="shared" si="7"/>
        <v>3388</v>
      </c>
      <c r="U18" s="7">
        <v>979</v>
      </c>
      <c r="V18" s="10">
        <f t="shared" si="8"/>
        <v>31.972566949706078</v>
      </c>
      <c r="W18" s="7">
        <v>0</v>
      </c>
      <c r="X18" s="10">
        <f t="shared" si="8"/>
        <v>0</v>
      </c>
      <c r="Y18" s="7">
        <v>1853</v>
      </c>
      <c r="Z18" s="10">
        <f t="shared" ref="Z18" si="124">IF($AC18=0,"",Y18/$AC18*100)</f>
        <v>60.516002612671457</v>
      </c>
      <c r="AA18" s="7">
        <v>230</v>
      </c>
      <c r="AB18" s="10">
        <f t="shared" ref="AB18" si="125">IF($AC18=0,"",AA18/$AC18*100)</f>
        <v>7.5114304376224688</v>
      </c>
      <c r="AC18" s="7">
        <f t="shared" si="24"/>
        <v>3062</v>
      </c>
      <c r="AD18" s="7">
        <v>2603</v>
      </c>
      <c r="AE18" s="10">
        <f t="shared" si="11"/>
        <v>38.301942319011182</v>
      </c>
      <c r="AF18" s="7">
        <v>0</v>
      </c>
      <c r="AG18" s="10">
        <f t="shared" si="11"/>
        <v>0</v>
      </c>
      <c r="AH18" s="7">
        <v>3923</v>
      </c>
      <c r="AI18" s="10">
        <f t="shared" ref="AI18" si="126">IF($AL18=0,"",AH18/$AL18*100)</f>
        <v>57.725132430841676</v>
      </c>
      <c r="AJ18" s="7">
        <v>270</v>
      </c>
      <c r="AK18" s="10">
        <f t="shared" ref="AK18" si="127">IF($AL18=0,"",AJ18/$AL18*100)</f>
        <v>3.9729252501471453</v>
      </c>
      <c r="AL18" s="7">
        <f t="shared" si="27"/>
        <v>6796</v>
      </c>
      <c r="AM18" s="7">
        <v>0</v>
      </c>
      <c r="AN18" s="10" t="str">
        <f t="shared" si="14"/>
        <v/>
      </c>
      <c r="AO18" s="7">
        <v>0</v>
      </c>
      <c r="AP18" s="10" t="str">
        <f t="shared" si="14"/>
        <v/>
      </c>
      <c r="AQ18" s="7">
        <v>0</v>
      </c>
      <c r="AR18" s="10" t="str">
        <f t="shared" ref="AR18" si="128">IF($AU18=0,"",AQ18/$AU18*100)</f>
        <v/>
      </c>
      <c r="AS18" s="7">
        <v>0</v>
      </c>
      <c r="AT18" s="10" t="str">
        <f t="shared" ref="AT18" si="129">IF($AU18=0,"",AS18/$AU18*100)</f>
        <v/>
      </c>
      <c r="AU18" s="7">
        <f t="shared" si="17"/>
        <v>0</v>
      </c>
    </row>
    <row r="19" spans="1:47" ht="19.5" customHeight="1">
      <c r="A19" s="6">
        <v>14</v>
      </c>
      <c r="B19" s="2" t="s">
        <v>27</v>
      </c>
      <c r="C19" s="7">
        <v>2412</v>
      </c>
      <c r="D19" s="10">
        <f t="shared" si="1"/>
        <v>46.735128850997867</v>
      </c>
      <c r="E19" s="7">
        <v>19</v>
      </c>
      <c r="F19" s="10">
        <f t="shared" si="1"/>
        <v>0.36814570819608605</v>
      </c>
      <c r="G19" s="7">
        <v>248</v>
      </c>
      <c r="H19" s="10">
        <f t="shared" ref="H19" si="130">IF($K19=0,"",G19/$K19*100)</f>
        <v>4.8052702964541751</v>
      </c>
      <c r="I19" s="7">
        <v>2482</v>
      </c>
      <c r="J19" s="10">
        <f t="shared" ref="J19" si="131">IF($K19=0,"",I19/$K19*100)</f>
        <v>48.091455144351869</v>
      </c>
      <c r="K19" s="7">
        <f t="shared" si="0"/>
        <v>5161</v>
      </c>
      <c r="L19" s="7">
        <v>3507</v>
      </c>
      <c r="M19" s="10">
        <f t="shared" si="4"/>
        <v>55.210957178841312</v>
      </c>
      <c r="N19" s="7">
        <v>7</v>
      </c>
      <c r="O19" s="10">
        <f t="shared" si="4"/>
        <v>0.1102015113350126</v>
      </c>
      <c r="P19" s="7">
        <v>56</v>
      </c>
      <c r="Q19" s="10">
        <f t="shared" ref="Q19" si="132">IF($T19=0,"",P19/$T19*100)</f>
        <v>0.88161209068010082</v>
      </c>
      <c r="R19" s="7">
        <v>2782</v>
      </c>
      <c r="S19" s="10">
        <f t="shared" ref="S19" si="133">IF($T19=0,"",R19/$T19*100)</f>
        <v>43.797229219143574</v>
      </c>
      <c r="T19" s="7">
        <f t="shared" si="7"/>
        <v>6352</v>
      </c>
      <c r="U19" s="7">
        <v>27559</v>
      </c>
      <c r="V19" s="10">
        <f t="shared" si="8"/>
        <v>62.989120497348694</v>
      </c>
      <c r="W19" s="7">
        <v>0</v>
      </c>
      <c r="X19" s="10">
        <f t="shared" si="8"/>
        <v>0</v>
      </c>
      <c r="Y19" s="7">
        <v>455</v>
      </c>
      <c r="Z19" s="10">
        <f t="shared" ref="Z19" si="134">IF($AC19=0,"",Y19/$AC19*100)</f>
        <v>1.0399524593161455</v>
      </c>
      <c r="AA19" s="7">
        <v>15738</v>
      </c>
      <c r="AB19" s="10">
        <f t="shared" ref="AB19" si="135">IF($AC19=0,"",AA19/$AC19*100)</f>
        <v>35.970927043335159</v>
      </c>
      <c r="AC19" s="7">
        <f t="shared" si="24"/>
        <v>43752</v>
      </c>
      <c r="AD19" s="7">
        <v>83034</v>
      </c>
      <c r="AE19" s="10">
        <f t="shared" si="11"/>
        <v>78.636639139328736</v>
      </c>
      <c r="AF19" s="7">
        <v>0</v>
      </c>
      <c r="AG19" s="10">
        <f t="shared" si="11"/>
        <v>0</v>
      </c>
      <c r="AH19" s="7">
        <v>972</v>
      </c>
      <c r="AI19" s="10">
        <f t="shared" ref="AI19" si="136">IF($AL19=0,"",AH19/$AL19*100)</f>
        <v>0.92052428214258653</v>
      </c>
      <c r="AJ19" s="7">
        <v>21586</v>
      </c>
      <c r="AK19" s="10">
        <f t="shared" ref="AK19" si="137">IF($AL19=0,"",AJ19/$AL19*100)</f>
        <v>20.442836578528674</v>
      </c>
      <c r="AL19" s="7">
        <f t="shared" si="27"/>
        <v>105592</v>
      </c>
      <c r="AM19" s="7">
        <v>0</v>
      </c>
      <c r="AN19" s="10" t="str">
        <f t="shared" si="14"/>
        <v/>
      </c>
      <c r="AO19" s="7">
        <v>0</v>
      </c>
      <c r="AP19" s="10" t="str">
        <f t="shared" si="14"/>
        <v/>
      </c>
      <c r="AQ19" s="7">
        <v>0</v>
      </c>
      <c r="AR19" s="10" t="str">
        <f t="shared" ref="AR19" si="138">IF($AU19=0,"",AQ19/$AU19*100)</f>
        <v/>
      </c>
      <c r="AS19" s="7">
        <v>0</v>
      </c>
      <c r="AT19" s="10" t="str">
        <f t="shared" ref="AT19" si="139">IF($AU19=0,"",AS19/$AU19*100)</f>
        <v/>
      </c>
      <c r="AU19" s="7">
        <f t="shared" si="17"/>
        <v>0</v>
      </c>
    </row>
    <row r="20" spans="1:47" ht="19.5" customHeight="1">
      <c r="A20" s="6">
        <v>15</v>
      </c>
      <c r="B20" s="2" t="s">
        <v>28</v>
      </c>
      <c r="C20" s="7">
        <f>7+196</f>
        <v>203</v>
      </c>
      <c r="D20" s="10">
        <f t="shared" si="1"/>
        <v>4.1589838147920508</v>
      </c>
      <c r="E20" s="7">
        <f>11+202</f>
        <v>213</v>
      </c>
      <c r="F20" s="10">
        <f t="shared" si="1"/>
        <v>4.3638598647818068</v>
      </c>
      <c r="G20" s="7">
        <f>539+3197</f>
        <v>3736</v>
      </c>
      <c r="H20" s="10">
        <f t="shared" ref="H20" si="140">IF($K20=0,"",G20/$K20*100)</f>
        <v>76.54169227617291</v>
      </c>
      <c r="I20" s="7">
        <f>410+319</f>
        <v>729</v>
      </c>
      <c r="J20" s="10">
        <f t="shared" ref="J20" si="141">IF($K20=0,"",I20/$K20*100)</f>
        <v>14.935464044253226</v>
      </c>
      <c r="K20" s="7">
        <f t="shared" si="0"/>
        <v>4881</v>
      </c>
      <c r="L20" s="7">
        <v>737</v>
      </c>
      <c r="M20" s="10">
        <f t="shared" si="4"/>
        <v>4.6654428055959993</v>
      </c>
      <c r="N20" s="7">
        <v>963</v>
      </c>
      <c r="O20" s="10">
        <f t="shared" si="4"/>
        <v>6.0960941951003358</v>
      </c>
      <c r="P20" s="7">
        <v>10040</v>
      </c>
      <c r="Q20" s="10">
        <f t="shared" ref="Q20" si="142">IF($T20=0,"",P20/$T20*100)</f>
        <v>63.556371462935999</v>
      </c>
      <c r="R20" s="7">
        <v>4057</v>
      </c>
      <c r="S20" s="10">
        <f t="shared" ref="S20" si="143">IF($T20=0,"",R20/$T20*100)</f>
        <v>25.682091536367661</v>
      </c>
      <c r="T20" s="7">
        <f t="shared" si="7"/>
        <v>15797</v>
      </c>
      <c r="U20" s="7">
        <v>926</v>
      </c>
      <c r="V20" s="10">
        <f t="shared" si="8"/>
        <v>3.3955483847310326</v>
      </c>
      <c r="W20" s="7">
        <v>21804</v>
      </c>
      <c r="X20" s="10">
        <f t="shared" si="8"/>
        <v>79.953063694033958</v>
      </c>
      <c r="Y20" s="7">
        <v>2403</v>
      </c>
      <c r="Z20" s="10">
        <f t="shared" ref="Z20" si="144">IF($AC20=0,"",Y20/$AC20*100)</f>
        <v>8.8115580653441388</v>
      </c>
      <c r="AA20" s="7">
        <v>2138</v>
      </c>
      <c r="AB20" s="10">
        <f t="shared" ref="AB20" si="145">IF($AC20=0,"",AA20/$AC20*100)</f>
        <v>7.8398298558908728</v>
      </c>
      <c r="AC20" s="7">
        <f t="shared" si="24"/>
        <v>27271</v>
      </c>
      <c r="AD20" s="7">
        <v>673</v>
      </c>
      <c r="AE20" s="10">
        <f t="shared" si="11"/>
        <v>1.3706441823995437</v>
      </c>
      <c r="AF20" s="7">
        <v>41910</v>
      </c>
      <c r="AG20" s="10">
        <f t="shared" si="11"/>
        <v>85.354677094152862</v>
      </c>
      <c r="AH20" s="7">
        <v>2818</v>
      </c>
      <c r="AI20" s="10">
        <f t="shared" ref="AI20" si="146">IF($AL20=0,"",AH20/$AL20*100)</f>
        <v>5.7391906478483126</v>
      </c>
      <c r="AJ20" s="7">
        <v>3700</v>
      </c>
      <c r="AK20" s="10">
        <f t="shared" ref="AK20" si="147">IF($AL20=0,"",AJ20/$AL20*100)</f>
        <v>7.5354880755992752</v>
      </c>
      <c r="AL20" s="7">
        <f t="shared" si="27"/>
        <v>49101</v>
      </c>
      <c r="AM20" s="7">
        <v>29064</v>
      </c>
      <c r="AN20" s="10">
        <f t="shared" si="14"/>
        <v>51.765963131178196</v>
      </c>
      <c r="AO20" s="7">
        <v>17700</v>
      </c>
      <c r="AP20" s="10">
        <f t="shared" si="14"/>
        <v>31.525514293347584</v>
      </c>
      <c r="AQ20" s="7">
        <v>2208</v>
      </c>
      <c r="AR20" s="10">
        <f t="shared" ref="AR20" si="148">IF($AU20=0,"",AQ20/$AU20*100)</f>
        <v>3.9326743254074272</v>
      </c>
      <c r="AS20" s="7">
        <v>7173</v>
      </c>
      <c r="AT20" s="10">
        <f t="shared" ref="AT20" si="149">IF($AU20=0,"",AS20/$AU20*100)</f>
        <v>12.77584825006679</v>
      </c>
      <c r="AU20" s="7">
        <f t="shared" si="17"/>
        <v>56145</v>
      </c>
    </row>
    <row r="21" spans="1:47" ht="19.5" customHeight="1">
      <c r="A21" s="6">
        <v>16</v>
      </c>
      <c r="B21" s="2" t="s">
        <v>29</v>
      </c>
      <c r="C21" s="7">
        <v>47</v>
      </c>
      <c r="D21" s="10">
        <f t="shared" si="1"/>
        <v>39.166666666666664</v>
      </c>
      <c r="E21" s="7">
        <v>0</v>
      </c>
      <c r="F21" s="10">
        <f t="shared" si="1"/>
        <v>0</v>
      </c>
      <c r="G21" s="7">
        <v>0</v>
      </c>
      <c r="H21" s="10">
        <f t="shared" ref="H21" si="150">IF($K21=0,"",G21/$K21*100)</f>
        <v>0</v>
      </c>
      <c r="I21" s="7">
        <v>73</v>
      </c>
      <c r="J21" s="10">
        <f t="shared" ref="J21" si="151">IF($K21=0,"",I21/$K21*100)</f>
        <v>60.833333333333329</v>
      </c>
      <c r="K21" s="7">
        <f t="shared" si="0"/>
        <v>120</v>
      </c>
      <c r="L21" s="7">
        <v>194</v>
      </c>
      <c r="M21" s="10">
        <f t="shared" si="4"/>
        <v>27.556818181818183</v>
      </c>
      <c r="N21" s="7">
        <v>0</v>
      </c>
      <c r="O21" s="10">
        <f t="shared" si="4"/>
        <v>0</v>
      </c>
      <c r="P21" s="7">
        <v>103</v>
      </c>
      <c r="Q21" s="10">
        <f t="shared" ref="Q21" si="152">IF($T21=0,"",P21/$T21*100)</f>
        <v>14.630681818181818</v>
      </c>
      <c r="R21" s="7">
        <v>407</v>
      </c>
      <c r="S21" s="10">
        <f t="shared" ref="S21" si="153">IF($T21=0,"",R21/$T21*100)</f>
        <v>57.8125</v>
      </c>
      <c r="T21" s="7">
        <f t="shared" si="7"/>
        <v>704</v>
      </c>
      <c r="U21" s="7">
        <v>303</v>
      </c>
      <c r="V21" s="10">
        <f t="shared" si="8"/>
        <v>38.257575757575758</v>
      </c>
      <c r="W21" s="7">
        <v>0</v>
      </c>
      <c r="X21" s="10">
        <f t="shared" si="8"/>
        <v>0</v>
      </c>
      <c r="Y21" s="7">
        <v>94</v>
      </c>
      <c r="Z21" s="10">
        <f t="shared" ref="Z21" si="154">IF($AC21=0,"",Y21/$AC21*100)</f>
        <v>11.868686868686869</v>
      </c>
      <c r="AA21" s="7">
        <v>395</v>
      </c>
      <c r="AB21" s="10">
        <f t="shared" ref="AB21" si="155">IF($AC21=0,"",AA21/$AC21*100)</f>
        <v>49.873737373737377</v>
      </c>
      <c r="AC21" s="7">
        <f t="shared" si="24"/>
        <v>792</v>
      </c>
      <c r="AD21" s="7">
        <v>2025</v>
      </c>
      <c r="AE21" s="10">
        <f t="shared" si="11"/>
        <v>78.518805738658386</v>
      </c>
      <c r="AF21" s="7">
        <v>0</v>
      </c>
      <c r="AG21" s="10">
        <f t="shared" si="11"/>
        <v>0</v>
      </c>
      <c r="AH21" s="7">
        <v>408</v>
      </c>
      <c r="AI21" s="10">
        <f t="shared" ref="AI21" si="156">IF($AL21=0,"",AH21/$AL21*100)</f>
        <v>15.820085304381543</v>
      </c>
      <c r="AJ21" s="7">
        <v>146</v>
      </c>
      <c r="AK21" s="10">
        <f t="shared" ref="AK21" si="157">IF($AL21=0,"",AJ21/$AL21*100)</f>
        <v>5.6611089569600619</v>
      </c>
      <c r="AL21" s="7">
        <f t="shared" si="27"/>
        <v>2579</v>
      </c>
      <c r="AM21" s="7">
        <v>1</v>
      </c>
      <c r="AN21" s="10">
        <f t="shared" si="14"/>
        <v>100</v>
      </c>
      <c r="AO21" s="7">
        <v>0</v>
      </c>
      <c r="AP21" s="10">
        <f t="shared" si="14"/>
        <v>0</v>
      </c>
      <c r="AQ21" s="7">
        <v>0</v>
      </c>
      <c r="AR21" s="10">
        <f t="shared" ref="AR21" si="158">IF($AU21=0,"",AQ21/$AU21*100)</f>
        <v>0</v>
      </c>
      <c r="AS21" s="7">
        <v>0</v>
      </c>
      <c r="AT21" s="10">
        <f t="shared" ref="AT21" si="159">IF($AU21=0,"",AS21/$AU21*100)</f>
        <v>0</v>
      </c>
      <c r="AU21" s="7">
        <f t="shared" si="17"/>
        <v>1</v>
      </c>
    </row>
    <row r="22" spans="1:47" ht="19.5" customHeight="1">
      <c r="A22" s="6">
        <v>17</v>
      </c>
      <c r="B22" s="2" t="s">
        <v>30</v>
      </c>
      <c r="C22" s="7">
        <v>30</v>
      </c>
      <c r="D22" s="10">
        <f t="shared" si="1"/>
        <v>24.193548387096776</v>
      </c>
      <c r="E22" s="7">
        <v>0</v>
      </c>
      <c r="F22" s="10">
        <f t="shared" si="1"/>
        <v>0</v>
      </c>
      <c r="G22" s="7">
        <v>55</v>
      </c>
      <c r="H22" s="10">
        <f t="shared" ref="H22" si="160">IF($K22=0,"",G22/$K22*100)</f>
        <v>44.354838709677416</v>
      </c>
      <c r="I22" s="7">
        <v>39</v>
      </c>
      <c r="J22" s="10">
        <f t="shared" ref="J22" si="161">IF($K22=0,"",I22/$K22*100)</f>
        <v>31.451612903225808</v>
      </c>
      <c r="K22" s="7">
        <f t="shared" si="0"/>
        <v>124</v>
      </c>
      <c r="L22" s="7">
        <v>8</v>
      </c>
      <c r="M22" s="10">
        <f t="shared" si="4"/>
        <v>1.1834319526627219</v>
      </c>
      <c r="N22" s="7">
        <v>0</v>
      </c>
      <c r="O22" s="10">
        <f t="shared" si="4"/>
        <v>0</v>
      </c>
      <c r="P22" s="7">
        <v>429</v>
      </c>
      <c r="Q22" s="10">
        <f t="shared" ref="Q22" si="162">IF($T22=0,"",P22/$T22*100)</f>
        <v>63.46153846153846</v>
      </c>
      <c r="R22" s="7">
        <v>239</v>
      </c>
      <c r="S22" s="10">
        <f t="shared" ref="S22" si="163">IF($T22=0,"",R22/$T22*100)</f>
        <v>35.355029585798817</v>
      </c>
      <c r="T22" s="7">
        <f t="shared" si="7"/>
        <v>676</v>
      </c>
      <c r="U22" s="7">
        <v>56</v>
      </c>
      <c r="V22" s="10">
        <f t="shared" si="8"/>
        <v>2.4789729969012839</v>
      </c>
      <c r="W22" s="7">
        <v>0</v>
      </c>
      <c r="X22" s="10">
        <f t="shared" si="8"/>
        <v>0</v>
      </c>
      <c r="Y22" s="7">
        <v>2203</v>
      </c>
      <c r="Z22" s="10">
        <f t="shared" ref="Z22" si="164">IF($AC22=0,"",Y22/$AC22*100)</f>
        <v>97.521027003098709</v>
      </c>
      <c r="AA22" s="7">
        <v>0</v>
      </c>
      <c r="AB22" s="10">
        <f t="shared" ref="AB22" si="165">IF($AC22=0,"",AA22/$AC22*100)</f>
        <v>0</v>
      </c>
      <c r="AC22" s="7">
        <f t="shared" si="24"/>
        <v>2259</v>
      </c>
      <c r="AD22" s="7">
        <v>2539</v>
      </c>
      <c r="AE22" s="10">
        <f t="shared" si="11"/>
        <v>38.365064974312482</v>
      </c>
      <c r="AF22" s="7">
        <v>0</v>
      </c>
      <c r="AG22" s="10">
        <f t="shared" si="11"/>
        <v>0</v>
      </c>
      <c r="AH22" s="7">
        <v>4079</v>
      </c>
      <c r="AI22" s="10">
        <f t="shared" ref="AI22" si="166">IF($AL22=0,"",AH22/$AL22*100)</f>
        <v>61.634935025687518</v>
      </c>
      <c r="AJ22" s="7">
        <v>0</v>
      </c>
      <c r="AK22" s="10">
        <f t="shared" ref="AK22" si="167">IF($AL22=0,"",AJ22/$AL22*100)</f>
        <v>0</v>
      </c>
      <c r="AL22" s="7">
        <f t="shared" si="27"/>
        <v>6618</v>
      </c>
      <c r="AM22" s="7">
        <v>301</v>
      </c>
      <c r="AN22" s="10">
        <f t="shared" si="14"/>
        <v>42.334739803094237</v>
      </c>
      <c r="AO22" s="7">
        <v>0</v>
      </c>
      <c r="AP22" s="10">
        <f t="shared" si="14"/>
        <v>0</v>
      </c>
      <c r="AQ22" s="7">
        <v>410</v>
      </c>
      <c r="AR22" s="10">
        <f t="shared" ref="AR22" si="168">IF($AU22=0,"",AQ22/$AU22*100)</f>
        <v>57.665260196905763</v>
      </c>
      <c r="AS22" s="7">
        <v>0</v>
      </c>
      <c r="AT22" s="10">
        <f t="shared" ref="AT22" si="169">IF($AU22=0,"",AS22/$AU22*100)</f>
        <v>0</v>
      </c>
      <c r="AU22" s="7">
        <f t="shared" si="17"/>
        <v>711</v>
      </c>
    </row>
    <row r="23" spans="1:47" ht="19.5" customHeight="1">
      <c r="A23" s="6">
        <v>18</v>
      </c>
      <c r="B23" s="2" t="s">
        <v>31</v>
      </c>
      <c r="C23" s="7">
        <v>21</v>
      </c>
      <c r="D23" s="10">
        <f t="shared" si="1"/>
        <v>22.105263157894736</v>
      </c>
      <c r="E23" s="7">
        <v>0</v>
      </c>
      <c r="F23" s="10">
        <f t="shared" si="1"/>
        <v>0</v>
      </c>
      <c r="G23" s="7">
        <v>32</v>
      </c>
      <c r="H23" s="10">
        <f t="shared" ref="H23" si="170">IF($K23=0,"",G23/$K23*100)</f>
        <v>33.684210526315788</v>
      </c>
      <c r="I23" s="7">
        <v>42</v>
      </c>
      <c r="J23" s="10">
        <f t="shared" ref="J23" si="171">IF($K23=0,"",I23/$K23*100)</f>
        <v>44.210526315789473</v>
      </c>
      <c r="K23" s="7">
        <f t="shared" si="0"/>
        <v>95</v>
      </c>
      <c r="L23" s="7">
        <v>203</v>
      </c>
      <c r="M23" s="10">
        <f t="shared" si="4"/>
        <v>38.963531669865645</v>
      </c>
      <c r="N23" s="7">
        <v>0</v>
      </c>
      <c r="O23" s="10">
        <f t="shared" si="4"/>
        <v>0</v>
      </c>
      <c r="P23" s="7">
        <v>168</v>
      </c>
      <c r="Q23" s="10">
        <f t="shared" ref="Q23" si="172">IF($T23=0,"",P23/$T23*100)</f>
        <v>32.245681381957773</v>
      </c>
      <c r="R23" s="7">
        <v>150</v>
      </c>
      <c r="S23" s="10">
        <f t="shared" ref="S23" si="173">IF($T23=0,"",R23/$T23*100)</f>
        <v>28.790786948176581</v>
      </c>
      <c r="T23" s="7">
        <f t="shared" si="7"/>
        <v>521</v>
      </c>
      <c r="U23" s="7">
        <v>538</v>
      </c>
      <c r="V23" s="10">
        <f t="shared" si="8"/>
        <v>40.974866717440975</v>
      </c>
      <c r="W23" s="7">
        <v>85</v>
      </c>
      <c r="X23" s="10">
        <f t="shared" si="8"/>
        <v>6.4737242955064733</v>
      </c>
      <c r="Y23" s="7">
        <v>334</v>
      </c>
      <c r="Z23" s="10">
        <f t="shared" ref="Z23" si="174">IF($AC23=0,"",Y23/$AC23*100)</f>
        <v>25.437928408225435</v>
      </c>
      <c r="AA23" s="7">
        <v>356</v>
      </c>
      <c r="AB23" s="10">
        <f t="shared" ref="AB23" si="175">IF($AC23=0,"",AA23/$AC23*100)</f>
        <v>27.113480578827115</v>
      </c>
      <c r="AC23" s="7">
        <f t="shared" si="24"/>
        <v>1313</v>
      </c>
      <c r="AD23" s="7">
        <v>867</v>
      </c>
      <c r="AE23" s="10">
        <f t="shared" si="11"/>
        <v>48.65319865319865</v>
      </c>
      <c r="AF23" s="7">
        <v>284</v>
      </c>
      <c r="AG23" s="10">
        <f t="shared" si="11"/>
        <v>15.937149270482603</v>
      </c>
      <c r="AH23" s="7">
        <v>166</v>
      </c>
      <c r="AI23" s="10">
        <f t="shared" ref="AI23" si="176">IF($AL23=0,"",AH23/$AL23*100)</f>
        <v>9.3153759820426494</v>
      </c>
      <c r="AJ23" s="7">
        <v>465</v>
      </c>
      <c r="AK23" s="10">
        <f t="shared" ref="AK23" si="177">IF($AL23=0,"",AJ23/$AL23*100)</f>
        <v>26.094276094276093</v>
      </c>
      <c r="AL23" s="7">
        <f t="shared" si="27"/>
        <v>1782</v>
      </c>
      <c r="AM23" s="7">
        <v>0</v>
      </c>
      <c r="AN23" s="10" t="str">
        <f t="shared" si="14"/>
        <v/>
      </c>
      <c r="AO23" s="7">
        <v>0</v>
      </c>
      <c r="AP23" s="10" t="str">
        <f t="shared" si="14"/>
        <v/>
      </c>
      <c r="AQ23" s="7">
        <v>0</v>
      </c>
      <c r="AR23" s="10" t="str">
        <f t="shared" ref="AR23" si="178">IF($AU23=0,"",AQ23/$AU23*100)</f>
        <v/>
      </c>
      <c r="AS23" s="7">
        <v>0</v>
      </c>
      <c r="AT23" s="10" t="str">
        <f t="shared" ref="AT23" si="179">IF($AU23=0,"",AS23/$AU23*100)</f>
        <v/>
      </c>
      <c r="AU23" s="7">
        <f t="shared" si="17"/>
        <v>0</v>
      </c>
    </row>
    <row r="24" spans="1:47" ht="19.5" customHeight="1">
      <c r="A24" s="6">
        <v>19</v>
      </c>
      <c r="B24" s="2" t="s">
        <v>54</v>
      </c>
      <c r="C24" s="7">
        <v>19</v>
      </c>
      <c r="D24" s="10">
        <f t="shared" si="1"/>
        <v>27.536231884057973</v>
      </c>
      <c r="E24" s="7">
        <v>0</v>
      </c>
      <c r="F24" s="10">
        <f t="shared" si="1"/>
        <v>0</v>
      </c>
      <c r="G24" s="7">
        <v>0</v>
      </c>
      <c r="H24" s="10">
        <f t="shared" ref="H24" si="180">IF($K24=0,"",G24/$K24*100)</f>
        <v>0</v>
      </c>
      <c r="I24" s="7">
        <v>50</v>
      </c>
      <c r="J24" s="10">
        <f t="shared" ref="J24" si="181">IF($K24=0,"",I24/$K24*100)</f>
        <v>72.463768115942031</v>
      </c>
      <c r="K24" s="7">
        <f t="shared" si="0"/>
        <v>69</v>
      </c>
      <c r="L24" s="7">
        <v>119</v>
      </c>
      <c r="M24" s="10">
        <f t="shared" si="4"/>
        <v>35.311572700296736</v>
      </c>
      <c r="N24" s="7">
        <v>0</v>
      </c>
      <c r="O24" s="10">
        <f t="shared" si="4"/>
        <v>0</v>
      </c>
      <c r="P24" s="7">
        <v>0</v>
      </c>
      <c r="Q24" s="10">
        <f t="shared" ref="Q24" si="182">IF($T24=0,"",P24/$T24*100)</f>
        <v>0</v>
      </c>
      <c r="R24" s="7">
        <v>218</v>
      </c>
      <c r="S24" s="10">
        <f t="shared" ref="S24" si="183">IF($T24=0,"",R24/$T24*100)</f>
        <v>64.688427299703264</v>
      </c>
      <c r="T24" s="7">
        <f t="shared" si="7"/>
        <v>337</v>
      </c>
      <c r="U24" s="7">
        <v>287</v>
      </c>
      <c r="V24" s="10">
        <f t="shared" si="8"/>
        <v>61.72043010752688</v>
      </c>
      <c r="W24" s="7">
        <v>0</v>
      </c>
      <c r="X24" s="10">
        <f t="shared" si="8"/>
        <v>0</v>
      </c>
      <c r="Y24" s="7">
        <v>0</v>
      </c>
      <c r="Z24" s="10">
        <f t="shared" ref="Z24" si="184">IF($AC24=0,"",Y24/$AC24*100)</f>
        <v>0</v>
      </c>
      <c r="AA24" s="7">
        <v>178</v>
      </c>
      <c r="AB24" s="10">
        <f t="shared" ref="AB24" si="185">IF($AC24=0,"",AA24/$AC24*100)</f>
        <v>38.27956989247312</v>
      </c>
      <c r="AC24" s="7">
        <f t="shared" si="24"/>
        <v>465</v>
      </c>
      <c r="AD24" s="7">
        <v>1442</v>
      </c>
      <c r="AE24" s="10">
        <f t="shared" si="11"/>
        <v>86.762936221419977</v>
      </c>
      <c r="AF24" s="7">
        <v>0</v>
      </c>
      <c r="AG24" s="10">
        <f t="shared" si="11"/>
        <v>0</v>
      </c>
      <c r="AH24" s="7">
        <v>0</v>
      </c>
      <c r="AI24" s="10">
        <f t="shared" ref="AI24" si="186">IF($AL24=0,"",AH24/$AL24*100)</f>
        <v>0</v>
      </c>
      <c r="AJ24" s="7">
        <v>220</v>
      </c>
      <c r="AK24" s="10">
        <f t="shared" ref="AK24" si="187">IF($AL24=0,"",AJ24/$AL24*100)</f>
        <v>13.237063778580024</v>
      </c>
      <c r="AL24" s="7">
        <f t="shared" si="27"/>
        <v>1662</v>
      </c>
      <c r="AM24" s="7">
        <v>0</v>
      </c>
      <c r="AN24" s="10" t="str">
        <f t="shared" si="14"/>
        <v/>
      </c>
      <c r="AO24" s="7">
        <v>0</v>
      </c>
      <c r="AP24" s="10" t="str">
        <f t="shared" si="14"/>
        <v/>
      </c>
      <c r="AQ24" s="7">
        <v>0</v>
      </c>
      <c r="AR24" s="10" t="str">
        <f t="shared" ref="AR24" si="188">IF($AU24=0,"",AQ24/$AU24*100)</f>
        <v/>
      </c>
      <c r="AS24" s="7">
        <v>0</v>
      </c>
      <c r="AT24" s="10" t="str">
        <f t="shared" ref="AT24" si="189">IF($AU24=0,"",AS24/$AU24*100)</f>
        <v/>
      </c>
      <c r="AU24" s="7">
        <f t="shared" si="17"/>
        <v>0</v>
      </c>
    </row>
    <row r="25" spans="1:47" ht="19.5" customHeight="1">
      <c r="A25" s="6">
        <v>20</v>
      </c>
      <c r="B25" s="2" t="s">
        <v>55</v>
      </c>
      <c r="C25" s="7">
        <v>51</v>
      </c>
      <c r="D25" s="10">
        <f t="shared" si="1"/>
        <v>4.4580419580419584</v>
      </c>
      <c r="E25" s="7">
        <v>0</v>
      </c>
      <c r="F25" s="10">
        <f t="shared" si="1"/>
        <v>0</v>
      </c>
      <c r="G25" s="7">
        <v>233</v>
      </c>
      <c r="H25" s="10">
        <f t="shared" ref="H25" si="190">IF($K25=0,"",G25/$K25*100)</f>
        <v>20.367132867132867</v>
      </c>
      <c r="I25" s="7">
        <v>860</v>
      </c>
      <c r="J25" s="10">
        <f t="shared" ref="J25" si="191">IF($K25=0,"",I25/$K25*100)</f>
        <v>75.174825174825173</v>
      </c>
      <c r="K25" s="7">
        <f t="shared" si="0"/>
        <v>1144</v>
      </c>
      <c r="L25" s="7">
        <v>3923</v>
      </c>
      <c r="M25" s="10">
        <f t="shared" si="4"/>
        <v>50.301320682138737</v>
      </c>
      <c r="N25" s="7">
        <v>34</v>
      </c>
      <c r="O25" s="10">
        <f t="shared" si="4"/>
        <v>0.43595332734966019</v>
      </c>
      <c r="P25" s="7">
        <v>2532</v>
      </c>
      <c r="Q25" s="10">
        <f t="shared" ref="Q25" si="192">IF($T25=0,"",P25/$T25*100)</f>
        <v>32.465700730862928</v>
      </c>
      <c r="R25" s="7">
        <v>1310</v>
      </c>
      <c r="S25" s="10">
        <f t="shared" ref="S25" si="193">IF($T25=0,"",R25/$T25*100)</f>
        <v>16.797025259648674</v>
      </c>
      <c r="T25" s="7">
        <f t="shared" si="7"/>
        <v>7799</v>
      </c>
      <c r="U25" s="7">
        <v>18666</v>
      </c>
      <c r="V25" s="10">
        <f t="shared" si="8"/>
        <v>84.047007969741998</v>
      </c>
      <c r="W25" s="7">
        <v>0</v>
      </c>
      <c r="X25" s="10">
        <f t="shared" si="8"/>
        <v>0</v>
      </c>
      <c r="Y25" s="7">
        <v>1563</v>
      </c>
      <c r="Z25" s="10">
        <f t="shared" ref="Z25" si="194">IF($AC25=0,"",Y25/$AC25*100)</f>
        <v>7.0376874240172898</v>
      </c>
      <c r="AA25" s="7">
        <v>1980</v>
      </c>
      <c r="AB25" s="10">
        <f t="shared" ref="AB25" si="195">IF($AC25=0,"",AA25/$AC25*100)</f>
        <v>8.9153046062407135</v>
      </c>
      <c r="AC25" s="7">
        <f t="shared" si="24"/>
        <v>22209</v>
      </c>
      <c r="AD25" s="7">
        <v>49066</v>
      </c>
      <c r="AE25" s="10">
        <f t="shared" si="11"/>
        <v>92.626293135996377</v>
      </c>
      <c r="AF25" s="7">
        <v>0</v>
      </c>
      <c r="AG25" s="10">
        <f t="shared" si="11"/>
        <v>0</v>
      </c>
      <c r="AH25" s="7">
        <v>353</v>
      </c>
      <c r="AI25" s="10">
        <f t="shared" ref="AI25" si="196">IF($AL25=0,"",AH25/$AL25*100)</f>
        <v>0.66638979083289285</v>
      </c>
      <c r="AJ25" s="7">
        <v>3553</v>
      </c>
      <c r="AK25" s="10">
        <f t="shared" ref="AK25" si="197">IF($AL25=0,"",AJ25/$AL25*100)</f>
        <v>6.7073170731707323</v>
      </c>
      <c r="AL25" s="7">
        <f>SUM(AD25+AF25+AH25+AJ25)</f>
        <v>52972</v>
      </c>
      <c r="AM25" s="7">
        <v>0</v>
      </c>
      <c r="AN25" s="10" t="str">
        <f t="shared" si="14"/>
        <v/>
      </c>
      <c r="AO25" s="7">
        <v>0</v>
      </c>
      <c r="AP25" s="10" t="str">
        <f t="shared" si="14"/>
        <v/>
      </c>
      <c r="AQ25" s="7">
        <v>0</v>
      </c>
      <c r="AR25" s="10" t="str">
        <f t="shared" ref="AR25" si="198">IF($AU25=0,"",AQ25/$AU25*100)</f>
        <v/>
      </c>
      <c r="AS25" s="7">
        <v>0</v>
      </c>
      <c r="AT25" s="10" t="str">
        <f t="shared" ref="AT25" si="199">IF($AU25=0,"",AS25/$AU25*100)</f>
        <v/>
      </c>
      <c r="AU25" s="7">
        <f t="shared" si="17"/>
        <v>0</v>
      </c>
    </row>
    <row r="26" spans="1:47" ht="19.5" customHeight="1">
      <c r="A26" s="6">
        <v>21</v>
      </c>
      <c r="B26" s="2" t="s">
        <v>56</v>
      </c>
      <c r="C26" s="7">
        <v>1470</v>
      </c>
      <c r="D26" s="10">
        <f t="shared" si="1"/>
        <v>61.764705882352942</v>
      </c>
      <c r="E26" s="7">
        <v>0</v>
      </c>
      <c r="F26" s="10">
        <f t="shared" si="1"/>
        <v>0</v>
      </c>
      <c r="G26" s="7">
        <v>211</v>
      </c>
      <c r="H26" s="10">
        <f t="shared" ref="H26" si="200">IF($K26=0,"",G26/$K26*100)</f>
        <v>8.8655462184873954</v>
      </c>
      <c r="I26" s="7">
        <v>699</v>
      </c>
      <c r="J26" s="10">
        <f t="shared" ref="J26" si="201">IF($K26=0,"",I26/$K26*100)</f>
        <v>29.369747899159666</v>
      </c>
      <c r="K26" s="7">
        <f t="shared" si="0"/>
        <v>2380</v>
      </c>
      <c r="L26" s="7">
        <v>1651</v>
      </c>
      <c r="M26" s="10">
        <f t="shared" si="4"/>
        <v>60.233491426486687</v>
      </c>
      <c r="N26" s="7">
        <v>0</v>
      </c>
      <c r="O26" s="10">
        <f t="shared" si="4"/>
        <v>0</v>
      </c>
      <c r="P26" s="7">
        <v>149</v>
      </c>
      <c r="Q26" s="10">
        <f t="shared" ref="Q26" si="202">IF($T26=0,"",P26/$T26*100)</f>
        <v>5.435972272893105</v>
      </c>
      <c r="R26" s="7">
        <v>941</v>
      </c>
      <c r="S26" s="10">
        <f t="shared" ref="S26" si="203">IF($T26=0,"",R26/$T26*100)</f>
        <v>34.33053630062021</v>
      </c>
      <c r="T26" s="7">
        <f t="shared" si="7"/>
        <v>2741</v>
      </c>
      <c r="U26" s="7">
        <v>3776</v>
      </c>
      <c r="V26" s="10">
        <f t="shared" si="8"/>
        <v>41.448957189901208</v>
      </c>
      <c r="W26" s="7">
        <v>2</v>
      </c>
      <c r="X26" s="10">
        <f t="shared" si="8"/>
        <v>2.195389681668496E-2</v>
      </c>
      <c r="Y26" s="7">
        <v>73</v>
      </c>
      <c r="Z26" s="10">
        <f t="shared" ref="Z26" si="204">IF($AC26=0,"",Y26/$AC26*100)</f>
        <v>0.80131723380900111</v>
      </c>
      <c r="AA26" s="7">
        <v>5259</v>
      </c>
      <c r="AB26" s="10">
        <f t="shared" ref="AB26" si="205">IF($AC26=0,"",AA26/$AC26*100)</f>
        <v>57.727771679473108</v>
      </c>
      <c r="AC26" s="7">
        <f t="shared" si="24"/>
        <v>9110</v>
      </c>
      <c r="AD26" s="7">
        <v>13256</v>
      </c>
      <c r="AE26" s="10">
        <f t="shared" si="11"/>
        <v>78.18803822106878</v>
      </c>
      <c r="AF26" s="7">
        <v>244</v>
      </c>
      <c r="AG26" s="10">
        <f t="shared" si="11"/>
        <v>1.4391883921198536</v>
      </c>
      <c r="AH26" s="7">
        <v>90</v>
      </c>
      <c r="AI26" s="10">
        <f t="shared" ref="AI26" si="206">IF($AL26=0,"",AH26/$AL26*100)</f>
        <v>0.53084817742125756</v>
      </c>
      <c r="AJ26" s="7">
        <v>3364</v>
      </c>
      <c r="AK26" s="10">
        <f t="shared" ref="AK26" si="207">IF($AL26=0,"",AJ26/$AL26*100)</f>
        <v>19.841925209390116</v>
      </c>
      <c r="AL26" s="7">
        <f t="shared" ref="AL26:AL40" si="208">SUM(AD26+AF26+AH26+AJ26)</f>
        <v>16954</v>
      </c>
      <c r="AM26" s="7">
        <v>0</v>
      </c>
      <c r="AN26" s="10" t="str">
        <f t="shared" si="14"/>
        <v/>
      </c>
      <c r="AO26" s="7">
        <v>0</v>
      </c>
      <c r="AP26" s="10" t="str">
        <f t="shared" si="14"/>
        <v/>
      </c>
      <c r="AQ26" s="7">
        <v>0</v>
      </c>
      <c r="AR26" s="10" t="str">
        <f t="shared" ref="AR26" si="209">IF($AU26=0,"",AQ26/$AU26*100)</f>
        <v/>
      </c>
      <c r="AS26" s="7">
        <v>0</v>
      </c>
      <c r="AT26" s="10" t="str">
        <f t="shared" ref="AT26" si="210">IF($AU26=0,"",AS26/$AU26*100)</f>
        <v/>
      </c>
      <c r="AU26" s="7">
        <f t="shared" si="17"/>
        <v>0</v>
      </c>
    </row>
    <row r="27" spans="1:47" ht="19.5" customHeight="1">
      <c r="A27" s="6">
        <v>22</v>
      </c>
      <c r="B27" s="2" t="s">
        <v>32</v>
      </c>
      <c r="C27" s="7">
        <v>3128</v>
      </c>
      <c r="D27" s="10">
        <f t="shared" si="1"/>
        <v>46.861423220973784</v>
      </c>
      <c r="E27" s="7">
        <v>0</v>
      </c>
      <c r="F27" s="10">
        <f t="shared" si="1"/>
        <v>0</v>
      </c>
      <c r="G27" s="7">
        <v>184</v>
      </c>
      <c r="H27" s="10">
        <f t="shared" ref="H27" si="211">IF($K27=0,"",G27/$K27*100)</f>
        <v>2.7565543071161045</v>
      </c>
      <c r="I27" s="7">
        <v>3363</v>
      </c>
      <c r="J27" s="10">
        <f t="shared" ref="J27" si="212">IF($K27=0,"",I27/$K27*100)</f>
        <v>50.382022471910112</v>
      </c>
      <c r="K27" s="7">
        <f t="shared" si="0"/>
        <v>6675</v>
      </c>
      <c r="L27" s="7">
        <v>6241</v>
      </c>
      <c r="M27" s="10">
        <f t="shared" si="4"/>
        <v>50.088282504012838</v>
      </c>
      <c r="N27" s="7">
        <v>0</v>
      </c>
      <c r="O27" s="10">
        <f t="shared" si="4"/>
        <v>0</v>
      </c>
      <c r="P27" s="7">
        <v>23</v>
      </c>
      <c r="Q27" s="10">
        <f t="shared" ref="Q27" si="213">IF($T27=0,"",P27/$T27*100)</f>
        <v>0.18459069020866772</v>
      </c>
      <c r="R27" s="7">
        <v>6196</v>
      </c>
      <c r="S27" s="10">
        <f t="shared" ref="S27" si="214">IF($T27=0,"",R27/$T27*100)</f>
        <v>49.727126805778497</v>
      </c>
      <c r="T27" s="7">
        <f t="shared" si="7"/>
        <v>12460</v>
      </c>
      <c r="U27" s="7">
        <v>24857</v>
      </c>
      <c r="V27" s="10">
        <f t="shared" si="8"/>
        <v>63.917817377664633</v>
      </c>
      <c r="W27" s="7">
        <v>0</v>
      </c>
      <c r="X27" s="10">
        <f t="shared" si="8"/>
        <v>0</v>
      </c>
      <c r="Y27" s="7">
        <v>264</v>
      </c>
      <c r="Z27" s="10">
        <f t="shared" ref="Z27" si="215">IF($AC27=0,"",Y27/$AC27*100)</f>
        <v>0.67885520327084781</v>
      </c>
      <c r="AA27" s="7">
        <v>13768</v>
      </c>
      <c r="AB27" s="10">
        <f t="shared" ref="AB27" si="216">IF($AC27=0,"",AA27/$AC27*100)</f>
        <v>35.403327419064517</v>
      </c>
      <c r="AC27" s="7">
        <f t="shared" si="24"/>
        <v>38889</v>
      </c>
      <c r="AD27" s="7">
        <v>2169</v>
      </c>
      <c r="AE27" s="10">
        <f t="shared" si="11"/>
        <v>4.3784569421454238</v>
      </c>
      <c r="AF27" s="7">
        <v>42293</v>
      </c>
      <c r="AG27" s="10">
        <f t="shared" si="11"/>
        <v>85.374863740966532</v>
      </c>
      <c r="AH27" s="7">
        <v>230</v>
      </c>
      <c r="AI27" s="10">
        <f t="shared" ref="AI27" si="217">IF($AL27=0,"",AH27/$AL27*100)</f>
        <v>0.4642900399693165</v>
      </c>
      <c r="AJ27" s="7">
        <v>4846</v>
      </c>
      <c r="AK27" s="10">
        <f t="shared" ref="AK27" si="218">IF($AL27=0,"",AJ27/$AL27*100)</f>
        <v>9.7823892769187299</v>
      </c>
      <c r="AL27" s="7">
        <f t="shared" si="208"/>
        <v>49538</v>
      </c>
      <c r="AM27" s="7">
        <v>7</v>
      </c>
      <c r="AN27" s="10">
        <f t="shared" si="14"/>
        <v>87.5</v>
      </c>
      <c r="AO27" s="7">
        <v>0</v>
      </c>
      <c r="AP27" s="10">
        <f t="shared" si="14"/>
        <v>0</v>
      </c>
      <c r="AQ27" s="7">
        <v>1</v>
      </c>
      <c r="AR27" s="10">
        <f t="shared" ref="AR27" si="219">IF($AU27=0,"",AQ27/$AU27*100)</f>
        <v>12.5</v>
      </c>
      <c r="AS27" s="7">
        <v>0</v>
      </c>
      <c r="AT27" s="10">
        <f t="shared" ref="AT27" si="220">IF($AU27=0,"",AS27/$AU27*100)</f>
        <v>0</v>
      </c>
      <c r="AU27" s="7">
        <f t="shared" si="17"/>
        <v>8</v>
      </c>
    </row>
    <row r="28" spans="1:47" ht="19.5" customHeight="1">
      <c r="A28" s="6">
        <v>23</v>
      </c>
      <c r="B28" s="2" t="s">
        <v>33</v>
      </c>
      <c r="C28" s="7">
        <v>49</v>
      </c>
      <c r="D28" s="10">
        <f t="shared" si="1"/>
        <v>83.050847457627114</v>
      </c>
      <c r="E28" s="7">
        <v>0</v>
      </c>
      <c r="F28" s="10">
        <f t="shared" si="1"/>
        <v>0</v>
      </c>
      <c r="G28" s="7">
        <v>3</v>
      </c>
      <c r="H28" s="10">
        <f t="shared" ref="H28" si="221">IF($K28=0,"",G28/$K28*100)</f>
        <v>5.0847457627118651</v>
      </c>
      <c r="I28" s="7">
        <v>7</v>
      </c>
      <c r="J28" s="10">
        <f t="shared" ref="J28" si="222">IF($K28=0,"",I28/$K28*100)</f>
        <v>11.864406779661017</v>
      </c>
      <c r="K28" s="7">
        <f t="shared" si="0"/>
        <v>59</v>
      </c>
      <c r="L28" s="7">
        <v>108</v>
      </c>
      <c r="M28" s="10">
        <f t="shared" si="4"/>
        <v>85.714285714285708</v>
      </c>
      <c r="N28" s="7">
        <v>0</v>
      </c>
      <c r="O28" s="10">
        <f t="shared" si="4"/>
        <v>0</v>
      </c>
      <c r="P28" s="7">
        <v>1</v>
      </c>
      <c r="Q28" s="10">
        <f t="shared" ref="Q28" si="223">IF($T28=0,"",P28/$T28*100)</f>
        <v>0.79365079365079361</v>
      </c>
      <c r="R28" s="7">
        <v>17</v>
      </c>
      <c r="S28" s="10">
        <f t="shared" ref="S28" si="224">IF($T28=0,"",R28/$T28*100)</f>
        <v>13.492063492063492</v>
      </c>
      <c r="T28" s="7">
        <f t="shared" si="7"/>
        <v>126</v>
      </c>
      <c r="U28" s="7">
        <v>146</v>
      </c>
      <c r="V28" s="10">
        <f t="shared" si="8"/>
        <v>59.83606557377049</v>
      </c>
      <c r="W28" s="7">
        <v>0</v>
      </c>
      <c r="X28" s="10">
        <f t="shared" si="8"/>
        <v>0</v>
      </c>
      <c r="Y28" s="7">
        <v>0</v>
      </c>
      <c r="Z28" s="10">
        <f t="shared" ref="Z28" si="225">IF($AC28=0,"",Y28/$AC28*100)</f>
        <v>0</v>
      </c>
      <c r="AA28" s="7">
        <v>98</v>
      </c>
      <c r="AB28" s="10">
        <f t="shared" ref="AB28" si="226">IF($AC28=0,"",AA28/$AC28*100)</f>
        <v>40.16393442622951</v>
      </c>
      <c r="AC28" s="7">
        <f t="shared" si="24"/>
        <v>244</v>
      </c>
      <c r="AD28" s="7">
        <v>480</v>
      </c>
      <c r="AE28" s="10">
        <f t="shared" si="11"/>
        <v>64.085447263017357</v>
      </c>
      <c r="AF28" s="7">
        <v>0</v>
      </c>
      <c r="AG28" s="10">
        <f t="shared" si="11"/>
        <v>0</v>
      </c>
      <c r="AH28" s="7">
        <v>0</v>
      </c>
      <c r="AI28" s="10">
        <f t="shared" ref="AI28" si="227">IF($AL28=0,"",AH28/$AL28*100)</f>
        <v>0</v>
      </c>
      <c r="AJ28" s="7">
        <v>269</v>
      </c>
      <c r="AK28" s="10">
        <f t="shared" ref="AK28" si="228">IF($AL28=0,"",AJ28/$AL28*100)</f>
        <v>35.914552736982643</v>
      </c>
      <c r="AL28" s="7">
        <f t="shared" si="208"/>
        <v>749</v>
      </c>
      <c r="AM28" s="7">
        <v>775</v>
      </c>
      <c r="AN28" s="10">
        <f t="shared" si="14"/>
        <v>66.239316239316238</v>
      </c>
      <c r="AO28" s="7">
        <v>0</v>
      </c>
      <c r="AP28" s="10">
        <f t="shared" si="14"/>
        <v>0</v>
      </c>
      <c r="AQ28" s="7">
        <v>4</v>
      </c>
      <c r="AR28" s="10">
        <f t="shared" ref="AR28" si="229">IF($AU28=0,"",AQ28/$AU28*100)</f>
        <v>0.34188034188034189</v>
      </c>
      <c r="AS28" s="7">
        <v>391</v>
      </c>
      <c r="AT28" s="10">
        <f t="shared" ref="AT28" si="230">IF($AU28=0,"",AS28/$AU28*100)</f>
        <v>33.418803418803414</v>
      </c>
      <c r="AU28" s="7">
        <f t="shared" si="17"/>
        <v>1170</v>
      </c>
    </row>
    <row r="29" spans="1:47" ht="19.5" customHeight="1">
      <c r="A29" s="6">
        <v>24</v>
      </c>
      <c r="B29" s="2" t="s">
        <v>34</v>
      </c>
      <c r="C29" s="7">
        <v>2131</v>
      </c>
      <c r="D29" s="10">
        <f t="shared" si="1"/>
        <v>60.574189880613986</v>
      </c>
      <c r="E29" s="7">
        <v>114</v>
      </c>
      <c r="F29" s="10">
        <f t="shared" si="1"/>
        <v>3.2404775440591247</v>
      </c>
      <c r="G29" s="7">
        <v>1081</v>
      </c>
      <c r="H29" s="10">
        <f t="shared" ref="H29" si="231">IF($K29=0,"",G29/$K29*100)</f>
        <v>30.727686185332576</v>
      </c>
      <c r="I29" s="7">
        <v>192</v>
      </c>
      <c r="J29" s="10">
        <f t="shared" ref="J29" si="232">IF($K29=0,"",I29/$K29*100)</f>
        <v>5.4576463899943146</v>
      </c>
      <c r="K29" s="7">
        <f t="shared" si="0"/>
        <v>3518</v>
      </c>
      <c r="L29" s="7">
        <v>2053</v>
      </c>
      <c r="M29" s="10">
        <f t="shared" si="4"/>
        <v>67.755775577557756</v>
      </c>
      <c r="N29" s="7">
        <v>117</v>
      </c>
      <c r="O29" s="10">
        <f t="shared" si="4"/>
        <v>3.8613861386138613</v>
      </c>
      <c r="P29" s="7">
        <v>642</v>
      </c>
      <c r="Q29" s="10">
        <f t="shared" ref="Q29" si="233">IF($T29=0,"",P29/$T29*100)</f>
        <v>21.188118811881189</v>
      </c>
      <c r="R29" s="7">
        <v>218</v>
      </c>
      <c r="S29" s="10">
        <f t="shared" ref="S29" si="234">IF($T29=0,"",R29/$T29*100)</f>
        <v>7.1947194719471943</v>
      </c>
      <c r="T29" s="7">
        <f t="shared" si="7"/>
        <v>3030</v>
      </c>
      <c r="U29" s="7">
        <v>390</v>
      </c>
      <c r="V29" s="10">
        <f t="shared" si="8"/>
        <v>3.9133052378085487</v>
      </c>
      <c r="W29" s="7">
        <v>7892</v>
      </c>
      <c r="X29" s="10">
        <f t="shared" si="8"/>
        <v>79.18924342765402</v>
      </c>
      <c r="Y29" s="7">
        <v>1617</v>
      </c>
      <c r="Z29" s="10">
        <f t="shared" ref="Z29" si="235">IF($AC29=0,"",Y29/$AC29*100)</f>
        <v>16.225165562913908</v>
      </c>
      <c r="AA29" s="7">
        <v>67</v>
      </c>
      <c r="AB29" s="10">
        <f t="shared" ref="AB29" si="236">IF($AC29=0,"",AA29/$AC29*100)</f>
        <v>0.67228577162351999</v>
      </c>
      <c r="AC29" s="7">
        <f t="shared" si="24"/>
        <v>9966</v>
      </c>
      <c r="AD29" s="7">
        <v>1515</v>
      </c>
      <c r="AE29" s="10">
        <f t="shared" si="11"/>
        <v>5.60343233346895</v>
      </c>
      <c r="AF29" s="7">
        <v>20455</v>
      </c>
      <c r="AG29" s="10">
        <f t="shared" si="11"/>
        <v>75.655583089839851</v>
      </c>
      <c r="AH29" s="7">
        <v>4922</v>
      </c>
      <c r="AI29" s="10">
        <f t="shared" ref="AI29" si="237">IF($AL29=0,"",AH29/$AL29*100)</f>
        <v>18.204682472167772</v>
      </c>
      <c r="AJ29" s="7">
        <v>145</v>
      </c>
      <c r="AK29" s="10">
        <f t="shared" ref="AK29" si="238">IF($AL29=0,"",AJ29/$AL29*100)</f>
        <v>0.53630210452343086</v>
      </c>
      <c r="AL29" s="7">
        <f t="shared" si="208"/>
        <v>27037</v>
      </c>
      <c r="AM29" s="7">
        <v>0</v>
      </c>
      <c r="AN29" s="10" t="str">
        <f t="shared" si="14"/>
        <v/>
      </c>
      <c r="AO29" s="7">
        <v>0</v>
      </c>
      <c r="AP29" s="10" t="str">
        <f t="shared" si="14"/>
        <v/>
      </c>
      <c r="AQ29" s="7"/>
      <c r="AR29" s="10" t="str">
        <f t="shared" ref="AR29" si="239">IF($AU29=0,"",AQ29/$AU29*100)</f>
        <v/>
      </c>
      <c r="AS29" s="7"/>
      <c r="AT29" s="10" t="str">
        <f t="shared" ref="AT29" si="240">IF($AU29=0,"",AS29/$AU29*100)</f>
        <v/>
      </c>
      <c r="AU29" s="7">
        <f t="shared" si="17"/>
        <v>0</v>
      </c>
    </row>
    <row r="30" spans="1:47" ht="19.5" customHeight="1">
      <c r="A30" s="6">
        <v>25</v>
      </c>
      <c r="B30" s="2" t="s">
        <v>35</v>
      </c>
      <c r="C30" s="7">
        <v>272</v>
      </c>
      <c r="D30" s="10">
        <f t="shared" si="1"/>
        <v>86.075949367088612</v>
      </c>
      <c r="E30" s="7">
        <v>0</v>
      </c>
      <c r="F30" s="10">
        <f t="shared" si="1"/>
        <v>0</v>
      </c>
      <c r="G30" s="7">
        <v>36</v>
      </c>
      <c r="H30" s="10">
        <f t="shared" ref="H30" si="241">IF($K30=0,"",G30/$K30*100)</f>
        <v>11.39240506329114</v>
      </c>
      <c r="I30" s="7">
        <v>8</v>
      </c>
      <c r="J30" s="10">
        <f t="shared" ref="J30" si="242">IF($K30=0,"",I30/$K30*100)</f>
        <v>2.5316455696202533</v>
      </c>
      <c r="K30" s="7">
        <f t="shared" si="0"/>
        <v>316</v>
      </c>
      <c r="L30" s="7">
        <v>420</v>
      </c>
      <c r="M30" s="10">
        <f t="shared" si="4"/>
        <v>92.511013215859023</v>
      </c>
      <c r="N30" s="7">
        <v>0</v>
      </c>
      <c r="O30" s="10">
        <f t="shared" si="4"/>
        <v>0</v>
      </c>
      <c r="P30" s="7">
        <v>7</v>
      </c>
      <c r="Q30" s="10">
        <f t="shared" ref="Q30" si="243">IF($T30=0,"",P30/$T30*100)</f>
        <v>1.5418502202643172</v>
      </c>
      <c r="R30" s="7">
        <v>27</v>
      </c>
      <c r="S30" s="10">
        <f t="shared" ref="S30" si="244">IF($T30=0,"",R30/$T30*100)</f>
        <v>5.9471365638766516</v>
      </c>
      <c r="T30" s="7">
        <f t="shared" si="7"/>
        <v>454</v>
      </c>
      <c r="U30" s="7">
        <v>1113</v>
      </c>
      <c r="V30" s="10">
        <f t="shared" si="8"/>
        <v>97.717295873573306</v>
      </c>
      <c r="W30" s="7">
        <v>0</v>
      </c>
      <c r="X30" s="10">
        <f t="shared" si="8"/>
        <v>0</v>
      </c>
      <c r="Y30" s="7">
        <v>5</v>
      </c>
      <c r="Z30" s="10">
        <f t="shared" ref="Z30" si="245">IF($AC30=0,"",Y30/$AC30*100)</f>
        <v>0.43898156277436351</v>
      </c>
      <c r="AA30" s="7">
        <v>21</v>
      </c>
      <c r="AB30" s="10">
        <f t="shared" ref="AB30" si="246">IF($AC30=0,"",AA30/$AC30*100)</f>
        <v>1.8437225636523267</v>
      </c>
      <c r="AC30" s="7">
        <f t="shared" si="24"/>
        <v>1139</v>
      </c>
      <c r="AD30" s="7">
        <v>2333</v>
      </c>
      <c r="AE30" s="10">
        <f t="shared" si="11"/>
        <v>98.066414459857086</v>
      </c>
      <c r="AF30" s="7">
        <v>0</v>
      </c>
      <c r="AG30" s="10">
        <f t="shared" si="11"/>
        <v>0</v>
      </c>
      <c r="AH30" s="7">
        <v>11</v>
      </c>
      <c r="AI30" s="10">
        <f t="shared" ref="AI30" si="247">IF($AL30=0,"",AH30/$AL30*100)</f>
        <v>0.46237915090374104</v>
      </c>
      <c r="AJ30" s="7">
        <v>35</v>
      </c>
      <c r="AK30" s="10">
        <f t="shared" ref="AK30" si="248">IF($AL30=0,"",AJ30/$AL30*100)</f>
        <v>1.4712063892391762</v>
      </c>
      <c r="AL30" s="7">
        <f t="shared" si="208"/>
        <v>2379</v>
      </c>
      <c r="AM30" s="7">
        <v>0</v>
      </c>
      <c r="AN30" s="10" t="str">
        <f t="shared" si="14"/>
        <v/>
      </c>
      <c r="AO30" s="7">
        <v>0</v>
      </c>
      <c r="AP30" s="10" t="str">
        <f t="shared" si="14"/>
        <v/>
      </c>
      <c r="AQ30" s="7">
        <v>0</v>
      </c>
      <c r="AR30" s="10" t="str">
        <f t="shared" ref="AR30" si="249">IF($AU30=0,"",AQ30/$AU30*100)</f>
        <v/>
      </c>
      <c r="AS30" s="7">
        <v>0</v>
      </c>
      <c r="AT30" s="10" t="str">
        <f t="shared" ref="AT30" si="250">IF($AU30=0,"",AS30/$AU30*100)</f>
        <v/>
      </c>
      <c r="AU30" s="7">
        <f t="shared" si="17"/>
        <v>0</v>
      </c>
    </row>
    <row r="31" spans="1:47" ht="19.5" customHeight="1">
      <c r="A31" s="6">
        <v>26</v>
      </c>
      <c r="B31" s="2" t="s">
        <v>36</v>
      </c>
      <c r="C31" s="7">
        <v>325</v>
      </c>
      <c r="D31" s="10">
        <f t="shared" si="1"/>
        <v>3.8025038025038023</v>
      </c>
      <c r="E31" s="7">
        <v>0</v>
      </c>
      <c r="F31" s="10">
        <f t="shared" si="1"/>
        <v>0</v>
      </c>
      <c r="G31" s="7">
        <v>3962</v>
      </c>
      <c r="H31" s="10">
        <f t="shared" ref="H31" si="251">IF($K31=0,"",G31/$K31*100)</f>
        <v>46.355446355446354</v>
      </c>
      <c r="I31" s="7">
        <v>4260</v>
      </c>
      <c r="J31" s="10">
        <f t="shared" ref="J31" si="252">IF($K31=0,"",I31/$K31*100)</f>
        <v>49.842049842049839</v>
      </c>
      <c r="K31" s="7">
        <f t="shared" si="0"/>
        <v>8547</v>
      </c>
      <c r="L31" s="7">
        <v>233</v>
      </c>
      <c r="M31" s="10">
        <f t="shared" si="4"/>
        <v>2.9534795284573456</v>
      </c>
      <c r="N31" s="7">
        <v>0</v>
      </c>
      <c r="O31" s="10">
        <f t="shared" si="4"/>
        <v>0</v>
      </c>
      <c r="P31" s="7">
        <v>598</v>
      </c>
      <c r="Q31" s="10">
        <f t="shared" ref="Q31" si="253">IF($T31=0,"",P31/$T31*100)</f>
        <v>7.5801749271137027</v>
      </c>
      <c r="R31" s="7">
        <v>7058</v>
      </c>
      <c r="S31" s="10">
        <f t="shared" ref="S31" si="254">IF($T31=0,"",R31/$T31*100)</f>
        <v>89.466345544428947</v>
      </c>
      <c r="T31" s="7">
        <f t="shared" si="7"/>
        <v>7889</v>
      </c>
      <c r="U31" s="7">
        <v>39602</v>
      </c>
      <c r="V31" s="10">
        <f t="shared" si="8"/>
        <v>76.233926233926226</v>
      </c>
      <c r="W31" s="7">
        <v>0</v>
      </c>
      <c r="X31" s="10">
        <f t="shared" si="8"/>
        <v>0</v>
      </c>
      <c r="Y31" s="7">
        <v>12346</v>
      </c>
      <c r="Z31" s="10">
        <f t="shared" ref="Z31" si="255">IF($AC31=0,"",Y31/$AC31*100)</f>
        <v>23.766073766073767</v>
      </c>
      <c r="AA31" s="7">
        <v>0</v>
      </c>
      <c r="AB31" s="10">
        <f t="shared" ref="AB31" si="256">IF($AC31=0,"",AA31/$AC31*100)</f>
        <v>0</v>
      </c>
      <c r="AC31" s="7">
        <f t="shared" si="24"/>
        <v>51948</v>
      </c>
      <c r="AD31" s="7">
        <v>102815</v>
      </c>
      <c r="AE31" s="10">
        <f t="shared" si="11"/>
        <v>77.653074326110442</v>
      </c>
      <c r="AF31" s="7">
        <v>0</v>
      </c>
      <c r="AG31" s="10">
        <f t="shared" si="11"/>
        <v>0</v>
      </c>
      <c r="AH31" s="7">
        <v>29588</v>
      </c>
      <c r="AI31" s="10">
        <f t="shared" ref="AI31" si="257">IF($AL31=0,"",AH31/$AL31*100)</f>
        <v>22.346925673889565</v>
      </c>
      <c r="AJ31" s="7">
        <v>0</v>
      </c>
      <c r="AK31" s="10">
        <f t="shared" ref="AK31" si="258">IF($AL31=0,"",AJ31/$AL31*100)</f>
        <v>0</v>
      </c>
      <c r="AL31" s="7">
        <f t="shared" si="208"/>
        <v>132403</v>
      </c>
      <c r="AM31" s="7">
        <v>0</v>
      </c>
      <c r="AN31" s="10" t="str">
        <f t="shared" si="14"/>
        <v/>
      </c>
      <c r="AO31" s="7">
        <v>0</v>
      </c>
      <c r="AP31" s="10" t="str">
        <f t="shared" si="14"/>
        <v/>
      </c>
      <c r="AQ31" s="7">
        <v>0</v>
      </c>
      <c r="AR31" s="10" t="str">
        <f t="shared" ref="AR31" si="259">IF($AU31=0,"",AQ31/$AU31*100)</f>
        <v/>
      </c>
      <c r="AS31" s="7">
        <v>0</v>
      </c>
      <c r="AT31" s="10" t="str">
        <f t="shared" ref="AT31" si="260">IF($AU31=0,"",AS31/$AU31*100)</f>
        <v/>
      </c>
      <c r="AU31" s="7">
        <f t="shared" si="17"/>
        <v>0</v>
      </c>
    </row>
    <row r="32" spans="1:47" ht="19.5" customHeight="1">
      <c r="A32" s="6">
        <v>27</v>
      </c>
      <c r="B32" s="2" t="s">
        <v>37</v>
      </c>
      <c r="C32" s="7">
        <v>965</v>
      </c>
      <c r="D32" s="10">
        <f t="shared" si="1"/>
        <v>71.375739644970409</v>
      </c>
      <c r="E32" s="7">
        <v>0</v>
      </c>
      <c r="F32" s="10">
        <f t="shared" si="1"/>
        <v>0</v>
      </c>
      <c r="G32" s="7">
        <v>218</v>
      </c>
      <c r="H32" s="10">
        <f t="shared" ref="H32" si="261">IF($K32=0,"",G32/$K32*100)</f>
        <v>16.124260355029584</v>
      </c>
      <c r="I32" s="7">
        <v>169</v>
      </c>
      <c r="J32" s="10">
        <f t="shared" ref="J32" si="262">IF($K32=0,"",I32/$K32*100)</f>
        <v>12.5</v>
      </c>
      <c r="K32" s="7">
        <f t="shared" si="0"/>
        <v>1352</v>
      </c>
      <c r="L32" s="7">
        <v>800</v>
      </c>
      <c r="M32" s="10">
        <f t="shared" si="4"/>
        <v>73.597056117755287</v>
      </c>
      <c r="N32" s="7">
        <v>0</v>
      </c>
      <c r="O32" s="10">
        <f t="shared" si="4"/>
        <v>0</v>
      </c>
      <c r="P32" s="7">
        <v>79</v>
      </c>
      <c r="Q32" s="10">
        <f t="shared" ref="Q32" si="263">IF($T32=0,"",P32/$T32*100)</f>
        <v>7.2677092916283357</v>
      </c>
      <c r="R32" s="7">
        <v>208</v>
      </c>
      <c r="S32" s="10">
        <f t="shared" ref="S32" si="264">IF($T32=0,"",R32/$T32*100)</f>
        <v>19.135234590616378</v>
      </c>
      <c r="T32" s="7">
        <f t="shared" si="7"/>
        <v>1087</v>
      </c>
      <c r="U32" s="7">
        <v>2990</v>
      </c>
      <c r="V32" s="10">
        <f t="shared" si="8"/>
        <v>69.599627560521412</v>
      </c>
      <c r="W32" s="7">
        <v>0</v>
      </c>
      <c r="X32" s="10">
        <f t="shared" si="8"/>
        <v>0</v>
      </c>
      <c r="Y32" s="7">
        <v>269</v>
      </c>
      <c r="Z32" s="10">
        <f t="shared" ref="Z32" si="265">IF($AC32=0,"",Y32/$AC32*100)</f>
        <v>6.2616387337057722</v>
      </c>
      <c r="AA32" s="7">
        <v>1037</v>
      </c>
      <c r="AB32" s="10">
        <f t="shared" ref="AB32" si="266">IF($AC32=0,"",AA32/$AC32*100)</f>
        <v>24.138733705772811</v>
      </c>
      <c r="AC32" s="7">
        <f t="shared" si="24"/>
        <v>4296</v>
      </c>
      <c r="AD32" s="7">
        <v>12579</v>
      </c>
      <c r="AE32" s="10">
        <f t="shared" si="11"/>
        <v>80.407824085911528</v>
      </c>
      <c r="AF32" s="7">
        <v>0</v>
      </c>
      <c r="AG32" s="10">
        <f t="shared" si="11"/>
        <v>0</v>
      </c>
      <c r="AH32" s="7">
        <v>0</v>
      </c>
      <c r="AI32" s="10">
        <f t="shared" ref="AI32" si="267">IF($AL32=0,"",AH32/$AL32*100)</f>
        <v>0</v>
      </c>
      <c r="AJ32" s="7">
        <v>3065</v>
      </c>
      <c r="AK32" s="10">
        <f t="shared" ref="AK32" si="268">IF($AL32=0,"",AJ32/$AL32*100)</f>
        <v>19.592175914088468</v>
      </c>
      <c r="AL32" s="7">
        <f t="shared" si="208"/>
        <v>15644</v>
      </c>
      <c r="AM32" s="7">
        <v>0</v>
      </c>
      <c r="AN32" s="10" t="str">
        <f t="shared" si="14"/>
        <v/>
      </c>
      <c r="AO32" s="7">
        <v>0</v>
      </c>
      <c r="AP32" s="10" t="str">
        <f t="shared" si="14"/>
        <v/>
      </c>
      <c r="AQ32" s="7">
        <v>0</v>
      </c>
      <c r="AR32" s="10" t="str">
        <f t="shared" ref="AR32" si="269">IF($AU32=0,"",AQ32/$AU32*100)</f>
        <v/>
      </c>
      <c r="AS32" s="7">
        <v>0</v>
      </c>
      <c r="AT32" s="10" t="str">
        <f t="shared" ref="AT32" si="270">IF($AU32=0,"",AS32/$AU32*100)</f>
        <v/>
      </c>
      <c r="AU32" s="7">
        <f t="shared" si="17"/>
        <v>0</v>
      </c>
    </row>
    <row r="33" spans="1:47" ht="19.5" customHeight="1">
      <c r="A33" s="6">
        <v>28</v>
      </c>
      <c r="B33" s="2" t="s">
        <v>57</v>
      </c>
      <c r="C33" s="7">
        <v>8001</v>
      </c>
      <c r="D33" s="10">
        <f t="shared" si="1"/>
        <v>85.198594398892553</v>
      </c>
      <c r="E33" s="7">
        <v>19</v>
      </c>
      <c r="F33" s="10">
        <f t="shared" si="1"/>
        <v>0.20232137152592908</v>
      </c>
      <c r="G33" s="7">
        <v>636</v>
      </c>
      <c r="H33" s="10">
        <f t="shared" ref="H33" si="271">IF($K33=0,"",G33/$K33*100)</f>
        <v>6.7724416994995202</v>
      </c>
      <c r="I33" s="7">
        <v>735</v>
      </c>
      <c r="J33" s="10">
        <f t="shared" ref="J33" si="272">IF($K33=0,"",I33/$K33*100)</f>
        <v>7.826642530081994</v>
      </c>
      <c r="K33" s="7">
        <f t="shared" si="0"/>
        <v>9391</v>
      </c>
      <c r="L33" s="7">
        <v>21</v>
      </c>
      <c r="M33" s="10">
        <f t="shared" si="4"/>
        <v>32.307692307692307</v>
      </c>
      <c r="N33" s="7">
        <v>0</v>
      </c>
      <c r="O33" s="10">
        <f t="shared" si="4"/>
        <v>0</v>
      </c>
      <c r="P33" s="7">
        <v>35</v>
      </c>
      <c r="Q33" s="10">
        <f t="shared" ref="Q33" si="273">IF($T33=0,"",P33/$T33*100)</f>
        <v>53.846153846153847</v>
      </c>
      <c r="R33" s="7">
        <v>9</v>
      </c>
      <c r="S33" s="10">
        <f t="shared" ref="S33" si="274">IF($T33=0,"",R33/$T33*100)</f>
        <v>13.846153846153847</v>
      </c>
      <c r="T33" s="7">
        <f t="shared" si="7"/>
        <v>65</v>
      </c>
      <c r="U33" s="7">
        <v>1033</v>
      </c>
      <c r="V33" s="10">
        <f t="shared" si="8"/>
        <v>24.04562383612663</v>
      </c>
      <c r="W33" s="7">
        <v>1696</v>
      </c>
      <c r="X33" s="10">
        <f t="shared" si="8"/>
        <v>39.478584729981378</v>
      </c>
      <c r="Y33" s="7">
        <v>107</v>
      </c>
      <c r="Z33" s="10">
        <f t="shared" ref="Z33" si="275">IF($AC33=0,"",Y33/$AC33*100)</f>
        <v>2.4906890130353818</v>
      </c>
      <c r="AA33" s="7">
        <v>1460</v>
      </c>
      <c r="AB33" s="10">
        <f t="shared" ref="AB33" si="276">IF($AC33=0,"",AA33/$AC33*100)</f>
        <v>33.985102420856613</v>
      </c>
      <c r="AC33" s="7">
        <f t="shared" si="24"/>
        <v>4296</v>
      </c>
      <c r="AD33" s="7">
        <v>48844</v>
      </c>
      <c r="AE33" s="10">
        <f t="shared" si="11"/>
        <v>66.818057455540355</v>
      </c>
      <c r="AF33" s="7">
        <v>14518</v>
      </c>
      <c r="AG33" s="10">
        <f t="shared" si="11"/>
        <v>19.86046511627907</v>
      </c>
      <c r="AH33" s="7">
        <v>177</v>
      </c>
      <c r="AI33" s="10">
        <f t="shared" ref="AI33" si="277">IF($AL33=0,"",AH33/$AL33*100)</f>
        <v>0.24213406292749656</v>
      </c>
      <c r="AJ33" s="7">
        <v>9561</v>
      </c>
      <c r="AK33" s="10">
        <f t="shared" ref="AK33" si="278">IF($AL33=0,"",AJ33/$AL33*100)</f>
        <v>13.079343365253077</v>
      </c>
      <c r="AL33" s="7">
        <f t="shared" si="208"/>
        <v>73100</v>
      </c>
      <c r="AM33" s="7">
        <v>0</v>
      </c>
      <c r="AN33" s="10" t="str">
        <f t="shared" si="14"/>
        <v/>
      </c>
      <c r="AO33" s="7">
        <v>0</v>
      </c>
      <c r="AP33" s="10" t="str">
        <f t="shared" si="14"/>
        <v/>
      </c>
      <c r="AQ33" s="7">
        <v>0</v>
      </c>
      <c r="AR33" s="10" t="str">
        <f t="shared" ref="AR33" si="279">IF($AU33=0,"",AQ33/$AU33*100)</f>
        <v/>
      </c>
      <c r="AS33" s="7">
        <v>0</v>
      </c>
      <c r="AT33" s="10" t="str">
        <f t="shared" ref="AT33" si="280">IF($AU33=0,"",AS33/$AU33*100)</f>
        <v/>
      </c>
      <c r="AU33" s="7">
        <f t="shared" si="17"/>
        <v>0</v>
      </c>
    </row>
    <row r="34" spans="1:47" ht="19.5" customHeight="1">
      <c r="A34" s="6">
        <v>29</v>
      </c>
      <c r="B34" s="2" t="s">
        <v>39</v>
      </c>
      <c r="C34" s="7">
        <v>45</v>
      </c>
      <c r="D34" s="10">
        <f t="shared" si="1"/>
        <v>84.905660377358487</v>
      </c>
      <c r="E34" s="7">
        <v>1</v>
      </c>
      <c r="F34" s="10">
        <f t="shared" si="1"/>
        <v>1.8867924528301887</v>
      </c>
      <c r="G34" s="7">
        <v>2</v>
      </c>
      <c r="H34" s="10">
        <f t="shared" ref="H34" si="281">IF($K34=0,"",G34/$K34*100)</f>
        <v>3.7735849056603774</v>
      </c>
      <c r="I34" s="7">
        <v>5</v>
      </c>
      <c r="J34" s="10">
        <f t="shared" ref="J34" si="282">IF($K34=0,"",I34/$K34*100)</f>
        <v>9.433962264150944</v>
      </c>
      <c r="K34" s="7">
        <f t="shared" si="0"/>
        <v>53</v>
      </c>
      <c r="L34" s="7">
        <v>41</v>
      </c>
      <c r="M34" s="10">
        <f t="shared" si="4"/>
        <v>91.111111111111114</v>
      </c>
      <c r="N34" s="7">
        <v>0</v>
      </c>
      <c r="O34" s="10">
        <f t="shared" si="4"/>
        <v>0</v>
      </c>
      <c r="P34" s="7">
        <v>0</v>
      </c>
      <c r="Q34" s="10">
        <f t="shared" ref="Q34" si="283">IF($T34=0,"",P34/$T34*100)</f>
        <v>0</v>
      </c>
      <c r="R34" s="7">
        <v>4</v>
      </c>
      <c r="S34" s="10">
        <f t="shared" ref="S34" si="284">IF($T34=0,"",R34/$T34*100)</f>
        <v>8.8888888888888893</v>
      </c>
      <c r="T34" s="7">
        <f t="shared" si="7"/>
        <v>45</v>
      </c>
      <c r="U34" s="7">
        <v>52</v>
      </c>
      <c r="V34" s="10">
        <f t="shared" si="8"/>
        <v>77.611940298507463</v>
      </c>
      <c r="W34" s="7">
        <v>4</v>
      </c>
      <c r="X34" s="10">
        <f t="shared" si="8"/>
        <v>5.9701492537313428</v>
      </c>
      <c r="Y34" s="7">
        <v>0</v>
      </c>
      <c r="Z34" s="10">
        <f t="shared" ref="Z34" si="285">IF($AC34=0,"",Y34/$AC34*100)</f>
        <v>0</v>
      </c>
      <c r="AA34" s="7">
        <v>11</v>
      </c>
      <c r="AB34" s="10">
        <f t="shared" ref="AB34" si="286">IF($AC34=0,"",AA34/$AC34*100)</f>
        <v>16.417910447761194</v>
      </c>
      <c r="AC34" s="7">
        <f t="shared" si="24"/>
        <v>67</v>
      </c>
      <c r="AD34" s="7">
        <v>173</v>
      </c>
      <c r="AE34" s="10">
        <f t="shared" si="11"/>
        <v>83.574879227053145</v>
      </c>
      <c r="AF34" s="7">
        <v>4</v>
      </c>
      <c r="AG34" s="10">
        <f t="shared" si="11"/>
        <v>1.932367149758454</v>
      </c>
      <c r="AH34" s="7">
        <v>0</v>
      </c>
      <c r="AI34" s="10">
        <f t="shared" ref="AI34" si="287">IF($AL34=0,"",AH34/$AL34*100)</f>
        <v>0</v>
      </c>
      <c r="AJ34" s="7">
        <v>30</v>
      </c>
      <c r="AK34" s="10">
        <f t="shared" ref="AK34" si="288">IF($AL34=0,"",AJ34/$AL34*100)</f>
        <v>14.492753623188406</v>
      </c>
      <c r="AL34" s="7">
        <f t="shared" si="208"/>
        <v>207</v>
      </c>
      <c r="AM34" s="7">
        <v>0</v>
      </c>
      <c r="AN34" s="10">
        <f t="shared" si="14"/>
        <v>0</v>
      </c>
      <c r="AO34" s="7">
        <v>3</v>
      </c>
      <c r="AP34" s="10">
        <f t="shared" si="14"/>
        <v>11.111111111111111</v>
      </c>
      <c r="AQ34" s="7">
        <v>0</v>
      </c>
      <c r="AR34" s="10">
        <f t="shared" ref="AR34" si="289">IF($AU34=0,"",AQ34/$AU34*100)</f>
        <v>0</v>
      </c>
      <c r="AS34" s="7">
        <v>24</v>
      </c>
      <c r="AT34" s="10">
        <f t="shared" ref="AT34" si="290">IF($AU34=0,"",AS34/$AU34*100)</f>
        <v>88.888888888888886</v>
      </c>
      <c r="AU34" s="7">
        <f t="shared" si="17"/>
        <v>27</v>
      </c>
    </row>
    <row r="35" spans="1:47" ht="19.5" customHeight="1">
      <c r="A35" s="6">
        <v>30</v>
      </c>
      <c r="B35" s="2" t="s">
        <v>40</v>
      </c>
      <c r="C35" s="7">
        <v>37</v>
      </c>
      <c r="D35" s="10">
        <f t="shared" si="1"/>
        <v>60.655737704918032</v>
      </c>
      <c r="E35" s="7">
        <v>0</v>
      </c>
      <c r="F35" s="10">
        <f t="shared" si="1"/>
        <v>0</v>
      </c>
      <c r="G35" s="7">
        <v>4</v>
      </c>
      <c r="H35" s="10">
        <f t="shared" ref="H35" si="291">IF($K35=0,"",G35/$K35*100)</f>
        <v>6.557377049180328</v>
      </c>
      <c r="I35" s="7">
        <v>20</v>
      </c>
      <c r="J35" s="10">
        <f t="shared" ref="J35" si="292">IF($K35=0,"",I35/$K35*100)</f>
        <v>32.786885245901637</v>
      </c>
      <c r="K35" s="7">
        <f t="shared" si="0"/>
        <v>61</v>
      </c>
      <c r="L35" s="7">
        <v>43</v>
      </c>
      <c r="M35" s="10">
        <f t="shared" si="4"/>
        <v>67.1875</v>
      </c>
      <c r="N35" s="7">
        <v>0</v>
      </c>
      <c r="O35" s="10">
        <f t="shared" si="4"/>
        <v>0</v>
      </c>
      <c r="P35" s="7">
        <v>3</v>
      </c>
      <c r="Q35" s="10">
        <f t="shared" ref="Q35" si="293">IF($T35=0,"",P35/$T35*100)</f>
        <v>4.6875</v>
      </c>
      <c r="R35" s="7">
        <v>18</v>
      </c>
      <c r="S35" s="10">
        <f t="shared" ref="S35" si="294">IF($T35=0,"",R35/$T35*100)</f>
        <v>28.125</v>
      </c>
      <c r="T35" s="7">
        <f t="shared" si="7"/>
        <v>64</v>
      </c>
      <c r="U35" s="7">
        <v>11</v>
      </c>
      <c r="V35" s="10">
        <f t="shared" si="8"/>
        <v>61.111111111111114</v>
      </c>
      <c r="W35" s="7">
        <v>0</v>
      </c>
      <c r="X35" s="10">
        <f t="shared" si="8"/>
        <v>0</v>
      </c>
      <c r="Y35" s="7">
        <v>0</v>
      </c>
      <c r="Z35" s="10">
        <f t="shared" ref="Z35" si="295">IF($AC35=0,"",Y35/$AC35*100)</f>
        <v>0</v>
      </c>
      <c r="AA35" s="7">
        <v>7</v>
      </c>
      <c r="AB35" s="10">
        <f t="shared" ref="AB35" si="296">IF($AC35=0,"",AA35/$AC35*100)</f>
        <v>38.888888888888893</v>
      </c>
      <c r="AC35" s="7">
        <f t="shared" si="24"/>
        <v>18</v>
      </c>
      <c r="AD35" s="7">
        <v>15</v>
      </c>
      <c r="AE35" s="10">
        <f t="shared" si="11"/>
        <v>60</v>
      </c>
      <c r="AF35" s="7">
        <v>0</v>
      </c>
      <c r="AG35" s="10">
        <f t="shared" si="11"/>
        <v>0</v>
      </c>
      <c r="AH35" s="7">
        <v>0</v>
      </c>
      <c r="AI35" s="10">
        <f t="shared" ref="AI35" si="297">IF($AL35=0,"",AH35/$AL35*100)</f>
        <v>0</v>
      </c>
      <c r="AJ35" s="7">
        <v>10</v>
      </c>
      <c r="AK35" s="10">
        <f t="shared" ref="AK35" si="298">IF($AL35=0,"",AJ35/$AL35*100)</f>
        <v>40</v>
      </c>
      <c r="AL35" s="7">
        <f t="shared" si="208"/>
        <v>25</v>
      </c>
      <c r="AM35" s="7">
        <v>1</v>
      </c>
      <c r="AN35" s="10">
        <f t="shared" si="14"/>
        <v>100</v>
      </c>
      <c r="AO35" s="7">
        <v>0</v>
      </c>
      <c r="AP35" s="10">
        <f t="shared" si="14"/>
        <v>0</v>
      </c>
      <c r="AQ35" s="7">
        <v>0</v>
      </c>
      <c r="AR35" s="10">
        <f t="shared" ref="AR35" si="299">IF($AU35=0,"",AQ35/$AU35*100)</f>
        <v>0</v>
      </c>
      <c r="AS35" s="7">
        <v>0</v>
      </c>
      <c r="AT35" s="10">
        <f t="shared" ref="AT35" si="300">IF($AU35=0,"",AS35/$AU35*100)</f>
        <v>0</v>
      </c>
      <c r="AU35" s="7">
        <f t="shared" si="17"/>
        <v>1</v>
      </c>
    </row>
    <row r="36" spans="1:47" ht="19.5" customHeight="1">
      <c r="A36" s="6">
        <v>31</v>
      </c>
      <c r="B36" s="2" t="s">
        <v>41</v>
      </c>
      <c r="C36" s="8">
        <v>6</v>
      </c>
      <c r="D36" s="10">
        <f t="shared" si="1"/>
        <v>66.666666666666657</v>
      </c>
      <c r="E36" s="8">
        <v>0</v>
      </c>
      <c r="F36" s="10">
        <f t="shared" si="1"/>
        <v>0</v>
      </c>
      <c r="G36" s="8">
        <v>0</v>
      </c>
      <c r="H36" s="10">
        <f t="shared" ref="H36" si="301">IF($K36=0,"",G36/$K36*100)</f>
        <v>0</v>
      </c>
      <c r="I36" s="8">
        <v>3</v>
      </c>
      <c r="J36" s="10">
        <f t="shared" ref="J36" si="302">IF($K36=0,"",I36/$K36*100)</f>
        <v>33.333333333333329</v>
      </c>
      <c r="K36" s="7">
        <f t="shared" si="0"/>
        <v>9</v>
      </c>
      <c r="L36" s="8">
        <v>16</v>
      </c>
      <c r="M36" s="10">
        <f t="shared" si="4"/>
        <v>64</v>
      </c>
      <c r="N36" s="8">
        <v>0</v>
      </c>
      <c r="O36" s="10">
        <f t="shared" si="4"/>
        <v>0</v>
      </c>
      <c r="P36" s="8">
        <v>0</v>
      </c>
      <c r="Q36" s="10">
        <f t="shared" ref="Q36" si="303">IF($T36=0,"",P36/$T36*100)</f>
        <v>0</v>
      </c>
      <c r="R36" s="8">
        <v>9</v>
      </c>
      <c r="S36" s="10">
        <f t="shared" ref="S36" si="304">IF($T36=0,"",R36/$T36*100)</f>
        <v>36</v>
      </c>
      <c r="T36" s="7">
        <f t="shared" si="7"/>
        <v>25</v>
      </c>
      <c r="U36" s="8">
        <v>112</v>
      </c>
      <c r="V36" s="10">
        <f t="shared" si="8"/>
        <v>88.188976377952756</v>
      </c>
      <c r="W36" s="8">
        <v>0</v>
      </c>
      <c r="X36" s="10">
        <f t="shared" si="8"/>
        <v>0</v>
      </c>
      <c r="Y36" s="8">
        <v>0</v>
      </c>
      <c r="Z36" s="10">
        <f t="shared" ref="Z36" si="305">IF($AC36=0,"",Y36/$AC36*100)</f>
        <v>0</v>
      </c>
      <c r="AA36" s="8">
        <v>15</v>
      </c>
      <c r="AB36" s="10">
        <f t="shared" ref="AB36" si="306">IF($AC36=0,"",AA36/$AC36*100)</f>
        <v>11.811023622047244</v>
      </c>
      <c r="AC36" s="7">
        <f t="shared" si="24"/>
        <v>127</v>
      </c>
      <c r="AD36" s="8">
        <v>158</v>
      </c>
      <c r="AE36" s="10">
        <f t="shared" si="11"/>
        <v>92.941176470588232</v>
      </c>
      <c r="AF36" s="8">
        <v>0</v>
      </c>
      <c r="AG36" s="10">
        <f t="shared" si="11"/>
        <v>0</v>
      </c>
      <c r="AH36" s="8">
        <v>12</v>
      </c>
      <c r="AI36" s="10">
        <f t="shared" ref="AI36" si="307">IF($AL36=0,"",AH36/$AL36*100)</f>
        <v>7.0588235294117645</v>
      </c>
      <c r="AJ36" s="8">
        <v>0</v>
      </c>
      <c r="AK36" s="10">
        <f t="shared" ref="AK36" si="308">IF($AL36=0,"",AJ36/$AL36*100)</f>
        <v>0</v>
      </c>
      <c r="AL36" s="7">
        <f t="shared" si="208"/>
        <v>170</v>
      </c>
      <c r="AM36" s="8">
        <v>0</v>
      </c>
      <c r="AN36" s="10" t="str">
        <f t="shared" si="14"/>
        <v/>
      </c>
      <c r="AO36" s="8">
        <v>0</v>
      </c>
      <c r="AP36" s="10" t="str">
        <f t="shared" si="14"/>
        <v/>
      </c>
      <c r="AQ36" s="8">
        <v>0</v>
      </c>
      <c r="AR36" s="10" t="str">
        <f t="shared" ref="AR36" si="309">IF($AU36=0,"",AQ36/$AU36*100)</f>
        <v/>
      </c>
      <c r="AS36" s="8">
        <v>0</v>
      </c>
      <c r="AT36" s="10" t="str">
        <f t="shared" ref="AT36" si="310">IF($AU36=0,"",AS36/$AU36*100)</f>
        <v/>
      </c>
      <c r="AU36" s="7">
        <f t="shared" si="17"/>
        <v>0</v>
      </c>
    </row>
    <row r="37" spans="1:47" ht="19.5" customHeight="1">
      <c r="A37" s="6">
        <v>32</v>
      </c>
      <c r="B37" s="2" t="s">
        <v>42</v>
      </c>
      <c r="C37" s="7">
        <v>6</v>
      </c>
      <c r="D37" s="10">
        <f t="shared" si="1"/>
        <v>66.666666666666657</v>
      </c>
      <c r="E37" s="7">
        <v>0</v>
      </c>
      <c r="F37" s="10">
        <f t="shared" si="1"/>
        <v>0</v>
      </c>
      <c r="G37" s="7">
        <v>1</v>
      </c>
      <c r="H37" s="10">
        <f t="shared" ref="H37" si="311">IF($K37=0,"",G37/$K37*100)</f>
        <v>11.111111111111111</v>
      </c>
      <c r="I37" s="7">
        <v>2</v>
      </c>
      <c r="J37" s="10">
        <f t="shared" ref="J37" si="312">IF($K37=0,"",I37/$K37*100)</f>
        <v>22.222222222222221</v>
      </c>
      <c r="K37" s="7">
        <f t="shared" si="0"/>
        <v>9</v>
      </c>
      <c r="L37" s="7">
        <v>14</v>
      </c>
      <c r="M37" s="10">
        <f t="shared" si="4"/>
        <v>73.68421052631578</v>
      </c>
      <c r="N37" s="7">
        <v>0</v>
      </c>
      <c r="O37" s="10">
        <f t="shared" si="4"/>
        <v>0</v>
      </c>
      <c r="P37" s="7">
        <v>3</v>
      </c>
      <c r="Q37" s="10">
        <f t="shared" ref="Q37" si="313">IF($T37=0,"",P37/$T37*100)</f>
        <v>15.789473684210526</v>
      </c>
      <c r="R37" s="7">
        <v>2</v>
      </c>
      <c r="S37" s="10">
        <f t="shared" ref="S37" si="314">IF($T37=0,"",R37/$T37*100)</f>
        <v>10.526315789473683</v>
      </c>
      <c r="T37" s="7">
        <f t="shared" si="7"/>
        <v>19</v>
      </c>
      <c r="U37" s="7">
        <v>23</v>
      </c>
      <c r="V37" s="10">
        <f t="shared" si="8"/>
        <v>95.833333333333343</v>
      </c>
      <c r="W37" s="7">
        <v>0</v>
      </c>
      <c r="X37" s="10">
        <f t="shared" si="8"/>
        <v>0</v>
      </c>
      <c r="Y37" s="7">
        <v>0</v>
      </c>
      <c r="Z37" s="10">
        <f t="shared" ref="Z37" si="315">IF($AC37=0,"",Y37/$AC37*100)</f>
        <v>0</v>
      </c>
      <c r="AA37" s="7">
        <v>1</v>
      </c>
      <c r="AB37" s="10">
        <f t="shared" ref="AB37" si="316">IF($AC37=0,"",AA37/$AC37*100)</f>
        <v>4.1666666666666661</v>
      </c>
      <c r="AC37" s="7">
        <f t="shared" si="24"/>
        <v>24</v>
      </c>
      <c r="AD37" s="7">
        <v>47</v>
      </c>
      <c r="AE37" s="10">
        <f t="shared" si="11"/>
        <v>94</v>
      </c>
      <c r="AF37" s="7">
        <v>0</v>
      </c>
      <c r="AG37" s="10">
        <f t="shared" si="11"/>
        <v>0</v>
      </c>
      <c r="AH37" s="7">
        <v>0</v>
      </c>
      <c r="AI37" s="10">
        <f t="shared" ref="AI37" si="317">IF($AL37=0,"",AH37/$AL37*100)</f>
        <v>0</v>
      </c>
      <c r="AJ37" s="7">
        <v>3</v>
      </c>
      <c r="AK37" s="10">
        <f t="shared" ref="AK37" si="318">IF($AL37=0,"",AJ37/$AL37*100)</f>
        <v>6</v>
      </c>
      <c r="AL37" s="7">
        <f t="shared" si="208"/>
        <v>50</v>
      </c>
      <c r="AM37" s="7">
        <v>13</v>
      </c>
      <c r="AN37" s="10">
        <f t="shared" si="14"/>
        <v>52</v>
      </c>
      <c r="AO37" s="7">
        <v>0</v>
      </c>
      <c r="AP37" s="10">
        <f t="shared" si="14"/>
        <v>0</v>
      </c>
      <c r="AQ37" s="7">
        <v>0</v>
      </c>
      <c r="AR37" s="10">
        <f t="shared" ref="AR37" si="319">IF($AU37=0,"",AQ37/$AU37*100)</f>
        <v>0</v>
      </c>
      <c r="AS37" s="7">
        <v>12</v>
      </c>
      <c r="AT37" s="10">
        <f t="shared" ref="AT37" si="320">IF($AU37=0,"",AS37/$AU37*100)</f>
        <v>48</v>
      </c>
      <c r="AU37" s="7">
        <f t="shared" si="17"/>
        <v>25</v>
      </c>
    </row>
    <row r="38" spans="1:47" ht="19.5" customHeight="1">
      <c r="A38" s="6">
        <v>33</v>
      </c>
      <c r="B38" s="2" t="s">
        <v>43</v>
      </c>
      <c r="C38" s="7">
        <v>731</v>
      </c>
      <c r="D38" s="10">
        <f t="shared" si="1"/>
        <v>54.148148148148145</v>
      </c>
      <c r="E38" s="7">
        <v>11</v>
      </c>
      <c r="F38" s="10">
        <f t="shared" si="1"/>
        <v>0.81481481481481477</v>
      </c>
      <c r="G38" s="7">
        <v>161</v>
      </c>
      <c r="H38" s="10">
        <f t="shared" ref="H38" si="321">IF($K38=0,"",G38/$K38*100)</f>
        <v>11.925925925925926</v>
      </c>
      <c r="I38" s="7">
        <v>447</v>
      </c>
      <c r="J38" s="10">
        <f t="shared" ref="J38" si="322">IF($K38=0,"",I38/$K38*100)</f>
        <v>33.111111111111114</v>
      </c>
      <c r="K38" s="7">
        <f t="shared" si="0"/>
        <v>1350</v>
      </c>
      <c r="L38" s="7">
        <v>197</v>
      </c>
      <c r="M38" s="10">
        <f t="shared" si="4"/>
        <v>41.561181434599156</v>
      </c>
      <c r="N38" s="7">
        <v>12</v>
      </c>
      <c r="O38" s="10">
        <f t="shared" si="4"/>
        <v>2.5316455696202533</v>
      </c>
      <c r="P38" s="7">
        <v>28</v>
      </c>
      <c r="Q38" s="10">
        <f t="shared" ref="Q38" si="323">IF($T38=0,"",P38/$T38*100)</f>
        <v>5.9071729957805905</v>
      </c>
      <c r="R38" s="7">
        <v>237</v>
      </c>
      <c r="S38" s="10">
        <f t="shared" ref="S38" si="324">IF($T38=0,"",R38/$T38*100)</f>
        <v>50</v>
      </c>
      <c r="T38" s="7">
        <f t="shared" si="7"/>
        <v>474</v>
      </c>
      <c r="U38" s="7">
        <v>37</v>
      </c>
      <c r="V38" s="10">
        <f t="shared" si="8"/>
        <v>6.3464837049742702</v>
      </c>
      <c r="W38" s="7">
        <v>14</v>
      </c>
      <c r="X38" s="10">
        <f t="shared" si="8"/>
        <v>2.4013722126929671</v>
      </c>
      <c r="Y38" s="7">
        <v>24</v>
      </c>
      <c r="Z38" s="10">
        <f t="shared" ref="Z38" si="325">IF($AC38=0,"",Y38/$AC38*100)</f>
        <v>4.1166380789022305</v>
      </c>
      <c r="AA38" s="7">
        <v>508</v>
      </c>
      <c r="AB38" s="10">
        <f t="shared" ref="AB38" si="326">IF($AC38=0,"",AA38/$AC38*100)</f>
        <v>87.135506003430535</v>
      </c>
      <c r="AC38" s="7">
        <f t="shared" si="24"/>
        <v>583</v>
      </c>
      <c r="AD38" s="7">
        <v>0</v>
      </c>
      <c r="AE38" s="10">
        <f t="shared" si="11"/>
        <v>0</v>
      </c>
      <c r="AF38" s="7">
        <v>1774</v>
      </c>
      <c r="AG38" s="10">
        <f t="shared" si="11"/>
        <v>68.600154679040998</v>
      </c>
      <c r="AH38" s="7">
        <v>48</v>
      </c>
      <c r="AI38" s="10">
        <f t="shared" ref="AI38" si="327">IF($AL38=0,"",AH38/$AL38*100)</f>
        <v>1.8561484918793503</v>
      </c>
      <c r="AJ38" s="7">
        <v>764</v>
      </c>
      <c r="AK38" s="10">
        <f t="shared" ref="AK38" si="328">IF($AL38=0,"",AJ38/$AL38*100)</f>
        <v>29.543696829079657</v>
      </c>
      <c r="AL38" s="7">
        <f t="shared" si="208"/>
        <v>2586</v>
      </c>
      <c r="AM38" s="7">
        <v>0</v>
      </c>
      <c r="AN38" s="10">
        <f t="shared" si="14"/>
        <v>0</v>
      </c>
      <c r="AO38" s="7">
        <v>50</v>
      </c>
      <c r="AP38" s="10">
        <f t="shared" si="14"/>
        <v>100</v>
      </c>
      <c r="AQ38" s="7">
        <v>0</v>
      </c>
      <c r="AR38" s="10">
        <f t="shared" ref="AR38" si="329">IF($AU38=0,"",AQ38/$AU38*100)</f>
        <v>0</v>
      </c>
      <c r="AS38" s="7">
        <v>0</v>
      </c>
      <c r="AT38" s="10">
        <f t="shared" ref="AT38" si="330">IF($AU38=0,"",AS38/$AU38*100)</f>
        <v>0</v>
      </c>
      <c r="AU38" s="7">
        <f t="shared" si="17"/>
        <v>50</v>
      </c>
    </row>
    <row r="39" spans="1:47" ht="19.5" customHeight="1">
      <c r="A39" s="6">
        <v>34</v>
      </c>
      <c r="B39" s="2" t="s">
        <v>58</v>
      </c>
      <c r="C39" s="7">
        <v>12</v>
      </c>
      <c r="D39" s="10">
        <f t="shared" si="1"/>
        <v>100</v>
      </c>
      <c r="E39" s="7">
        <v>0</v>
      </c>
      <c r="F39" s="10">
        <f t="shared" si="1"/>
        <v>0</v>
      </c>
      <c r="G39" s="7">
        <v>0</v>
      </c>
      <c r="H39" s="10">
        <f t="shared" ref="H39" si="331">IF($K39=0,"",G39/$K39*100)</f>
        <v>0</v>
      </c>
      <c r="I39" s="7">
        <v>0</v>
      </c>
      <c r="J39" s="10">
        <f t="shared" ref="J39" si="332">IF($K39=0,"",I39/$K39*100)</f>
        <v>0</v>
      </c>
      <c r="K39" s="7">
        <f t="shared" si="0"/>
        <v>12</v>
      </c>
      <c r="L39" s="7">
        <v>3</v>
      </c>
      <c r="M39" s="10">
        <f t="shared" si="4"/>
        <v>100</v>
      </c>
      <c r="N39" s="7">
        <v>0</v>
      </c>
      <c r="O39" s="10">
        <f t="shared" si="4"/>
        <v>0</v>
      </c>
      <c r="P39" s="7">
        <v>0</v>
      </c>
      <c r="Q39" s="10">
        <f t="shared" ref="Q39" si="333">IF($T39=0,"",P39/$T39*100)</f>
        <v>0</v>
      </c>
      <c r="R39" s="7">
        <v>0</v>
      </c>
      <c r="S39" s="10">
        <f t="shared" ref="S39" si="334">IF($T39=0,"",R39/$T39*100)</f>
        <v>0</v>
      </c>
      <c r="T39" s="7">
        <f t="shared" si="7"/>
        <v>3</v>
      </c>
      <c r="U39" s="7">
        <v>10</v>
      </c>
      <c r="V39" s="10">
        <f t="shared" si="8"/>
        <v>100</v>
      </c>
      <c r="W39" s="7">
        <v>0</v>
      </c>
      <c r="X39" s="10">
        <f t="shared" si="8"/>
        <v>0</v>
      </c>
      <c r="Y39" s="7">
        <v>0</v>
      </c>
      <c r="Z39" s="10">
        <f t="shared" ref="Z39" si="335">IF($AC39=0,"",Y39/$AC39*100)</f>
        <v>0</v>
      </c>
      <c r="AA39" s="7">
        <v>0</v>
      </c>
      <c r="AB39" s="10">
        <f t="shared" ref="AB39" si="336">IF($AC39=0,"",AA39/$AC39*100)</f>
        <v>0</v>
      </c>
      <c r="AC39" s="7">
        <f t="shared" si="24"/>
        <v>10</v>
      </c>
      <c r="AD39" s="7">
        <v>23</v>
      </c>
      <c r="AE39" s="10">
        <f t="shared" si="11"/>
        <v>100</v>
      </c>
      <c r="AF39" s="7">
        <v>0</v>
      </c>
      <c r="AG39" s="10">
        <f t="shared" si="11"/>
        <v>0</v>
      </c>
      <c r="AH39" s="7">
        <v>0</v>
      </c>
      <c r="AI39" s="10">
        <f t="shared" ref="AI39" si="337">IF($AL39=0,"",AH39/$AL39*100)</f>
        <v>0</v>
      </c>
      <c r="AJ39" s="7">
        <v>0</v>
      </c>
      <c r="AK39" s="10">
        <f t="shared" ref="AK39" si="338">IF($AL39=0,"",AJ39/$AL39*100)</f>
        <v>0</v>
      </c>
      <c r="AL39" s="7">
        <f t="shared" si="208"/>
        <v>23</v>
      </c>
      <c r="AM39" s="7">
        <v>18</v>
      </c>
      <c r="AN39" s="10">
        <f t="shared" si="14"/>
        <v>100</v>
      </c>
      <c r="AO39" s="7">
        <v>0</v>
      </c>
      <c r="AP39" s="10">
        <f t="shared" si="14"/>
        <v>0</v>
      </c>
      <c r="AQ39" s="7">
        <v>0</v>
      </c>
      <c r="AR39" s="10">
        <f t="shared" ref="AR39" si="339">IF($AU39=0,"",AQ39/$AU39*100)</f>
        <v>0</v>
      </c>
      <c r="AS39" s="7">
        <v>0</v>
      </c>
      <c r="AT39" s="10">
        <f t="shared" ref="AT39" si="340">IF($AU39=0,"",AS39/$AU39*100)</f>
        <v>0</v>
      </c>
      <c r="AU39" s="7">
        <f>SUM(AM39+AO39+AQ39+AS39)</f>
        <v>18</v>
      </c>
    </row>
    <row r="40" spans="1:47" ht="19.5" customHeight="1">
      <c r="A40" s="6">
        <v>35</v>
      </c>
      <c r="B40" s="2" t="s">
        <v>45</v>
      </c>
      <c r="C40" s="7">
        <v>58</v>
      </c>
      <c r="D40" s="10">
        <f t="shared" si="1"/>
        <v>53.703703703703709</v>
      </c>
      <c r="E40" s="7">
        <v>0</v>
      </c>
      <c r="F40" s="10">
        <f t="shared" si="1"/>
        <v>0</v>
      </c>
      <c r="G40" s="7">
        <v>10</v>
      </c>
      <c r="H40" s="10">
        <f t="shared" ref="H40" si="341">IF($K40=0,"",G40/$K40*100)</f>
        <v>9.2592592592592595</v>
      </c>
      <c r="I40" s="7">
        <v>40</v>
      </c>
      <c r="J40" s="10">
        <f t="shared" ref="J40" si="342">IF($K40=0,"",I40/$K40*100)</f>
        <v>37.037037037037038</v>
      </c>
      <c r="K40" s="7">
        <f t="shared" si="0"/>
        <v>108</v>
      </c>
      <c r="L40" s="7">
        <v>68</v>
      </c>
      <c r="M40" s="10">
        <f t="shared" si="4"/>
        <v>40.718562874251496</v>
      </c>
      <c r="N40" s="7">
        <v>0</v>
      </c>
      <c r="O40" s="10">
        <f t="shared" si="4"/>
        <v>0</v>
      </c>
      <c r="P40" s="7">
        <v>20</v>
      </c>
      <c r="Q40" s="10">
        <f t="shared" ref="Q40" si="343">IF($T40=0,"",P40/$T40*100)</f>
        <v>11.976047904191617</v>
      </c>
      <c r="R40" s="7">
        <v>79</v>
      </c>
      <c r="S40" s="10">
        <f t="shared" ref="S40" si="344">IF($T40=0,"",R40/$T40*100)</f>
        <v>47.305389221556887</v>
      </c>
      <c r="T40" s="7">
        <f t="shared" si="7"/>
        <v>167</v>
      </c>
      <c r="U40" s="7">
        <v>62</v>
      </c>
      <c r="V40" s="10">
        <f t="shared" si="8"/>
        <v>52.542372881355938</v>
      </c>
      <c r="W40" s="7">
        <v>0</v>
      </c>
      <c r="X40" s="10">
        <f t="shared" si="8"/>
        <v>0</v>
      </c>
      <c r="Y40" s="7">
        <v>1</v>
      </c>
      <c r="Z40" s="10">
        <f t="shared" ref="Z40" si="345">IF($AC40=0,"",Y40/$AC40*100)</f>
        <v>0.84745762711864403</v>
      </c>
      <c r="AA40" s="7">
        <v>55</v>
      </c>
      <c r="AB40" s="10">
        <f t="shared" ref="AB40" si="346">IF($AC40=0,"",AA40/$AC40*100)</f>
        <v>46.610169491525419</v>
      </c>
      <c r="AC40" s="7">
        <f t="shared" si="24"/>
        <v>118</v>
      </c>
      <c r="AD40" s="7">
        <v>246</v>
      </c>
      <c r="AE40" s="10">
        <f t="shared" si="11"/>
        <v>82</v>
      </c>
      <c r="AF40" s="7">
        <v>0</v>
      </c>
      <c r="AG40" s="10">
        <f t="shared" si="11"/>
        <v>0</v>
      </c>
      <c r="AH40" s="7">
        <v>3</v>
      </c>
      <c r="AI40" s="10">
        <f t="shared" ref="AI40" si="347">IF($AL40=0,"",AH40/$AL40*100)</f>
        <v>1</v>
      </c>
      <c r="AJ40" s="7">
        <v>51</v>
      </c>
      <c r="AK40" s="10">
        <f t="shared" ref="AK40" si="348">IF($AL40=0,"",AJ40/$AL40*100)</f>
        <v>17</v>
      </c>
      <c r="AL40" s="7">
        <f t="shared" si="208"/>
        <v>300</v>
      </c>
      <c r="AM40" s="7">
        <v>289</v>
      </c>
      <c r="AN40" s="10">
        <f t="shared" si="14"/>
        <v>52.930402930402934</v>
      </c>
      <c r="AO40" s="7">
        <v>0</v>
      </c>
      <c r="AP40" s="10">
        <f t="shared" si="14"/>
        <v>0</v>
      </c>
      <c r="AQ40" s="7">
        <v>25</v>
      </c>
      <c r="AR40" s="10">
        <f t="shared" ref="AR40" si="349">IF($AU40=0,"",AQ40/$AU40*100)</f>
        <v>4.5787545787545785</v>
      </c>
      <c r="AS40" s="7">
        <v>232</v>
      </c>
      <c r="AT40" s="10">
        <f t="shared" ref="AT40" si="350">IF($AU40=0,"",AS40/$AU40*100)</f>
        <v>42.490842490842489</v>
      </c>
      <c r="AU40" s="7">
        <f t="shared" si="17"/>
        <v>546</v>
      </c>
    </row>
    <row r="41" spans="1:47" s="97" customFormat="1" ht="19.5" customHeight="1">
      <c r="A41" s="189" t="s">
        <v>46</v>
      </c>
      <c r="B41" s="189"/>
      <c r="C41" s="96">
        <f>SUM(C6:C40)</f>
        <v>30726</v>
      </c>
      <c r="D41" s="98">
        <f t="shared" si="1"/>
        <v>42.865513392857139</v>
      </c>
      <c r="E41" s="96">
        <f>SUM(E6:E40)</f>
        <v>524</v>
      </c>
      <c r="F41" s="98">
        <f t="shared" si="1"/>
        <v>0.7310267857142857</v>
      </c>
      <c r="G41" s="96">
        <f>SUM(G6:G40)</f>
        <v>15142</v>
      </c>
      <c r="H41" s="98">
        <f t="shared" ref="H41" si="351">IF($K41=0,"",G41/$K41*100)</f>
        <v>21.124441964285715</v>
      </c>
      <c r="I41" s="96">
        <f>SUM(I6:I40)</f>
        <v>24214</v>
      </c>
      <c r="J41" s="98">
        <f t="shared" ref="J41" si="352">IF($K41=0,"",I41/$K41*100)</f>
        <v>33.780691964285715</v>
      </c>
      <c r="K41" s="96">
        <f>SUM(K6:K40)</f>
        <v>71680</v>
      </c>
      <c r="L41" s="96">
        <f>SUM(L6:L40)</f>
        <v>37977</v>
      </c>
      <c r="M41" s="98">
        <f t="shared" si="4"/>
        <v>31.075706991358992</v>
      </c>
      <c r="N41" s="96">
        <f>SUM(N6:N40)</f>
        <v>10118</v>
      </c>
      <c r="O41" s="98">
        <f t="shared" si="4"/>
        <v>8.2793270489656976</v>
      </c>
      <c r="P41" s="96">
        <f>SUM(P6:P40)</f>
        <v>26200</v>
      </c>
      <c r="Q41" s="98">
        <f t="shared" ref="Q41" si="353">IF($T41=0,"",P41/$T41*100)</f>
        <v>21.438858339879548</v>
      </c>
      <c r="R41" s="96">
        <f>SUM(R6:R40)</f>
        <v>44068</v>
      </c>
      <c r="S41" s="98">
        <f t="shared" ref="S41" si="354">IF($T41=0,"",R41/$T41*100)</f>
        <v>36.059832416863053</v>
      </c>
      <c r="T41" s="96">
        <f>SUM(T6:T40)</f>
        <v>122208</v>
      </c>
      <c r="U41" s="96">
        <f>SUM(U6:U40)</f>
        <v>201958</v>
      </c>
      <c r="V41" s="98">
        <f t="shared" si="8"/>
        <v>51.241988602629618</v>
      </c>
      <c r="W41" s="96">
        <f>SUM(W6:W40)</f>
        <v>73081</v>
      </c>
      <c r="X41" s="98">
        <f t="shared" si="8"/>
        <v>18.542547307206327</v>
      </c>
      <c r="Y41" s="96">
        <f>SUM(Y6:Y40)</f>
        <v>41725</v>
      </c>
      <c r="Z41" s="98">
        <f t="shared" ref="Z41" si="355">IF($AC41=0,"",Y41/$AC41*100)</f>
        <v>10.586715923334163</v>
      </c>
      <c r="AA41" s="96">
        <f>SUM(AA6:AA40)</f>
        <v>63292</v>
      </c>
      <c r="AB41" s="98">
        <f t="shared" ref="AB41" si="356">IF($AC41=0,"",AA41/$AC41*100)</f>
        <v>16.058823827912903</v>
      </c>
      <c r="AC41" s="96">
        <f>SUM(AC6:AC40)</f>
        <v>394126</v>
      </c>
      <c r="AD41" s="96">
        <f>SUM(AD6:AD40)</f>
        <v>498098</v>
      </c>
      <c r="AE41" s="98">
        <f t="shared" si="11"/>
        <v>60.747733079657785</v>
      </c>
      <c r="AF41" s="96">
        <f>SUM(AF6:AF40)</f>
        <v>174006</v>
      </c>
      <c r="AG41" s="98">
        <f t="shared" si="11"/>
        <v>21.221667306953513</v>
      </c>
      <c r="AH41" s="96">
        <f>SUM(AH6:AH40)</f>
        <v>50879</v>
      </c>
      <c r="AI41" s="98">
        <f t="shared" ref="AI41" si="357">IF($AL41=0,"",AH41/$AL41*100)</f>
        <v>6.2051722981419486</v>
      </c>
      <c r="AJ41" s="96">
        <f>SUM(AJ6:AJ40)</f>
        <v>70374</v>
      </c>
      <c r="AK41" s="98">
        <f t="shared" ref="AK41" si="358">IF($AL41=0,"",AJ41/$AL41*100)</f>
        <v>8.5827707956021442</v>
      </c>
      <c r="AL41" s="96">
        <f>SUM(AL6:AL40)</f>
        <v>819945</v>
      </c>
      <c r="AM41" s="96">
        <f>SUM(AM6:AM40)</f>
        <v>32873</v>
      </c>
      <c r="AN41" s="98">
        <f t="shared" si="14"/>
        <v>53.138386434540841</v>
      </c>
      <c r="AO41" s="96">
        <f>SUM(AO6:AO40)</f>
        <v>17756</v>
      </c>
      <c r="AP41" s="98">
        <f t="shared" si="14"/>
        <v>28.702132130675849</v>
      </c>
      <c r="AQ41" s="96">
        <f>SUM(AQ6:AQ40)</f>
        <v>2652</v>
      </c>
      <c r="AR41" s="98">
        <f t="shared" ref="AR41" si="359">IF($AU41=0,"",AQ41/$AU41*100)</f>
        <v>4.2868920032976092</v>
      </c>
      <c r="AS41" s="96">
        <f>SUM(AS6:AS40)</f>
        <v>8582</v>
      </c>
      <c r="AT41" s="98">
        <f t="shared" ref="AT41" si="360">IF($AU41=0,"",AS41/$AU41*100)</f>
        <v>13.872589431485702</v>
      </c>
      <c r="AU41" s="96">
        <f>SUM(AU6:AU40)</f>
        <v>61863</v>
      </c>
    </row>
    <row r="46" spans="1:47">
      <c r="C46" s="5" t="s">
        <v>66</v>
      </c>
      <c r="D46" s="5">
        <f>C41+L41+U41+AD41</f>
        <v>768759</v>
      </c>
      <c r="E46" s="51"/>
    </row>
    <row r="47" spans="1:47">
      <c r="C47" s="5" t="s">
        <v>60</v>
      </c>
      <c r="D47" s="5">
        <f>E41+N41+W41+AF41</f>
        <v>257729</v>
      </c>
    </row>
    <row r="48" spans="1:47">
      <c r="C48" s="5" t="s">
        <v>61</v>
      </c>
      <c r="D48" s="5">
        <f>G41+P41+Y41+AH41</f>
        <v>133946</v>
      </c>
    </row>
    <row r="49" spans="3:4">
      <c r="C49" s="5" t="s">
        <v>62</v>
      </c>
      <c r="D49" s="5">
        <f>I41+R41+AA41+AJ41</f>
        <v>201948</v>
      </c>
    </row>
    <row r="50" spans="3:4">
      <c r="D50" s="5" t="b">
        <f>(K41+T41+AC41+AL41)=SUM(D46:D49)</f>
        <v>0</v>
      </c>
    </row>
  </sheetData>
  <mergeCells count="35">
    <mergeCell ref="AL3:AL4"/>
    <mergeCell ref="R3:S3"/>
    <mergeCell ref="T3:T4"/>
    <mergeCell ref="AC3:AC4"/>
    <mergeCell ref="AO3:AP3"/>
    <mergeCell ref="AM3:AN3"/>
    <mergeCell ref="AQ3:AR3"/>
    <mergeCell ref="C1:K1"/>
    <mergeCell ref="L1:T1"/>
    <mergeCell ref="Y3:Z3"/>
    <mergeCell ref="AD2:AL2"/>
    <mergeCell ref="AM2:AU2"/>
    <mergeCell ref="C3:D3"/>
    <mergeCell ref="E3:F3"/>
    <mergeCell ref="G3:H3"/>
    <mergeCell ref="I3:J3"/>
    <mergeCell ref="K3:K4"/>
    <mergeCell ref="L3:M3"/>
    <mergeCell ref="N3:O3"/>
    <mergeCell ref="P3:Q3"/>
    <mergeCell ref="AS3:AT3"/>
    <mergeCell ref="AU3:AU4"/>
    <mergeCell ref="A41:B41"/>
    <mergeCell ref="AD3:AE3"/>
    <mergeCell ref="AF3:AG3"/>
    <mergeCell ref="AH3:AI3"/>
    <mergeCell ref="AJ3:AK3"/>
    <mergeCell ref="A2:A4"/>
    <mergeCell ref="B2:B4"/>
    <mergeCell ref="C2:K2"/>
    <mergeCell ref="L2:T2"/>
    <mergeCell ref="U2:AC2"/>
    <mergeCell ref="AA3:AB3"/>
    <mergeCell ref="U3:V3"/>
    <mergeCell ref="W3:X3"/>
  </mergeCells>
  <printOptions horizontalCentered="1"/>
  <pageMargins left="0.18" right="0.16" top="0.35" bottom="0.41" header="0.22" footer="0.17"/>
  <pageSetup paperSize="9" scale="92" firstPageNumber="2" orientation="portrait" useFirstPageNumber="1" r:id="rId1"/>
  <headerFooter alignWithMargins="0">
    <oddFooter>&amp;LStatistics of School Education 2009-10&amp;C&amp;P</oddFooter>
  </headerFooter>
  <colBreaks count="4" manualBreakCount="4">
    <brk id="11" max="1048575" man="1"/>
    <brk id="20" max="1048575" man="1"/>
    <brk id="29" max="1048575" man="1"/>
    <brk id="38" max="1048575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47"/>
  <sheetViews>
    <sheetView view="pageBreakPreview" zoomScaleSheetLayoutView="100" workbookViewId="0">
      <pane xSplit="2" ySplit="5" topLeftCell="K35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8.85546875" defaultRowHeight="15.75"/>
  <cols>
    <col min="1" max="1" width="6.140625" style="5" customWidth="1"/>
    <col min="2" max="2" width="19.5703125" style="5" customWidth="1"/>
    <col min="3" max="11" width="8" style="5" customWidth="1"/>
    <col min="12" max="29" width="7.7109375" style="5" customWidth="1"/>
    <col min="30" max="94" width="8.85546875" style="5"/>
    <col min="95" max="95" width="6.140625" style="5" customWidth="1"/>
    <col min="96" max="96" width="20.28515625" style="5" customWidth="1"/>
    <col min="97" max="97" width="12.42578125" style="5" customWidth="1"/>
    <col min="98" max="98" width="13" style="5" customWidth="1"/>
    <col min="99" max="99" width="12.5703125" style="5" customWidth="1"/>
    <col min="100" max="113" width="11.7109375" style="5" customWidth="1"/>
    <col min="114" max="114" width="12.28515625" style="5" customWidth="1"/>
    <col min="115" max="115" width="11.7109375" style="5" customWidth="1"/>
    <col min="116" max="116" width="12.85546875" style="5" customWidth="1"/>
    <col min="117" max="117" width="11.7109375" style="5" customWidth="1"/>
    <col min="118" max="118" width="12.7109375" style="5" customWidth="1"/>
    <col min="119" max="119" width="11.7109375" style="5" customWidth="1"/>
    <col min="120" max="120" width="13" style="5" customWidth="1"/>
    <col min="121" max="132" width="11.7109375" style="5" customWidth="1"/>
    <col min="133" max="133" width="12.5703125" style="5" customWidth="1"/>
    <col min="134" max="134" width="11.7109375" style="5" customWidth="1"/>
    <col min="135" max="135" width="13" style="5" customWidth="1"/>
    <col min="136" max="141" width="11.7109375" style="5" customWidth="1"/>
    <col min="142" max="142" width="13.7109375" style="5" customWidth="1"/>
    <col min="143" max="143" width="13.140625" style="5" customWidth="1"/>
    <col min="144" max="147" width="13" style="5" customWidth="1"/>
    <col min="148" max="154" width="11.7109375" style="5" customWidth="1"/>
    <col min="155" max="155" width="10.85546875" style="5" customWidth="1"/>
    <col min="156" max="156" width="11.7109375" style="5" customWidth="1"/>
    <col min="157" max="159" width="22.7109375" style="5" customWidth="1"/>
    <col min="160" max="162" width="20.7109375" style="5" customWidth="1"/>
    <col min="163" max="350" width="8.85546875" style="5"/>
    <col min="351" max="351" width="6.140625" style="5" customWidth="1"/>
    <col min="352" max="352" width="20.28515625" style="5" customWidth="1"/>
    <col min="353" max="353" width="12.42578125" style="5" customWidth="1"/>
    <col min="354" max="354" width="13" style="5" customWidth="1"/>
    <col min="355" max="355" width="12.5703125" style="5" customWidth="1"/>
    <col min="356" max="369" width="11.7109375" style="5" customWidth="1"/>
    <col min="370" max="370" width="12.28515625" style="5" customWidth="1"/>
    <col min="371" max="371" width="11.7109375" style="5" customWidth="1"/>
    <col min="372" max="372" width="12.85546875" style="5" customWidth="1"/>
    <col min="373" max="373" width="11.7109375" style="5" customWidth="1"/>
    <col min="374" max="374" width="12.7109375" style="5" customWidth="1"/>
    <col min="375" max="375" width="11.7109375" style="5" customWidth="1"/>
    <col min="376" max="376" width="13" style="5" customWidth="1"/>
    <col min="377" max="388" width="11.7109375" style="5" customWidth="1"/>
    <col min="389" max="389" width="12.5703125" style="5" customWidth="1"/>
    <col min="390" max="390" width="11.7109375" style="5" customWidth="1"/>
    <col min="391" max="391" width="13" style="5" customWidth="1"/>
    <col min="392" max="397" width="11.7109375" style="5" customWidth="1"/>
    <col min="398" max="398" width="13.7109375" style="5" customWidth="1"/>
    <col min="399" max="399" width="13.140625" style="5" customWidth="1"/>
    <col min="400" max="403" width="13" style="5" customWidth="1"/>
    <col min="404" max="410" width="11.7109375" style="5" customWidth="1"/>
    <col min="411" max="411" width="10.85546875" style="5" customWidth="1"/>
    <col min="412" max="412" width="11.7109375" style="5" customWidth="1"/>
    <col min="413" max="415" width="22.7109375" style="5" customWidth="1"/>
    <col min="416" max="418" width="20.7109375" style="5" customWidth="1"/>
    <col min="419" max="606" width="8.85546875" style="5"/>
    <col min="607" max="607" width="6.140625" style="5" customWidth="1"/>
    <col min="608" max="608" width="20.28515625" style="5" customWidth="1"/>
    <col min="609" max="609" width="12.42578125" style="5" customWidth="1"/>
    <col min="610" max="610" width="13" style="5" customWidth="1"/>
    <col min="611" max="611" width="12.5703125" style="5" customWidth="1"/>
    <col min="612" max="625" width="11.7109375" style="5" customWidth="1"/>
    <col min="626" max="626" width="12.28515625" style="5" customWidth="1"/>
    <col min="627" max="627" width="11.7109375" style="5" customWidth="1"/>
    <col min="628" max="628" width="12.85546875" style="5" customWidth="1"/>
    <col min="629" max="629" width="11.7109375" style="5" customWidth="1"/>
    <col min="630" max="630" width="12.7109375" style="5" customWidth="1"/>
    <col min="631" max="631" width="11.7109375" style="5" customWidth="1"/>
    <col min="632" max="632" width="13" style="5" customWidth="1"/>
    <col min="633" max="644" width="11.7109375" style="5" customWidth="1"/>
    <col min="645" max="645" width="12.5703125" style="5" customWidth="1"/>
    <col min="646" max="646" width="11.7109375" style="5" customWidth="1"/>
    <col min="647" max="647" width="13" style="5" customWidth="1"/>
    <col min="648" max="653" width="11.7109375" style="5" customWidth="1"/>
    <col min="654" max="654" width="13.7109375" style="5" customWidth="1"/>
    <col min="655" max="655" width="13.140625" style="5" customWidth="1"/>
    <col min="656" max="659" width="13" style="5" customWidth="1"/>
    <col min="660" max="666" width="11.7109375" style="5" customWidth="1"/>
    <col min="667" max="667" width="10.85546875" style="5" customWidth="1"/>
    <col min="668" max="668" width="11.7109375" style="5" customWidth="1"/>
    <col min="669" max="671" width="22.7109375" style="5" customWidth="1"/>
    <col min="672" max="674" width="20.7109375" style="5" customWidth="1"/>
    <col min="675" max="862" width="8.85546875" style="5"/>
    <col min="863" max="863" width="6.140625" style="5" customWidth="1"/>
    <col min="864" max="864" width="20.28515625" style="5" customWidth="1"/>
    <col min="865" max="865" width="12.42578125" style="5" customWidth="1"/>
    <col min="866" max="866" width="13" style="5" customWidth="1"/>
    <col min="867" max="867" width="12.5703125" style="5" customWidth="1"/>
    <col min="868" max="881" width="11.7109375" style="5" customWidth="1"/>
    <col min="882" max="882" width="12.28515625" style="5" customWidth="1"/>
    <col min="883" max="883" width="11.7109375" style="5" customWidth="1"/>
    <col min="884" max="884" width="12.85546875" style="5" customWidth="1"/>
    <col min="885" max="885" width="11.7109375" style="5" customWidth="1"/>
    <col min="886" max="886" width="12.7109375" style="5" customWidth="1"/>
    <col min="887" max="887" width="11.7109375" style="5" customWidth="1"/>
    <col min="888" max="888" width="13" style="5" customWidth="1"/>
    <col min="889" max="900" width="11.7109375" style="5" customWidth="1"/>
    <col min="901" max="901" width="12.5703125" style="5" customWidth="1"/>
    <col min="902" max="902" width="11.7109375" style="5" customWidth="1"/>
    <col min="903" max="903" width="13" style="5" customWidth="1"/>
    <col min="904" max="909" width="11.7109375" style="5" customWidth="1"/>
    <col min="910" max="910" width="13.7109375" style="5" customWidth="1"/>
    <col min="911" max="911" width="13.140625" style="5" customWidth="1"/>
    <col min="912" max="915" width="13" style="5" customWidth="1"/>
    <col min="916" max="922" width="11.7109375" style="5" customWidth="1"/>
    <col min="923" max="923" width="10.85546875" style="5" customWidth="1"/>
    <col min="924" max="924" width="11.7109375" style="5" customWidth="1"/>
    <col min="925" max="927" width="22.7109375" style="5" customWidth="1"/>
    <col min="928" max="930" width="20.7109375" style="5" customWidth="1"/>
    <col min="931" max="1118" width="8.85546875" style="5"/>
    <col min="1119" max="1119" width="6.140625" style="5" customWidth="1"/>
    <col min="1120" max="1120" width="20.28515625" style="5" customWidth="1"/>
    <col min="1121" max="1121" width="12.42578125" style="5" customWidth="1"/>
    <col min="1122" max="1122" width="13" style="5" customWidth="1"/>
    <col min="1123" max="1123" width="12.5703125" style="5" customWidth="1"/>
    <col min="1124" max="1137" width="11.7109375" style="5" customWidth="1"/>
    <col min="1138" max="1138" width="12.28515625" style="5" customWidth="1"/>
    <col min="1139" max="1139" width="11.7109375" style="5" customWidth="1"/>
    <col min="1140" max="1140" width="12.85546875" style="5" customWidth="1"/>
    <col min="1141" max="1141" width="11.7109375" style="5" customWidth="1"/>
    <col min="1142" max="1142" width="12.7109375" style="5" customWidth="1"/>
    <col min="1143" max="1143" width="11.7109375" style="5" customWidth="1"/>
    <col min="1144" max="1144" width="13" style="5" customWidth="1"/>
    <col min="1145" max="1156" width="11.7109375" style="5" customWidth="1"/>
    <col min="1157" max="1157" width="12.5703125" style="5" customWidth="1"/>
    <col min="1158" max="1158" width="11.7109375" style="5" customWidth="1"/>
    <col min="1159" max="1159" width="13" style="5" customWidth="1"/>
    <col min="1160" max="1165" width="11.7109375" style="5" customWidth="1"/>
    <col min="1166" max="1166" width="13.7109375" style="5" customWidth="1"/>
    <col min="1167" max="1167" width="13.140625" style="5" customWidth="1"/>
    <col min="1168" max="1171" width="13" style="5" customWidth="1"/>
    <col min="1172" max="1178" width="11.7109375" style="5" customWidth="1"/>
    <col min="1179" max="1179" width="10.85546875" style="5" customWidth="1"/>
    <col min="1180" max="1180" width="11.7109375" style="5" customWidth="1"/>
    <col min="1181" max="1183" width="22.7109375" style="5" customWidth="1"/>
    <col min="1184" max="1186" width="20.7109375" style="5" customWidth="1"/>
    <col min="1187" max="1374" width="8.85546875" style="5"/>
    <col min="1375" max="1375" width="6.140625" style="5" customWidth="1"/>
    <col min="1376" max="1376" width="20.28515625" style="5" customWidth="1"/>
    <col min="1377" max="1377" width="12.42578125" style="5" customWidth="1"/>
    <col min="1378" max="1378" width="13" style="5" customWidth="1"/>
    <col min="1379" max="1379" width="12.5703125" style="5" customWidth="1"/>
    <col min="1380" max="1393" width="11.7109375" style="5" customWidth="1"/>
    <col min="1394" max="1394" width="12.28515625" style="5" customWidth="1"/>
    <col min="1395" max="1395" width="11.7109375" style="5" customWidth="1"/>
    <col min="1396" max="1396" width="12.85546875" style="5" customWidth="1"/>
    <col min="1397" max="1397" width="11.7109375" style="5" customWidth="1"/>
    <col min="1398" max="1398" width="12.7109375" style="5" customWidth="1"/>
    <col min="1399" max="1399" width="11.7109375" style="5" customWidth="1"/>
    <col min="1400" max="1400" width="13" style="5" customWidth="1"/>
    <col min="1401" max="1412" width="11.7109375" style="5" customWidth="1"/>
    <col min="1413" max="1413" width="12.5703125" style="5" customWidth="1"/>
    <col min="1414" max="1414" width="11.7109375" style="5" customWidth="1"/>
    <col min="1415" max="1415" width="13" style="5" customWidth="1"/>
    <col min="1416" max="1421" width="11.7109375" style="5" customWidth="1"/>
    <col min="1422" max="1422" width="13.7109375" style="5" customWidth="1"/>
    <col min="1423" max="1423" width="13.140625" style="5" customWidth="1"/>
    <col min="1424" max="1427" width="13" style="5" customWidth="1"/>
    <col min="1428" max="1434" width="11.7109375" style="5" customWidth="1"/>
    <col min="1435" max="1435" width="10.85546875" style="5" customWidth="1"/>
    <col min="1436" max="1436" width="11.7109375" style="5" customWidth="1"/>
    <col min="1437" max="1439" width="22.7109375" style="5" customWidth="1"/>
    <col min="1440" max="1442" width="20.7109375" style="5" customWidth="1"/>
    <col min="1443" max="1630" width="8.85546875" style="5"/>
    <col min="1631" max="1631" width="6.140625" style="5" customWidth="1"/>
    <col min="1632" max="1632" width="20.28515625" style="5" customWidth="1"/>
    <col min="1633" max="1633" width="12.42578125" style="5" customWidth="1"/>
    <col min="1634" max="1634" width="13" style="5" customWidth="1"/>
    <col min="1635" max="1635" width="12.5703125" style="5" customWidth="1"/>
    <col min="1636" max="1649" width="11.7109375" style="5" customWidth="1"/>
    <col min="1650" max="1650" width="12.28515625" style="5" customWidth="1"/>
    <col min="1651" max="1651" width="11.7109375" style="5" customWidth="1"/>
    <col min="1652" max="1652" width="12.85546875" style="5" customWidth="1"/>
    <col min="1653" max="1653" width="11.7109375" style="5" customWidth="1"/>
    <col min="1654" max="1654" width="12.7109375" style="5" customWidth="1"/>
    <col min="1655" max="1655" width="11.7109375" style="5" customWidth="1"/>
    <col min="1656" max="1656" width="13" style="5" customWidth="1"/>
    <col min="1657" max="1668" width="11.7109375" style="5" customWidth="1"/>
    <col min="1669" max="1669" width="12.5703125" style="5" customWidth="1"/>
    <col min="1670" max="1670" width="11.7109375" style="5" customWidth="1"/>
    <col min="1671" max="1671" width="13" style="5" customWidth="1"/>
    <col min="1672" max="1677" width="11.7109375" style="5" customWidth="1"/>
    <col min="1678" max="1678" width="13.7109375" style="5" customWidth="1"/>
    <col min="1679" max="1679" width="13.140625" style="5" customWidth="1"/>
    <col min="1680" max="1683" width="13" style="5" customWidth="1"/>
    <col min="1684" max="1690" width="11.7109375" style="5" customWidth="1"/>
    <col min="1691" max="1691" width="10.85546875" style="5" customWidth="1"/>
    <col min="1692" max="1692" width="11.7109375" style="5" customWidth="1"/>
    <col min="1693" max="1695" width="22.7109375" style="5" customWidth="1"/>
    <col min="1696" max="1698" width="20.7109375" style="5" customWidth="1"/>
    <col min="1699" max="1886" width="8.85546875" style="5"/>
    <col min="1887" max="1887" width="6.140625" style="5" customWidth="1"/>
    <col min="1888" max="1888" width="20.28515625" style="5" customWidth="1"/>
    <col min="1889" max="1889" width="12.42578125" style="5" customWidth="1"/>
    <col min="1890" max="1890" width="13" style="5" customWidth="1"/>
    <col min="1891" max="1891" width="12.5703125" style="5" customWidth="1"/>
    <col min="1892" max="1905" width="11.7109375" style="5" customWidth="1"/>
    <col min="1906" max="1906" width="12.28515625" style="5" customWidth="1"/>
    <col min="1907" max="1907" width="11.7109375" style="5" customWidth="1"/>
    <col min="1908" max="1908" width="12.85546875" style="5" customWidth="1"/>
    <col min="1909" max="1909" width="11.7109375" style="5" customWidth="1"/>
    <col min="1910" max="1910" width="12.7109375" style="5" customWidth="1"/>
    <col min="1911" max="1911" width="11.7109375" style="5" customWidth="1"/>
    <col min="1912" max="1912" width="13" style="5" customWidth="1"/>
    <col min="1913" max="1924" width="11.7109375" style="5" customWidth="1"/>
    <col min="1925" max="1925" width="12.5703125" style="5" customWidth="1"/>
    <col min="1926" max="1926" width="11.7109375" style="5" customWidth="1"/>
    <col min="1927" max="1927" width="13" style="5" customWidth="1"/>
    <col min="1928" max="1933" width="11.7109375" style="5" customWidth="1"/>
    <col min="1934" max="1934" width="13.7109375" style="5" customWidth="1"/>
    <col min="1935" max="1935" width="13.140625" style="5" customWidth="1"/>
    <col min="1936" max="1939" width="13" style="5" customWidth="1"/>
    <col min="1940" max="1946" width="11.7109375" style="5" customWidth="1"/>
    <col min="1947" max="1947" width="10.85546875" style="5" customWidth="1"/>
    <col min="1948" max="1948" width="11.7109375" style="5" customWidth="1"/>
    <col min="1949" max="1951" width="22.7109375" style="5" customWidth="1"/>
    <col min="1952" max="1954" width="20.7109375" style="5" customWidth="1"/>
    <col min="1955" max="2142" width="8.85546875" style="5"/>
    <col min="2143" max="2143" width="6.140625" style="5" customWidth="1"/>
    <col min="2144" max="2144" width="20.28515625" style="5" customWidth="1"/>
    <col min="2145" max="2145" width="12.42578125" style="5" customWidth="1"/>
    <col min="2146" max="2146" width="13" style="5" customWidth="1"/>
    <col min="2147" max="2147" width="12.5703125" style="5" customWidth="1"/>
    <col min="2148" max="2161" width="11.7109375" style="5" customWidth="1"/>
    <col min="2162" max="2162" width="12.28515625" style="5" customWidth="1"/>
    <col min="2163" max="2163" width="11.7109375" style="5" customWidth="1"/>
    <col min="2164" max="2164" width="12.85546875" style="5" customWidth="1"/>
    <col min="2165" max="2165" width="11.7109375" style="5" customWidth="1"/>
    <col min="2166" max="2166" width="12.7109375" style="5" customWidth="1"/>
    <col min="2167" max="2167" width="11.7109375" style="5" customWidth="1"/>
    <col min="2168" max="2168" width="13" style="5" customWidth="1"/>
    <col min="2169" max="2180" width="11.7109375" style="5" customWidth="1"/>
    <col min="2181" max="2181" width="12.5703125" style="5" customWidth="1"/>
    <col min="2182" max="2182" width="11.7109375" style="5" customWidth="1"/>
    <col min="2183" max="2183" width="13" style="5" customWidth="1"/>
    <col min="2184" max="2189" width="11.7109375" style="5" customWidth="1"/>
    <col min="2190" max="2190" width="13.7109375" style="5" customWidth="1"/>
    <col min="2191" max="2191" width="13.140625" style="5" customWidth="1"/>
    <col min="2192" max="2195" width="13" style="5" customWidth="1"/>
    <col min="2196" max="2202" width="11.7109375" style="5" customWidth="1"/>
    <col min="2203" max="2203" width="10.85546875" style="5" customWidth="1"/>
    <col min="2204" max="2204" width="11.7109375" style="5" customWidth="1"/>
    <col min="2205" max="2207" width="22.7109375" style="5" customWidth="1"/>
    <col min="2208" max="2210" width="20.7109375" style="5" customWidth="1"/>
    <col min="2211" max="2398" width="8.85546875" style="5"/>
    <col min="2399" max="2399" width="6.140625" style="5" customWidth="1"/>
    <col min="2400" max="2400" width="20.28515625" style="5" customWidth="1"/>
    <col min="2401" max="2401" width="12.42578125" style="5" customWidth="1"/>
    <col min="2402" max="2402" width="13" style="5" customWidth="1"/>
    <col min="2403" max="2403" width="12.5703125" style="5" customWidth="1"/>
    <col min="2404" max="2417" width="11.7109375" style="5" customWidth="1"/>
    <col min="2418" max="2418" width="12.28515625" style="5" customWidth="1"/>
    <col min="2419" max="2419" width="11.7109375" style="5" customWidth="1"/>
    <col min="2420" max="2420" width="12.85546875" style="5" customWidth="1"/>
    <col min="2421" max="2421" width="11.7109375" style="5" customWidth="1"/>
    <col min="2422" max="2422" width="12.7109375" style="5" customWidth="1"/>
    <col min="2423" max="2423" width="11.7109375" style="5" customWidth="1"/>
    <col min="2424" max="2424" width="13" style="5" customWidth="1"/>
    <col min="2425" max="2436" width="11.7109375" style="5" customWidth="1"/>
    <col min="2437" max="2437" width="12.5703125" style="5" customWidth="1"/>
    <col min="2438" max="2438" width="11.7109375" style="5" customWidth="1"/>
    <col min="2439" max="2439" width="13" style="5" customWidth="1"/>
    <col min="2440" max="2445" width="11.7109375" style="5" customWidth="1"/>
    <col min="2446" max="2446" width="13.7109375" style="5" customWidth="1"/>
    <col min="2447" max="2447" width="13.140625" style="5" customWidth="1"/>
    <col min="2448" max="2451" width="13" style="5" customWidth="1"/>
    <col min="2452" max="2458" width="11.7109375" style="5" customWidth="1"/>
    <col min="2459" max="2459" width="10.85546875" style="5" customWidth="1"/>
    <col min="2460" max="2460" width="11.7109375" style="5" customWidth="1"/>
    <col min="2461" max="2463" width="22.7109375" style="5" customWidth="1"/>
    <col min="2464" max="2466" width="20.7109375" style="5" customWidth="1"/>
    <col min="2467" max="2654" width="8.85546875" style="5"/>
    <col min="2655" max="2655" width="6.140625" style="5" customWidth="1"/>
    <col min="2656" max="2656" width="20.28515625" style="5" customWidth="1"/>
    <col min="2657" max="2657" width="12.42578125" style="5" customWidth="1"/>
    <col min="2658" max="2658" width="13" style="5" customWidth="1"/>
    <col min="2659" max="2659" width="12.5703125" style="5" customWidth="1"/>
    <col min="2660" max="2673" width="11.7109375" style="5" customWidth="1"/>
    <col min="2674" max="2674" width="12.28515625" style="5" customWidth="1"/>
    <col min="2675" max="2675" width="11.7109375" style="5" customWidth="1"/>
    <col min="2676" max="2676" width="12.85546875" style="5" customWidth="1"/>
    <col min="2677" max="2677" width="11.7109375" style="5" customWidth="1"/>
    <col min="2678" max="2678" width="12.7109375" style="5" customWidth="1"/>
    <col min="2679" max="2679" width="11.7109375" style="5" customWidth="1"/>
    <col min="2680" max="2680" width="13" style="5" customWidth="1"/>
    <col min="2681" max="2692" width="11.7109375" style="5" customWidth="1"/>
    <col min="2693" max="2693" width="12.5703125" style="5" customWidth="1"/>
    <col min="2694" max="2694" width="11.7109375" style="5" customWidth="1"/>
    <col min="2695" max="2695" width="13" style="5" customWidth="1"/>
    <col min="2696" max="2701" width="11.7109375" style="5" customWidth="1"/>
    <col min="2702" max="2702" width="13.7109375" style="5" customWidth="1"/>
    <col min="2703" max="2703" width="13.140625" style="5" customWidth="1"/>
    <col min="2704" max="2707" width="13" style="5" customWidth="1"/>
    <col min="2708" max="2714" width="11.7109375" style="5" customWidth="1"/>
    <col min="2715" max="2715" width="10.85546875" style="5" customWidth="1"/>
    <col min="2716" max="2716" width="11.7109375" style="5" customWidth="1"/>
    <col min="2717" max="2719" width="22.7109375" style="5" customWidth="1"/>
    <col min="2720" max="2722" width="20.7109375" style="5" customWidth="1"/>
    <col min="2723" max="2910" width="8.85546875" style="5"/>
    <col min="2911" max="2911" width="6.140625" style="5" customWidth="1"/>
    <col min="2912" max="2912" width="20.28515625" style="5" customWidth="1"/>
    <col min="2913" max="2913" width="12.42578125" style="5" customWidth="1"/>
    <col min="2914" max="2914" width="13" style="5" customWidth="1"/>
    <col min="2915" max="2915" width="12.5703125" style="5" customWidth="1"/>
    <col min="2916" max="2929" width="11.7109375" style="5" customWidth="1"/>
    <col min="2930" max="2930" width="12.28515625" style="5" customWidth="1"/>
    <col min="2931" max="2931" width="11.7109375" style="5" customWidth="1"/>
    <col min="2932" max="2932" width="12.85546875" style="5" customWidth="1"/>
    <col min="2933" max="2933" width="11.7109375" style="5" customWidth="1"/>
    <col min="2934" max="2934" width="12.7109375" style="5" customWidth="1"/>
    <col min="2935" max="2935" width="11.7109375" style="5" customWidth="1"/>
    <col min="2936" max="2936" width="13" style="5" customWidth="1"/>
    <col min="2937" max="2948" width="11.7109375" style="5" customWidth="1"/>
    <col min="2949" max="2949" width="12.5703125" style="5" customWidth="1"/>
    <col min="2950" max="2950" width="11.7109375" style="5" customWidth="1"/>
    <col min="2951" max="2951" width="13" style="5" customWidth="1"/>
    <col min="2952" max="2957" width="11.7109375" style="5" customWidth="1"/>
    <col min="2958" max="2958" width="13.7109375" style="5" customWidth="1"/>
    <col min="2959" max="2959" width="13.140625" style="5" customWidth="1"/>
    <col min="2960" max="2963" width="13" style="5" customWidth="1"/>
    <col min="2964" max="2970" width="11.7109375" style="5" customWidth="1"/>
    <col min="2971" max="2971" width="10.85546875" style="5" customWidth="1"/>
    <col min="2972" max="2972" width="11.7109375" style="5" customWidth="1"/>
    <col min="2973" max="2975" width="22.7109375" style="5" customWidth="1"/>
    <col min="2976" max="2978" width="20.7109375" style="5" customWidth="1"/>
    <col min="2979" max="3166" width="8.85546875" style="5"/>
    <col min="3167" max="3167" width="6.140625" style="5" customWidth="1"/>
    <col min="3168" max="3168" width="20.28515625" style="5" customWidth="1"/>
    <col min="3169" max="3169" width="12.42578125" style="5" customWidth="1"/>
    <col min="3170" max="3170" width="13" style="5" customWidth="1"/>
    <col min="3171" max="3171" width="12.5703125" style="5" customWidth="1"/>
    <col min="3172" max="3185" width="11.7109375" style="5" customWidth="1"/>
    <col min="3186" max="3186" width="12.28515625" style="5" customWidth="1"/>
    <col min="3187" max="3187" width="11.7109375" style="5" customWidth="1"/>
    <col min="3188" max="3188" width="12.85546875" style="5" customWidth="1"/>
    <col min="3189" max="3189" width="11.7109375" style="5" customWidth="1"/>
    <col min="3190" max="3190" width="12.7109375" style="5" customWidth="1"/>
    <col min="3191" max="3191" width="11.7109375" style="5" customWidth="1"/>
    <col min="3192" max="3192" width="13" style="5" customWidth="1"/>
    <col min="3193" max="3204" width="11.7109375" style="5" customWidth="1"/>
    <col min="3205" max="3205" width="12.5703125" style="5" customWidth="1"/>
    <col min="3206" max="3206" width="11.7109375" style="5" customWidth="1"/>
    <col min="3207" max="3207" width="13" style="5" customWidth="1"/>
    <col min="3208" max="3213" width="11.7109375" style="5" customWidth="1"/>
    <col min="3214" max="3214" width="13.7109375" style="5" customWidth="1"/>
    <col min="3215" max="3215" width="13.140625" style="5" customWidth="1"/>
    <col min="3216" max="3219" width="13" style="5" customWidth="1"/>
    <col min="3220" max="3226" width="11.7109375" style="5" customWidth="1"/>
    <col min="3227" max="3227" width="10.85546875" style="5" customWidth="1"/>
    <col min="3228" max="3228" width="11.7109375" style="5" customWidth="1"/>
    <col min="3229" max="3231" width="22.7109375" style="5" customWidth="1"/>
    <col min="3232" max="3234" width="20.7109375" style="5" customWidth="1"/>
    <col min="3235" max="3422" width="8.85546875" style="5"/>
    <col min="3423" max="3423" width="6.140625" style="5" customWidth="1"/>
    <col min="3424" max="3424" width="20.28515625" style="5" customWidth="1"/>
    <col min="3425" max="3425" width="12.42578125" style="5" customWidth="1"/>
    <col min="3426" max="3426" width="13" style="5" customWidth="1"/>
    <col min="3427" max="3427" width="12.5703125" style="5" customWidth="1"/>
    <col min="3428" max="3441" width="11.7109375" style="5" customWidth="1"/>
    <col min="3442" max="3442" width="12.28515625" style="5" customWidth="1"/>
    <col min="3443" max="3443" width="11.7109375" style="5" customWidth="1"/>
    <col min="3444" max="3444" width="12.85546875" style="5" customWidth="1"/>
    <col min="3445" max="3445" width="11.7109375" style="5" customWidth="1"/>
    <col min="3446" max="3446" width="12.7109375" style="5" customWidth="1"/>
    <col min="3447" max="3447" width="11.7109375" style="5" customWidth="1"/>
    <col min="3448" max="3448" width="13" style="5" customWidth="1"/>
    <col min="3449" max="3460" width="11.7109375" style="5" customWidth="1"/>
    <col min="3461" max="3461" width="12.5703125" style="5" customWidth="1"/>
    <col min="3462" max="3462" width="11.7109375" style="5" customWidth="1"/>
    <col min="3463" max="3463" width="13" style="5" customWidth="1"/>
    <col min="3464" max="3469" width="11.7109375" style="5" customWidth="1"/>
    <col min="3470" max="3470" width="13.7109375" style="5" customWidth="1"/>
    <col min="3471" max="3471" width="13.140625" style="5" customWidth="1"/>
    <col min="3472" max="3475" width="13" style="5" customWidth="1"/>
    <col min="3476" max="3482" width="11.7109375" style="5" customWidth="1"/>
    <col min="3483" max="3483" width="10.85546875" style="5" customWidth="1"/>
    <col min="3484" max="3484" width="11.7109375" style="5" customWidth="1"/>
    <col min="3485" max="3487" width="22.7109375" style="5" customWidth="1"/>
    <col min="3488" max="3490" width="20.7109375" style="5" customWidth="1"/>
    <col min="3491" max="3678" width="8.85546875" style="5"/>
    <col min="3679" max="3679" width="6.140625" style="5" customWidth="1"/>
    <col min="3680" max="3680" width="20.28515625" style="5" customWidth="1"/>
    <col min="3681" max="3681" width="12.42578125" style="5" customWidth="1"/>
    <col min="3682" max="3682" width="13" style="5" customWidth="1"/>
    <col min="3683" max="3683" width="12.5703125" style="5" customWidth="1"/>
    <col min="3684" max="3697" width="11.7109375" style="5" customWidth="1"/>
    <col min="3698" max="3698" width="12.28515625" style="5" customWidth="1"/>
    <col min="3699" max="3699" width="11.7109375" style="5" customWidth="1"/>
    <col min="3700" max="3700" width="12.85546875" style="5" customWidth="1"/>
    <col min="3701" max="3701" width="11.7109375" style="5" customWidth="1"/>
    <col min="3702" max="3702" width="12.7109375" style="5" customWidth="1"/>
    <col min="3703" max="3703" width="11.7109375" style="5" customWidth="1"/>
    <col min="3704" max="3704" width="13" style="5" customWidth="1"/>
    <col min="3705" max="3716" width="11.7109375" style="5" customWidth="1"/>
    <col min="3717" max="3717" width="12.5703125" style="5" customWidth="1"/>
    <col min="3718" max="3718" width="11.7109375" style="5" customWidth="1"/>
    <col min="3719" max="3719" width="13" style="5" customWidth="1"/>
    <col min="3720" max="3725" width="11.7109375" style="5" customWidth="1"/>
    <col min="3726" max="3726" width="13.7109375" style="5" customWidth="1"/>
    <col min="3727" max="3727" width="13.140625" style="5" customWidth="1"/>
    <col min="3728" max="3731" width="13" style="5" customWidth="1"/>
    <col min="3732" max="3738" width="11.7109375" style="5" customWidth="1"/>
    <col min="3739" max="3739" width="10.85546875" style="5" customWidth="1"/>
    <col min="3740" max="3740" width="11.7109375" style="5" customWidth="1"/>
    <col min="3741" max="3743" width="22.7109375" style="5" customWidth="1"/>
    <col min="3744" max="3746" width="20.7109375" style="5" customWidth="1"/>
    <col min="3747" max="3934" width="8.85546875" style="5"/>
    <col min="3935" max="3935" width="6.140625" style="5" customWidth="1"/>
    <col min="3936" max="3936" width="20.28515625" style="5" customWidth="1"/>
    <col min="3937" max="3937" width="12.42578125" style="5" customWidth="1"/>
    <col min="3938" max="3938" width="13" style="5" customWidth="1"/>
    <col min="3939" max="3939" width="12.5703125" style="5" customWidth="1"/>
    <col min="3940" max="3953" width="11.7109375" style="5" customWidth="1"/>
    <col min="3954" max="3954" width="12.28515625" style="5" customWidth="1"/>
    <col min="3955" max="3955" width="11.7109375" style="5" customWidth="1"/>
    <col min="3956" max="3956" width="12.85546875" style="5" customWidth="1"/>
    <col min="3957" max="3957" width="11.7109375" style="5" customWidth="1"/>
    <col min="3958" max="3958" width="12.7109375" style="5" customWidth="1"/>
    <col min="3959" max="3959" width="11.7109375" style="5" customWidth="1"/>
    <col min="3960" max="3960" width="13" style="5" customWidth="1"/>
    <col min="3961" max="3972" width="11.7109375" style="5" customWidth="1"/>
    <col min="3973" max="3973" width="12.5703125" style="5" customWidth="1"/>
    <col min="3974" max="3974" width="11.7109375" style="5" customWidth="1"/>
    <col min="3975" max="3975" width="13" style="5" customWidth="1"/>
    <col min="3976" max="3981" width="11.7109375" style="5" customWidth="1"/>
    <col min="3982" max="3982" width="13.7109375" style="5" customWidth="1"/>
    <col min="3983" max="3983" width="13.140625" style="5" customWidth="1"/>
    <col min="3984" max="3987" width="13" style="5" customWidth="1"/>
    <col min="3988" max="3994" width="11.7109375" style="5" customWidth="1"/>
    <col min="3995" max="3995" width="10.85546875" style="5" customWidth="1"/>
    <col min="3996" max="3996" width="11.7109375" style="5" customWidth="1"/>
    <col min="3997" max="3999" width="22.7109375" style="5" customWidth="1"/>
    <col min="4000" max="4002" width="20.7109375" style="5" customWidth="1"/>
    <col min="4003" max="4190" width="8.85546875" style="5"/>
    <col min="4191" max="4191" width="6.140625" style="5" customWidth="1"/>
    <col min="4192" max="4192" width="20.28515625" style="5" customWidth="1"/>
    <col min="4193" max="4193" width="12.42578125" style="5" customWidth="1"/>
    <col min="4194" max="4194" width="13" style="5" customWidth="1"/>
    <col min="4195" max="4195" width="12.5703125" style="5" customWidth="1"/>
    <col min="4196" max="4209" width="11.7109375" style="5" customWidth="1"/>
    <col min="4210" max="4210" width="12.28515625" style="5" customWidth="1"/>
    <col min="4211" max="4211" width="11.7109375" style="5" customWidth="1"/>
    <col min="4212" max="4212" width="12.85546875" style="5" customWidth="1"/>
    <col min="4213" max="4213" width="11.7109375" style="5" customWidth="1"/>
    <col min="4214" max="4214" width="12.7109375" style="5" customWidth="1"/>
    <col min="4215" max="4215" width="11.7109375" style="5" customWidth="1"/>
    <col min="4216" max="4216" width="13" style="5" customWidth="1"/>
    <col min="4217" max="4228" width="11.7109375" style="5" customWidth="1"/>
    <col min="4229" max="4229" width="12.5703125" style="5" customWidth="1"/>
    <col min="4230" max="4230" width="11.7109375" style="5" customWidth="1"/>
    <col min="4231" max="4231" width="13" style="5" customWidth="1"/>
    <col min="4232" max="4237" width="11.7109375" style="5" customWidth="1"/>
    <col min="4238" max="4238" width="13.7109375" style="5" customWidth="1"/>
    <col min="4239" max="4239" width="13.140625" style="5" customWidth="1"/>
    <col min="4240" max="4243" width="13" style="5" customWidth="1"/>
    <col min="4244" max="4250" width="11.7109375" style="5" customWidth="1"/>
    <col min="4251" max="4251" width="10.85546875" style="5" customWidth="1"/>
    <col min="4252" max="4252" width="11.7109375" style="5" customWidth="1"/>
    <col min="4253" max="4255" width="22.7109375" style="5" customWidth="1"/>
    <col min="4256" max="4258" width="20.7109375" style="5" customWidth="1"/>
    <col min="4259" max="4446" width="8.85546875" style="5"/>
    <col min="4447" max="4447" width="6.140625" style="5" customWidth="1"/>
    <col min="4448" max="4448" width="20.28515625" style="5" customWidth="1"/>
    <col min="4449" max="4449" width="12.42578125" style="5" customWidth="1"/>
    <col min="4450" max="4450" width="13" style="5" customWidth="1"/>
    <col min="4451" max="4451" width="12.5703125" style="5" customWidth="1"/>
    <col min="4452" max="4465" width="11.7109375" style="5" customWidth="1"/>
    <col min="4466" max="4466" width="12.28515625" style="5" customWidth="1"/>
    <col min="4467" max="4467" width="11.7109375" style="5" customWidth="1"/>
    <col min="4468" max="4468" width="12.85546875" style="5" customWidth="1"/>
    <col min="4469" max="4469" width="11.7109375" style="5" customWidth="1"/>
    <col min="4470" max="4470" width="12.7109375" style="5" customWidth="1"/>
    <col min="4471" max="4471" width="11.7109375" style="5" customWidth="1"/>
    <col min="4472" max="4472" width="13" style="5" customWidth="1"/>
    <col min="4473" max="4484" width="11.7109375" style="5" customWidth="1"/>
    <col min="4485" max="4485" width="12.5703125" style="5" customWidth="1"/>
    <col min="4486" max="4486" width="11.7109375" style="5" customWidth="1"/>
    <col min="4487" max="4487" width="13" style="5" customWidth="1"/>
    <col min="4488" max="4493" width="11.7109375" style="5" customWidth="1"/>
    <col min="4494" max="4494" width="13.7109375" style="5" customWidth="1"/>
    <col min="4495" max="4495" width="13.140625" style="5" customWidth="1"/>
    <col min="4496" max="4499" width="13" style="5" customWidth="1"/>
    <col min="4500" max="4506" width="11.7109375" style="5" customWidth="1"/>
    <col min="4507" max="4507" width="10.85546875" style="5" customWidth="1"/>
    <col min="4508" max="4508" width="11.7109375" style="5" customWidth="1"/>
    <col min="4509" max="4511" width="22.7109375" style="5" customWidth="1"/>
    <col min="4512" max="4514" width="20.7109375" style="5" customWidth="1"/>
    <col min="4515" max="4702" width="8.85546875" style="5"/>
    <col min="4703" max="4703" width="6.140625" style="5" customWidth="1"/>
    <col min="4704" max="4704" width="20.28515625" style="5" customWidth="1"/>
    <col min="4705" max="4705" width="12.42578125" style="5" customWidth="1"/>
    <col min="4706" max="4706" width="13" style="5" customWidth="1"/>
    <col min="4707" max="4707" width="12.5703125" style="5" customWidth="1"/>
    <col min="4708" max="4721" width="11.7109375" style="5" customWidth="1"/>
    <col min="4722" max="4722" width="12.28515625" style="5" customWidth="1"/>
    <col min="4723" max="4723" width="11.7109375" style="5" customWidth="1"/>
    <col min="4724" max="4724" width="12.85546875" style="5" customWidth="1"/>
    <col min="4725" max="4725" width="11.7109375" style="5" customWidth="1"/>
    <col min="4726" max="4726" width="12.7109375" style="5" customWidth="1"/>
    <col min="4727" max="4727" width="11.7109375" style="5" customWidth="1"/>
    <col min="4728" max="4728" width="13" style="5" customWidth="1"/>
    <col min="4729" max="4740" width="11.7109375" style="5" customWidth="1"/>
    <col min="4741" max="4741" width="12.5703125" style="5" customWidth="1"/>
    <col min="4742" max="4742" width="11.7109375" style="5" customWidth="1"/>
    <col min="4743" max="4743" width="13" style="5" customWidth="1"/>
    <col min="4744" max="4749" width="11.7109375" style="5" customWidth="1"/>
    <col min="4750" max="4750" width="13.7109375" style="5" customWidth="1"/>
    <col min="4751" max="4751" width="13.140625" style="5" customWidth="1"/>
    <col min="4752" max="4755" width="13" style="5" customWidth="1"/>
    <col min="4756" max="4762" width="11.7109375" style="5" customWidth="1"/>
    <col min="4763" max="4763" width="10.85546875" style="5" customWidth="1"/>
    <col min="4764" max="4764" width="11.7109375" style="5" customWidth="1"/>
    <col min="4765" max="4767" width="22.7109375" style="5" customWidth="1"/>
    <col min="4768" max="4770" width="20.7109375" style="5" customWidth="1"/>
    <col min="4771" max="4958" width="8.85546875" style="5"/>
    <col min="4959" max="4959" width="6.140625" style="5" customWidth="1"/>
    <col min="4960" max="4960" width="20.28515625" style="5" customWidth="1"/>
    <col min="4961" max="4961" width="12.42578125" style="5" customWidth="1"/>
    <col min="4962" max="4962" width="13" style="5" customWidth="1"/>
    <col min="4963" max="4963" width="12.5703125" style="5" customWidth="1"/>
    <col min="4964" max="4977" width="11.7109375" style="5" customWidth="1"/>
    <col min="4978" max="4978" width="12.28515625" style="5" customWidth="1"/>
    <col min="4979" max="4979" width="11.7109375" style="5" customWidth="1"/>
    <col min="4980" max="4980" width="12.85546875" style="5" customWidth="1"/>
    <col min="4981" max="4981" width="11.7109375" style="5" customWidth="1"/>
    <col min="4982" max="4982" width="12.7109375" style="5" customWidth="1"/>
    <col min="4983" max="4983" width="11.7109375" style="5" customWidth="1"/>
    <col min="4984" max="4984" width="13" style="5" customWidth="1"/>
    <col min="4985" max="4996" width="11.7109375" style="5" customWidth="1"/>
    <col min="4997" max="4997" width="12.5703125" style="5" customWidth="1"/>
    <col min="4998" max="4998" width="11.7109375" style="5" customWidth="1"/>
    <col min="4999" max="4999" width="13" style="5" customWidth="1"/>
    <col min="5000" max="5005" width="11.7109375" style="5" customWidth="1"/>
    <col min="5006" max="5006" width="13.7109375" style="5" customWidth="1"/>
    <col min="5007" max="5007" width="13.140625" style="5" customWidth="1"/>
    <col min="5008" max="5011" width="13" style="5" customWidth="1"/>
    <col min="5012" max="5018" width="11.7109375" style="5" customWidth="1"/>
    <col min="5019" max="5019" width="10.85546875" style="5" customWidth="1"/>
    <col min="5020" max="5020" width="11.7109375" style="5" customWidth="1"/>
    <col min="5021" max="5023" width="22.7109375" style="5" customWidth="1"/>
    <col min="5024" max="5026" width="20.7109375" style="5" customWidth="1"/>
    <col min="5027" max="5214" width="8.85546875" style="5"/>
    <col min="5215" max="5215" width="6.140625" style="5" customWidth="1"/>
    <col min="5216" max="5216" width="20.28515625" style="5" customWidth="1"/>
    <col min="5217" max="5217" width="12.42578125" style="5" customWidth="1"/>
    <col min="5218" max="5218" width="13" style="5" customWidth="1"/>
    <col min="5219" max="5219" width="12.5703125" style="5" customWidth="1"/>
    <col min="5220" max="5233" width="11.7109375" style="5" customWidth="1"/>
    <col min="5234" max="5234" width="12.28515625" style="5" customWidth="1"/>
    <col min="5235" max="5235" width="11.7109375" style="5" customWidth="1"/>
    <col min="5236" max="5236" width="12.85546875" style="5" customWidth="1"/>
    <col min="5237" max="5237" width="11.7109375" style="5" customWidth="1"/>
    <col min="5238" max="5238" width="12.7109375" style="5" customWidth="1"/>
    <col min="5239" max="5239" width="11.7109375" style="5" customWidth="1"/>
    <col min="5240" max="5240" width="13" style="5" customWidth="1"/>
    <col min="5241" max="5252" width="11.7109375" style="5" customWidth="1"/>
    <col min="5253" max="5253" width="12.5703125" style="5" customWidth="1"/>
    <col min="5254" max="5254" width="11.7109375" style="5" customWidth="1"/>
    <col min="5255" max="5255" width="13" style="5" customWidth="1"/>
    <col min="5256" max="5261" width="11.7109375" style="5" customWidth="1"/>
    <col min="5262" max="5262" width="13.7109375" style="5" customWidth="1"/>
    <col min="5263" max="5263" width="13.140625" style="5" customWidth="1"/>
    <col min="5264" max="5267" width="13" style="5" customWidth="1"/>
    <col min="5268" max="5274" width="11.7109375" style="5" customWidth="1"/>
    <col min="5275" max="5275" width="10.85546875" style="5" customWidth="1"/>
    <col min="5276" max="5276" width="11.7109375" style="5" customWidth="1"/>
    <col min="5277" max="5279" width="22.7109375" style="5" customWidth="1"/>
    <col min="5280" max="5282" width="20.7109375" style="5" customWidth="1"/>
    <col min="5283" max="5470" width="8.85546875" style="5"/>
    <col min="5471" max="5471" width="6.140625" style="5" customWidth="1"/>
    <col min="5472" max="5472" width="20.28515625" style="5" customWidth="1"/>
    <col min="5473" max="5473" width="12.42578125" style="5" customWidth="1"/>
    <col min="5474" max="5474" width="13" style="5" customWidth="1"/>
    <col min="5475" max="5475" width="12.5703125" style="5" customWidth="1"/>
    <col min="5476" max="5489" width="11.7109375" style="5" customWidth="1"/>
    <col min="5490" max="5490" width="12.28515625" style="5" customWidth="1"/>
    <col min="5491" max="5491" width="11.7109375" style="5" customWidth="1"/>
    <col min="5492" max="5492" width="12.85546875" style="5" customWidth="1"/>
    <col min="5493" max="5493" width="11.7109375" style="5" customWidth="1"/>
    <col min="5494" max="5494" width="12.7109375" style="5" customWidth="1"/>
    <col min="5495" max="5495" width="11.7109375" style="5" customWidth="1"/>
    <col min="5496" max="5496" width="13" style="5" customWidth="1"/>
    <col min="5497" max="5508" width="11.7109375" style="5" customWidth="1"/>
    <col min="5509" max="5509" width="12.5703125" style="5" customWidth="1"/>
    <col min="5510" max="5510" width="11.7109375" style="5" customWidth="1"/>
    <col min="5511" max="5511" width="13" style="5" customWidth="1"/>
    <col min="5512" max="5517" width="11.7109375" style="5" customWidth="1"/>
    <col min="5518" max="5518" width="13.7109375" style="5" customWidth="1"/>
    <col min="5519" max="5519" width="13.140625" style="5" customWidth="1"/>
    <col min="5520" max="5523" width="13" style="5" customWidth="1"/>
    <col min="5524" max="5530" width="11.7109375" style="5" customWidth="1"/>
    <col min="5531" max="5531" width="10.85546875" style="5" customWidth="1"/>
    <col min="5532" max="5532" width="11.7109375" style="5" customWidth="1"/>
    <col min="5533" max="5535" width="22.7109375" style="5" customWidth="1"/>
    <col min="5536" max="5538" width="20.7109375" style="5" customWidth="1"/>
    <col min="5539" max="5726" width="8.85546875" style="5"/>
    <col min="5727" max="5727" width="6.140625" style="5" customWidth="1"/>
    <col min="5728" max="5728" width="20.28515625" style="5" customWidth="1"/>
    <col min="5729" max="5729" width="12.42578125" style="5" customWidth="1"/>
    <col min="5730" max="5730" width="13" style="5" customWidth="1"/>
    <col min="5731" max="5731" width="12.5703125" style="5" customWidth="1"/>
    <col min="5732" max="5745" width="11.7109375" style="5" customWidth="1"/>
    <col min="5746" max="5746" width="12.28515625" style="5" customWidth="1"/>
    <col min="5747" max="5747" width="11.7109375" style="5" customWidth="1"/>
    <col min="5748" max="5748" width="12.85546875" style="5" customWidth="1"/>
    <col min="5749" max="5749" width="11.7109375" style="5" customWidth="1"/>
    <col min="5750" max="5750" width="12.7109375" style="5" customWidth="1"/>
    <col min="5751" max="5751" width="11.7109375" style="5" customWidth="1"/>
    <col min="5752" max="5752" width="13" style="5" customWidth="1"/>
    <col min="5753" max="5764" width="11.7109375" style="5" customWidth="1"/>
    <col min="5765" max="5765" width="12.5703125" style="5" customWidth="1"/>
    <col min="5766" max="5766" width="11.7109375" style="5" customWidth="1"/>
    <col min="5767" max="5767" width="13" style="5" customWidth="1"/>
    <col min="5768" max="5773" width="11.7109375" style="5" customWidth="1"/>
    <col min="5774" max="5774" width="13.7109375" style="5" customWidth="1"/>
    <col min="5775" max="5775" width="13.140625" style="5" customWidth="1"/>
    <col min="5776" max="5779" width="13" style="5" customWidth="1"/>
    <col min="5780" max="5786" width="11.7109375" style="5" customWidth="1"/>
    <col min="5787" max="5787" width="10.85546875" style="5" customWidth="1"/>
    <col min="5788" max="5788" width="11.7109375" style="5" customWidth="1"/>
    <col min="5789" max="5791" width="22.7109375" style="5" customWidth="1"/>
    <col min="5792" max="5794" width="20.7109375" style="5" customWidth="1"/>
    <col min="5795" max="5982" width="8.85546875" style="5"/>
    <col min="5983" max="5983" width="6.140625" style="5" customWidth="1"/>
    <col min="5984" max="5984" width="20.28515625" style="5" customWidth="1"/>
    <col min="5985" max="5985" width="12.42578125" style="5" customWidth="1"/>
    <col min="5986" max="5986" width="13" style="5" customWidth="1"/>
    <col min="5987" max="5987" width="12.5703125" style="5" customWidth="1"/>
    <col min="5988" max="6001" width="11.7109375" style="5" customWidth="1"/>
    <col min="6002" max="6002" width="12.28515625" style="5" customWidth="1"/>
    <col min="6003" max="6003" width="11.7109375" style="5" customWidth="1"/>
    <col min="6004" max="6004" width="12.85546875" style="5" customWidth="1"/>
    <col min="6005" max="6005" width="11.7109375" style="5" customWidth="1"/>
    <col min="6006" max="6006" width="12.7109375" style="5" customWidth="1"/>
    <col min="6007" max="6007" width="11.7109375" style="5" customWidth="1"/>
    <col min="6008" max="6008" width="13" style="5" customWidth="1"/>
    <col min="6009" max="6020" width="11.7109375" style="5" customWidth="1"/>
    <col min="6021" max="6021" width="12.5703125" style="5" customWidth="1"/>
    <col min="6022" max="6022" width="11.7109375" style="5" customWidth="1"/>
    <col min="6023" max="6023" width="13" style="5" customWidth="1"/>
    <col min="6024" max="6029" width="11.7109375" style="5" customWidth="1"/>
    <col min="6030" max="6030" width="13.7109375" style="5" customWidth="1"/>
    <col min="6031" max="6031" width="13.140625" style="5" customWidth="1"/>
    <col min="6032" max="6035" width="13" style="5" customWidth="1"/>
    <col min="6036" max="6042" width="11.7109375" style="5" customWidth="1"/>
    <col min="6043" max="6043" width="10.85546875" style="5" customWidth="1"/>
    <col min="6044" max="6044" width="11.7109375" style="5" customWidth="1"/>
    <col min="6045" max="6047" width="22.7109375" style="5" customWidth="1"/>
    <col min="6048" max="6050" width="20.7109375" style="5" customWidth="1"/>
    <col min="6051" max="6238" width="8.85546875" style="5"/>
    <col min="6239" max="6239" width="6.140625" style="5" customWidth="1"/>
    <col min="6240" max="6240" width="20.28515625" style="5" customWidth="1"/>
    <col min="6241" max="6241" width="12.42578125" style="5" customWidth="1"/>
    <col min="6242" max="6242" width="13" style="5" customWidth="1"/>
    <col min="6243" max="6243" width="12.5703125" style="5" customWidth="1"/>
    <col min="6244" max="6257" width="11.7109375" style="5" customWidth="1"/>
    <col min="6258" max="6258" width="12.28515625" style="5" customWidth="1"/>
    <col min="6259" max="6259" width="11.7109375" style="5" customWidth="1"/>
    <col min="6260" max="6260" width="12.85546875" style="5" customWidth="1"/>
    <col min="6261" max="6261" width="11.7109375" style="5" customWidth="1"/>
    <col min="6262" max="6262" width="12.7109375" style="5" customWidth="1"/>
    <col min="6263" max="6263" width="11.7109375" style="5" customWidth="1"/>
    <col min="6264" max="6264" width="13" style="5" customWidth="1"/>
    <col min="6265" max="6276" width="11.7109375" style="5" customWidth="1"/>
    <col min="6277" max="6277" width="12.5703125" style="5" customWidth="1"/>
    <col min="6278" max="6278" width="11.7109375" style="5" customWidth="1"/>
    <col min="6279" max="6279" width="13" style="5" customWidth="1"/>
    <col min="6280" max="6285" width="11.7109375" style="5" customWidth="1"/>
    <col min="6286" max="6286" width="13.7109375" style="5" customWidth="1"/>
    <col min="6287" max="6287" width="13.140625" style="5" customWidth="1"/>
    <col min="6288" max="6291" width="13" style="5" customWidth="1"/>
    <col min="6292" max="6298" width="11.7109375" style="5" customWidth="1"/>
    <col min="6299" max="6299" width="10.85546875" style="5" customWidth="1"/>
    <col min="6300" max="6300" width="11.7109375" style="5" customWidth="1"/>
    <col min="6301" max="6303" width="22.7109375" style="5" customWidth="1"/>
    <col min="6304" max="6306" width="20.7109375" style="5" customWidth="1"/>
    <col min="6307" max="6494" width="8.85546875" style="5"/>
    <col min="6495" max="6495" width="6.140625" style="5" customWidth="1"/>
    <col min="6496" max="6496" width="20.28515625" style="5" customWidth="1"/>
    <col min="6497" max="6497" width="12.42578125" style="5" customWidth="1"/>
    <col min="6498" max="6498" width="13" style="5" customWidth="1"/>
    <col min="6499" max="6499" width="12.5703125" style="5" customWidth="1"/>
    <col min="6500" max="6513" width="11.7109375" style="5" customWidth="1"/>
    <col min="6514" max="6514" width="12.28515625" style="5" customWidth="1"/>
    <col min="6515" max="6515" width="11.7109375" style="5" customWidth="1"/>
    <col min="6516" max="6516" width="12.85546875" style="5" customWidth="1"/>
    <col min="6517" max="6517" width="11.7109375" style="5" customWidth="1"/>
    <col min="6518" max="6518" width="12.7109375" style="5" customWidth="1"/>
    <col min="6519" max="6519" width="11.7109375" style="5" customWidth="1"/>
    <col min="6520" max="6520" width="13" style="5" customWidth="1"/>
    <col min="6521" max="6532" width="11.7109375" style="5" customWidth="1"/>
    <col min="6533" max="6533" width="12.5703125" style="5" customWidth="1"/>
    <col min="6534" max="6534" width="11.7109375" style="5" customWidth="1"/>
    <col min="6535" max="6535" width="13" style="5" customWidth="1"/>
    <col min="6536" max="6541" width="11.7109375" style="5" customWidth="1"/>
    <col min="6542" max="6542" width="13.7109375" style="5" customWidth="1"/>
    <col min="6543" max="6543" width="13.140625" style="5" customWidth="1"/>
    <col min="6544" max="6547" width="13" style="5" customWidth="1"/>
    <col min="6548" max="6554" width="11.7109375" style="5" customWidth="1"/>
    <col min="6555" max="6555" width="10.85546875" style="5" customWidth="1"/>
    <col min="6556" max="6556" width="11.7109375" style="5" customWidth="1"/>
    <col min="6557" max="6559" width="22.7109375" style="5" customWidth="1"/>
    <col min="6560" max="6562" width="20.7109375" style="5" customWidth="1"/>
    <col min="6563" max="6750" width="8.85546875" style="5"/>
    <col min="6751" max="6751" width="6.140625" style="5" customWidth="1"/>
    <col min="6752" max="6752" width="20.28515625" style="5" customWidth="1"/>
    <col min="6753" max="6753" width="12.42578125" style="5" customWidth="1"/>
    <col min="6754" max="6754" width="13" style="5" customWidth="1"/>
    <col min="6755" max="6755" width="12.5703125" style="5" customWidth="1"/>
    <col min="6756" max="6769" width="11.7109375" style="5" customWidth="1"/>
    <col min="6770" max="6770" width="12.28515625" style="5" customWidth="1"/>
    <col min="6771" max="6771" width="11.7109375" style="5" customWidth="1"/>
    <col min="6772" max="6772" width="12.85546875" style="5" customWidth="1"/>
    <col min="6773" max="6773" width="11.7109375" style="5" customWidth="1"/>
    <col min="6774" max="6774" width="12.7109375" style="5" customWidth="1"/>
    <col min="6775" max="6775" width="11.7109375" style="5" customWidth="1"/>
    <col min="6776" max="6776" width="13" style="5" customWidth="1"/>
    <col min="6777" max="6788" width="11.7109375" style="5" customWidth="1"/>
    <col min="6789" max="6789" width="12.5703125" style="5" customWidth="1"/>
    <col min="6790" max="6790" width="11.7109375" style="5" customWidth="1"/>
    <col min="6791" max="6791" width="13" style="5" customWidth="1"/>
    <col min="6792" max="6797" width="11.7109375" style="5" customWidth="1"/>
    <col min="6798" max="6798" width="13.7109375" style="5" customWidth="1"/>
    <col min="6799" max="6799" width="13.140625" style="5" customWidth="1"/>
    <col min="6800" max="6803" width="13" style="5" customWidth="1"/>
    <col min="6804" max="6810" width="11.7109375" style="5" customWidth="1"/>
    <col min="6811" max="6811" width="10.85546875" style="5" customWidth="1"/>
    <col min="6812" max="6812" width="11.7109375" style="5" customWidth="1"/>
    <col min="6813" max="6815" width="22.7109375" style="5" customWidth="1"/>
    <col min="6816" max="6818" width="20.7109375" style="5" customWidth="1"/>
    <col min="6819" max="7006" width="8.85546875" style="5"/>
    <col min="7007" max="7007" width="6.140625" style="5" customWidth="1"/>
    <col min="7008" max="7008" width="20.28515625" style="5" customWidth="1"/>
    <col min="7009" max="7009" width="12.42578125" style="5" customWidth="1"/>
    <col min="7010" max="7010" width="13" style="5" customWidth="1"/>
    <col min="7011" max="7011" width="12.5703125" style="5" customWidth="1"/>
    <col min="7012" max="7025" width="11.7109375" style="5" customWidth="1"/>
    <col min="7026" max="7026" width="12.28515625" style="5" customWidth="1"/>
    <col min="7027" max="7027" width="11.7109375" style="5" customWidth="1"/>
    <col min="7028" max="7028" width="12.85546875" style="5" customWidth="1"/>
    <col min="7029" max="7029" width="11.7109375" style="5" customWidth="1"/>
    <col min="7030" max="7030" width="12.7109375" style="5" customWidth="1"/>
    <col min="7031" max="7031" width="11.7109375" style="5" customWidth="1"/>
    <col min="7032" max="7032" width="13" style="5" customWidth="1"/>
    <col min="7033" max="7044" width="11.7109375" style="5" customWidth="1"/>
    <col min="7045" max="7045" width="12.5703125" style="5" customWidth="1"/>
    <col min="7046" max="7046" width="11.7109375" style="5" customWidth="1"/>
    <col min="7047" max="7047" width="13" style="5" customWidth="1"/>
    <col min="7048" max="7053" width="11.7109375" style="5" customWidth="1"/>
    <col min="7054" max="7054" width="13.7109375" style="5" customWidth="1"/>
    <col min="7055" max="7055" width="13.140625" style="5" customWidth="1"/>
    <col min="7056" max="7059" width="13" style="5" customWidth="1"/>
    <col min="7060" max="7066" width="11.7109375" style="5" customWidth="1"/>
    <col min="7067" max="7067" width="10.85546875" style="5" customWidth="1"/>
    <col min="7068" max="7068" width="11.7109375" style="5" customWidth="1"/>
    <col min="7069" max="7071" width="22.7109375" style="5" customWidth="1"/>
    <col min="7072" max="7074" width="20.7109375" style="5" customWidth="1"/>
    <col min="7075" max="7262" width="8.85546875" style="5"/>
    <col min="7263" max="7263" width="6.140625" style="5" customWidth="1"/>
    <col min="7264" max="7264" width="20.28515625" style="5" customWidth="1"/>
    <col min="7265" max="7265" width="12.42578125" style="5" customWidth="1"/>
    <col min="7266" max="7266" width="13" style="5" customWidth="1"/>
    <col min="7267" max="7267" width="12.5703125" style="5" customWidth="1"/>
    <col min="7268" max="7281" width="11.7109375" style="5" customWidth="1"/>
    <col min="7282" max="7282" width="12.28515625" style="5" customWidth="1"/>
    <col min="7283" max="7283" width="11.7109375" style="5" customWidth="1"/>
    <col min="7284" max="7284" width="12.85546875" style="5" customWidth="1"/>
    <col min="7285" max="7285" width="11.7109375" style="5" customWidth="1"/>
    <col min="7286" max="7286" width="12.7109375" style="5" customWidth="1"/>
    <col min="7287" max="7287" width="11.7109375" style="5" customWidth="1"/>
    <col min="7288" max="7288" width="13" style="5" customWidth="1"/>
    <col min="7289" max="7300" width="11.7109375" style="5" customWidth="1"/>
    <col min="7301" max="7301" width="12.5703125" style="5" customWidth="1"/>
    <col min="7302" max="7302" width="11.7109375" style="5" customWidth="1"/>
    <col min="7303" max="7303" width="13" style="5" customWidth="1"/>
    <col min="7304" max="7309" width="11.7109375" style="5" customWidth="1"/>
    <col min="7310" max="7310" width="13.7109375" style="5" customWidth="1"/>
    <col min="7311" max="7311" width="13.140625" style="5" customWidth="1"/>
    <col min="7312" max="7315" width="13" style="5" customWidth="1"/>
    <col min="7316" max="7322" width="11.7109375" style="5" customWidth="1"/>
    <col min="7323" max="7323" width="10.85546875" style="5" customWidth="1"/>
    <col min="7324" max="7324" width="11.7109375" style="5" customWidth="1"/>
    <col min="7325" max="7327" width="22.7109375" style="5" customWidth="1"/>
    <col min="7328" max="7330" width="20.7109375" style="5" customWidth="1"/>
    <col min="7331" max="7518" width="8.85546875" style="5"/>
    <col min="7519" max="7519" width="6.140625" style="5" customWidth="1"/>
    <col min="7520" max="7520" width="20.28515625" style="5" customWidth="1"/>
    <col min="7521" max="7521" width="12.42578125" style="5" customWidth="1"/>
    <col min="7522" max="7522" width="13" style="5" customWidth="1"/>
    <col min="7523" max="7523" width="12.5703125" style="5" customWidth="1"/>
    <col min="7524" max="7537" width="11.7109375" style="5" customWidth="1"/>
    <col min="7538" max="7538" width="12.28515625" style="5" customWidth="1"/>
    <col min="7539" max="7539" width="11.7109375" style="5" customWidth="1"/>
    <col min="7540" max="7540" width="12.85546875" style="5" customWidth="1"/>
    <col min="7541" max="7541" width="11.7109375" style="5" customWidth="1"/>
    <col min="7542" max="7542" width="12.7109375" style="5" customWidth="1"/>
    <col min="7543" max="7543" width="11.7109375" style="5" customWidth="1"/>
    <col min="7544" max="7544" width="13" style="5" customWidth="1"/>
    <col min="7545" max="7556" width="11.7109375" style="5" customWidth="1"/>
    <col min="7557" max="7557" width="12.5703125" style="5" customWidth="1"/>
    <col min="7558" max="7558" width="11.7109375" style="5" customWidth="1"/>
    <col min="7559" max="7559" width="13" style="5" customWidth="1"/>
    <col min="7560" max="7565" width="11.7109375" style="5" customWidth="1"/>
    <col min="7566" max="7566" width="13.7109375" style="5" customWidth="1"/>
    <col min="7567" max="7567" width="13.140625" style="5" customWidth="1"/>
    <col min="7568" max="7571" width="13" style="5" customWidth="1"/>
    <col min="7572" max="7578" width="11.7109375" style="5" customWidth="1"/>
    <col min="7579" max="7579" width="10.85546875" style="5" customWidth="1"/>
    <col min="7580" max="7580" width="11.7109375" style="5" customWidth="1"/>
    <col min="7581" max="7583" width="22.7109375" style="5" customWidth="1"/>
    <col min="7584" max="7586" width="20.7109375" style="5" customWidth="1"/>
    <col min="7587" max="7774" width="8.85546875" style="5"/>
    <col min="7775" max="7775" width="6.140625" style="5" customWidth="1"/>
    <col min="7776" max="7776" width="20.28515625" style="5" customWidth="1"/>
    <col min="7777" max="7777" width="12.42578125" style="5" customWidth="1"/>
    <col min="7778" max="7778" width="13" style="5" customWidth="1"/>
    <col min="7779" max="7779" width="12.5703125" style="5" customWidth="1"/>
    <col min="7780" max="7793" width="11.7109375" style="5" customWidth="1"/>
    <col min="7794" max="7794" width="12.28515625" style="5" customWidth="1"/>
    <col min="7795" max="7795" width="11.7109375" style="5" customWidth="1"/>
    <col min="7796" max="7796" width="12.85546875" style="5" customWidth="1"/>
    <col min="7797" max="7797" width="11.7109375" style="5" customWidth="1"/>
    <col min="7798" max="7798" width="12.7109375" style="5" customWidth="1"/>
    <col min="7799" max="7799" width="11.7109375" style="5" customWidth="1"/>
    <col min="7800" max="7800" width="13" style="5" customWidth="1"/>
    <col min="7801" max="7812" width="11.7109375" style="5" customWidth="1"/>
    <col min="7813" max="7813" width="12.5703125" style="5" customWidth="1"/>
    <col min="7814" max="7814" width="11.7109375" style="5" customWidth="1"/>
    <col min="7815" max="7815" width="13" style="5" customWidth="1"/>
    <col min="7816" max="7821" width="11.7109375" style="5" customWidth="1"/>
    <col min="7822" max="7822" width="13.7109375" style="5" customWidth="1"/>
    <col min="7823" max="7823" width="13.140625" style="5" customWidth="1"/>
    <col min="7824" max="7827" width="13" style="5" customWidth="1"/>
    <col min="7828" max="7834" width="11.7109375" style="5" customWidth="1"/>
    <col min="7835" max="7835" width="10.85546875" style="5" customWidth="1"/>
    <col min="7836" max="7836" width="11.7109375" style="5" customWidth="1"/>
    <col min="7837" max="7839" width="22.7109375" style="5" customWidth="1"/>
    <col min="7840" max="7842" width="20.7109375" style="5" customWidth="1"/>
    <col min="7843" max="8030" width="8.85546875" style="5"/>
    <col min="8031" max="8031" width="6.140625" style="5" customWidth="1"/>
    <col min="8032" max="8032" width="20.28515625" style="5" customWidth="1"/>
    <col min="8033" max="8033" width="12.42578125" style="5" customWidth="1"/>
    <col min="8034" max="8034" width="13" style="5" customWidth="1"/>
    <col min="8035" max="8035" width="12.5703125" style="5" customWidth="1"/>
    <col min="8036" max="8049" width="11.7109375" style="5" customWidth="1"/>
    <col min="8050" max="8050" width="12.28515625" style="5" customWidth="1"/>
    <col min="8051" max="8051" width="11.7109375" style="5" customWidth="1"/>
    <col min="8052" max="8052" width="12.85546875" style="5" customWidth="1"/>
    <col min="8053" max="8053" width="11.7109375" style="5" customWidth="1"/>
    <col min="8054" max="8054" width="12.7109375" style="5" customWidth="1"/>
    <col min="8055" max="8055" width="11.7109375" style="5" customWidth="1"/>
    <col min="8056" max="8056" width="13" style="5" customWidth="1"/>
    <col min="8057" max="8068" width="11.7109375" style="5" customWidth="1"/>
    <col min="8069" max="8069" width="12.5703125" style="5" customWidth="1"/>
    <col min="8070" max="8070" width="11.7109375" style="5" customWidth="1"/>
    <col min="8071" max="8071" width="13" style="5" customWidth="1"/>
    <col min="8072" max="8077" width="11.7109375" style="5" customWidth="1"/>
    <col min="8078" max="8078" width="13.7109375" style="5" customWidth="1"/>
    <col min="8079" max="8079" width="13.140625" style="5" customWidth="1"/>
    <col min="8080" max="8083" width="13" style="5" customWidth="1"/>
    <col min="8084" max="8090" width="11.7109375" style="5" customWidth="1"/>
    <col min="8091" max="8091" width="10.85546875" style="5" customWidth="1"/>
    <col min="8092" max="8092" width="11.7109375" style="5" customWidth="1"/>
    <col min="8093" max="8095" width="22.7109375" style="5" customWidth="1"/>
    <col min="8096" max="8098" width="20.7109375" style="5" customWidth="1"/>
    <col min="8099" max="8286" width="8.85546875" style="5"/>
    <col min="8287" max="8287" width="6.140625" style="5" customWidth="1"/>
    <col min="8288" max="8288" width="20.28515625" style="5" customWidth="1"/>
    <col min="8289" max="8289" width="12.42578125" style="5" customWidth="1"/>
    <col min="8290" max="8290" width="13" style="5" customWidth="1"/>
    <col min="8291" max="8291" width="12.5703125" style="5" customWidth="1"/>
    <col min="8292" max="8305" width="11.7109375" style="5" customWidth="1"/>
    <col min="8306" max="8306" width="12.28515625" style="5" customWidth="1"/>
    <col min="8307" max="8307" width="11.7109375" style="5" customWidth="1"/>
    <col min="8308" max="8308" width="12.85546875" style="5" customWidth="1"/>
    <col min="8309" max="8309" width="11.7109375" style="5" customWidth="1"/>
    <col min="8310" max="8310" width="12.7109375" style="5" customWidth="1"/>
    <col min="8311" max="8311" width="11.7109375" style="5" customWidth="1"/>
    <col min="8312" max="8312" width="13" style="5" customWidth="1"/>
    <col min="8313" max="8324" width="11.7109375" style="5" customWidth="1"/>
    <col min="8325" max="8325" width="12.5703125" style="5" customWidth="1"/>
    <col min="8326" max="8326" width="11.7109375" style="5" customWidth="1"/>
    <col min="8327" max="8327" width="13" style="5" customWidth="1"/>
    <col min="8328" max="8333" width="11.7109375" style="5" customWidth="1"/>
    <col min="8334" max="8334" width="13.7109375" style="5" customWidth="1"/>
    <col min="8335" max="8335" width="13.140625" style="5" customWidth="1"/>
    <col min="8336" max="8339" width="13" style="5" customWidth="1"/>
    <col min="8340" max="8346" width="11.7109375" style="5" customWidth="1"/>
    <col min="8347" max="8347" width="10.85546875" style="5" customWidth="1"/>
    <col min="8348" max="8348" width="11.7109375" style="5" customWidth="1"/>
    <col min="8349" max="8351" width="22.7109375" style="5" customWidth="1"/>
    <col min="8352" max="8354" width="20.7109375" style="5" customWidth="1"/>
    <col min="8355" max="8542" width="8.85546875" style="5"/>
    <col min="8543" max="8543" width="6.140625" style="5" customWidth="1"/>
    <col min="8544" max="8544" width="20.28515625" style="5" customWidth="1"/>
    <col min="8545" max="8545" width="12.42578125" style="5" customWidth="1"/>
    <col min="8546" max="8546" width="13" style="5" customWidth="1"/>
    <col min="8547" max="8547" width="12.5703125" style="5" customWidth="1"/>
    <col min="8548" max="8561" width="11.7109375" style="5" customWidth="1"/>
    <col min="8562" max="8562" width="12.28515625" style="5" customWidth="1"/>
    <col min="8563" max="8563" width="11.7109375" style="5" customWidth="1"/>
    <col min="8564" max="8564" width="12.85546875" style="5" customWidth="1"/>
    <col min="8565" max="8565" width="11.7109375" style="5" customWidth="1"/>
    <col min="8566" max="8566" width="12.7109375" style="5" customWidth="1"/>
    <col min="8567" max="8567" width="11.7109375" style="5" customWidth="1"/>
    <col min="8568" max="8568" width="13" style="5" customWidth="1"/>
    <col min="8569" max="8580" width="11.7109375" style="5" customWidth="1"/>
    <col min="8581" max="8581" width="12.5703125" style="5" customWidth="1"/>
    <col min="8582" max="8582" width="11.7109375" style="5" customWidth="1"/>
    <col min="8583" max="8583" width="13" style="5" customWidth="1"/>
    <col min="8584" max="8589" width="11.7109375" style="5" customWidth="1"/>
    <col min="8590" max="8590" width="13.7109375" style="5" customWidth="1"/>
    <col min="8591" max="8591" width="13.140625" style="5" customWidth="1"/>
    <col min="8592" max="8595" width="13" style="5" customWidth="1"/>
    <col min="8596" max="8602" width="11.7109375" style="5" customWidth="1"/>
    <col min="8603" max="8603" width="10.85546875" style="5" customWidth="1"/>
    <col min="8604" max="8604" width="11.7109375" style="5" customWidth="1"/>
    <col min="8605" max="8607" width="22.7109375" style="5" customWidth="1"/>
    <col min="8608" max="8610" width="20.7109375" style="5" customWidth="1"/>
    <col min="8611" max="8798" width="8.85546875" style="5"/>
    <col min="8799" max="8799" width="6.140625" style="5" customWidth="1"/>
    <col min="8800" max="8800" width="20.28515625" style="5" customWidth="1"/>
    <col min="8801" max="8801" width="12.42578125" style="5" customWidth="1"/>
    <col min="8802" max="8802" width="13" style="5" customWidth="1"/>
    <col min="8803" max="8803" width="12.5703125" style="5" customWidth="1"/>
    <col min="8804" max="8817" width="11.7109375" style="5" customWidth="1"/>
    <col min="8818" max="8818" width="12.28515625" style="5" customWidth="1"/>
    <col min="8819" max="8819" width="11.7109375" style="5" customWidth="1"/>
    <col min="8820" max="8820" width="12.85546875" style="5" customWidth="1"/>
    <col min="8821" max="8821" width="11.7109375" style="5" customWidth="1"/>
    <col min="8822" max="8822" width="12.7109375" style="5" customWidth="1"/>
    <col min="8823" max="8823" width="11.7109375" style="5" customWidth="1"/>
    <col min="8824" max="8824" width="13" style="5" customWidth="1"/>
    <col min="8825" max="8836" width="11.7109375" style="5" customWidth="1"/>
    <col min="8837" max="8837" width="12.5703125" style="5" customWidth="1"/>
    <col min="8838" max="8838" width="11.7109375" style="5" customWidth="1"/>
    <col min="8839" max="8839" width="13" style="5" customWidth="1"/>
    <col min="8840" max="8845" width="11.7109375" style="5" customWidth="1"/>
    <col min="8846" max="8846" width="13.7109375" style="5" customWidth="1"/>
    <col min="8847" max="8847" width="13.140625" style="5" customWidth="1"/>
    <col min="8848" max="8851" width="13" style="5" customWidth="1"/>
    <col min="8852" max="8858" width="11.7109375" style="5" customWidth="1"/>
    <col min="8859" max="8859" width="10.85546875" style="5" customWidth="1"/>
    <col min="8860" max="8860" width="11.7109375" style="5" customWidth="1"/>
    <col min="8861" max="8863" width="22.7109375" style="5" customWidth="1"/>
    <col min="8864" max="8866" width="20.7109375" style="5" customWidth="1"/>
    <col min="8867" max="9054" width="8.85546875" style="5"/>
    <col min="9055" max="9055" width="6.140625" style="5" customWidth="1"/>
    <col min="9056" max="9056" width="20.28515625" style="5" customWidth="1"/>
    <col min="9057" max="9057" width="12.42578125" style="5" customWidth="1"/>
    <col min="9058" max="9058" width="13" style="5" customWidth="1"/>
    <col min="9059" max="9059" width="12.5703125" style="5" customWidth="1"/>
    <col min="9060" max="9073" width="11.7109375" style="5" customWidth="1"/>
    <col min="9074" max="9074" width="12.28515625" style="5" customWidth="1"/>
    <col min="9075" max="9075" width="11.7109375" style="5" customWidth="1"/>
    <col min="9076" max="9076" width="12.85546875" style="5" customWidth="1"/>
    <col min="9077" max="9077" width="11.7109375" style="5" customWidth="1"/>
    <col min="9078" max="9078" width="12.7109375" style="5" customWidth="1"/>
    <col min="9079" max="9079" width="11.7109375" style="5" customWidth="1"/>
    <col min="9080" max="9080" width="13" style="5" customWidth="1"/>
    <col min="9081" max="9092" width="11.7109375" style="5" customWidth="1"/>
    <col min="9093" max="9093" width="12.5703125" style="5" customWidth="1"/>
    <col min="9094" max="9094" width="11.7109375" style="5" customWidth="1"/>
    <col min="9095" max="9095" width="13" style="5" customWidth="1"/>
    <col min="9096" max="9101" width="11.7109375" style="5" customWidth="1"/>
    <col min="9102" max="9102" width="13.7109375" style="5" customWidth="1"/>
    <col min="9103" max="9103" width="13.140625" style="5" customWidth="1"/>
    <col min="9104" max="9107" width="13" style="5" customWidth="1"/>
    <col min="9108" max="9114" width="11.7109375" style="5" customWidth="1"/>
    <col min="9115" max="9115" width="10.85546875" style="5" customWidth="1"/>
    <col min="9116" max="9116" width="11.7109375" style="5" customWidth="1"/>
    <col min="9117" max="9119" width="22.7109375" style="5" customWidth="1"/>
    <col min="9120" max="9122" width="20.7109375" style="5" customWidth="1"/>
    <col min="9123" max="9310" width="8.85546875" style="5"/>
    <col min="9311" max="9311" width="6.140625" style="5" customWidth="1"/>
    <col min="9312" max="9312" width="20.28515625" style="5" customWidth="1"/>
    <col min="9313" max="9313" width="12.42578125" style="5" customWidth="1"/>
    <col min="9314" max="9314" width="13" style="5" customWidth="1"/>
    <col min="9315" max="9315" width="12.5703125" style="5" customWidth="1"/>
    <col min="9316" max="9329" width="11.7109375" style="5" customWidth="1"/>
    <col min="9330" max="9330" width="12.28515625" style="5" customWidth="1"/>
    <col min="9331" max="9331" width="11.7109375" style="5" customWidth="1"/>
    <col min="9332" max="9332" width="12.85546875" style="5" customWidth="1"/>
    <col min="9333" max="9333" width="11.7109375" style="5" customWidth="1"/>
    <col min="9334" max="9334" width="12.7109375" style="5" customWidth="1"/>
    <col min="9335" max="9335" width="11.7109375" style="5" customWidth="1"/>
    <col min="9336" max="9336" width="13" style="5" customWidth="1"/>
    <col min="9337" max="9348" width="11.7109375" style="5" customWidth="1"/>
    <col min="9349" max="9349" width="12.5703125" style="5" customWidth="1"/>
    <col min="9350" max="9350" width="11.7109375" style="5" customWidth="1"/>
    <col min="9351" max="9351" width="13" style="5" customWidth="1"/>
    <col min="9352" max="9357" width="11.7109375" style="5" customWidth="1"/>
    <col min="9358" max="9358" width="13.7109375" style="5" customWidth="1"/>
    <col min="9359" max="9359" width="13.140625" style="5" customWidth="1"/>
    <col min="9360" max="9363" width="13" style="5" customWidth="1"/>
    <col min="9364" max="9370" width="11.7109375" style="5" customWidth="1"/>
    <col min="9371" max="9371" width="10.85546875" style="5" customWidth="1"/>
    <col min="9372" max="9372" width="11.7109375" style="5" customWidth="1"/>
    <col min="9373" max="9375" width="22.7109375" style="5" customWidth="1"/>
    <col min="9376" max="9378" width="20.7109375" style="5" customWidth="1"/>
    <col min="9379" max="9566" width="8.85546875" style="5"/>
    <col min="9567" max="9567" width="6.140625" style="5" customWidth="1"/>
    <col min="9568" max="9568" width="20.28515625" style="5" customWidth="1"/>
    <col min="9569" max="9569" width="12.42578125" style="5" customWidth="1"/>
    <col min="9570" max="9570" width="13" style="5" customWidth="1"/>
    <col min="9571" max="9571" width="12.5703125" style="5" customWidth="1"/>
    <col min="9572" max="9585" width="11.7109375" style="5" customWidth="1"/>
    <col min="9586" max="9586" width="12.28515625" style="5" customWidth="1"/>
    <col min="9587" max="9587" width="11.7109375" style="5" customWidth="1"/>
    <col min="9588" max="9588" width="12.85546875" style="5" customWidth="1"/>
    <col min="9589" max="9589" width="11.7109375" style="5" customWidth="1"/>
    <col min="9590" max="9590" width="12.7109375" style="5" customWidth="1"/>
    <col min="9591" max="9591" width="11.7109375" style="5" customWidth="1"/>
    <col min="9592" max="9592" width="13" style="5" customWidth="1"/>
    <col min="9593" max="9604" width="11.7109375" style="5" customWidth="1"/>
    <col min="9605" max="9605" width="12.5703125" style="5" customWidth="1"/>
    <col min="9606" max="9606" width="11.7109375" style="5" customWidth="1"/>
    <col min="9607" max="9607" width="13" style="5" customWidth="1"/>
    <col min="9608" max="9613" width="11.7109375" style="5" customWidth="1"/>
    <col min="9614" max="9614" width="13.7109375" style="5" customWidth="1"/>
    <col min="9615" max="9615" width="13.140625" style="5" customWidth="1"/>
    <col min="9616" max="9619" width="13" style="5" customWidth="1"/>
    <col min="9620" max="9626" width="11.7109375" style="5" customWidth="1"/>
    <col min="9627" max="9627" width="10.85546875" style="5" customWidth="1"/>
    <col min="9628" max="9628" width="11.7109375" style="5" customWidth="1"/>
    <col min="9629" max="9631" width="22.7109375" style="5" customWidth="1"/>
    <col min="9632" max="9634" width="20.7109375" style="5" customWidth="1"/>
    <col min="9635" max="9822" width="8.85546875" style="5"/>
    <col min="9823" max="9823" width="6.140625" style="5" customWidth="1"/>
    <col min="9824" max="9824" width="20.28515625" style="5" customWidth="1"/>
    <col min="9825" max="9825" width="12.42578125" style="5" customWidth="1"/>
    <col min="9826" max="9826" width="13" style="5" customWidth="1"/>
    <col min="9827" max="9827" width="12.5703125" style="5" customWidth="1"/>
    <col min="9828" max="9841" width="11.7109375" style="5" customWidth="1"/>
    <col min="9842" max="9842" width="12.28515625" style="5" customWidth="1"/>
    <col min="9843" max="9843" width="11.7109375" style="5" customWidth="1"/>
    <col min="9844" max="9844" width="12.85546875" style="5" customWidth="1"/>
    <col min="9845" max="9845" width="11.7109375" style="5" customWidth="1"/>
    <col min="9846" max="9846" width="12.7109375" style="5" customWidth="1"/>
    <col min="9847" max="9847" width="11.7109375" style="5" customWidth="1"/>
    <col min="9848" max="9848" width="13" style="5" customWidth="1"/>
    <col min="9849" max="9860" width="11.7109375" style="5" customWidth="1"/>
    <col min="9861" max="9861" width="12.5703125" style="5" customWidth="1"/>
    <col min="9862" max="9862" width="11.7109375" style="5" customWidth="1"/>
    <col min="9863" max="9863" width="13" style="5" customWidth="1"/>
    <col min="9864" max="9869" width="11.7109375" style="5" customWidth="1"/>
    <col min="9870" max="9870" width="13.7109375" style="5" customWidth="1"/>
    <col min="9871" max="9871" width="13.140625" style="5" customWidth="1"/>
    <col min="9872" max="9875" width="13" style="5" customWidth="1"/>
    <col min="9876" max="9882" width="11.7109375" style="5" customWidth="1"/>
    <col min="9883" max="9883" width="10.85546875" style="5" customWidth="1"/>
    <col min="9884" max="9884" width="11.7109375" style="5" customWidth="1"/>
    <col min="9885" max="9887" width="22.7109375" style="5" customWidth="1"/>
    <col min="9888" max="9890" width="20.7109375" style="5" customWidth="1"/>
    <col min="9891" max="10078" width="8.85546875" style="5"/>
    <col min="10079" max="10079" width="6.140625" style="5" customWidth="1"/>
    <col min="10080" max="10080" width="20.28515625" style="5" customWidth="1"/>
    <col min="10081" max="10081" width="12.42578125" style="5" customWidth="1"/>
    <col min="10082" max="10082" width="13" style="5" customWidth="1"/>
    <col min="10083" max="10083" width="12.5703125" style="5" customWidth="1"/>
    <col min="10084" max="10097" width="11.7109375" style="5" customWidth="1"/>
    <col min="10098" max="10098" width="12.28515625" style="5" customWidth="1"/>
    <col min="10099" max="10099" width="11.7109375" style="5" customWidth="1"/>
    <col min="10100" max="10100" width="12.85546875" style="5" customWidth="1"/>
    <col min="10101" max="10101" width="11.7109375" style="5" customWidth="1"/>
    <col min="10102" max="10102" width="12.7109375" style="5" customWidth="1"/>
    <col min="10103" max="10103" width="11.7109375" style="5" customWidth="1"/>
    <col min="10104" max="10104" width="13" style="5" customWidth="1"/>
    <col min="10105" max="10116" width="11.7109375" style="5" customWidth="1"/>
    <col min="10117" max="10117" width="12.5703125" style="5" customWidth="1"/>
    <col min="10118" max="10118" width="11.7109375" style="5" customWidth="1"/>
    <col min="10119" max="10119" width="13" style="5" customWidth="1"/>
    <col min="10120" max="10125" width="11.7109375" style="5" customWidth="1"/>
    <col min="10126" max="10126" width="13.7109375" style="5" customWidth="1"/>
    <col min="10127" max="10127" width="13.140625" style="5" customWidth="1"/>
    <col min="10128" max="10131" width="13" style="5" customWidth="1"/>
    <col min="10132" max="10138" width="11.7109375" style="5" customWidth="1"/>
    <col min="10139" max="10139" width="10.85546875" style="5" customWidth="1"/>
    <col min="10140" max="10140" width="11.7109375" style="5" customWidth="1"/>
    <col min="10141" max="10143" width="22.7109375" style="5" customWidth="1"/>
    <col min="10144" max="10146" width="20.7109375" style="5" customWidth="1"/>
    <col min="10147" max="10334" width="8.85546875" style="5"/>
    <col min="10335" max="10335" width="6.140625" style="5" customWidth="1"/>
    <col min="10336" max="10336" width="20.28515625" style="5" customWidth="1"/>
    <col min="10337" max="10337" width="12.42578125" style="5" customWidth="1"/>
    <col min="10338" max="10338" width="13" style="5" customWidth="1"/>
    <col min="10339" max="10339" width="12.5703125" style="5" customWidth="1"/>
    <col min="10340" max="10353" width="11.7109375" style="5" customWidth="1"/>
    <col min="10354" max="10354" width="12.28515625" style="5" customWidth="1"/>
    <col min="10355" max="10355" width="11.7109375" style="5" customWidth="1"/>
    <col min="10356" max="10356" width="12.85546875" style="5" customWidth="1"/>
    <col min="10357" max="10357" width="11.7109375" style="5" customWidth="1"/>
    <col min="10358" max="10358" width="12.7109375" style="5" customWidth="1"/>
    <col min="10359" max="10359" width="11.7109375" style="5" customWidth="1"/>
    <col min="10360" max="10360" width="13" style="5" customWidth="1"/>
    <col min="10361" max="10372" width="11.7109375" style="5" customWidth="1"/>
    <col min="10373" max="10373" width="12.5703125" style="5" customWidth="1"/>
    <col min="10374" max="10374" width="11.7109375" style="5" customWidth="1"/>
    <col min="10375" max="10375" width="13" style="5" customWidth="1"/>
    <col min="10376" max="10381" width="11.7109375" style="5" customWidth="1"/>
    <col min="10382" max="10382" width="13.7109375" style="5" customWidth="1"/>
    <col min="10383" max="10383" width="13.140625" style="5" customWidth="1"/>
    <col min="10384" max="10387" width="13" style="5" customWidth="1"/>
    <col min="10388" max="10394" width="11.7109375" style="5" customWidth="1"/>
    <col min="10395" max="10395" width="10.85546875" style="5" customWidth="1"/>
    <col min="10396" max="10396" width="11.7109375" style="5" customWidth="1"/>
    <col min="10397" max="10399" width="22.7109375" style="5" customWidth="1"/>
    <col min="10400" max="10402" width="20.7109375" style="5" customWidth="1"/>
    <col min="10403" max="10590" width="8.85546875" style="5"/>
    <col min="10591" max="10591" width="6.140625" style="5" customWidth="1"/>
    <col min="10592" max="10592" width="20.28515625" style="5" customWidth="1"/>
    <col min="10593" max="10593" width="12.42578125" style="5" customWidth="1"/>
    <col min="10594" max="10594" width="13" style="5" customWidth="1"/>
    <col min="10595" max="10595" width="12.5703125" style="5" customWidth="1"/>
    <col min="10596" max="10609" width="11.7109375" style="5" customWidth="1"/>
    <col min="10610" max="10610" width="12.28515625" style="5" customWidth="1"/>
    <col min="10611" max="10611" width="11.7109375" style="5" customWidth="1"/>
    <col min="10612" max="10612" width="12.85546875" style="5" customWidth="1"/>
    <col min="10613" max="10613" width="11.7109375" style="5" customWidth="1"/>
    <col min="10614" max="10614" width="12.7109375" style="5" customWidth="1"/>
    <col min="10615" max="10615" width="11.7109375" style="5" customWidth="1"/>
    <col min="10616" max="10616" width="13" style="5" customWidth="1"/>
    <col min="10617" max="10628" width="11.7109375" style="5" customWidth="1"/>
    <col min="10629" max="10629" width="12.5703125" style="5" customWidth="1"/>
    <col min="10630" max="10630" width="11.7109375" style="5" customWidth="1"/>
    <col min="10631" max="10631" width="13" style="5" customWidth="1"/>
    <col min="10632" max="10637" width="11.7109375" style="5" customWidth="1"/>
    <col min="10638" max="10638" width="13.7109375" style="5" customWidth="1"/>
    <col min="10639" max="10639" width="13.140625" style="5" customWidth="1"/>
    <col min="10640" max="10643" width="13" style="5" customWidth="1"/>
    <col min="10644" max="10650" width="11.7109375" style="5" customWidth="1"/>
    <col min="10651" max="10651" width="10.85546875" style="5" customWidth="1"/>
    <col min="10652" max="10652" width="11.7109375" style="5" customWidth="1"/>
    <col min="10653" max="10655" width="22.7109375" style="5" customWidth="1"/>
    <col min="10656" max="10658" width="20.7109375" style="5" customWidth="1"/>
    <col min="10659" max="10846" width="8.85546875" style="5"/>
    <col min="10847" max="10847" width="6.140625" style="5" customWidth="1"/>
    <col min="10848" max="10848" width="20.28515625" style="5" customWidth="1"/>
    <col min="10849" max="10849" width="12.42578125" style="5" customWidth="1"/>
    <col min="10850" max="10850" width="13" style="5" customWidth="1"/>
    <col min="10851" max="10851" width="12.5703125" style="5" customWidth="1"/>
    <col min="10852" max="10865" width="11.7109375" style="5" customWidth="1"/>
    <col min="10866" max="10866" width="12.28515625" style="5" customWidth="1"/>
    <col min="10867" max="10867" width="11.7109375" style="5" customWidth="1"/>
    <col min="10868" max="10868" width="12.85546875" style="5" customWidth="1"/>
    <col min="10869" max="10869" width="11.7109375" style="5" customWidth="1"/>
    <col min="10870" max="10870" width="12.7109375" style="5" customWidth="1"/>
    <col min="10871" max="10871" width="11.7109375" style="5" customWidth="1"/>
    <col min="10872" max="10872" width="13" style="5" customWidth="1"/>
    <col min="10873" max="10884" width="11.7109375" style="5" customWidth="1"/>
    <col min="10885" max="10885" width="12.5703125" style="5" customWidth="1"/>
    <col min="10886" max="10886" width="11.7109375" style="5" customWidth="1"/>
    <col min="10887" max="10887" width="13" style="5" customWidth="1"/>
    <col min="10888" max="10893" width="11.7109375" style="5" customWidth="1"/>
    <col min="10894" max="10894" width="13.7109375" style="5" customWidth="1"/>
    <col min="10895" max="10895" width="13.140625" style="5" customWidth="1"/>
    <col min="10896" max="10899" width="13" style="5" customWidth="1"/>
    <col min="10900" max="10906" width="11.7109375" style="5" customWidth="1"/>
    <col min="10907" max="10907" width="10.85546875" style="5" customWidth="1"/>
    <col min="10908" max="10908" width="11.7109375" style="5" customWidth="1"/>
    <col min="10909" max="10911" width="22.7109375" style="5" customWidth="1"/>
    <col min="10912" max="10914" width="20.7109375" style="5" customWidth="1"/>
    <col min="10915" max="11102" width="8.85546875" style="5"/>
    <col min="11103" max="11103" width="6.140625" style="5" customWidth="1"/>
    <col min="11104" max="11104" width="20.28515625" style="5" customWidth="1"/>
    <col min="11105" max="11105" width="12.42578125" style="5" customWidth="1"/>
    <col min="11106" max="11106" width="13" style="5" customWidth="1"/>
    <col min="11107" max="11107" width="12.5703125" style="5" customWidth="1"/>
    <col min="11108" max="11121" width="11.7109375" style="5" customWidth="1"/>
    <col min="11122" max="11122" width="12.28515625" style="5" customWidth="1"/>
    <col min="11123" max="11123" width="11.7109375" style="5" customWidth="1"/>
    <col min="11124" max="11124" width="12.85546875" style="5" customWidth="1"/>
    <col min="11125" max="11125" width="11.7109375" style="5" customWidth="1"/>
    <col min="11126" max="11126" width="12.7109375" style="5" customWidth="1"/>
    <col min="11127" max="11127" width="11.7109375" style="5" customWidth="1"/>
    <col min="11128" max="11128" width="13" style="5" customWidth="1"/>
    <col min="11129" max="11140" width="11.7109375" style="5" customWidth="1"/>
    <col min="11141" max="11141" width="12.5703125" style="5" customWidth="1"/>
    <col min="11142" max="11142" width="11.7109375" style="5" customWidth="1"/>
    <col min="11143" max="11143" width="13" style="5" customWidth="1"/>
    <col min="11144" max="11149" width="11.7109375" style="5" customWidth="1"/>
    <col min="11150" max="11150" width="13.7109375" style="5" customWidth="1"/>
    <col min="11151" max="11151" width="13.140625" style="5" customWidth="1"/>
    <col min="11152" max="11155" width="13" style="5" customWidth="1"/>
    <col min="11156" max="11162" width="11.7109375" style="5" customWidth="1"/>
    <col min="11163" max="11163" width="10.85546875" style="5" customWidth="1"/>
    <col min="11164" max="11164" width="11.7109375" style="5" customWidth="1"/>
    <col min="11165" max="11167" width="22.7109375" style="5" customWidth="1"/>
    <col min="11168" max="11170" width="20.7109375" style="5" customWidth="1"/>
    <col min="11171" max="11358" width="8.85546875" style="5"/>
    <col min="11359" max="11359" width="6.140625" style="5" customWidth="1"/>
    <col min="11360" max="11360" width="20.28515625" style="5" customWidth="1"/>
    <col min="11361" max="11361" width="12.42578125" style="5" customWidth="1"/>
    <col min="11362" max="11362" width="13" style="5" customWidth="1"/>
    <col min="11363" max="11363" width="12.5703125" style="5" customWidth="1"/>
    <col min="11364" max="11377" width="11.7109375" style="5" customWidth="1"/>
    <col min="11378" max="11378" width="12.28515625" style="5" customWidth="1"/>
    <col min="11379" max="11379" width="11.7109375" style="5" customWidth="1"/>
    <col min="11380" max="11380" width="12.85546875" style="5" customWidth="1"/>
    <col min="11381" max="11381" width="11.7109375" style="5" customWidth="1"/>
    <col min="11382" max="11382" width="12.7109375" style="5" customWidth="1"/>
    <col min="11383" max="11383" width="11.7109375" style="5" customWidth="1"/>
    <col min="11384" max="11384" width="13" style="5" customWidth="1"/>
    <col min="11385" max="11396" width="11.7109375" style="5" customWidth="1"/>
    <col min="11397" max="11397" width="12.5703125" style="5" customWidth="1"/>
    <col min="11398" max="11398" width="11.7109375" style="5" customWidth="1"/>
    <col min="11399" max="11399" width="13" style="5" customWidth="1"/>
    <col min="11400" max="11405" width="11.7109375" style="5" customWidth="1"/>
    <col min="11406" max="11406" width="13.7109375" style="5" customWidth="1"/>
    <col min="11407" max="11407" width="13.140625" style="5" customWidth="1"/>
    <col min="11408" max="11411" width="13" style="5" customWidth="1"/>
    <col min="11412" max="11418" width="11.7109375" style="5" customWidth="1"/>
    <col min="11419" max="11419" width="10.85546875" style="5" customWidth="1"/>
    <col min="11420" max="11420" width="11.7109375" style="5" customWidth="1"/>
    <col min="11421" max="11423" width="22.7109375" style="5" customWidth="1"/>
    <col min="11424" max="11426" width="20.7109375" style="5" customWidth="1"/>
    <col min="11427" max="11614" width="8.85546875" style="5"/>
    <col min="11615" max="11615" width="6.140625" style="5" customWidth="1"/>
    <col min="11616" max="11616" width="20.28515625" style="5" customWidth="1"/>
    <col min="11617" max="11617" width="12.42578125" style="5" customWidth="1"/>
    <col min="11618" max="11618" width="13" style="5" customWidth="1"/>
    <col min="11619" max="11619" width="12.5703125" style="5" customWidth="1"/>
    <col min="11620" max="11633" width="11.7109375" style="5" customWidth="1"/>
    <col min="11634" max="11634" width="12.28515625" style="5" customWidth="1"/>
    <col min="11635" max="11635" width="11.7109375" style="5" customWidth="1"/>
    <col min="11636" max="11636" width="12.85546875" style="5" customWidth="1"/>
    <col min="11637" max="11637" width="11.7109375" style="5" customWidth="1"/>
    <col min="11638" max="11638" width="12.7109375" style="5" customWidth="1"/>
    <col min="11639" max="11639" width="11.7109375" style="5" customWidth="1"/>
    <col min="11640" max="11640" width="13" style="5" customWidth="1"/>
    <col min="11641" max="11652" width="11.7109375" style="5" customWidth="1"/>
    <col min="11653" max="11653" width="12.5703125" style="5" customWidth="1"/>
    <col min="11654" max="11654" width="11.7109375" style="5" customWidth="1"/>
    <col min="11655" max="11655" width="13" style="5" customWidth="1"/>
    <col min="11656" max="11661" width="11.7109375" style="5" customWidth="1"/>
    <col min="11662" max="11662" width="13.7109375" style="5" customWidth="1"/>
    <col min="11663" max="11663" width="13.140625" style="5" customWidth="1"/>
    <col min="11664" max="11667" width="13" style="5" customWidth="1"/>
    <col min="11668" max="11674" width="11.7109375" style="5" customWidth="1"/>
    <col min="11675" max="11675" width="10.85546875" style="5" customWidth="1"/>
    <col min="11676" max="11676" width="11.7109375" style="5" customWidth="1"/>
    <col min="11677" max="11679" width="22.7109375" style="5" customWidth="1"/>
    <col min="11680" max="11682" width="20.7109375" style="5" customWidth="1"/>
    <col min="11683" max="11870" width="8.85546875" style="5"/>
    <col min="11871" max="11871" width="6.140625" style="5" customWidth="1"/>
    <col min="11872" max="11872" width="20.28515625" style="5" customWidth="1"/>
    <col min="11873" max="11873" width="12.42578125" style="5" customWidth="1"/>
    <col min="11874" max="11874" width="13" style="5" customWidth="1"/>
    <col min="11875" max="11875" width="12.5703125" style="5" customWidth="1"/>
    <col min="11876" max="11889" width="11.7109375" style="5" customWidth="1"/>
    <col min="11890" max="11890" width="12.28515625" style="5" customWidth="1"/>
    <col min="11891" max="11891" width="11.7109375" style="5" customWidth="1"/>
    <col min="11892" max="11892" width="12.85546875" style="5" customWidth="1"/>
    <col min="11893" max="11893" width="11.7109375" style="5" customWidth="1"/>
    <col min="11894" max="11894" width="12.7109375" style="5" customWidth="1"/>
    <col min="11895" max="11895" width="11.7109375" style="5" customWidth="1"/>
    <col min="11896" max="11896" width="13" style="5" customWidth="1"/>
    <col min="11897" max="11908" width="11.7109375" style="5" customWidth="1"/>
    <col min="11909" max="11909" width="12.5703125" style="5" customWidth="1"/>
    <col min="11910" max="11910" width="11.7109375" style="5" customWidth="1"/>
    <col min="11911" max="11911" width="13" style="5" customWidth="1"/>
    <col min="11912" max="11917" width="11.7109375" style="5" customWidth="1"/>
    <col min="11918" max="11918" width="13.7109375" style="5" customWidth="1"/>
    <col min="11919" max="11919" width="13.140625" style="5" customWidth="1"/>
    <col min="11920" max="11923" width="13" style="5" customWidth="1"/>
    <col min="11924" max="11930" width="11.7109375" style="5" customWidth="1"/>
    <col min="11931" max="11931" width="10.85546875" style="5" customWidth="1"/>
    <col min="11932" max="11932" width="11.7109375" style="5" customWidth="1"/>
    <col min="11933" max="11935" width="22.7109375" style="5" customWidth="1"/>
    <col min="11936" max="11938" width="20.7109375" style="5" customWidth="1"/>
    <col min="11939" max="12126" width="8.85546875" style="5"/>
    <col min="12127" max="12127" width="6.140625" style="5" customWidth="1"/>
    <col min="12128" max="12128" width="20.28515625" style="5" customWidth="1"/>
    <col min="12129" max="12129" width="12.42578125" style="5" customWidth="1"/>
    <col min="12130" max="12130" width="13" style="5" customWidth="1"/>
    <col min="12131" max="12131" width="12.5703125" style="5" customWidth="1"/>
    <col min="12132" max="12145" width="11.7109375" style="5" customWidth="1"/>
    <col min="12146" max="12146" width="12.28515625" style="5" customWidth="1"/>
    <col min="12147" max="12147" width="11.7109375" style="5" customWidth="1"/>
    <col min="12148" max="12148" width="12.85546875" style="5" customWidth="1"/>
    <col min="12149" max="12149" width="11.7109375" style="5" customWidth="1"/>
    <col min="12150" max="12150" width="12.7109375" style="5" customWidth="1"/>
    <col min="12151" max="12151" width="11.7109375" style="5" customWidth="1"/>
    <col min="12152" max="12152" width="13" style="5" customWidth="1"/>
    <col min="12153" max="12164" width="11.7109375" style="5" customWidth="1"/>
    <col min="12165" max="12165" width="12.5703125" style="5" customWidth="1"/>
    <col min="12166" max="12166" width="11.7109375" style="5" customWidth="1"/>
    <col min="12167" max="12167" width="13" style="5" customWidth="1"/>
    <col min="12168" max="12173" width="11.7109375" style="5" customWidth="1"/>
    <col min="12174" max="12174" width="13.7109375" style="5" customWidth="1"/>
    <col min="12175" max="12175" width="13.140625" style="5" customWidth="1"/>
    <col min="12176" max="12179" width="13" style="5" customWidth="1"/>
    <col min="12180" max="12186" width="11.7109375" style="5" customWidth="1"/>
    <col min="12187" max="12187" width="10.85546875" style="5" customWidth="1"/>
    <col min="12188" max="12188" width="11.7109375" style="5" customWidth="1"/>
    <col min="12189" max="12191" width="22.7109375" style="5" customWidth="1"/>
    <col min="12192" max="12194" width="20.7109375" style="5" customWidth="1"/>
    <col min="12195" max="12382" width="8.85546875" style="5"/>
    <col min="12383" max="12383" width="6.140625" style="5" customWidth="1"/>
    <col min="12384" max="12384" width="20.28515625" style="5" customWidth="1"/>
    <col min="12385" max="12385" width="12.42578125" style="5" customWidth="1"/>
    <col min="12386" max="12386" width="13" style="5" customWidth="1"/>
    <col min="12387" max="12387" width="12.5703125" style="5" customWidth="1"/>
    <col min="12388" max="12401" width="11.7109375" style="5" customWidth="1"/>
    <col min="12402" max="12402" width="12.28515625" style="5" customWidth="1"/>
    <col min="12403" max="12403" width="11.7109375" style="5" customWidth="1"/>
    <col min="12404" max="12404" width="12.85546875" style="5" customWidth="1"/>
    <col min="12405" max="12405" width="11.7109375" style="5" customWidth="1"/>
    <col min="12406" max="12406" width="12.7109375" style="5" customWidth="1"/>
    <col min="12407" max="12407" width="11.7109375" style="5" customWidth="1"/>
    <col min="12408" max="12408" width="13" style="5" customWidth="1"/>
    <col min="12409" max="12420" width="11.7109375" style="5" customWidth="1"/>
    <col min="12421" max="12421" width="12.5703125" style="5" customWidth="1"/>
    <col min="12422" max="12422" width="11.7109375" style="5" customWidth="1"/>
    <col min="12423" max="12423" width="13" style="5" customWidth="1"/>
    <col min="12424" max="12429" width="11.7109375" style="5" customWidth="1"/>
    <col min="12430" max="12430" width="13.7109375" style="5" customWidth="1"/>
    <col min="12431" max="12431" width="13.140625" style="5" customWidth="1"/>
    <col min="12432" max="12435" width="13" style="5" customWidth="1"/>
    <col min="12436" max="12442" width="11.7109375" style="5" customWidth="1"/>
    <col min="12443" max="12443" width="10.85546875" style="5" customWidth="1"/>
    <col min="12444" max="12444" width="11.7109375" style="5" customWidth="1"/>
    <col min="12445" max="12447" width="22.7109375" style="5" customWidth="1"/>
    <col min="12448" max="12450" width="20.7109375" style="5" customWidth="1"/>
    <col min="12451" max="12638" width="8.85546875" style="5"/>
    <col min="12639" max="12639" width="6.140625" style="5" customWidth="1"/>
    <col min="12640" max="12640" width="20.28515625" style="5" customWidth="1"/>
    <col min="12641" max="12641" width="12.42578125" style="5" customWidth="1"/>
    <col min="12642" max="12642" width="13" style="5" customWidth="1"/>
    <col min="12643" max="12643" width="12.5703125" style="5" customWidth="1"/>
    <col min="12644" max="12657" width="11.7109375" style="5" customWidth="1"/>
    <col min="12658" max="12658" width="12.28515625" style="5" customWidth="1"/>
    <col min="12659" max="12659" width="11.7109375" style="5" customWidth="1"/>
    <col min="12660" max="12660" width="12.85546875" style="5" customWidth="1"/>
    <col min="12661" max="12661" width="11.7109375" style="5" customWidth="1"/>
    <col min="12662" max="12662" width="12.7109375" style="5" customWidth="1"/>
    <col min="12663" max="12663" width="11.7109375" style="5" customWidth="1"/>
    <col min="12664" max="12664" width="13" style="5" customWidth="1"/>
    <col min="12665" max="12676" width="11.7109375" style="5" customWidth="1"/>
    <col min="12677" max="12677" width="12.5703125" style="5" customWidth="1"/>
    <col min="12678" max="12678" width="11.7109375" style="5" customWidth="1"/>
    <col min="12679" max="12679" width="13" style="5" customWidth="1"/>
    <col min="12680" max="12685" width="11.7109375" style="5" customWidth="1"/>
    <col min="12686" max="12686" width="13.7109375" style="5" customWidth="1"/>
    <col min="12687" max="12687" width="13.140625" style="5" customWidth="1"/>
    <col min="12688" max="12691" width="13" style="5" customWidth="1"/>
    <col min="12692" max="12698" width="11.7109375" style="5" customWidth="1"/>
    <col min="12699" max="12699" width="10.85546875" style="5" customWidth="1"/>
    <col min="12700" max="12700" width="11.7109375" style="5" customWidth="1"/>
    <col min="12701" max="12703" width="22.7109375" style="5" customWidth="1"/>
    <col min="12704" max="12706" width="20.7109375" style="5" customWidth="1"/>
    <col min="12707" max="12894" width="8.85546875" style="5"/>
    <col min="12895" max="12895" width="6.140625" style="5" customWidth="1"/>
    <col min="12896" max="12896" width="20.28515625" style="5" customWidth="1"/>
    <col min="12897" max="12897" width="12.42578125" style="5" customWidth="1"/>
    <col min="12898" max="12898" width="13" style="5" customWidth="1"/>
    <col min="12899" max="12899" width="12.5703125" style="5" customWidth="1"/>
    <col min="12900" max="12913" width="11.7109375" style="5" customWidth="1"/>
    <col min="12914" max="12914" width="12.28515625" style="5" customWidth="1"/>
    <col min="12915" max="12915" width="11.7109375" style="5" customWidth="1"/>
    <col min="12916" max="12916" width="12.85546875" style="5" customWidth="1"/>
    <col min="12917" max="12917" width="11.7109375" style="5" customWidth="1"/>
    <col min="12918" max="12918" width="12.7109375" style="5" customWidth="1"/>
    <col min="12919" max="12919" width="11.7109375" style="5" customWidth="1"/>
    <col min="12920" max="12920" width="13" style="5" customWidth="1"/>
    <col min="12921" max="12932" width="11.7109375" style="5" customWidth="1"/>
    <col min="12933" max="12933" width="12.5703125" style="5" customWidth="1"/>
    <col min="12934" max="12934" width="11.7109375" style="5" customWidth="1"/>
    <col min="12935" max="12935" width="13" style="5" customWidth="1"/>
    <col min="12936" max="12941" width="11.7109375" style="5" customWidth="1"/>
    <col min="12942" max="12942" width="13.7109375" style="5" customWidth="1"/>
    <col min="12943" max="12943" width="13.140625" style="5" customWidth="1"/>
    <col min="12944" max="12947" width="13" style="5" customWidth="1"/>
    <col min="12948" max="12954" width="11.7109375" style="5" customWidth="1"/>
    <col min="12955" max="12955" width="10.85546875" style="5" customWidth="1"/>
    <col min="12956" max="12956" width="11.7109375" style="5" customWidth="1"/>
    <col min="12957" max="12959" width="22.7109375" style="5" customWidth="1"/>
    <col min="12960" max="12962" width="20.7109375" style="5" customWidth="1"/>
    <col min="12963" max="13150" width="8.85546875" style="5"/>
    <col min="13151" max="13151" width="6.140625" style="5" customWidth="1"/>
    <col min="13152" max="13152" width="20.28515625" style="5" customWidth="1"/>
    <col min="13153" max="13153" width="12.42578125" style="5" customWidth="1"/>
    <col min="13154" max="13154" width="13" style="5" customWidth="1"/>
    <col min="13155" max="13155" width="12.5703125" style="5" customWidth="1"/>
    <col min="13156" max="13169" width="11.7109375" style="5" customWidth="1"/>
    <col min="13170" max="13170" width="12.28515625" style="5" customWidth="1"/>
    <col min="13171" max="13171" width="11.7109375" style="5" customWidth="1"/>
    <col min="13172" max="13172" width="12.85546875" style="5" customWidth="1"/>
    <col min="13173" max="13173" width="11.7109375" style="5" customWidth="1"/>
    <col min="13174" max="13174" width="12.7109375" style="5" customWidth="1"/>
    <col min="13175" max="13175" width="11.7109375" style="5" customWidth="1"/>
    <col min="13176" max="13176" width="13" style="5" customWidth="1"/>
    <col min="13177" max="13188" width="11.7109375" style="5" customWidth="1"/>
    <col min="13189" max="13189" width="12.5703125" style="5" customWidth="1"/>
    <col min="13190" max="13190" width="11.7109375" style="5" customWidth="1"/>
    <col min="13191" max="13191" width="13" style="5" customWidth="1"/>
    <col min="13192" max="13197" width="11.7109375" style="5" customWidth="1"/>
    <col min="13198" max="13198" width="13.7109375" style="5" customWidth="1"/>
    <col min="13199" max="13199" width="13.140625" style="5" customWidth="1"/>
    <col min="13200" max="13203" width="13" style="5" customWidth="1"/>
    <col min="13204" max="13210" width="11.7109375" style="5" customWidth="1"/>
    <col min="13211" max="13211" width="10.85546875" style="5" customWidth="1"/>
    <col min="13212" max="13212" width="11.7109375" style="5" customWidth="1"/>
    <col min="13213" max="13215" width="22.7109375" style="5" customWidth="1"/>
    <col min="13216" max="13218" width="20.7109375" style="5" customWidth="1"/>
    <col min="13219" max="13406" width="8.85546875" style="5"/>
    <col min="13407" max="13407" width="6.140625" style="5" customWidth="1"/>
    <col min="13408" max="13408" width="20.28515625" style="5" customWidth="1"/>
    <col min="13409" max="13409" width="12.42578125" style="5" customWidth="1"/>
    <col min="13410" max="13410" width="13" style="5" customWidth="1"/>
    <col min="13411" max="13411" width="12.5703125" style="5" customWidth="1"/>
    <col min="13412" max="13425" width="11.7109375" style="5" customWidth="1"/>
    <col min="13426" max="13426" width="12.28515625" style="5" customWidth="1"/>
    <col min="13427" max="13427" width="11.7109375" style="5" customWidth="1"/>
    <col min="13428" max="13428" width="12.85546875" style="5" customWidth="1"/>
    <col min="13429" max="13429" width="11.7109375" style="5" customWidth="1"/>
    <col min="13430" max="13430" width="12.7109375" style="5" customWidth="1"/>
    <col min="13431" max="13431" width="11.7109375" style="5" customWidth="1"/>
    <col min="13432" max="13432" width="13" style="5" customWidth="1"/>
    <col min="13433" max="13444" width="11.7109375" style="5" customWidth="1"/>
    <col min="13445" max="13445" width="12.5703125" style="5" customWidth="1"/>
    <col min="13446" max="13446" width="11.7109375" style="5" customWidth="1"/>
    <col min="13447" max="13447" width="13" style="5" customWidth="1"/>
    <col min="13448" max="13453" width="11.7109375" style="5" customWidth="1"/>
    <col min="13454" max="13454" width="13.7109375" style="5" customWidth="1"/>
    <col min="13455" max="13455" width="13.140625" style="5" customWidth="1"/>
    <col min="13456" max="13459" width="13" style="5" customWidth="1"/>
    <col min="13460" max="13466" width="11.7109375" style="5" customWidth="1"/>
    <col min="13467" max="13467" width="10.85546875" style="5" customWidth="1"/>
    <col min="13468" max="13468" width="11.7109375" style="5" customWidth="1"/>
    <col min="13469" max="13471" width="22.7109375" style="5" customWidth="1"/>
    <col min="13472" max="13474" width="20.7109375" style="5" customWidth="1"/>
    <col min="13475" max="13662" width="8.85546875" style="5"/>
    <col min="13663" max="13663" width="6.140625" style="5" customWidth="1"/>
    <col min="13664" max="13664" width="20.28515625" style="5" customWidth="1"/>
    <col min="13665" max="13665" width="12.42578125" style="5" customWidth="1"/>
    <col min="13666" max="13666" width="13" style="5" customWidth="1"/>
    <col min="13667" max="13667" width="12.5703125" style="5" customWidth="1"/>
    <col min="13668" max="13681" width="11.7109375" style="5" customWidth="1"/>
    <col min="13682" max="13682" width="12.28515625" style="5" customWidth="1"/>
    <col min="13683" max="13683" width="11.7109375" style="5" customWidth="1"/>
    <col min="13684" max="13684" width="12.85546875" style="5" customWidth="1"/>
    <col min="13685" max="13685" width="11.7109375" style="5" customWidth="1"/>
    <col min="13686" max="13686" width="12.7109375" style="5" customWidth="1"/>
    <col min="13687" max="13687" width="11.7109375" style="5" customWidth="1"/>
    <col min="13688" max="13688" width="13" style="5" customWidth="1"/>
    <col min="13689" max="13700" width="11.7109375" style="5" customWidth="1"/>
    <col min="13701" max="13701" width="12.5703125" style="5" customWidth="1"/>
    <col min="13702" max="13702" width="11.7109375" style="5" customWidth="1"/>
    <col min="13703" max="13703" width="13" style="5" customWidth="1"/>
    <col min="13704" max="13709" width="11.7109375" style="5" customWidth="1"/>
    <col min="13710" max="13710" width="13.7109375" style="5" customWidth="1"/>
    <col min="13711" max="13711" width="13.140625" style="5" customWidth="1"/>
    <col min="13712" max="13715" width="13" style="5" customWidth="1"/>
    <col min="13716" max="13722" width="11.7109375" style="5" customWidth="1"/>
    <col min="13723" max="13723" width="10.85546875" style="5" customWidth="1"/>
    <col min="13724" max="13724" width="11.7109375" style="5" customWidth="1"/>
    <col min="13725" max="13727" width="22.7109375" style="5" customWidth="1"/>
    <col min="13728" max="13730" width="20.7109375" style="5" customWidth="1"/>
    <col min="13731" max="13918" width="8.85546875" style="5"/>
    <col min="13919" max="13919" width="6.140625" style="5" customWidth="1"/>
    <col min="13920" max="13920" width="20.28515625" style="5" customWidth="1"/>
    <col min="13921" max="13921" width="12.42578125" style="5" customWidth="1"/>
    <col min="13922" max="13922" width="13" style="5" customWidth="1"/>
    <col min="13923" max="13923" width="12.5703125" style="5" customWidth="1"/>
    <col min="13924" max="13937" width="11.7109375" style="5" customWidth="1"/>
    <col min="13938" max="13938" width="12.28515625" style="5" customWidth="1"/>
    <col min="13939" max="13939" width="11.7109375" style="5" customWidth="1"/>
    <col min="13940" max="13940" width="12.85546875" style="5" customWidth="1"/>
    <col min="13941" max="13941" width="11.7109375" style="5" customWidth="1"/>
    <col min="13942" max="13942" width="12.7109375" style="5" customWidth="1"/>
    <col min="13943" max="13943" width="11.7109375" style="5" customWidth="1"/>
    <col min="13944" max="13944" width="13" style="5" customWidth="1"/>
    <col min="13945" max="13956" width="11.7109375" style="5" customWidth="1"/>
    <col min="13957" max="13957" width="12.5703125" style="5" customWidth="1"/>
    <col min="13958" max="13958" width="11.7109375" style="5" customWidth="1"/>
    <col min="13959" max="13959" width="13" style="5" customWidth="1"/>
    <col min="13960" max="13965" width="11.7109375" style="5" customWidth="1"/>
    <col min="13966" max="13966" width="13.7109375" style="5" customWidth="1"/>
    <col min="13967" max="13967" width="13.140625" style="5" customWidth="1"/>
    <col min="13968" max="13971" width="13" style="5" customWidth="1"/>
    <col min="13972" max="13978" width="11.7109375" style="5" customWidth="1"/>
    <col min="13979" max="13979" width="10.85546875" style="5" customWidth="1"/>
    <col min="13980" max="13980" width="11.7109375" style="5" customWidth="1"/>
    <col min="13981" max="13983" width="22.7109375" style="5" customWidth="1"/>
    <col min="13984" max="13986" width="20.7109375" style="5" customWidth="1"/>
    <col min="13987" max="14174" width="8.85546875" style="5"/>
    <col min="14175" max="14175" width="6.140625" style="5" customWidth="1"/>
    <col min="14176" max="14176" width="20.28515625" style="5" customWidth="1"/>
    <col min="14177" max="14177" width="12.42578125" style="5" customWidth="1"/>
    <col min="14178" max="14178" width="13" style="5" customWidth="1"/>
    <col min="14179" max="14179" width="12.5703125" style="5" customWidth="1"/>
    <col min="14180" max="14193" width="11.7109375" style="5" customWidth="1"/>
    <col min="14194" max="14194" width="12.28515625" style="5" customWidth="1"/>
    <col min="14195" max="14195" width="11.7109375" style="5" customWidth="1"/>
    <col min="14196" max="14196" width="12.85546875" style="5" customWidth="1"/>
    <col min="14197" max="14197" width="11.7109375" style="5" customWidth="1"/>
    <col min="14198" max="14198" width="12.7109375" style="5" customWidth="1"/>
    <col min="14199" max="14199" width="11.7109375" style="5" customWidth="1"/>
    <col min="14200" max="14200" width="13" style="5" customWidth="1"/>
    <col min="14201" max="14212" width="11.7109375" style="5" customWidth="1"/>
    <col min="14213" max="14213" width="12.5703125" style="5" customWidth="1"/>
    <col min="14214" max="14214" width="11.7109375" style="5" customWidth="1"/>
    <col min="14215" max="14215" width="13" style="5" customWidth="1"/>
    <col min="14216" max="14221" width="11.7109375" style="5" customWidth="1"/>
    <col min="14222" max="14222" width="13.7109375" style="5" customWidth="1"/>
    <col min="14223" max="14223" width="13.140625" style="5" customWidth="1"/>
    <col min="14224" max="14227" width="13" style="5" customWidth="1"/>
    <col min="14228" max="14234" width="11.7109375" style="5" customWidth="1"/>
    <col min="14235" max="14235" width="10.85546875" style="5" customWidth="1"/>
    <col min="14236" max="14236" width="11.7109375" style="5" customWidth="1"/>
    <col min="14237" max="14239" width="22.7109375" style="5" customWidth="1"/>
    <col min="14240" max="14242" width="20.7109375" style="5" customWidth="1"/>
    <col min="14243" max="14430" width="8.85546875" style="5"/>
    <col min="14431" max="14431" width="6.140625" style="5" customWidth="1"/>
    <col min="14432" max="14432" width="20.28515625" style="5" customWidth="1"/>
    <col min="14433" max="14433" width="12.42578125" style="5" customWidth="1"/>
    <col min="14434" max="14434" width="13" style="5" customWidth="1"/>
    <col min="14435" max="14435" width="12.5703125" style="5" customWidth="1"/>
    <col min="14436" max="14449" width="11.7109375" style="5" customWidth="1"/>
    <col min="14450" max="14450" width="12.28515625" style="5" customWidth="1"/>
    <col min="14451" max="14451" width="11.7109375" style="5" customWidth="1"/>
    <col min="14452" max="14452" width="12.85546875" style="5" customWidth="1"/>
    <col min="14453" max="14453" width="11.7109375" style="5" customWidth="1"/>
    <col min="14454" max="14454" width="12.7109375" style="5" customWidth="1"/>
    <col min="14455" max="14455" width="11.7109375" style="5" customWidth="1"/>
    <col min="14456" max="14456" width="13" style="5" customWidth="1"/>
    <col min="14457" max="14468" width="11.7109375" style="5" customWidth="1"/>
    <col min="14469" max="14469" width="12.5703125" style="5" customWidth="1"/>
    <col min="14470" max="14470" width="11.7109375" style="5" customWidth="1"/>
    <col min="14471" max="14471" width="13" style="5" customWidth="1"/>
    <col min="14472" max="14477" width="11.7109375" style="5" customWidth="1"/>
    <col min="14478" max="14478" width="13.7109375" style="5" customWidth="1"/>
    <col min="14479" max="14479" width="13.140625" style="5" customWidth="1"/>
    <col min="14480" max="14483" width="13" style="5" customWidth="1"/>
    <col min="14484" max="14490" width="11.7109375" style="5" customWidth="1"/>
    <col min="14491" max="14491" width="10.85546875" style="5" customWidth="1"/>
    <col min="14492" max="14492" width="11.7109375" style="5" customWidth="1"/>
    <col min="14493" max="14495" width="22.7109375" style="5" customWidth="1"/>
    <col min="14496" max="14498" width="20.7109375" style="5" customWidth="1"/>
    <col min="14499" max="14686" width="8.85546875" style="5"/>
    <col min="14687" max="14687" width="6.140625" style="5" customWidth="1"/>
    <col min="14688" max="14688" width="20.28515625" style="5" customWidth="1"/>
    <col min="14689" max="14689" width="12.42578125" style="5" customWidth="1"/>
    <col min="14690" max="14690" width="13" style="5" customWidth="1"/>
    <col min="14691" max="14691" width="12.5703125" style="5" customWidth="1"/>
    <col min="14692" max="14705" width="11.7109375" style="5" customWidth="1"/>
    <col min="14706" max="14706" width="12.28515625" style="5" customWidth="1"/>
    <col min="14707" max="14707" width="11.7109375" style="5" customWidth="1"/>
    <col min="14708" max="14708" width="12.85546875" style="5" customWidth="1"/>
    <col min="14709" max="14709" width="11.7109375" style="5" customWidth="1"/>
    <col min="14710" max="14710" width="12.7109375" style="5" customWidth="1"/>
    <col min="14711" max="14711" width="11.7109375" style="5" customWidth="1"/>
    <col min="14712" max="14712" width="13" style="5" customWidth="1"/>
    <col min="14713" max="14724" width="11.7109375" style="5" customWidth="1"/>
    <col min="14725" max="14725" width="12.5703125" style="5" customWidth="1"/>
    <col min="14726" max="14726" width="11.7109375" style="5" customWidth="1"/>
    <col min="14727" max="14727" width="13" style="5" customWidth="1"/>
    <col min="14728" max="14733" width="11.7109375" style="5" customWidth="1"/>
    <col min="14734" max="14734" width="13.7109375" style="5" customWidth="1"/>
    <col min="14735" max="14735" width="13.140625" style="5" customWidth="1"/>
    <col min="14736" max="14739" width="13" style="5" customWidth="1"/>
    <col min="14740" max="14746" width="11.7109375" style="5" customWidth="1"/>
    <col min="14747" max="14747" width="10.85546875" style="5" customWidth="1"/>
    <col min="14748" max="14748" width="11.7109375" style="5" customWidth="1"/>
    <col min="14749" max="14751" width="22.7109375" style="5" customWidth="1"/>
    <col min="14752" max="14754" width="20.7109375" style="5" customWidth="1"/>
    <col min="14755" max="14942" width="8.85546875" style="5"/>
    <col min="14943" max="14943" width="6.140625" style="5" customWidth="1"/>
    <col min="14944" max="14944" width="20.28515625" style="5" customWidth="1"/>
    <col min="14945" max="14945" width="12.42578125" style="5" customWidth="1"/>
    <col min="14946" max="14946" width="13" style="5" customWidth="1"/>
    <col min="14947" max="14947" width="12.5703125" style="5" customWidth="1"/>
    <col min="14948" max="14961" width="11.7109375" style="5" customWidth="1"/>
    <col min="14962" max="14962" width="12.28515625" style="5" customWidth="1"/>
    <col min="14963" max="14963" width="11.7109375" style="5" customWidth="1"/>
    <col min="14964" max="14964" width="12.85546875" style="5" customWidth="1"/>
    <col min="14965" max="14965" width="11.7109375" style="5" customWidth="1"/>
    <col min="14966" max="14966" width="12.7109375" style="5" customWidth="1"/>
    <col min="14967" max="14967" width="11.7109375" style="5" customWidth="1"/>
    <col min="14968" max="14968" width="13" style="5" customWidth="1"/>
    <col min="14969" max="14980" width="11.7109375" style="5" customWidth="1"/>
    <col min="14981" max="14981" width="12.5703125" style="5" customWidth="1"/>
    <col min="14982" max="14982" width="11.7109375" style="5" customWidth="1"/>
    <col min="14983" max="14983" width="13" style="5" customWidth="1"/>
    <col min="14984" max="14989" width="11.7109375" style="5" customWidth="1"/>
    <col min="14990" max="14990" width="13.7109375" style="5" customWidth="1"/>
    <col min="14991" max="14991" width="13.140625" style="5" customWidth="1"/>
    <col min="14992" max="14995" width="13" style="5" customWidth="1"/>
    <col min="14996" max="15002" width="11.7109375" style="5" customWidth="1"/>
    <col min="15003" max="15003" width="10.85546875" style="5" customWidth="1"/>
    <col min="15004" max="15004" width="11.7109375" style="5" customWidth="1"/>
    <col min="15005" max="15007" width="22.7109375" style="5" customWidth="1"/>
    <col min="15008" max="15010" width="20.7109375" style="5" customWidth="1"/>
    <col min="15011" max="15198" width="8.85546875" style="5"/>
    <col min="15199" max="15199" width="6.140625" style="5" customWidth="1"/>
    <col min="15200" max="15200" width="20.28515625" style="5" customWidth="1"/>
    <col min="15201" max="15201" width="12.42578125" style="5" customWidth="1"/>
    <col min="15202" max="15202" width="13" style="5" customWidth="1"/>
    <col min="15203" max="15203" width="12.5703125" style="5" customWidth="1"/>
    <col min="15204" max="15217" width="11.7109375" style="5" customWidth="1"/>
    <col min="15218" max="15218" width="12.28515625" style="5" customWidth="1"/>
    <col min="15219" max="15219" width="11.7109375" style="5" customWidth="1"/>
    <col min="15220" max="15220" width="12.85546875" style="5" customWidth="1"/>
    <col min="15221" max="15221" width="11.7109375" style="5" customWidth="1"/>
    <col min="15222" max="15222" width="12.7109375" style="5" customWidth="1"/>
    <col min="15223" max="15223" width="11.7109375" style="5" customWidth="1"/>
    <col min="15224" max="15224" width="13" style="5" customWidth="1"/>
    <col min="15225" max="15236" width="11.7109375" style="5" customWidth="1"/>
    <col min="15237" max="15237" width="12.5703125" style="5" customWidth="1"/>
    <col min="15238" max="15238" width="11.7109375" style="5" customWidth="1"/>
    <col min="15239" max="15239" width="13" style="5" customWidth="1"/>
    <col min="15240" max="15245" width="11.7109375" style="5" customWidth="1"/>
    <col min="15246" max="15246" width="13.7109375" style="5" customWidth="1"/>
    <col min="15247" max="15247" width="13.140625" style="5" customWidth="1"/>
    <col min="15248" max="15251" width="13" style="5" customWidth="1"/>
    <col min="15252" max="15258" width="11.7109375" style="5" customWidth="1"/>
    <col min="15259" max="15259" width="10.85546875" style="5" customWidth="1"/>
    <col min="15260" max="15260" width="11.7109375" style="5" customWidth="1"/>
    <col min="15261" max="15263" width="22.7109375" style="5" customWidth="1"/>
    <col min="15264" max="15266" width="20.7109375" style="5" customWidth="1"/>
    <col min="15267" max="15454" width="8.85546875" style="5"/>
    <col min="15455" max="15455" width="6.140625" style="5" customWidth="1"/>
    <col min="15456" max="15456" width="20.28515625" style="5" customWidth="1"/>
    <col min="15457" max="15457" width="12.42578125" style="5" customWidth="1"/>
    <col min="15458" max="15458" width="13" style="5" customWidth="1"/>
    <col min="15459" max="15459" width="12.5703125" style="5" customWidth="1"/>
    <col min="15460" max="15473" width="11.7109375" style="5" customWidth="1"/>
    <col min="15474" max="15474" width="12.28515625" style="5" customWidth="1"/>
    <col min="15475" max="15475" width="11.7109375" style="5" customWidth="1"/>
    <col min="15476" max="15476" width="12.85546875" style="5" customWidth="1"/>
    <col min="15477" max="15477" width="11.7109375" style="5" customWidth="1"/>
    <col min="15478" max="15478" width="12.7109375" style="5" customWidth="1"/>
    <col min="15479" max="15479" width="11.7109375" style="5" customWidth="1"/>
    <col min="15480" max="15480" width="13" style="5" customWidth="1"/>
    <col min="15481" max="15492" width="11.7109375" style="5" customWidth="1"/>
    <col min="15493" max="15493" width="12.5703125" style="5" customWidth="1"/>
    <col min="15494" max="15494" width="11.7109375" style="5" customWidth="1"/>
    <col min="15495" max="15495" width="13" style="5" customWidth="1"/>
    <col min="15496" max="15501" width="11.7109375" style="5" customWidth="1"/>
    <col min="15502" max="15502" width="13.7109375" style="5" customWidth="1"/>
    <col min="15503" max="15503" width="13.140625" style="5" customWidth="1"/>
    <col min="15504" max="15507" width="13" style="5" customWidth="1"/>
    <col min="15508" max="15514" width="11.7109375" style="5" customWidth="1"/>
    <col min="15515" max="15515" width="10.85546875" style="5" customWidth="1"/>
    <col min="15516" max="15516" width="11.7109375" style="5" customWidth="1"/>
    <col min="15517" max="15519" width="22.7109375" style="5" customWidth="1"/>
    <col min="15520" max="15522" width="20.7109375" style="5" customWidth="1"/>
    <col min="15523" max="15710" width="8.85546875" style="5"/>
    <col min="15711" max="15711" width="6.140625" style="5" customWidth="1"/>
    <col min="15712" max="15712" width="20.28515625" style="5" customWidth="1"/>
    <col min="15713" max="15713" width="12.42578125" style="5" customWidth="1"/>
    <col min="15714" max="15714" width="13" style="5" customWidth="1"/>
    <col min="15715" max="15715" width="12.5703125" style="5" customWidth="1"/>
    <col min="15716" max="15729" width="11.7109375" style="5" customWidth="1"/>
    <col min="15730" max="15730" width="12.28515625" style="5" customWidth="1"/>
    <col min="15731" max="15731" width="11.7109375" style="5" customWidth="1"/>
    <col min="15732" max="15732" width="12.85546875" style="5" customWidth="1"/>
    <col min="15733" max="15733" width="11.7109375" style="5" customWidth="1"/>
    <col min="15734" max="15734" width="12.7109375" style="5" customWidth="1"/>
    <col min="15735" max="15735" width="11.7109375" style="5" customWidth="1"/>
    <col min="15736" max="15736" width="13" style="5" customWidth="1"/>
    <col min="15737" max="15748" width="11.7109375" style="5" customWidth="1"/>
    <col min="15749" max="15749" width="12.5703125" style="5" customWidth="1"/>
    <col min="15750" max="15750" width="11.7109375" style="5" customWidth="1"/>
    <col min="15751" max="15751" width="13" style="5" customWidth="1"/>
    <col min="15752" max="15757" width="11.7109375" style="5" customWidth="1"/>
    <col min="15758" max="15758" width="13.7109375" style="5" customWidth="1"/>
    <col min="15759" max="15759" width="13.140625" style="5" customWidth="1"/>
    <col min="15760" max="15763" width="13" style="5" customWidth="1"/>
    <col min="15764" max="15770" width="11.7109375" style="5" customWidth="1"/>
    <col min="15771" max="15771" width="10.85546875" style="5" customWidth="1"/>
    <col min="15772" max="15772" width="11.7109375" style="5" customWidth="1"/>
    <col min="15773" max="15775" width="22.7109375" style="5" customWidth="1"/>
    <col min="15776" max="15778" width="20.7109375" style="5" customWidth="1"/>
    <col min="15779" max="15966" width="8.85546875" style="5"/>
    <col min="15967" max="15967" width="6.140625" style="5" customWidth="1"/>
    <col min="15968" max="15968" width="20.28515625" style="5" customWidth="1"/>
    <col min="15969" max="15969" width="12.42578125" style="5" customWidth="1"/>
    <col min="15970" max="15970" width="13" style="5" customWidth="1"/>
    <col min="15971" max="15971" width="12.5703125" style="5" customWidth="1"/>
    <col min="15972" max="15985" width="11.7109375" style="5" customWidth="1"/>
    <col min="15986" max="15986" width="12.28515625" style="5" customWidth="1"/>
    <col min="15987" max="15987" width="11.7109375" style="5" customWidth="1"/>
    <col min="15988" max="15988" width="12.85546875" style="5" customWidth="1"/>
    <col min="15989" max="15989" width="11.7109375" style="5" customWidth="1"/>
    <col min="15990" max="15990" width="12.7109375" style="5" customWidth="1"/>
    <col min="15991" max="15991" width="11.7109375" style="5" customWidth="1"/>
    <col min="15992" max="15992" width="13" style="5" customWidth="1"/>
    <col min="15993" max="16004" width="11.7109375" style="5" customWidth="1"/>
    <col min="16005" max="16005" width="12.5703125" style="5" customWidth="1"/>
    <col min="16006" max="16006" width="11.7109375" style="5" customWidth="1"/>
    <col min="16007" max="16007" width="13" style="5" customWidth="1"/>
    <col min="16008" max="16013" width="11.7109375" style="5" customWidth="1"/>
    <col min="16014" max="16014" width="13.7109375" style="5" customWidth="1"/>
    <col min="16015" max="16015" width="13.140625" style="5" customWidth="1"/>
    <col min="16016" max="16019" width="13" style="5" customWidth="1"/>
    <col min="16020" max="16026" width="11.7109375" style="5" customWidth="1"/>
    <col min="16027" max="16027" width="10.85546875" style="5" customWidth="1"/>
    <col min="16028" max="16028" width="11.7109375" style="5" customWidth="1"/>
    <col min="16029" max="16031" width="22.7109375" style="5" customWidth="1"/>
    <col min="16032" max="16034" width="20.7109375" style="5" customWidth="1"/>
    <col min="16035" max="16384" width="8.85546875" style="5"/>
  </cols>
  <sheetData>
    <row r="1" spans="1:29" s="43" customFormat="1" ht="24.75" customHeight="1">
      <c r="A1" s="41"/>
      <c r="B1" s="42"/>
      <c r="C1" s="153" t="s">
        <v>142</v>
      </c>
      <c r="D1" s="27"/>
      <c r="E1" s="27"/>
      <c r="F1" s="27"/>
      <c r="G1" s="27"/>
      <c r="H1" s="27"/>
      <c r="I1" s="27"/>
      <c r="J1" s="27"/>
      <c r="K1" s="27"/>
      <c r="L1" s="153" t="s">
        <v>143</v>
      </c>
      <c r="M1" s="27"/>
      <c r="N1" s="27"/>
      <c r="O1" s="27"/>
      <c r="P1" s="27"/>
      <c r="Q1" s="27"/>
      <c r="R1" s="27"/>
      <c r="S1" s="27"/>
      <c r="T1" s="27"/>
      <c r="U1" s="153" t="s">
        <v>144</v>
      </c>
      <c r="V1" s="27"/>
      <c r="W1" s="27"/>
      <c r="X1" s="27"/>
      <c r="Y1" s="27"/>
      <c r="Z1" s="27"/>
      <c r="AA1" s="27"/>
      <c r="AB1" s="27"/>
      <c r="AC1" s="27"/>
    </row>
    <row r="2" spans="1:29" ht="15.75" customHeight="1">
      <c r="A2" s="28"/>
      <c r="B2" s="28"/>
      <c r="C2" s="147" t="s">
        <v>81</v>
      </c>
      <c r="D2" s="44"/>
      <c r="E2" s="44"/>
      <c r="F2" s="44"/>
      <c r="G2" s="44"/>
      <c r="H2" s="44"/>
      <c r="I2" s="44"/>
      <c r="J2" s="44"/>
      <c r="K2" s="44"/>
      <c r="L2" s="147" t="s">
        <v>79</v>
      </c>
      <c r="M2" s="44"/>
      <c r="N2" s="44"/>
      <c r="O2" s="44"/>
      <c r="P2" s="44"/>
      <c r="Q2" s="44"/>
      <c r="R2" s="44"/>
      <c r="S2" s="44"/>
      <c r="T2" s="44"/>
      <c r="U2" s="147" t="s">
        <v>80</v>
      </c>
      <c r="V2" s="44"/>
      <c r="W2" s="44"/>
      <c r="X2" s="44"/>
      <c r="Y2" s="44"/>
      <c r="Z2" s="44"/>
      <c r="AA2" s="44"/>
      <c r="AB2" s="44"/>
      <c r="AC2" s="44"/>
    </row>
    <row r="3" spans="1:29" s="45" customFormat="1" ht="32.25" customHeight="1">
      <c r="A3" s="190" t="s">
        <v>67</v>
      </c>
      <c r="B3" s="190" t="s">
        <v>65</v>
      </c>
      <c r="C3" s="190" t="s">
        <v>97</v>
      </c>
      <c r="D3" s="192"/>
      <c r="E3" s="192"/>
      <c r="F3" s="190" t="s">
        <v>98</v>
      </c>
      <c r="G3" s="192"/>
      <c r="H3" s="192"/>
      <c r="I3" s="199" t="s">
        <v>99</v>
      </c>
      <c r="J3" s="200"/>
      <c r="K3" s="201"/>
      <c r="L3" s="190" t="s">
        <v>97</v>
      </c>
      <c r="M3" s="192"/>
      <c r="N3" s="192"/>
      <c r="O3" s="190" t="s">
        <v>98</v>
      </c>
      <c r="P3" s="192"/>
      <c r="Q3" s="192"/>
      <c r="R3" s="199" t="s">
        <v>99</v>
      </c>
      <c r="S3" s="200"/>
      <c r="T3" s="201"/>
      <c r="U3" s="190" t="s">
        <v>97</v>
      </c>
      <c r="V3" s="192"/>
      <c r="W3" s="192"/>
      <c r="X3" s="190" t="s">
        <v>98</v>
      </c>
      <c r="Y3" s="192"/>
      <c r="Z3" s="192"/>
      <c r="AA3" s="199" t="s">
        <v>99</v>
      </c>
      <c r="AB3" s="200"/>
      <c r="AC3" s="201"/>
    </row>
    <row r="4" spans="1:29" s="45" customFormat="1" ht="20.25" customHeight="1">
      <c r="A4" s="190"/>
      <c r="B4" s="190"/>
      <c r="C4" s="59" t="s">
        <v>13</v>
      </c>
      <c r="D4" s="59" t="s">
        <v>14</v>
      </c>
      <c r="E4" s="59" t="s">
        <v>15</v>
      </c>
      <c r="F4" s="59" t="s">
        <v>13</v>
      </c>
      <c r="G4" s="59" t="s">
        <v>14</v>
      </c>
      <c r="H4" s="59" t="s">
        <v>15</v>
      </c>
      <c r="I4" s="59" t="s">
        <v>13</v>
      </c>
      <c r="J4" s="59" t="s">
        <v>14</v>
      </c>
      <c r="K4" s="59" t="s">
        <v>15</v>
      </c>
      <c r="L4" s="59" t="s">
        <v>13</v>
      </c>
      <c r="M4" s="59" t="s">
        <v>14</v>
      </c>
      <c r="N4" s="59" t="s">
        <v>15</v>
      </c>
      <c r="O4" s="59" t="s">
        <v>13</v>
      </c>
      <c r="P4" s="59" t="s">
        <v>14</v>
      </c>
      <c r="Q4" s="59" t="s">
        <v>15</v>
      </c>
      <c r="R4" s="59" t="s">
        <v>13</v>
      </c>
      <c r="S4" s="59" t="s">
        <v>14</v>
      </c>
      <c r="T4" s="59" t="s">
        <v>15</v>
      </c>
      <c r="U4" s="59" t="s">
        <v>13</v>
      </c>
      <c r="V4" s="59" t="s">
        <v>14</v>
      </c>
      <c r="W4" s="59" t="s">
        <v>15</v>
      </c>
      <c r="X4" s="59" t="s">
        <v>13</v>
      </c>
      <c r="Y4" s="59" t="s">
        <v>14</v>
      </c>
      <c r="Z4" s="59" t="s">
        <v>15</v>
      </c>
      <c r="AA4" s="59" t="s">
        <v>13</v>
      </c>
      <c r="AB4" s="59" t="s">
        <v>14</v>
      </c>
      <c r="AC4" s="59" t="s">
        <v>15</v>
      </c>
    </row>
    <row r="5" spans="1:29" s="46" customFormat="1" ht="13.5" customHeight="1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3</v>
      </c>
      <c r="M5" s="26">
        <v>4</v>
      </c>
      <c r="N5" s="26">
        <v>5</v>
      </c>
      <c r="O5" s="26">
        <v>6</v>
      </c>
      <c r="P5" s="26">
        <v>7</v>
      </c>
      <c r="Q5" s="26">
        <v>8</v>
      </c>
      <c r="R5" s="26">
        <v>9</v>
      </c>
      <c r="S5" s="26">
        <v>10</v>
      </c>
      <c r="T5" s="26">
        <v>11</v>
      </c>
      <c r="U5" s="26">
        <v>3</v>
      </c>
      <c r="V5" s="26">
        <v>4</v>
      </c>
      <c r="W5" s="26">
        <v>5</v>
      </c>
      <c r="X5" s="26">
        <v>6</v>
      </c>
      <c r="Y5" s="26">
        <v>7</v>
      </c>
      <c r="Z5" s="26">
        <v>8</v>
      </c>
      <c r="AA5" s="26">
        <v>9</v>
      </c>
      <c r="AB5" s="26">
        <v>10</v>
      </c>
      <c r="AC5" s="26">
        <v>11</v>
      </c>
    </row>
    <row r="6" spans="1:29" s="47" customFormat="1" ht="18.75" customHeight="1">
      <c r="A6" s="29">
        <v>1</v>
      </c>
      <c r="B6" s="30" t="s">
        <v>16</v>
      </c>
      <c r="C6" s="58">
        <f>IF('Enrl-BackSeries'!C6-EnrlAll!R6&lt;0,"-",(1-EnrlAll!R6/'Enrl-BackSeries'!C6)*100)</f>
        <v>16.34239463167485</v>
      </c>
      <c r="D6" s="58">
        <f>IF('Enrl-BackSeries'!D6-EnrlAll!S6&lt;0,"-",(1-EnrlAll!S6/'Enrl-BackSeries'!D6)*100)</f>
        <v>15.238875627028259</v>
      </c>
      <c r="E6" s="58">
        <f>IF('Enrl-BackSeries'!E6-EnrlAll!T6&lt;0,"-",(1-EnrlAll!T6/'Enrl-BackSeries'!E6)*100)</f>
        <v>15.800089975569309</v>
      </c>
      <c r="F6" s="58">
        <f>IF('Enrl-BackSeries'!F6-EnrlAll!AD6&lt;0,"-",(1-EnrlAll!AD6/'Enrl-BackSeries'!F6)*100)</f>
        <v>40.898335504975734</v>
      </c>
      <c r="G6" s="58">
        <f>IF('Enrl-BackSeries'!G6-EnrlAll!AE6&lt;0,"-",(1-EnrlAll!AE6/'Enrl-BackSeries'!G6)*100)</f>
        <v>41.67880118568619</v>
      </c>
      <c r="H6" s="58">
        <f>IF('Enrl-BackSeries'!H6-EnrlAll!AF6&lt;0,"-",(1-EnrlAll!AF6/'Enrl-BackSeries'!H6)*100)</f>
        <v>41.285105835424304</v>
      </c>
      <c r="I6" s="58">
        <f>IF('Enrl-BackSeries'!I6-EnrlAll!AP6&lt;0,"-",(1-EnrlAll!AP6/'Enrl-BackSeries'!I6)*100)</f>
        <v>52.725123685345523</v>
      </c>
      <c r="J6" s="58">
        <f>IF('Enrl-BackSeries'!J6-EnrlAll!AQ6&lt;0,"-",(1-EnrlAll!AQ6/'Enrl-BackSeries'!J6)*100)</f>
        <v>54.018479908265583</v>
      </c>
      <c r="K6" s="58">
        <f>IF('Enrl-BackSeries'!K6-EnrlAll!AR6&lt;0,"-",(1-EnrlAll!AR6/'Enrl-BackSeries'!K6)*100)</f>
        <v>53.362193236124099</v>
      </c>
      <c r="L6" s="58">
        <f>IF('Enrl-BackSeries'!L6-EnrlSC!R6&lt;=0,"-",(1-EnrlSC!R6/'Enrl-BackSeries'!L6)*100)</f>
        <v>19.210462287104622</v>
      </c>
      <c r="M6" s="58">
        <f>IF('Enrl-BackSeries'!M6-EnrlSC!S6&lt;=0,"-",(1-EnrlSC!S6/'Enrl-BackSeries'!M6)*100)</f>
        <v>17.688510405189206</v>
      </c>
      <c r="N6" s="58">
        <f>IF('Enrl-BackSeries'!N6-EnrlSC!T6&lt;=0,"-",(1-EnrlSC!T6/'Enrl-BackSeries'!N6)*100)</f>
        <v>18.458286800742062</v>
      </c>
      <c r="O6" s="58">
        <f>IF('Enrl-BackSeries'!O6-EnrlSC!AD6&lt;=0,"-",(1-EnrlSC!AD6/'Enrl-BackSeries'!O6)*100)</f>
        <v>43.196144840751757</v>
      </c>
      <c r="P6" s="58">
        <f>IF('Enrl-BackSeries'!P6-EnrlSC!AE6&lt;=0,"-",(1-EnrlSC!AE6/'Enrl-BackSeries'!P6)*100)</f>
        <v>44.360646141275161</v>
      </c>
      <c r="Q6" s="58">
        <f>IF('Enrl-BackSeries'!Q6-EnrlSC!AF6&lt;=0,"-",(1-EnrlSC!AF6/'Enrl-BackSeries'!Q6)*100)</f>
        <v>43.774328172362232</v>
      </c>
      <c r="R6" s="58">
        <f>IF('Enrl-BackSeries'!R6-EnrlSC!AP6&lt;=0,"-",(1-EnrlSC!AP6/'Enrl-BackSeries'!R6)*100)</f>
        <v>57.540123815372354</v>
      </c>
      <c r="S6" s="58">
        <f>IF('Enrl-BackSeries'!S6-EnrlSC!AQ6&lt;=0,"-",(1-EnrlSC!AQ6/'Enrl-BackSeries'!S6)*100)</f>
        <v>58.773300496794192</v>
      </c>
      <c r="T6" s="58">
        <f>IF('Enrl-BackSeries'!T6-EnrlSC!AR6&lt;=0,"-",(1-EnrlSC!AR6/'Enrl-BackSeries'!T6)*100)</f>
        <v>58.149603159613363</v>
      </c>
      <c r="U6" s="58">
        <f>IF('Enrl-BackSeries'!U6-EnrlST!R6&lt;=0,"-",(1-EnrlST!R6/'Enrl-BackSeries'!U6)*100)</f>
        <v>34.513073058818875</v>
      </c>
      <c r="V6" s="58">
        <f>IF('Enrl-BackSeries'!V6-EnrlST!S6&lt;=0,"-",(1-EnrlST!S6/'Enrl-BackSeries'!V6)*100)</f>
        <v>39.638242363236706</v>
      </c>
      <c r="W6" s="58">
        <f>IF('Enrl-BackSeries'!W6-EnrlST!T6&lt;=0,"-",(1-EnrlST!T6/'Enrl-BackSeries'!W6)*100)</f>
        <v>37.02703519714634</v>
      </c>
      <c r="X6" s="58">
        <f>IF('Enrl-BackSeries'!X6-EnrlST!AD6&lt;=0,"-",(1-EnrlST!AD6/'Enrl-BackSeries'!X6)*100)</f>
        <v>64.100046149943097</v>
      </c>
      <c r="Y6" s="58">
        <f>IF('Enrl-BackSeries'!Y6-EnrlST!AE6&lt;=0,"-",(1-EnrlST!AE6/'Enrl-BackSeries'!Y6)*100)</f>
        <v>69.364682533640561</v>
      </c>
      <c r="Z6" s="58">
        <f>IF('Enrl-BackSeries'!Z6-EnrlST!AF6&lt;=0,"-",(1-EnrlST!AF6/'Enrl-BackSeries'!Z6)*100)</f>
        <v>66.736803280958327</v>
      </c>
      <c r="AA6" s="58">
        <f>IF('Enrl-BackSeries'!AA6-EnrlST!AP6&lt;=0,"-",(1-EnrlST!AP6/'Enrl-BackSeries'!AA6)*100)</f>
        <v>75.500799280647414</v>
      </c>
      <c r="AB6" s="58">
        <f>IF('Enrl-BackSeries'!AB6-EnrlST!AQ6&lt;=0,"-",(1-EnrlST!AQ6/'Enrl-BackSeries'!AB6)*100)</f>
        <v>78.068544014720871</v>
      </c>
      <c r="AC6" s="58">
        <f>IF('Enrl-BackSeries'!AC6-EnrlST!AR6&lt;=0,"-",(1-EnrlST!AR6/'Enrl-BackSeries'!AC6)*100)</f>
        <v>76.751870743398371</v>
      </c>
    </row>
    <row r="7" spans="1:29" s="47" customFormat="1" ht="18.75" customHeight="1">
      <c r="A7" s="29">
        <v>2</v>
      </c>
      <c r="B7" s="30" t="s">
        <v>17</v>
      </c>
      <c r="C7" s="58">
        <f>IF('Enrl-BackSeries'!C7-EnrlAll!R7&lt;0,"-",(1-EnrlAll!R7/'Enrl-BackSeries'!C7)*100)</f>
        <v>43.140163502109708</v>
      </c>
      <c r="D7" s="58">
        <f>IF('Enrl-BackSeries'!D7-EnrlAll!S7&lt;0,"-",(1-EnrlAll!S7/'Enrl-BackSeries'!D7)*100)</f>
        <v>39.234802874344531</v>
      </c>
      <c r="E7" s="58">
        <f>IF('Enrl-BackSeries'!E7-EnrlAll!T7&lt;0,"-",(1-EnrlAll!T7/'Enrl-BackSeries'!E7)*100)</f>
        <v>41.347336887715983</v>
      </c>
      <c r="F7" s="58">
        <f>IF('Enrl-BackSeries'!F7-EnrlAll!AD7&lt;0,"-",(1-EnrlAll!AD7/'Enrl-BackSeries'!F7)*100)</f>
        <v>48.494107376691396</v>
      </c>
      <c r="G7" s="58">
        <f>IF('Enrl-BackSeries'!G7-EnrlAll!AE7&lt;0,"-",(1-EnrlAll!AE7/'Enrl-BackSeries'!G7)*100)</f>
        <v>45.133079847908739</v>
      </c>
      <c r="H7" s="58">
        <f>IF('Enrl-BackSeries'!H7-EnrlAll!AF7&lt;0,"-",(1-EnrlAll!AF7/'Enrl-BackSeries'!H7)*100)</f>
        <v>46.964814774766985</v>
      </c>
      <c r="I7" s="58">
        <f>IF('Enrl-BackSeries'!I7-EnrlAll!AP7&lt;0,"-",(1-EnrlAll!AP7/'Enrl-BackSeries'!I7)*100)</f>
        <v>65.000635350925492</v>
      </c>
      <c r="J7" s="58">
        <f>IF('Enrl-BackSeries'!J7-EnrlAll!AQ7&lt;0,"-",(1-EnrlAll!AQ7/'Enrl-BackSeries'!J7)*100)</f>
        <v>64.699736305288823</v>
      </c>
      <c r="K7" s="58">
        <f>IF('Enrl-BackSeries'!K7-EnrlAll!AR7&lt;0,"-",(1-EnrlAll!AR7/'Enrl-BackSeries'!K7)*100)</f>
        <v>64.862267777065981</v>
      </c>
      <c r="L7" s="58">
        <f>IF('Enrl-BackSeries'!L7-EnrlSC!R7&lt;=0,"-",(1-EnrlSC!R7/'Enrl-BackSeries'!L7)*100)</f>
        <v>100</v>
      </c>
      <c r="M7" s="58">
        <f>IF('Enrl-BackSeries'!M7-EnrlSC!S7&lt;=0,"-",(1-EnrlSC!S7/'Enrl-BackSeries'!M7)*100)</f>
        <v>100</v>
      </c>
      <c r="N7" s="58">
        <f>IF('Enrl-BackSeries'!N7-EnrlSC!T7&lt;=0,"-",(1-EnrlSC!T7/'Enrl-BackSeries'!N7)*100)</f>
        <v>100</v>
      </c>
      <c r="O7" s="58">
        <f>IF('Enrl-BackSeries'!O7-EnrlSC!AD7&lt;=0,"-",(1-EnrlSC!AD7/'Enrl-BackSeries'!O7)*100)</f>
        <v>100</v>
      </c>
      <c r="P7" s="58">
        <f>IF('Enrl-BackSeries'!P7-EnrlSC!AE7&lt;=0,"-",(1-EnrlSC!AE7/'Enrl-BackSeries'!P7)*100)</f>
        <v>100</v>
      </c>
      <c r="Q7" s="58">
        <f>IF('Enrl-BackSeries'!Q7-EnrlSC!AF7&lt;=0,"-",(1-EnrlSC!AF7/'Enrl-BackSeries'!Q7)*100)</f>
        <v>100</v>
      </c>
      <c r="R7" s="58">
        <f>IF('Enrl-BackSeries'!R7-EnrlSC!AP7&lt;=0,"-",(1-EnrlSC!AP7/'Enrl-BackSeries'!R7)*100)</f>
        <v>100</v>
      </c>
      <c r="S7" s="58">
        <f>IF('Enrl-BackSeries'!S7-EnrlSC!AQ7&lt;=0,"-",(1-EnrlSC!AQ7/'Enrl-BackSeries'!S7)*100)</f>
        <v>100</v>
      </c>
      <c r="T7" s="58">
        <f>IF('Enrl-BackSeries'!T7-EnrlSC!AR7&lt;=0,"-",(1-EnrlSC!AR7/'Enrl-BackSeries'!T7)*100)</f>
        <v>100</v>
      </c>
      <c r="U7" s="58">
        <f>IF('Enrl-BackSeries'!U7-EnrlST!R7&lt;=0,"-",(1-EnrlST!R7/'Enrl-BackSeries'!U7)*100)</f>
        <v>44.312116801199778</v>
      </c>
      <c r="V7" s="58">
        <f>IF('Enrl-BackSeries'!V7-EnrlST!S7&lt;=0,"-",(1-EnrlST!S7/'Enrl-BackSeries'!V7)*100)</f>
        <v>38.141260056420435</v>
      </c>
      <c r="W7" s="58">
        <f>IF('Enrl-BackSeries'!W7-EnrlST!T7&lt;=0,"-",(1-EnrlST!T7/'Enrl-BackSeries'!W7)*100)</f>
        <v>41.487097314232415</v>
      </c>
      <c r="X7" s="58">
        <f>IF('Enrl-BackSeries'!X7-EnrlST!AD7&lt;=0,"-",(1-EnrlST!AD7/'Enrl-BackSeries'!X7)*100)</f>
        <v>53.01979543023181</v>
      </c>
      <c r="Y7" s="58">
        <f>IF('Enrl-BackSeries'!Y7-EnrlST!AE7&lt;=0,"-",(1-EnrlST!AE7/'Enrl-BackSeries'!Y7)*100)</f>
        <v>48.092407838056019</v>
      </c>
      <c r="Z7" s="58">
        <f>IF('Enrl-BackSeries'!Z7-EnrlST!AF7&lt;=0,"-",(1-EnrlST!AF7/'Enrl-BackSeries'!Z7)*100)</f>
        <v>50.767551431812244</v>
      </c>
      <c r="AA7" s="58">
        <f>IF('Enrl-BackSeries'!AA7-EnrlST!AP7&lt;=0,"-",(1-EnrlST!AP7/'Enrl-BackSeries'!AA7)*100)</f>
        <v>66.141820212171964</v>
      </c>
      <c r="AB7" s="58">
        <f>IF('Enrl-BackSeries'!AB7-EnrlST!AQ7&lt;=0,"-",(1-EnrlST!AQ7/'Enrl-BackSeries'!AB7)*100)</f>
        <v>65.21106259097526</v>
      </c>
      <c r="AC7" s="58">
        <f>IF('Enrl-BackSeries'!AC7-EnrlST!AR7&lt;=0,"-",(1-EnrlST!AR7/'Enrl-BackSeries'!AC7)*100)</f>
        <v>65.715843023255815</v>
      </c>
    </row>
    <row r="8" spans="1:29" s="47" customFormat="1" ht="18.75" customHeight="1">
      <c r="A8" s="29">
        <v>3</v>
      </c>
      <c r="B8" s="30" t="s">
        <v>48</v>
      </c>
      <c r="C8" s="58">
        <f>IF('Enrl-BackSeries'!C8-EnrlAll!R8&lt;0,"-",(1-EnrlAll!R8/'Enrl-BackSeries'!C8)*100)</f>
        <v>38.992352402896813</v>
      </c>
      <c r="D8" s="58">
        <f>IF('Enrl-BackSeries'!D8-EnrlAll!S8&lt;0,"-",(1-EnrlAll!S8/'Enrl-BackSeries'!D8)*100)</f>
        <v>32.674124086343348</v>
      </c>
      <c r="E8" s="58">
        <f>IF('Enrl-BackSeries'!E8-EnrlAll!T8&lt;0,"-",(1-EnrlAll!T8/'Enrl-BackSeries'!E8)*100)</f>
        <v>35.891551117456167</v>
      </c>
      <c r="F8" s="58">
        <f>IF('Enrl-BackSeries'!F8-EnrlAll!AD8&lt;0,"-",(1-EnrlAll!AD8/'Enrl-BackSeries'!F8)*100)</f>
        <v>59.936025941322526</v>
      </c>
      <c r="G8" s="58">
        <f>IF('Enrl-BackSeries'!G8-EnrlAll!AE8&lt;0,"-",(1-EnrlAll!AE8/'Enrl-BackSeries'!G8)*100)</f>
        <v>62.550071477499479</v>
      </c>
      <c r="H8" s="58">
        <f>IF('Enrl-BackSeries'!H8-EnrlAll!AF8&lt;0,"-",(1-EnrlAll!AF8/'Enrl-BackSeries'!H8)*100)</f>
        <v>61.205895650601327</v>
      </c>
      <c r="I8" s="58">
        <f>IF('Enrl-BackSeries'!I8-EnrlAll!AP8&lt;0,"-",(1-EnrlAll!AP8/'Enrl-BackSeries'!I8)*100)</f>
        <v>77.407624179096771</v>
      </c>
      <c r="J8" s="58">
        <f>IF('Enrl-BackSeries'!J8-EnrlAll!AQ8&lt;0,"-",(1-EnrlAll!AQ8/'Enrl-BackSeries'!J8)*100)</f>
        <v>77.824386353975484</v>
      </c>
      <c r="K8" s="58">
        <f>IF('Enrl-BackSeries'!K8-EnrlAll!AR8&lt;0,"-",(1-EnrlAll!AR8/'Enrl-BackSeries'!K8)*100)</f>
        <v>77.601599332537859</v>
      </c>
      <c r="L8" s="58">
        <f>IF('Enrl-BackSeries'!L8-EnrlSC!R8&lt;=0,"-",(1-EnrlSC!R8/'Enrl-BackSeries'!L8)*100)</f>
        <v>29.419420552286102</v>
      </c>
      <c r="M8" s="58">
        <f>IF('Enrl-BackSeries'!M8-EnrlSC!S8&lt;=0,"-",(1-EnrlSC!S8/'Enrl-BackSeries'!M8)*100)</f>
        <v>24.360535931790494</v>
      </c>
      <c r="N8" s="58">
        <f>IF('Enrl-BackSeries'!N8-EnrlSC!T8&lt;=0,"-",(1-EnrlSC!T8/'Enrl-BackSeries'!N8)*100)</f>
        <v>26.951670168828347</v>
      </c>
      <c r="O8" s="58">
        <f>IF('Enrl-BackSeries'!O8-EnrlSC!AD8&lt;=0,"-",(1-EnrlSC!AD8/'Enrl-BackSeries'!O8)*100)</f>
        <v>51.767136315671493</v>
      </c>
      <c r="P8" s="58">
        <f>IF('Enrl-BackSeries'!P8-EnrlSC!AE8&lt;=0,"-",(1-EnrlSC!AE8/'Enrl-BackSeries'!P8)*100)</f>
        <v>56.146961052902391</v>
      </c>
      <c r="Q8" s="58">
        <f>IF('Enrl-BackSeries'!Q8-EnrlSC!AF8&lt;=0,"-",(1-EnrlSC!AF8/'Enrl-BackSeries'!Q8)*100)</f>
        <v>53.86953655053658</v>
      </c>
      <c r="R8" s="58">
        <f>IF('Enrl-BackSeries'!R8-EnrlSC!AP8&lt;=0,"-",(1-EnrlSC!AP8/'Enrl-BackSeries'!R8)*100)</f>
        <v>81.669198007498437</v>
      </c>
      <c r="S8" s="58">
        <f>IF('Enrl-BackSeries'!S8-EnrlSC!AQ8&lt;=0,"-",(1-EnrlSC!AQ8/'Enrl-BackSeries'!S8)*100)</f>
        <v>82.489121432421413</v>
      </c>
      <c r="T8" s="58">
        <f>IF('Enrl-BackSeries'!T8-EnrlSC!AR8&lt;=0,"-",(1-EnrlSC!AR8/'Enrl-BackSeries'!T8)*100)</f>
        <v>82.035600986958059</v>
      </c>
      <c r="U8" s="58">
        <f>IF('Enrl-BackSeries'!U8-EnrlST!R8&lt;=0,"-",(1-EnrlST!R8/'Enrl-BackSeries'!U8)*100)</f>
        <v>34.633011833914772</v>
      </c>
      <c r="V8" s="58">
        <f>IF('Enrl-BackSeries'!V8-EnrlST!S8&lt;=0,"-",(1-EnrlST!S8/'Enrl-BackSeries'!V8)*100)</f>
        <v>31.405564968297494</v>
      </c>
      <c r="W8" s="58">
        <f>IF('Enrl-BackSeries'!W8-EnrlST!T8&lt;=0,"-",(1-EnrlST!T8/'Enrl-BackSeries'!W8)*100)</f>
        <v>33.036370077855651</v>
      </c>
      <c r="X8" s="58">
        <f>IF('Enrl-BackSeries'!X8-EnrlST!AD8&lt;=0,"-",(1-EnrlST!AD8/'Enrl-BackSeries'!X8)*100)</f>
        <v>61.781628141507326</v>
      </c>
      <c r="Y8" s="58">
        <f>IF('Enrl-BackSeries'!Y8-EnrlST!AE8&lt;=0,"-",(1-EnrlST!AE8/'Enrl-BackSeries'!Y8)*100)</f>
        <v>67.427874039736579</v>
      </c>
      <c r="Z8" s="58">
        <f>IF('Enrl-BackSeries'!Z8-EnrlST!AF8&lt;=0,"-",(1-EnrlST!AF8/'Enrl-BackSeries'!Z8)*100)</f>
        <v>64.550458940262573</v>
      </c>
      <c r="AA8" s="58">
        <f>IF('Enrl-BackSeries'!AA8-EnrlST!AP8&lt;=0,"-",(1-EnrlST!AP8/'Enrl-BackSeries'!AA8)*100)</f>
        <v>85.614210183880886</v>
      </c>
      <c r="AB8" s="58">
        <f>IF('Enrl-BackSeries'!AB8-EnrlST!AQ8&lt;=0,"-",(1-EnrlST!AQ8/'Enrl-BackSeries'!AB8)*100)</f>
        <v>79.530745763309639</v>
      </c>
      <c r="AC8" s="58">
        <f>IF('Enrl-BackSeries'!AC8-EnrlST!AR8&lt;=0,"-",(1-EnrlST!AR8/'Enrl-BackSeries'!AC8)*100)</f>
        <v>83.075043334572342</v>
      </c>
    </row>
    <row r="9" spans="1:29" s="48" customFormat="1" ht="18.75" customHeight="1">
      <c r="A9" s="29">
        <v>4</v>
      </c>
      <c r="B9" s="30" t="s">
        <v>18</v>
      </c>
      <c r="C9" s="58">
        <f>IF('Enrl-BackSeries'!C9-EnrlAll!R9&lt;0,"-",(1-EnrlAll!R9/'Enrl-BackSeries'!C9)*100)</f>
        <v>43.513172998852092</v>
      </c>
      <c r="D9" s="58">
        <f>IF('Enrl-BackSeries'!D9-EnrlAll!S9&lt;0,"-",(1-EnrlAll!S9/'Enrl-BackSeries'!D9)*100)</f>
        <v>40.974040701870138</v>
      </c>
      <c r="E9" s="58">
        <f>IF('Enrl-BackSeries'!E9-EnrlAll!T9&lt;0,"-",(1-EnrlAll!T9/'Enrl-BackSeries'!E9)*100)</f>
        <v>42.453749822747952</v>
      </c>
      <c r="F9" s="58">
        <f>IF('Enrl-BackSeries'!F9-EnrlAll!AD9&lt;0,"-",(1-EnrlAll!AD9/'Enrl-BackSeries'!F9)*100)</f>
        <v>64.975081012295504</v>
      </c>
      <c r="G9" s="58">
        <f>IF('Enrl-BackSeries'!G9-EnrlAll!AE9&lt;0,"-",(1-EnrlAll!AE9/'Enrl-BackSeries'!G9)*100)</f>
        <v>67.325830703689576</v>
      </c>
      <c r="H9" s="58">
        <f>IF('Enrl-BackSeries'!H9-EnrlAll!AF9&lt;0,"-",(1-EnrlAll!AF9/'Enrl-BackSeries'!H9)*100)</f>
        <v>66.023096804394271</v>
      </c>
      <c r="I9" s="58">
        <v>71</v>
      </c>
      <c r="J9" s="58">
        <v>65.58</v>
      </c>
      <c r="K9" s="58">
        <v>69.05</v>
      </c>
      <c r="L9" s="58">
        <f>IF('Enrl-BackSeries'!L9-EnrlSC!R9&lt;=0,"-",(1-EnrlSC!R9/'Enrl-BackSeries'!L9)*100)</f>
        <v>50.920933076315592</v>
      </c>
      <c r="M9" s="58">
        <f>IF('Enrl-BackSeries'!M9-EnrlSC!S9&lt;=0,"-",(1-EnrlSC!S9/'Enrl-BackSeries'!M9)*100)</f>
        <v>49.697877504603973</v>
      </c>
      <c r="N9" s="58">
        <f>IF('Enrl-BackSeries'!N9-EnrlSC!T9&lt;=0,"-",(1-EnrlSC!T9/'Enrl-BackSeries'!N9)*100)</f>
        <v>50.431531422924557</v>
      </c>
      <c r="O9" s="58">
        <f>IF('Enrl-BackSeries'!O9-EnrlSC!AD9&lt;=0,"-",(1-EnrlSC!AD9/'Enrl-BackSeries'!O9)*100)</f>
        <v>77.926253456620614</v>
      </c>
      <c r="P9" s="58">
        <f>IF('Enrl-BackSeries'!P9-EnrlSC!AE9&lt;=0,"-",(1-EnrlSC!AE9/'Enrl-BackSeries'!P9)*100)</f>
        <v>79.124200629502369</v>
      </c>
      <c r="Q9" s="58">
        <f>IF('Enrl-BackSeries'!Q9-EnrlSC!AF9&lt;=0,"-",(1-EnrlSC!AF9/'Enrl-BackSeries'!Q9)*100)</f>
        <v>78.423114132779403</v>
      </c>
      <c r="R9" s="58">
        <v>81.709999999999994</v>
      </c>
      <c r="S9" s="58">
        <v>81.99</v>
      </c>
      <c r="T9" s="58">
        <v>81.81</v>
      </c>
      <c r="U9" s="58">
        <f>IF('Enrl-BackSeries'!U9-EnrlST!R9&lt;=0,"-",(1-EnrlST!R9/'Enrl-BackSeries'!U9)*100)</f>
        <v>8.0947136563876647</v>
      </c>
      <c r="V9" s="58">
        <f>IF('Enrl-BackSeries'!V9-EnrlST!S9&lt;=0,"-",(1-EnrlST!S9/'Enrl-BackSeries'!V9)*100)</f>
        <v>15.64032244660517</v>
      </c>
      <c r="W9" s="58">
        <f>IF('Enrl-BackSeries'!W9-EnrlST!T9&lt;=0,"-",(1-EnrlST!T9/'Enrl-BackSeries'!W9)*100)</f>
        <v>10.931300571714209</v>
      </c>
      <c r="X9" s="58">
        <f>IF('Enrl-BackSeries'!X9-EnrlST!AD9&lt;=0,"-",(1-EnrlST!AD9/'Enrl-BackSeries'!X9)*100)</f>
        <v>40.71110995667253</v>
      </c>
      <c r="Y9" s="58">
        <f>IF('Enrl-BackSeries'!Y9-EnrlST!AE9&lt;=0,"-",(1-EnrlST!AE9/'Enrl-BackSeries'!Y9)*100)</f>
        <v>56.945123600292668</v>
      </c>
      <c r="Z9" s="58">
        <f>IF('Enrl-BackSeries'!Z9-EnrlST!AF9&lt;=0,"-",(1-EnrlST!AF9/'Enrl-BackSeries'!Z9)*100)</f>
        <v>47.17522057292588</v>
      </c>
      <c r="AA9" s="58">
        <v>65.790000000000006</v>
      </c>
      <c r="AB9" s="58">
        <v>63.26</v>
      </c>
      <c r="AC9" s="58">
        <v>64.94</v>
      </c>
    </row>
    <row r="10" spans="1:29" s="48" customFormat="1" ht="18.75" customHeight="1">
      <c r="A10" s="29">
        <v>5</v>
      </c>
      <c r="B10" s="34" t="s">
        <v>19</v>
      </c>
      <c r="C10" s="58">
        <f>IF('Enrl-BackSeries'!C10-EnrlAll!R10&lt;0,"-",(1-EnrlAll!R10/'Enrl-BackSeries'!C10)*100)</f>
        <v>40.845934646504567</v>
      </c>
      <c r="D10" s="58">
        <f>IF('Enrl-BackSeries'!D10-EnrlAll!S10&lt;0,"-",(1-EnrlAll!S10/'Enrl-BackSeries'!D10)*100)</f>
        <v>24.939085444896079</v>
      </c>
      <c r="E10" s="58">
        <f>IF('Enrl-BackSeries'!E10-EnrlAll!T10&lt;0,"-",(1-EnrlAll!T10/'Enrl-BackSeries'!E10)*100)</f>
        <v>34.116352438999506</v>
      </c>
      <c r="F10" s="58">
        <f>IF('Enrl-BackSeries'!F10-EnrlAll!AD10&lt;0,"-",(1-EnrlAll!AD10/'Enrl-BackSeries'!F10)*100)</f>
        <v>38.98254063816978</v>
      </c>
      <c r="G10" s="58">
        <f>IF('Enrl-BackSeries'!G10-EnrlAll!AE10&lt;0,"-",(1-EnrlAll!AE10/'Enrl-BackSeries'!G10)*100)</f>
        <v>42.43075453677173</v>
      </c>
      <c r="H10" s="58">
        <f>IF('Enrl-BackSeries'!H10-EnrlAll!AF10&lt;0,"-",(1-EnrlAll!AF10/'Enrl-BackSeries'!H10)*100)</f>
        <v>40.671930979015869</v>
      </c>
      <c r="I10" s="58">
        <v>62.83</v>
      </c>
      <c r="J10" s="58">
        <v>65.8</v>
      </c>
      <c r="K10" s="58">
        <v>64.22</v>
      </c>
      <c r="L10" s="58">
        <f>IF('Enrl-BackSeries'!L10-EnrlSC!R10&lt;=0,"-",(1-EnrlSC!R10/'Enrl-BackSeries'!L10)*100)</f>
        <v>37.493270990663987</v>
      </c>
      <c r="M10" s="58">
        <f>IF('Enrl-BackSeries'!M10-EnrlSC!S10&lt;=0,"-",(1-EnrlSC!S10/'Enrl-BackSeries'!M10)*100)</f>
        <v>33.18155548939599</v>
      </c>
      <c r="N10" s="58">
        <f>IF('Enrl-BackSeries'!N10-EnrlSC!T10&lt;=0,"-",(1-EnrlSC!T10/'Enrl-BackSeries'!N10)*100)</f>
        <v>35.477161434022833</v>
      </c>
      <c r="O10" s="58">
        <f>IF('Enrl-BackSeries'!O10-EnrlSC!AD10&lt;=0,"-",(1-EnrlSC!AD10/'Enrl-BackSeries'!O10)*100)</f>
        <v>42.66955747023696</v>
      </c>
      <c r="P10" s="58">
        <f>IF('Enrl-BackSeries'!P10-EnrlSC!AE10&lt;=0,"-",(1-EnrlSC!AE10/'Enrl-BackSeries'!P10)*100)</f>
        <v>49.930416092431138</v>
      </c>
      <c r="Q10" s="58">
        <f>IF('Enrl-BackSeries'!Q10-EnrlSC!AF10&lt;=0,"-",(1-EnrlSC!AF10/'Enrl-BackSeries'!Q10)*100)</f>
        <v>46.233998203168056</v>
      </c>
      <c r="R10" s="58">
        <v>68</v>
      </c>
      <c r="S10" s="58">
        <v>72.81</v>
      </c>
      <c r="T10" s="58">
        <v>70.23</v>
      </c>
      <c r="U10" s="58">
        <f>IF('Enrl-BackSeries'!U10-EnrlST!R10&lt;=0,"-",(1-EnrlST!R10/'Enrl-BackSeries'!U10)*100)</f>
        <v>38.916277873700459</v>
      </c>
      <c r="V10" s="58">
        <f>IF('Enrl-BackSeries'!V10-EnrlST!S10&lt;=0,"-",(1-EnrlST!S10/'Enrl-BackSeries'!V10)*100)</f>
        <v>39.526268867779521</v>
      </c>
      <c r="W10" s="58">
        <f>IF('Enrl-BackSeries'!W10-EnrlST!T10&lt;=0,"-",(1-EnrlST!T10/'Enrl-BackSeries'!W10)*100)</f>
        <v>39.214412086199054</v>
      </c>
      <c r="X10" s="58">
        <f>IF('Enrl-BackSeries'!X10-EnrlST!AD10&lt;=0,"-",(1-EnrlST!AD10/'Enrl-BackSeries'!X10)*100)</f>
        <v>49.379707566842853</v>
      </c>
      <c r="Y10" s="58">
        <f>IF('Enrl-BackSeries'!Y10-EnrlST!AE10&lt;=0,"-",(1-EnrlST!AE10/'Enrl-BackSeries'!Y10)*100)</f>
        <v>52.93354421097294</v>
      </c>
      <c r="Z10" s="58">
        <f>IF('Enrl-BackSeries'!Z10-EnrlST!AF10&lt;=0,"-",(1-EnrlST!AF10/'Enrl-BackSeries'!Z10)*100)</f>
        <v>51.117524902527997</v>
      </c>
      <c r="AA10" s="58">
        <v>72.55</v>
      </c>
      <c r="AB10" s="58">
        <v>70.319999999999993</v>
      </c>
      <c r="AC10" s="58">
        <v>71.569999999999993</v>
      </c>
    </row>
    <row r="11" spans="1:29" s="47" customFormat="1" ht="18.75" customHeight="1">
      <c r="A11" s="29">
        <v>6</v>
      </c>
      <c r="B11" s="30" t="s">
        <v>20</v>
      </c>
      <c r="C11" s="58" t="str">
        <f>IF('Enrl-BackSeries'!C11-EnrlAll!R11&lt;0,"-",(1-EnrlAll!R11/'Enrl-BackSeries'!C11)*100)</f>
        <v>-</v>
      </c>
      <c r="D11" s="58" t="str">
        <f>IF('Enrl-BackSeries'!D11-EnrlAll!S11&lt;0,"-",(1-EnrlAll!S11/'Enrl-BackSeries'!D11)*100)</f>
        <v>-</v>
      </c>
      <c r="E11" s="58" t="str">
        <f>IF('Enrl-BackSeries'!E11-EnrlAll!T11&lt;0,"-",(1-EnrlAll!T11/'Enrl-BackSeries'!E11)*100)</f>
        <v>-</v>
      </c>
      <c r="F11" s="58" t="str">
        <f>IF('Enrl-BackSeries'!F11-EnrlAll!AD11&lt;0,"-",(1-EnrlAll!AD11/'Enrl-BackSeries'!F11)*100)</f>
        <v>-</v>
      </c>
      <c r="G11" s="58" t="str">
        <f>IF('Enrl-BackSeries'!G11-EnrlAll!AE11&lt;0,"-",(1-EnrlAll!AE11/'Enrl-BackSeries'!G11)*100)</f>
        <v>-</v>
      </c>
      <c r="H11" s="58" t="str">
        <f>IF('Enrl-BackSeries'!H11-EnrlAll!AF11&lt;0,"-",(1-EnrlAll!AF11/'Enrl-BackSeries'!H11)*100)</f>
        <v>-</v>
      </c>
      <c r="I11" s="58">
        <f>IF('Enrl-BackSeries'!I11-EnrlAll!AP11&lt;0,"-",(1-EnrlAll!AP11/'Enrl-BackSeries'!I11)*100)</f>
        <v>35.851355467560154</v>
      </c>
      <c r="J11" s="58">
        <f>IF('Enrl-BackSeries'!J11-EnrlAll!AQ11&lt;0,"-",(1-EnrlAll!AQ11/'Enrl-BackSeries'!J11)*100)</f>
        <v>32.628199851839653</v>
      </c>
      <c r="K11" s="58">
        <f>IF('Enrl-BackSeries'!K11-EnrlAll!AR11&lt;0,"-",(1-EnrlAll!AR11/'Enrl-BackSeries'!K11)*100)</f>
        <v>34.302440568015498</v>
      </c>
      <c r="L11" s="58">
        <f>IF('Enrl-BackSeries'!L11-EnrlSC!R11&lt;=0,"-",(1-EnrlSC!R11/'Enrl-BackSeries'!L11)*100)</f>
        <v>18.461538461538463</v>
      </c>
      <c r="M11" s="58">
        <f>IF('Enrl-BackSeries'!M11-EnrlSC!S11&lt;=0,"-",(1-EnrlSC!S11/'Enrl-BackSeries'!M11)*100)</f>
        <v>10.747663551401864</v>
      </c>
      <c r="N11" s="58">
        <f>IF('Enrl-BackSeries'!N11-EnrlSC!T11&lt;=0,"-",(1-EnrlSC!T11/'Enrl-BackSeries'!N11)*100)</f>
        <v>14.978902953586493</v>
      </c>
      <c r="O11" s="58">
        <f>IF('Enrl-BackSeries'!O11-EnrlSC!AD11&lt;=0,"-",(1-EnrlSC!AD11/'Enrl-BackSeries'!O11)*100)</f>
        <v>7.5794090983315687</v>
      </c>
      <c r="P11" s="58">
        <f>IF('Enrl-BackSeries'!P11-EnrlSC!AE11&lt;=0,"-",(1-EnrlSC!AE11/'Enrl-BackSeries'!P11)*100)</f>
        <v>26.312665184377227</v>
      </c>
      <c r="Q11" s="58">
        <f>IF('Enrl-BackSeries'!Q11-EnrlSC!AF11&lt;=0,"-",(1-EnrlSC!AF11/'Enrl-BackSeries'!Q11)*100)</f>
        <v>16.791537699599747</v>
      </c>
      <c r="R11" s="58">
        <f>IF('Enrl-BackSeries'!R11-EnrlSC!AP11&lt;=0,"-",(1-EnrlSC!AP11/'Enrl-BackSeries'!R11)*100)</f>
        <v>77.886977886977888</v>
      </c>
      <c r="S11" s="58">
        <f>IF('Enrl-BackSeries'!S11-EnrlSC!AQ11&lt;=0,"-",(1-EnrlSC!AQ11/'Enrl-BackSeries'!S11)*100)</f>
        <v>64.021164021164026</v>
      </c>
      <c r="T11" s="58">
        <f>IF('Enrl-BackSeries'!T11-EnrlSC!AR11&lt;=0,"-",(1-EnrlSC!AR11/'Enrl-BackSeries'!T11)*100)</f>
        <v>71.210191082802552</v>
      </c>
      <c r="U11" s="58" t="str">
        <f>IF('Enrl-BackSeries'!U11-EnrlST!R11&lt;=0,"-",(1-EnrlST!R11/'Enrl-BackSeries'!U11)*100)</f>
        <v>-</v>
      </c>
      <c r="V11" s="58" t="str">
        <f>IF('Enrl-BackSeries'!V11-EnrlST!S11&lt;=0,"-",(1-EnrlST!S11/'Enrl-BackSeries'!V11)*100)</f>
        <v>-</v>
      </c>
      <c r="W11" s="58" t="str">
        <f>IF('Enrl-BackSeries'!W11-EnrlST!T11&lt;=0,"-",(1-EnrlST!T11/'Enrl-BackSeries'!W11)*100)</f>
        <v>-</v>
      </c>
      <c r="X11" s="58" t="str">
        <f>IF('Enrl-BackSeries'!X11-EnrlST!AD11&lt;=0,"-",(1-EnrlST!AD11/'Enrl-BackSeries'!X11)*100)</f>
        <v>-</v>
      </c>
      <c r="Y11" s="58" t="str">
        <f>IF('Enrl-BackSeries'!Y11-EnrlST!AE11&lt;=0,"-",(1-EnrlST!AE11/'Enrl-BackSeries'!Y11)*100)</f>
        <v>-</v>
      </c>
      <c r="Z11" s="58" t="str">
        <f>IF('Enrl-BackSeries'!Z11-EnrlST!AF11&lt;=0,"-",(1-EnrlST!AF11/'Enrl-BackSeries'!Z11)*100)</f>
        <v>-</v>
      </c>
      <c r="AA11" s="58" t="str">
        <f>IF('Enrl-BackSeries'!AA11-EnrlST!AP11&lt;=0,"-",(1-EnrlST!AP11/'Enrl-BackSeries'!AA11)*100)</f>
        <v>-</v>
      </c>
      <c r="AB11" s="58" t="str">
        <f>IF('Enrl-BackSeries'!AB11-EnrlST!AQ11&lt;=0,"-",(1-EnrlST!AQ11/'Enrl-BackSeries'!AB11)*100)</f>
        <v>-</v>
      </c>
      <c r="AC11" s="58" t="str">
        <f>IF('Enrl-BackSeries'!AC11-EnrlST!AR11&lt;=0,"-",(1-EnrlST!AR11/'Enrl-BackSeries'!AC11)*100)</f>
        <v>-</v>
      </c>
    </row>
    <row r="12" spans="1:29" s="47" customFormat="1" ht="18.75" customHeight="1">
      <c r="A12" s="29">
        <v>7</v>
      </c>
      <c r="B12" s="30" t="s">
        <v>21</v>
      </c>
      <c r="C12" s="58">
        <f>IF('Enrl-BackSeries'!C12-EnrlAll!R12&lt;0,"-",(1-EnrlAll!R12/'Enrl-BackSeries'!C12)*100)</f>
        <v>36.891718314604368</v>
      </c>
      <c r="D12" s="58">
        <f>IF('Enrl-BackSeries'!D12-EnrlAll!S12&lt;0,"-",(1-EnrlAll!S12/'Enrl-BackSeries'!D12)*100)</f>
        <v>6.5220584969542088</v>
      </c>
      <c r="E12" s="58">
        <f>IF('Enrl-BackSeries'!E12-EnrlAll!T12&lt;0,"-",(1-EnrlAll!T12/'Enrl-BackSeries'!E12)*100)</f>
        <v>25.658765586546995</v>
      </c>
      <c r="F12" s="58">
        <f>IF('Enrl-BackSeries'!F12-EnrlAll!AD12&lt;0,"-",(1-EnrlAll!AD12/'Enrl-BackSeries'!F12)*100)</f>
        <v>32.236577084652126</v>
      </c>
      <c r="G12" s="58">
        <f>IF('Enrl-BackSeries'!G12-EnrlAll!AE12&lt;0,"-",(1-EnrlAll!AE12/'Enrl-BackSeries'!G12)*100)</f>
        <v>48.084244478781727</v>
      </c>
      <c r="H12" s="58">
        <f>IF('Enrl-BackSeries'!H12-EnrlAll!AF12&lt;0,"-",(1-EnrlAll!AF12/'Enrl-BackSeries'!H12)*100)</f>
        <v>39.701234800223602</v>
      </c>
      <c r="I12" s="58">
        <f>IF('Enrl-BackSeries'!I12-EnrlAll!AP12&lt;0,"-",(1-EnrlAll!AP12/'Enrl-BackSeries'!I12)*100)</f>
        <v>60.373780333099681</v>
      </c>
      <c r="J12" s="58">
        <f>IF('Enrl-BackSeries'!J12-EnrlAll!AQ12&lt;0,"-",(1-EnrlAll!AQ12/'Enrl-BackSeries'!J12)*100)</f>
        <v>64.408798011692497</v>
      </c>
      <c r="K12" s="58">
        <f>IF('Enrl-BackSeries'!K12-EnrlAll!AR12&lt;0,"-",(1-EnrlAll!AR12/'Enrl-BackSeries'!K12)*100)</f>
        <v>62.138496333472261</v>
      </c>
      <c r="L12" s="58">
        <f>IF('Enrl-BackSeries'!L12-EnrlSC!R12&lt;=0,"-",(1-EnrlSC!R12/'Enrl-BackSeries'!L12)*100)</f>
        <v>47.389132935885371</v>
      </c>
      <c r="M12" s="58">
        <f>IF('Enrl-BackSeries'!M12-EnrlSC!S12&lt;=0,"-",(1-EnrlSC!S12/'Enrl-BackSeries'!M12)*100)</f>
        <v>42.680629514810811</v>
      </c>
      <c r="N12" s="58">
        <f>IF('Enrl-BackSeries'!N12-EnrlSC!T12&lt;=0,"-",(1-EnrlSC!T12/'Enrl-BackSeries'!N12)*100)</f>
        <v>45.183280636531045</v>
      </c>
      <c r="O12" s="58">
        <f>IF('Enrl-BackSeries'!O12-EnrlSC!AD12&lt;=0,"-",(1-EnrlSC!AD12/'Enrl-BackSeries'!O12)*100)</f>
        <v>17.867625619256444</v>
      </c>
      <c r="P12" s="58">
        <f>IF('Enrl-BackSeries'!P12-EnrlSC!AE12&lt;=0,"-",(1-EnrlSC!AE12/'Enrl-BackSeries'!P12)*100)</f>
        <v>35.576255138301995</v>
      </c>
      <c r="Q12" s="58">
        <f>IF('Enrl-BackSeries'!Q12-EnrlSC!AF12&lt;=0,"-",(1-EnrlSC!AF12/'Enrl-BackSeries'!Q12)*100)</f>
        <v>26.228267318289511</v>
      </c>
      <c r="R12" s="58">
        <f>IF('Enrl-BackSeries'!R12-EnrlSC!AP12&lt;=0,"-",(1-EnrlSC!AP12/'Enrl-BackSeries'!R12)*100)</f>
        <v>54.556415284328793</v>
      </c>
      <c r="S12" s="58">
        <f>IF('Enrl-BackSeries'!S12-EnrlSC!AQ12&lt;=0,"-",(1-EnrlSC!AQ12/'Enrl-BackSeries'!S12)*100)</f>
        <v>64.630488951224237</v>
      </c>
      <c r="T12" s="58">
        <f>IF('Enrl-BackSeries'!T12-EnrlSC!AR12&lt;=0,"-",(1-EnrlSC!AR12/'Enrl-BackSeries'!T12)*100)</f>
        <v>59.294581640315236</v>
      </c>
      <c r="U12" s="58">
        <f>IF('Enrl-BackSeries'!U12-EnrlST!R12&lt;=0,"-",(1-EnrlST!R12/'Enrl-BackSeries'!U12)*100)</f>
        <v>50.892645918036131</v>
      </c>
      <c r="V12" s="58">
        <f>IF('Enrl-BackSeries'!V12-EnrlST!S12&lt;=0,"-",(1-EnrlST!S12/'Enrl-BackSeries'!V12)*100)</f>
        <v>44.522717633336875</v>
      </c>
      <c r="W12" s="58">
        <f>IF('Enrl-BackSeries'!W12-EnrlST!T12&lt;=0,"-",(1-EnrlST!T12/'Enrl-BackSeries'!W12)*100)</f>
        <v>48.003210494831038</v>
      </c>
      <c r="X12" s="58">
        <f>IF('Enrl-BackSeries'!X12-EnrlST!AD12&lt;=0,"-",(1-EnrlST!AD12/'Enrl-BackSeries'!X12)*100)</f>
        <v>50.461354667652799</v>
      </c>
      <c r="Y12" s="58">
        <f>IF('Enrl-BackSeries'!Y12-EnrlST!AE12&lt;=0,"-",(1-EnrlST!AE12/'Enrl-BackSeries'!Y12)*100)</f>
        <v>58.250572037829059</v>
      </c>
      <c r="Z12" s="58">
        <f>IF('Enrl-BackSeries'!Z12-EnrlST!AF12&lt;=0,"-",(1-EnrlST!AF12/'Enrl-BackSeries'!Z12)*100)</f>
        <v>54.207226879725482</v>
      </c>
      <c r="AA12" s="58">
        <f>IF('Enrl-BackSeries'!AA12-EnrlST!AP12&lt;=0,"-",(1-EnrlST!AP12/'Enrl-BackSeries'!AA12)*100)</f>
        <v>74.112684441998013</v>
      </c>
      <c r="AB12" s="58">
        <f>IF('Enrl-BackSeries'!AB12-EnrlST!AQ12&lt;=0,"-",(1-EnrlST!AQ12/'Enrl-BackSeries'!AB12)*100)</f>
        <v>74.922186406017119</v>
      </c>
      <c r="AC12" s="58">
        <f>IF('Enrl-BackSeries'!AC12-EnrlST!AR12&lt;=0,"-",(1-EnrlST!AR12/'Enrl-BackSeries'!AC12)*100)</f>
        <v>74.475010239162003</v>
      </c>
    </row>
    <row r="13" spans="1:29" s="47" customFormat="1" ht="18.75" customHeight="1">
      <c r="A13" s="29">
        <v>8</v>
      </c>
      <c r="B13" s="30" t="s">
        <v>22</v>
      </c>
      <c r="C13" s="58" t="str">
        <f>IF('Enrl-BackSeries'!C13-EnrlAll!R13&lt;0,"-",(1-EnrlAll!R13/'Enrl-BackSeries'!C13)*100)</f>
        <v>-</v>
      </c>
      <c r="D13" s="58" t="str">
        <f>IF('Enrl-BackSeries'!D13-EnrlAll!S13&lt;0,"-",(1-EnrlAll!S13/'Enrl-BackSeries'!D13)*100)</f>
        <v>-</v>
      </c>
      <c r="E13" s="58" t="str">
        <f>IF('Enrl-BackSeries'!E13-EnrlAll!T13&lt;0,"-",(1-EnrlAll!T13/'Enrl-BackSeries'!E13)*100)</f>
        <v>-</v>
      </c>
      <c r="F13" s="58">
        <f>IF('Enrl-BackSeries'!F13-EnrlAll!AD13&lt;0,"-",(1-EnrlAll!AD13/'Enrl-BackSeries'!F13)*100)</f>
        <v>19.590507212657048</v>
      </c>
      <c r="G13" s="58">
        <f>IF('Enrl-BackSeries'!G13-EnrlAll!AE13&lt;0,"-",(1-EnrlAll!AE13/'Enrl-BackSeries'!G13)*100)</f>
        <v>8.0984949486684563</v>
      </c>
      <c r="H13" s="58">
        <f>IF('Enrl-BackSeries'!H13-EnrlAll!AF13&lt;0,"-",(1-EnrlAll!AF13/'Enrl-BackSeries'!H13)*100)</f>
        <v>14.366449258397862</v>
      </c>
      <c r="I13" s="58">
        <f>IF('Enrl-BackSeries'!I13-EnrlAll!AP13&lt;0,"-",(1-EnrlAll!AP13/'Enrl-BackSeries'!I13)*100)</f>
        <v>20.167472742909453</v>
      </c>
      <c r="J13" s="58">
        <f>IF('Enrl-BackSeries'!J13-EnrlAll!AQ13&lt;0,"-",(1-EnrlAll!AQ13/'Enrl-BackSeries'!J13)*100)</f>
        <v>19.458509216080511</v>
      </c>
      <c r="K13" s="58">
        <f>IF('Enrl-BackSeries'!K13-EnrlAll!AR13&lt;0,"-",(1-EnrlAll!AR13/'Enrl-BackSeries'!K13)*100)</f>
        <v>19.835921116110544</v>
      </c>
      <c r="L13" s="58" t="str">
        <f>IF('Enrl-BackSeries'!L13-EnrlSC!R13&lt;=0,"-",(1-EnrlSC!R13/'Enrl-BackSeries'!L13)*100)</f>
        <v>-</v>
      </c>
      <c r="M13" s="58" t="str">
        <f>IF('Enrl-BackSeries'!M13-EnrlSC!S13&lt;=0,"-",(1-EnrlSC!S13/'Enrl-BackSeries'!M13)*100)</f>
        <v>-</v>
      </c>
      <c r="N13" s="58" t="str">
        <f>IF('Enrl-BackSeries'!N13-EnrlSC!T13&lt;=0,"-",(1-EnrlSC!T13/'Enrl-BackSeries'!N13)*100)</f>
        <v>-</v>
      </c>
      <c r="O13" s="58">
        <f>IF('Enrl-BackSeries'!O13-EnrlSC!AD13&lt;=0,"-",(1-EnrlSC!AD13/'Enrl-BackSeries'!O13)*100)</f>
        <v>4.8716702672664702</v>
      </c>
      <c r="P13" s="58">
        <f>IF('Enrl-BackSeries'!P13-EnrlSC!AE13&lt;=0,"-",(1-EnrlSC!AE13/'Enrl-BackSeries'!P13)*100)</f>
        <v>6.1480361886499857</v>
      </c>
      <c r="Q13" s="58">
        <f>IF('Enrl-BackSeries'!Q13-EnrlSC!AF13&lt;=0,"-",(1-EnrlSC!AF13/'Enrl-BackSeries'!Q13)*100)</f>
        <v>5.4738303167970344</v>
      </c>
      <c r="R13" s="58">
        <f>IF('Enrl-BackSeries'!R13-EnrlSC!AP13&lt;=0,"-",(1-EnrlSC!AP13/'Enrl-BackSeries'!R13)*100)</f>
        <v>19.550960315866959</v>
      </c>
      <c r="S13" s="58">
        <f>IF('Enrl-BackSeries'!S13-EnrlSC!AQ13&lt;=0,"-",(1-EnrlSC!AQ13/'Enrl-BackSeries'!S13)*100)</f>
        <v>17.209537545187214</v>
      </c>
      <c r="T13" s="58">
        <f>IF('Enrl-BackSeries'!T13-EnrlSC!AR13&lt;=0,"-",(1-EnrlSC!AR13/'Enrl-BackSeries'!T13)*100)</f>
        <v>18.44628449730914</v>
      </c>
      <c r="U13" s="58" t="str">
        <f>IF('Enrl-BackSeries'!U13-EnrlST!R13&lt;=0,"-",(1-EnrlST!R13/'Enrl-BackSeries'!U13)*100)</f>
        <v>-</v>
      </c>
      <c r="V13" s="58" t="str">
        <f>IF('Enrl-BackSeries'!V13-EnrlST!S13&lt;=0,"-",(1-EnrlST!S13/'Enrl-BackSeries'!V13)*100)</f>
        <v>-</v>
      </c>
      <c r="W13" s="58" t="str">
        <f>IF('Enrl-BackSeries'!W13-EnrlST!T13&lt;=0,"-",(1-EnrlST!T13/'Enrl-BackSeries'!W13)*100)</f>
        <v>-</v>
      </c>
      <c r="X13" s="58">
        <f>IF('Enrl-BackSeries'!X13-EnrlST!AD13&lt;=0,"-",(1-EnrlST!AD13/'Enrl-BackSeries'!X13)*100)</f>
        <v>100</v>
      </c>
      <c r="Y13" s="58">
        <f>IF('Enrl-BackSeries'!Y13-EnrlST!AE13&lt;=0,"-",(1-EnrlST!AE13/'Enrl-BackSeries'!Y13)*100)</f>
        <v>100</v>
      </c>
      <c r="Z13" s="58">
        <f>IF('Enrl-BackSeries'!Z13-EnrlST!AF13&lt;=0,"-",(1-EnrlST!AF13/'Enrl-BackSeries'!Z13)*100)</f>
        <v>100</v>
      </c>
      <c r="AA13" s="58" t="str">
        <f>IF('Enrl-BackSeries'!AA13-EnrlST!AP13&lt;=0,"-",(1-EnrlST!AP13/'Enrl-BackSeries'!AA13)*100)</f>
        <v>-</v>
      </c>
      <c r="AB13" s="58" t="str">
        <f>IF('Enrl-BackSeries'!AB13-EnrlST!AQ13&lt;=0,"-",(1-EnrlST!AQ13/'Enrl-BackSeries'!AB13)*100)</f>
        <v>-</v>
      </c>
      <c r="AC13" s="58" t="str">
        <f>IF('Enrl-BackSeries'!AC13-EnrlST!AR13&lt;=0,"-",(1-EnrlST!AR13/'Enrl-BackSeries'!AC13)*100)</f>
        <v>-</v>
      </c>
    </row>
    <row r="14" spans="1:29" s="47" customFormat="1" ht="18.75" customHeight="1">
      <c r="A14" s="29">
        <v>9</v>
      </c>
      <c r="B14" s="30" t="s">
        <v>23</v>
      </c>
      <c r="C14" s="58">
        <f>IF('Enrl-BackSeries'!C14-EnrlAll!R14&lt;0,"-",(1-EnrlAll!R14/'Enrl-BackSeries'!C14)*100)</f>
        <v>0.35267382835556527</v>
      </c>
      <c r="D14" s="58">
        <f>IF('Enrl-BackSeries'!D14-EnrlAll!S14&lt;0,"-",(1-EnrlAll!S14/'Enrl-BackSeries'!D14)*100)</f>
        <v>1.174943306931342</v>
      </c>
      <c r="E14" s="58">
        <f>IF('Enrl-BackSeries'!E14-EnrlAll!T14&lt;0,"-",(1-EnrlAll!T14/'Enrl-BackSeries'!E14)*100)</f>
        <v>0.74170826141717328</v>
      </c>
      <c r="F14" s="58">
        <f>IF('Enrl-BackSeries'!F14-EnrlAll!AD14&lt;0,"-",(1-EnrlAll!AD14/'Enrl-BackSeries'!F14)*100)</f>
        <v>1.4232352010129734</v>
      </c>
      <c r="G14" s="58">
        <f>IF('Enrl-BackSeries'!G14-EnrlAll!AE14&lt;0,"-",(1-EnrlAll!AE14/'Enrl-BackSeries'!G14)*100)</f>
        <v>3.4148567004465558</v>
      </c>
      <c r="H14" s="58">
        <f>IF('Enrl-BackSeries'!H14-EnrlAll!AF14&lt;0,"-",(1-EnrlAll!AF14/'Enrl-BackSeries'!H14)*100)</f>
        <v>2.375318890196032</v>
      </c>
      <c r="I14" s="58">
        <f>IF('Enrl-BackSeries'!I14-EnrlAll!AP14&lt;0,"-",(1-EnrlAll!AP14/'Enrl-BackSeries'!I14)*100)</f>
        <v>22.281439399265956</v>
      </c>
      <c r="J14" s="58">
        <f>IF('Enrl-BackSeries'!J14-EnrlAll!AQ14&lt;0,"-",(1-EnrlAll!AQ14/'Enrl-BackSeries'!J14)*100)</f>
        <v>18.931462973397785</v>
      </c>
      <c r="K14" s="58">
        <f>IF('Enrl-BackSeries'!K14-EnrlAll!AR14&lt;0,"-",(1-EnrlAll!AR14/'Enrl-BackSeries'!K14)*100)</f>
        <v>20.650879459549188</v>
      </c>
      <c r="L14" s="58">
        <f>IF('Enrl-BackSeries'!L14-EnrlSC!R14&lt;=0,"-",(1-EnrlSC!R14/'Enrl-BackSeries'!L14)*100)</f>
        <v>4.718237704918038</v>
      </c>
      <c r="M14" s="58">
        <f>IF('Enrl-BackSeries'!M14-EnrlSC!S14&lt;=0,"-",(1-EnrlSC!S14/'Enrl-BackSeries'!M14)*100)</f>
        <v>5.7481850688048564</v>
      </c>
      <c r="N14" s="58">
        <f>IF('Enrl-BackSeries'!N14-EnrlSC!T14&lt;=0,"-",(1-EnrlSC!T14/'Enrl-BackSeries'!N14)*100)</f>
        <v>5.2188108905155577</v>
      </c>
      <c r="O14" s="58">
        <f>IF('Enrl-BackSeries'!O14-EnrlSC!AD14&lt;=0,"-",(1-EnrlSC!AD14/'Enrl-BackSeries'!O14)*100)</f>
        <v>9.8117336102118813</v>
      </c>
      <c r="P14" s="58">
        <f>IF('Enrl-BackSeries'!P14-EnrlSC!AE14&lt;=0,"-",(1-EnrlSC!AE14/'Enrl-BackSeries'!P14)*100)</f>
        <v>12.205145366865079</v>
      </c>
      <c r="Q14" s="58">
        <f>IF('Enrl-BackSeries'!Q14-EnrlSC!AF14&lt;=0,"-",(1-EnrlSC!AF14/'Enrl-BackSeries'!Q14)*100)</f>
        <v>10.97696285561528</v>
      </c>
      <c r="R14" s="58">
        <f>IF('Enrl-BackSeries'!R14-EnrlSC!AP14&lt;=0,"-",(1-EnrlSC!AP14/'Enrl-BackSeries'!R14)*100)</f>
        <v>40.97089901264507</v>
      </c>
      <c r="S14" s="58">
        <f>IF('Enrl-BackSeries'!S14-EnrlSC!AQ14&lt;=0,"-",(1-EnrlSC!AQ14/'Enrl-BackSeries'!S14)*100)</f>
        <v>40.436509748413322</v>
      </c>
      <c r="T14" s="58">
        <f>IF('Enrl-BackSeries'!T14-EnrlSC!AR14&lt;=0,"-",(1-EnrlSC!AR14/'Enrl-BackSeries'!T14)*100)</f>
        <v>40.710777232013875</v>
      </c>
      <c r="U14" s="58" t="str">
        <f>IF('Enrl-BackSeries'!U14-EnrlST!R14&lt;=0,"-",(1-EnrlST!R14/'Enrl-BackSeries'!U14)*100)</f>
        <v>-</v>
      </c>
      <c r="V14" s="58" t="str">
        <f>IF('Enrl-BackSeries'!V14-EnrlST!S14&lt;=0,"-",(1-EnrlST!S14/'Enrl-BackSeries'!V14)*100)</f>
        <v>-</v>
      </c>
      <c r="W14" s="58" t="str">
        <f>IF('Enrl-BackSeries'!W14-EnrlST!T14&lt;=0,"-",(1-EnrlST!T14/'Enrl-BackSeries'!W14)*100)</f>
        <v>-</v>
      </c>
      <c r="X14" s="58" t="str">
        <f>IF('Enrl-BackSeries'!X14-EnrlST!AD14&lt;=0,"-",(1-EnrlST!AD14/'Enrl-BackSeries'!X14)*100)</f>
        <v>-</v>
      </c>
      <c r="Y14" s="58" t="str">
        <f>IF('Enrl-BackSeries'!Y14-EnrlST!AE14&lt;=0,"-",(1-EnrlST!AE14/'Enrl-BackSeries'!Y14)*100)</f>
        <v>-</v>
      </c>
      <c r="Z14" s="58" t="str">
        <f>IF('Enrl-BackSeries'!Z14-EnrlST!AF14&lt;=0,"-",(1-EnrlST!AF14/'Enrl-BackSeries'!Z14)*100)</f>
        <v>-</v>
      </c>
      <c r="AA14" s="58">
        <f>IF('Enrl-BackSeries'!AA14-EnrlST!AP14&lt;=0,"-",(1-EnrlST!AP14/'Enrl-BackSeries'!AA14)*100)</f>
        <v>12.67171292402579</v>
      </c>
      <c r="AB14" s="58" t="str">
        <f>IF('Enrl-BackSeries'!AB14-EnrlST!AQ14&lt;=0,"-",(1-EnrlST!AQ14/'Enrl-BackSeries'!AB14)*100)</f>
        <v>-</v>
      </c>
      <c r="AC14" s="58">
        <f>IF('Enrl-BackSeries'!AC14-EnrlST!AR14&lt;=0,"-",(1-EnrlST!AR14/'Enrl-BackSeries'!AC14)*100)</f>
        <v>1.3916221535001383</v>
      </c>
    </row>
    <row r="15" spans="1:29" s="47" customFormat="1" ht="18.75" customHeight="1">
      <c r="A15" s="29">
        <v>10</v>
      </c>
      <c r="B15" s="30" t="s">
        <v>24</v>
      </c>
      <c r="C15" s="58">
        <f>IF('Enrl-BackSeries'!C15-EnrlAll!R15&lt;0,"-",(1-EnrlAll!R15/'Enrl-BackSeries'!C15)*100)</f>
        <v>9.7888702958664133</v>
      </c>
      <c r="D15" s="58">
        <f>IF('Enrl-BackSeries'!D15-EnrlAll!S15&lt;0,"-",(1-EnrlAll!S15/'Enrl-BackSeries'!D15)*100)</f>
        <v>6.8167917709202168</v>
      </c>
      <c r="E15" s="58">
        <f>IF('Enrl-BackSeries'!E15-EnrlAll!T15&lt;0,"-",(1-EnrlAll!T15/'Enrl-BackSeries'!E15)*100)</f>
        <v>8.3839597491833455</v>
      </c>
      <c r="F15" s="58">
        <f>IF('Enrl-BackSeries'!F15-EnrlAll!AD15&lt;0,"-",(1-EnrlAll!AD15/'Enrl-BackSeries'!F15)*100)</f>
        <v>23.753744838195999</v>
      </c>
      <c r="G15" s="58">
        <f>IF('Enrl-BackSeries'!G15-EnrlAll!AE15&lt;0,"-",(1-EnrlAll!AE15/'Enrl-BackSeries'!G15)*100)</f>
        <v>19.789574288861534</v>
      </c>
      <c r="H15" s="58">
        <f>IF('Enrl-BackSeries'!H15-EnrlAll!AF15&lt;0,"-",(1-EnrlAll!AF15/'Enrl-BackSeries'!H15)*100)</f>
        <v>21.952162197976943</v>
      </c>
      <c r="I15" s="58">
        <f>IF('Enrl-BackSeries'!I15-EnrlAll!AP15&lt;0,"-",(1-EnrlAll!AP15/'Enrl-BackSeries'!I15)*100)</f>
        <v>47.164247417287832</v>
      </c>
      <c r="J15" s="58">
        <f>IF('Enrl-BackSeries'!J15-EnrlAll!AQ15&lt;0,"-",(1-EnrlAll!AQ15/'Enrl-BackSeries'!J15)*100)</f>
        <v>40.631728876042061</v>
      </c>
      <c r="K15" s="58">
        <f>IF('Enrl-BackSeries'!K15-EnrlAll!AR15&lt;0,"-",(1-EnrlAll!AR15/'Enrl-BackSeries'!K15)*100)</f>
        <v>44.300850180870007</v>
      </c>
      <c r="L15" s="58" t="str">
        <f>IF('Enrl-BackSeries'!L15-EnrlSC!R15&lt;=0,"-",(1-EnrlSC!R15/'Enrl-BackSeries'!L15)*100)</f>
        <v>-</v>
      </c>
      <c r="M15" s="58" t="str">
        <f>IF('Enrl-BackSeries'!M15-EnrlSC!S15&lt;=0,"-",(1-EnrlSC!S15/'Enrl-BackSeries'!M15)*100)</f>
        <v>-</v>
      </c>
      <c r="N15" s="58" t="str">
        <f>IF('Enrl-BackSeries'!N15-EnrlSC!T15&lt;=0,"-",(1-EnrlSC!T15/'Enrl-BackSeries'!N15)*100)</f>
        <v>-</v>
      </c>
      <c r="O15" s="58">
        <f>IF('Enrl-BackSeries'!O15-EnrlSC!AD15&lt;=0,"-",(1-EnrlSC!AD15/'Enrl-BackSeries'!O15)*100)</f>
        <v>34.890942962832248</v>
      </c>
      <c r="P15" s="58">
        <f>IF('Enrl-BackSeries'!P15-EnrlSC!AE15&lt;=0,"-",(1-EnrlSC!AE15/'Enrl-BackSeries'!P15)*100)</f>
        <v>19.681613624581871</v>
      </c>
      <c r="Q15" s="58">
        <f>IF('Enrl-BackSeries'!Q15-EnrlSC!AF15&lt;=0,"-",(1-EnrlSC!AF15/'Enrl-BackSeries'!Q15)*100)</f>
        <v>27.892005169032974</v>
      </c>
      <c r="R15" s="58">
        <f>IF('Enrl-BackSeries'!R15-EnrlSC!AP15&lt;=0,"-",(1-EnrlSC!AP15/'Enrl-BackSeries'!R15)*100)</f>
        <v>48.988195615514329</v>
      </c>
      <c r="S15" s="58">
        <f>IF('Enrl-BackSeries'!S15-EnrlSC!AQ15&lt;=0,"-",(1-EnrlSC!AQ15/'Enrl-BackSeries'!S15)*100)</f>
        <v>50.561564059900164</v>
      </c>
      <c r="T15" s="58">
        <f>IF('Enrl-BackSeries'!T15-EnrlSC!AR15&lt;=0,"-",(1-EnrlSC!AR15/'Enrl-BackSeries'!T15)*100)</f>
        <v>49.733859043863973</v>
      </c>
      <c r="U15" s="58">
        <f>IF('Enrl-BackSeries'!U15-EnrlST!R15&lt;=0,"-",(1-EnrlST!R15/'Enrl-BackSeries'!U15)*100)</f>
        <v>27.941022691623964</v>
      </c>
      <c r="V15" s="58">
        <f>IF('Enrl-BackSeries'!V15-EnrlST!S15&lt;=0,"-",(1-EnrlST!S15/'Enrl-BackSeries'!V15)*100)</f>
        <v>31.883530482256596</v>
      </c>
      <c r="W15" s="58">
        <f>IF('Enrl-BackSeries'!W15-EnrlST!T15&lt;=0,"-",(1-EnrlST!T15/'Enrl-BackSeries'!W15)*100)</f>
        <v>29.766083513521103</v>
      </c>
      <c r="X15" s="58">
        <f>IF('Enrl-BackSeries'!X15-EnrlST!AD15&lt;=0,"-",(1-EnrlST!AD15/'Enrl-BackSeries'!X15)*100)</f>
        <v>58.015265796935807</v>
      </c>
      <c r="Y15" s="58">
        <f>IF('Enrl-BackSeries'!Y15-EnrlST!AE15&lt;=0,"-",(1-EnrlST!AE15/'Enrl-BackSeries'!Y15)*100)</f>
        <v>67.639286652949849</v>
      </c>
      <c r="Z15" s="58">
        <f>IF('Enrl-BackSeries'!Z15-EnrlST!AF15&lt;=0,"-",(1-EnrlST!AF15/'Enrl-BackSeries'!Z15)*100)</f>
        <v>62.257163889029485</v>
      </c>
      <c r="AA15" s="58">
        <f>IF('Enrl-BackSeries'!AA15-EnrlST!AP15&lt;=0,"-",(1-EnrlST!AP15/'Enrl-BackSeries'!AA15)*100)</f>
        <v>71.614785992217904</v>
      </c>
      <c r="AB15" s="58">
        <f>IF('Enrl-BackSeries'!AB15-EnrlST!AQ15&lt;=0,"-",(1-EnrlST!AQ15/'Enrl-BackSeries'!AB15)*100)</f>
        <v>72.404982433727241</v>
      </c>
      <c r="AC15" s="58">
        <f>IF('Enrl-BackSeries'!AC15-EnrlST!AR15&lt;=0,"-",(1-EnrlST!AR15/'Enrl-BackSeries'!AC15)*100)</f>
        <v>71.91391609237094</v>
      </c>
    </row>
    <row r="16" spans="1:29" s="179" customFormat="1" ht="18.75" customHeight="1">
      <c r="A16" s="176">
        <v>11</v>
      </c>
      <c r="B16" s="177" t="s">
        <v>52</v>
      </c>
      <c r="C16" s="178">
        <f>IF('Enrl-BackSeries'!C16-EnrlAll!R16&lt;0,"-",(1-EnrlAll!R16/'Enrl-BackSeries'!C16)*100)</f>
        <v>33.340981785974876</v>
      </c>
      <c r="D16" s="178">
        <f>IF('Enrl-BackSeries'!D16-EnrlAll!S16&lt;0,"-",(1-EnrlAll!S16/'Enrl-BackSeries'!D16)*100)</f>
        <v>28.199314444934899</v>
      </c>
      <c r="E16" s="178">
        <f>IF('Enrl-BackSeries'!E16-EnrlAll!T16&lt;0,"-",(1-EnrlAll!T16/'Enrl-BackSeries'!E16)*100)</f>
        <v>30.923850708643542</v>
      </c>
      <c r="F16" s="178">
        <f>IF('Enrl-BackSeries'!F16-EnrlAll!AD16&lt;0,"-",(1-EnrlAll!AD16/'Enrl-BackSeries'!F16)*100)</f>
        <v>53.868530820907502</v>
      </c>
      <c r="G16" s="178">
        <f>IF('Enrl-BackSeries'!G16-EnrlAll!AE16&lt;0,"-",(1-EnrlAll!AE16/'Enrl-BackSeries'!G16)*100)</f>
        <v>50.608471108290566</v>
      </c>
      <c r="H16" s="178">
        <f>IF('Enrl-BackSeries'!H16-EnrlAll!AF16&lt;0,"-",(1-EnrlAll!AF16/'Enrl-BackSeries'!H16)*100)</f>
        <v>52.36760523221664</v>
      </c>
      <c r="I16" s="178">
        <v>78.459999999999994</v>
      </c>
      <c r="J16" s="178">
        <v>74.97</v>
      </c>
      <c r="K16" s="178">
        <v>77.010000000000005</v>
      </c>
      <c r="L16" s="178">
        <f>IF('Enrl-BackSeries'!L16-EnrlSC!R16&lt;=0,"-",(1-EnrlSC!R16/'Enrl-BackSeries'!L16)*100)</f>
        <v>32.294007687299157</v>
      </c>
      <c r="M16" s="178">
        <f>IF('Enrl-BackSeries'!M16-EnrlSC!S16&lt;=0,"-",(1-EnrlSC!S16/'Enrl-BackSeries'!M16)*100)</f>
        <v>23.964489406178224</v>
      </c>
      <c r="N16" s="178">
        <f>IF('Enrl-BackSeries'!N16-EnrlSC!T16&lt;=0,"-",(1-EnrlSC!T16/'Enrl-BackSeries'!N16)*100)</f>
        <v>28.556623436776285</v>
      </c>
      <c r="O16" s="178">
        <f>IF('Enrl-BackSeries'!O16-EnrlSC!AD16&lt;=0,"-",(1-EnrlSC!AD16/'Enrl-BackSeries'!O16)*100)</f>
        <v>58.286973597702563</v>
      </c>
      <c r="P16" s="178">
        <f>IF('Enrl-BackSeries'!P16-EnrlSC!AE16&lt;=0,"-",(1-EnrlSC!AE16/'Enrl-BackSeries'!P16)*100)</f>
        <v>56.430985643802245</v>
      </c>
      <c r="Q16" s="178">
        <f>IF('Enrl-BackSeries'!Q16-EnrlSC!AF16&lt;=0,"-",(1-EnrlSC!AF16/'Enrl-BackSeries'!Q16)*100)</f>
        <v>57.466550084168723</v>
      </c>
      <c r="R16" s="178">
        <v>78.709999999999994</v>
      </c>
      <c r="S16" s="178">
        <v>76.36</v>
      </c>
      <c r="T16" s="178">
        <v>77.75</v>
      </c>
      <c r="U16" s="178">
        <f>IF('Enrl-BackSeries'!U16-EnrlST!R16&lt;=0,"-",(1-EnrlST!R16/'Enrl-BackSeries'!U16)*100)</f>
        <v>38.800557749536765</v>
      </c>
      <c r="V16" s="178">
        <f>IF('Enrl-BackSeries'!V16-EnrlST!S16&lt;=0,"-",(1-EnrlST!S16/'Enrl-BackSeries'!V16)*100)</f>
        <v>30.560541566234168</v>
      </c>
      <c r="W16" s="178">
        <f>IF('Enrl-BackSeries'!W16-EnrlST!T16&lt;=0,"-",(1-EnrlST!T16/'Enrl-BackSeries'!W16)*100)</f>
        <v>35.085186032111451</v>
      </c>
      <c r="X16" s="178">
        <f>IF('Enrl-BackSeries'!X16-EnrlST!AD16&lt;=0,"-",(1-EnrlST!AD16/'Enrl-BackSeries'!X16)*100)</f>
        <v>63.31761899041345</v>
      </c>
      <c r="Y16" s="178">
        <f>IF('Enrl-BackSeries'!Y16-EnrlST!AE16&lt;=0,"-",(1-EnrlST!AE16/'Enrl-BackSeries'!Y16)*100)</f>
        <v>59.21974241501389</v>
      </c>
      <c r="Z16" s="178">
        <f>IF('Enrl-BackSeries'!Z16-EnrlST!AF16&lt;=0,"-",(1-EnrlST!AF16/'Enrl-BackSeries'!Z16)*100)</f>
        <v>61.476192373122451</v>
      </c>
      <c r="AA16" s="178">
        <v>84.33</v>
      </c>
      <c r="AB16" s="178">
        <v>82.9</v>
      </c>
      <c r="AC16" s="178">
        <v>83.7</v>
      </c>
    </row>
    <row r="17" spans="1:29" s="47" customFormat="1" ht="18.75" customHeight="1">
      <c r="A17" s="29">
        <v>12</v>
      </c>
      <c r="B17" s="30" t="s">
        <v>25</v>
      </c>
      <c r="C17" s="58">
        <f>IF('Enrl-BackSeries'!C17-EnrlAll!R17&lt;0,"-",(1-EnrlAll!R17/'Enrl-BackSeries'!C17)*100)</f>
        <v>11.596916613597696</v>
      </c>
      <c r="D17" s="58">
        <f>IF('Enrl-BackSeries'!D17-EnrlAll!S17&lt;0,"-",(1-EnrlAll!S17/'Enrl-BackSeries'!D17)*100)</f>
        <v>10.614923912045926</v>
      </c>
      <c r="E17" s="58">
        <f>IF('Enrl-BackSeries'!E17-EnrlAll!T17&lt;0,"-",(1-EnrlAll!T17/'Enrl-BackSeries'!E17)*100)</f>
        <v>11.123172839465678</v>
      </c>
      <c r="F17" s="58">
        <f>IF('Enrl-BackSeries'!F17-EnrlAll!AD17&lt;0,"-",(1-EnrlAll!AD17/'Enrl-BackSeries'!F17)*100)</f>
        <v>25.047117127056794</v>
      </c>
      <c r="G17" s="58">
        <f>IF('Enrl-BackSeries'!G17-EnrlAll!AE17&lt;0,"-",(1-EnrlAll!AE17/'Enrl-BackSeries'!G17)*100)</f>
        <v>26.726051411332787</v>
      </c>
      <c r="H17" s="58">
        <f>IF('Enrl-BackSeries'!H17-EnrlAll!AF17&lt;0,"-",(1-EnrlAll!AF17/'Enrl-BackSeries'!H17)*100)</f>
        <v>25.857419106130664</v>
      </c>
      <c r="I17" s="58">
        <f>IF('Enrl-BackSeries'!I17-EnrlAll!AP17&lt;0,"-",(1-EnrlAll!AP17/'Enrl-BackSeries'!I17)*100)</f>
        <v>46.888651707704533</v>
      </c>
      <c r="J17" s="58">
        <f>IF('Enrl-BackSeries'!J17-EnrlAll!AQ17&lt;0,"-",(1-EnrlAll!AQ17/'Enrl-BackSeries'!J17)*100)</f>
        <v>46.330853500470518</v>
      </c>
      <c r="K17" s="58">
        <f>IF('Enrl-BackSeries'!K17-EnrlAll!AR17&lt;0,"-",(1-EnrlAll!AR17/'Enrl-BackSeries'!K17)*100)</f>
        <v>46.619572944592434</v>
      </c>
      <c r="L17" s="58">
        <f>IF('Enrl-BackSeries'!L17-EnrlSC!R17&lt;=0,"-",(1-EnrlSC!R17/'Enrl-BackSeries'!L17)*100)</f>
        <v>17.041731399301653</v>
      </c>
      <c r="M17" s="58">
        <f>IF('Enrl-BackSeries'!M17-EnrlSC!S17&lt;=0,"-",(1-EnrlSC!S17/'Enrl-BackSeries'!M17)*100)</f>
        <v>15.414193764105999</v>
      </c>
      <c r="N17" s="58">
        <f>IF('Enrl-BackSeries'!N17-EnrlSC!T17&lt;=0,"-",(1-EnrlSC!T17/'Enrl-BackSeries'!N17)*100)</f>
        <v>16.261836476375112</v>
      </c>
      <c r="O17" s="58">
        <f>IF('Enrl-BackSeries'!O17-EnrlSC!AD17&lt;=0,"-",(1-EnrlSC!AD17/'Enrl-BackSeries'!O17)*100)</f>
        <v>32.632225186270603</v>
      </c>
      <c r="P17" s="58">
        <f>IF('Enrl-BackSeries'!P17-EnrlSC!AE17&lt;=0,"-",(1-EnrlSC!AE17/'Enrl-BackSeries'!P17)*100)</f>
        <v>37.54374429001863</v>
      </c>
      <c r="Q17" s="58">
        <f>IF('Enrl-BackSeries'!Q17-EnrlSC!AF17&lt;=0,"-",(1-EnrlSC!AF17/'Enrl-BackSeries'!Q17)*100)</f>
        <v>35.019554526930428</v>
      </c>
      <c r="R17" s="58">
        <f>IF('Enrl-BackSeries'!R17-EnrlSC!AP17&lt;=0,"-",(1-EnrlSC!AP17/'Enrl-BackSeries'!R17)*100)</f>
        <v>54.677366613984411</v>
      </c>
      <c r="S17" s="58">
        <f>IF('Enrl-BackSeries'!S17-EnrlSC!AQ17&lt;=0,"-",(1-EnrlSC!AQ17/'Enrl-BackSeries'!S17)*100)</f>
        <v>58.612711173732265</v>
      </c>
      <c r="T17" s="58">
        <f>IF('Enrl-BackSeries'!T17-EnrlSC!AR17&lt;=0,"-",(1-EnrlSC!AR17/'Enrl-BackSeries'!T17)*100)</f>
        <v>56.631501690799709</v>
      </c>
      <c r="U17" s="58">
        <f>IF('Enrl-BackSeries'!U17-EnrlST!R17&lt;=0,"-",(1-EnrlST!R17/'Enrl-BackSeries'!U17)*100)</f>
        <v>10.323862024238984</v>
      </c>
      <c r="V17" s="58">
        <f>IF('Enrl-BackSeries'!V17-EnrlST!S17&lt;=0,"-",(1-EnrlST!S17/'Enrl-BackSeries'!V17)*100)</f>
        <v>22.543298369391852</v>
      </c>
      <c r="W17" s="58">
        <f>IF('Enrl-BackSeries'!W17-EnrlST!T17&lt;=0,"-",(1-EnrlST!T17/'Enrl-BackSeries'!W17)*100)</f>
        <v>16.668777707409753</v>
      </c>
      <c r="X17" s="58">
        <f>IF('Enrl-BackSeries'!X17-EnrlST!AD17&lt;=0,"-",(1-EnrlST!AD17/'Enrl-BackSeries'!X17)*100)</f>
        <v>26.822650271946834</v>
      </c>
      <c r="Y17" s="58">
        <f>IF('Enrl-BackSeries'!Y17-EnrlST!AE17&lt;=0,"-",(1-EnrlST!AE17/'Enrl-BackSeries'!Y17)*100)</f>
        <v>31.372527823418284</v>
      </c>
      <c r="Z17" s="58">
        <f>IF('Enrl-BackSeries'!Z17-EnrlST!AF17&lt;=0,"-",(1-EnrlST!AF17/'Enrl-BackSeries'!Z17)*100)</f>
        <v>29.031747795310036</v>
      </c>
      <c r="AA17" s="58">
        <f>IF('Enrl-BackSeries'!AA17-EnrlST!AP17&lt;=0,"-",(1-EnrlST!AP17/'Enrl-BackSeries'!AA17)*100)</f>
        <v>50.444846565633718</v>
      </c>
      <c r="AB17" s="58">
        <f>IF('Enrl-BackSeries'!AB17-EnrlST!AQ17&lt;=0,"-",(1-EnrlST!AQ17/'Enrl-BackSeries'!AB17)*100)</f>
        <v>50.733805139767441</v>
      </c>
      <c r="AC17" s="58">
        <f>IF('Enrl-BackSeries'!AC17-EnrlST!AR17&lt;=0,"-",(1-EnrlST!AR17/'Enrl-BackSeries'!AC17)*100)</f>
        <v>50.581953978584096</v>
      </c>
    </row>
    <row r="18" spans="1:29" s="47" customFormat="1" ht="18.75" customHeight="1">
      <c r="A18" s="29">
        <v>13</v>
      </c>
      <c r="B18" s="30" t="s">
        <v>26</v>
      </c>
      <c r="C18" s="58" t="str">
        <f>IF('Enrl-BackSeries'!C18-EnrlAll!R18&lt;0,"-",(1-EnrlAll!R18/'Enrl-BackSeries'!C18)*100)</f>
        <v>-</v>
      </c>
      <c r="D18" s="58" t="str">
        <f>IF('Enrl-BackSeries'!D18-EnrlAll!S18&lt;0,"-",(1-EnrlAll!S18/'Enrl-BackSeries'!D18)*100)</f>
        <v>-</v>
      </c>
      <c r="E18" s="58" t="str">
        <f>IF('Enrl-BackSeries'!E18-EnrlAll!T18&lt;0,"-",(1-EnrlAll!T18/'Enrl-BackSeries'!E18)*100)</f>
        <v>-</v>
      </c>
      <c r="F18" s="58" t="str">
        <f>IF('Enrl-BackSeries'!F18-EnrlAll!AD18&lt;0,"-",(1-EnrlAll!AD18/'Enrl-BackSeries'!F18)*100)</f>
        <v>-</v>
      </c>
      <c r="G18" s="58" t="str">
        <f>IF('Enrl-BackSeries'!G18-EnrlAll!AE18&lt;0,"-",(1-EnrlAll!AE18/'Enrl-BackSeries'!G18)*100)</f>
        <v>-</v>
      </c>
      <c r="H18" s="58" t="str">
        <f>IF('Enrl-BackSeries'!H18-EnrlAll!AF18&lt;0,"-",(1-EnrlAll!AF18/'Enrl-BackSeries'!H18)*100)</f>
        <v>-</v>
      </c>
      <c r="I18" s="58" t="str">
        <f>IF('Enrl-BackSeries'!I18-EnrlAll!AP18&lt;0,"-",(1-EnrlAll!AP18/'Enrl-BackSeries'!I18)*100)</f>
        <v>-</v>
      </c>
      <c r="J18" s="58" t="str">
        <f>IF('Enrl-BackSeries'!J18-EnrlAll!AQ18&lt;0,"-",(1-EnrlAll!AQ18/'Enrl-BackSeries'!J18)*100)</f>
        <v>-</v>
      </c>
      <c r="K18" s="58" t="str">
        <f>IF('Enrl-BackSeries'!K18-EnrlAll!AR18&lt;0,"-",(1-EnrlAll!AR18/'Enrl-BackSeries'!K18)*100)</f>
        <v>-</v>
      </c>
      <c r="L18" s="58" t="str">
        <f>IF('Enrl-BackSeries'!L18-EnrlSC!R18&lt;=0,"-",(1-EnrlSC!R18/'Enrl-BackSeries'!L18)*100)</f>
        <v>-</v>
      </c>
      <c r="M18" s="58" t="str">
        <f>IF('Enrl-BackSeries'!M18-EnrlSC!S18&lt;=0,"-",(1-EnrlSC!S18/'Enrl-BackSeries'!M18)*100)</f>
        <v>-</v>
      </c>
      <c r="N18" s="58" t="str">
        <f>IF('Enrl-BackSeries'!N18-EnrlSC!T18&lt;=0,"-",(1-EnrlSC!T18/'Enrl-BackSeries'!N18)*100)</f>
        <v>-</v>
      </c>
      <c r="O18" s="58" t="str">
        <f>IF('Enrl-BackSeries'!O18-EnrlSC!AD18&lt;=0,"-",(1-EnrlSC!AD18/'Enrl-BackSeries'!O18)*100)</f>
        <v>-</v>
      </c>
      <c r="P18" s="58" t="str">
        <f>IF('Enrl-BackSeries'!P18-EnrlSC!AE18&lt;=0,"-",(1-EnrlSC!AE18/'Enrl-BackSeries'!P18)*100)</f>
        <v>-</v>
      </c>
      <c r="Q18" s="58" t="str">
        <f>IF('Enrl-BackSeries'!Q18-EnrlSC!AF18&lt;=0,"-",(1-EnrlSC!AF18/'Enrl-BackSeries'!Q18)*100)</f>
        <v>-</v>
      </c>
      <c r="R18" s="58">
        <f>IF('Enrl-BackSeries'!R18-EnrlSC!AP18&lt;=0,"-",(1-EnrlSC!AP18/'Enrl-BackSeries'!R18)*100)</f>
        <v>8.2595027150614513</v>
      </c>
      <c r="S18" s="58">
        <f>IF('Enrl-BackSeries'!S18-EnrlSC!AQ18&lt;=0,"-",(1-EnrlSC!AQ18/'Enrl-BackSeries'!S18)*100)</f>
        <v>3.1480778157572664</v>
      </c>
      <c r="T18" s="58">
        <f>IF('Enrl-BackSeries'!T18-EnrlSC!AR18&lt;=0,"-",(1-EnrlSC!AR18/'Enrl-BackSeries'!T18)*100)</f>
        <v>5.7460053953102275</v>
      </c>
      <c r="U18" s="58" t="str">
        <f>IF('Enrl-BackSeries'!U18-EnrlST!R18&lt;=0,"-",(1-EnrlST!R18/'Enrl-BackSeries'!U18)*100)</f>
        <v>-</v>
      </c>
      <c r="V18" s="58" t="str">
        <f>IF('Enrl-BackSeries'!V18-EnrlST!S18&lt;=0,"-",(1-EnrlST!S18/'Enrl-BackSeries'!V18)*100)</f>
        <v>-</v>
      </c>
      <c r="W18" s="58" t="str">
        <f>IF('Enrl-BackSeries'!W18-EnrlST!T18&lt;=0,"-",(1-EnrlST!T18/'Enrl-BackSeries'!W18)*100)</f>
        <v>-</v>
      </c>
      <c r="X18" s="58">
        <f>IF('Enrl-BackSeries'!X18-EnrlST!AD18&lt;=0,"-",(1-EnrlST!AD18/'Enrl-BackSeries'!X18)*100)</f>
        <v>27.472108534731532</v>
      </c>
      <c r="Y18" s="58">
        <f>IF('Enrl-BackSeries'!Y18-EnrlST!AE18&lt;=0,"-",(1-EnrlST!AE18/'Enrl-BackSeries'!Y18)*100)</f>
        <v>23.600696207081072</v>
      </c>
      <c r="Z18" s="58">
        <f>IF('Enrl-BackSeries'!Z18-EnrlST!AF18&lt;=0,"-",(1-EnrlST!AF18/'Enrl-BackSeries'!Z18)*100)</f>
        <v>25.609359867949834</v>
      </c>
      <c r="AA18" s="58">
        <f>IF('Enrl-BackSeries'!AA18-EnrlST!AP18&lt;=0,"-",(1-EnrlST!AP18/'Enrl-BackSeries'!AA18)*100)</f>
        <v>27.030582045379813</v>
      </c>
      <c r="AB18" s="58">
        <f>IF('Enrl-BackSeries'!AB18-EnrlST!AQ18&lt;=0,"-",(1-EnrlST!AQ18/'Enrl-BackSeries'!AB18)*100)</f>
        <v>15.006963788300832</v>
      </c>
      <c r="AC18" s="58">
        <f>IF('Enrl-BackSeries'!AC18-EnrlST!AR18&lt;=0,"-",(1-EnrlST!AR18/'Enrl-BackSeries'!AC18)*100)</f>
        <v>21.190596989683751</v>
      </c>
    </row>
    <row r="19" spans="1:29" s="179" customFormat="1" ht="18.75" customHeight="1">
      <c r="A19" s="176">
        <v>14</v>
      </c>
      <c r="B19" s="177" t="s">
        <v>27</v>
      </c>
      <c r="C19" s="178">
        <f>IF('Enrl-BackSeries'!C19-EnrlAll!R19&lt;0,"-",(1-EnrlAll!R19/'Enrl-BackSeries'!C19)*100)</f>
        <v>34.134186223772332</v>
      </c>
      <c r="D19" s="178">
        <f>IF('Enrl-BackSeries'!D19-EnrlAll!S19&lt;0,"-",(1-EnrlAll!S19/'Enrl-BackSeries'!D19)*100)</f>
        <v>31.107349995044142</v>
      </c>
      <c r="E19" s="178">
        <f>IF('Enrl-BackSeries'!E19-EnrlAll!T19&lt;0,"-",(1-EnrlAll!T19/'Enrl-BackSeries'!E19)*100)</f>
        <v>32.696476529815207</v>
      </c>
      <c r="F19" s="178">
        <f>IF('Enrl-BackSeries'!F19-EnrlAll!AD19&lt;0,"-",(1-EnrlAll!AD19/'Enrl-BackSeries'!F19)*100)</f>
        <v>23.731804049766737</v>
      </c>
      <c r="G19" s="178">
        <f>IF('Enrl-BackSeries'!G19-EnrlAll!AE19&lt;0,"-",(1-EnrlAll!AE19/'Enrl-BackSeries'!G19)*100)</f>
        <v>25.162213833771773</v>
      </c>
      <c r="H19" s="178">
        <f>IF('Enrl-BackSeries'!H19-EnrlAll!AF19&lt;0,"-",(1-EnrlAll!AF19/'Enrl-BackSeries'!H19)*100)</f>
        <v>24.407978258972708</v>
      </c>
      <c r="I19" s="178">
        <v>47.26</v>
      </c>
      <c r="J19" s="178">
        <v>60.61</v>
      </c>
      <c r="K19" s="178">
        <v>53.3</v>
      </c>
      <c r="L19" s="178">
        <f>IF('Enrl-BackSeries'!L19-EnrlSC!R19&lt;=0,"-",(1-EnrlSC!R19/'Enrl-BackSeries'!L19)*100)</f>
        <v>37.061883899233294</v>
      </c>
      <c r="M19" s="178">
        <f>IF('Enrl-BackSeries'!M19-EnrlSC!S19&lt;=0,"-",(1-EnrlSC!S19/'Enrl-BackSeries'!M19)*100)</f>
        <v>29.161995574977894</v>
      </c>
      <c r="N19" s="178">
        <f>IF('Enrl-BackSeries'!N19-EnrlSC!T19&lt;=0,"-",(1-EnrlSC!T19/'Enrl-BackSeries'!N19)*100)</f>
        <v>33.322051481293826</v>
      </c>
      <c r="O19" s="178">
        <f>IF('Enrl-BackSeries'!O19-EnrlSC!AD19&lt;=0,"-",(1-EnrlSC!AD19/'Enrl-BackSeries'!O19)*100)</f>
        <v>34.360129746757082</v>
      </c>
      <c r="P19" s="178">
        <f>IF('Enrl-BackSeries'!P19-EnrlSC!AE19&lt;=0,"-",(1-EnrlSC!AE19/'Enrl-BackSeries'!P19)*100)</f>
        <v>34.641767371805251</v>
      </c>
      <c r="Q19" s="178">
        <f>IF('Enrl-BackSeries'!Q19-EnrlSC!AF19&lt;=0,"-",(1-EnrlSC!AF19/'Enrl-BackSeries'!Q19)*100)</f>
        <v>34.493704847227924</v>
      </c>
      <c r="R19" s="178">
        <v>41.91</v>
      </c>
      <c r="S19" s="178">
        <v>62.33</v>
      </c>
      <c r="T19" s="178">
        <v>50.75</v>
      </c>
      <c r="U19" s="178">
        <f>IF('Enrl-BackSeries'!U19-EnrlST!R19&lt;=0,"-",(1-EnrlST!R19/'Enrl-BackSeries'!U19)*100)</f>
        <v>40.80969484431121</v>
      </c>
      <c r="V19" s="178">
        <f>IF('Enrl-BackSeries'!V19-EnrlST!S19&lt;=0,"-",(1-EnrlST!S19/'Enrl-BackSeries'!V19)*100)</f>
        <v>32.078024788996949</v>
      </c>
      <c r="W19" s="178">
        <f>IF('Enrl-BackSeries'!W19-EnrlST!T19&lt;=0,"-",(1-EnrlST!T19/'Enrl-BackSeries'!W19)*100)</f>
        <v>36.636585646746852</v>
      </c>
      <c r="X19" s="178">
        <f>IF('Enrl-BackSeries'!X19-EnrlST!AD19&lt;=0,"-",(1-EnrlST!AD19/'Enrl-BackSeries'!X19)*100)</f>
        <v>45.473099641762758</v>
      </c>
      <c r="Y19" s="178">
        <f>IF('Enrl-BackSeries'!Y19-EnrlST!AE19&lt;=0,"-",(1-EnrlST!AE19/'Enrl-BackSeries'!Y19)*100)</f>
        <v>45.292451298469807</v>
      </c>
      <c r="Z19" s="178">
        <f>IF('Enrl-BackSeries'!Z19-EnrlST!AF19&lt;=0,"-",(1-EnrlST!AF19/'Enrl-BackSeries'!Z19)*100)</f>
        <v>45.388979445983743</v>
      </c>
      <c r="AA19" s="178">
        <v>66.44</v>
      </c>
      <c r="AB19" s="178">
        <v>75.09</v>
      </c>
      <c r="AC19" s="178">
        <v>70.09</v>
      </c>
    </row>
    <row r="20" spans="1:29" s="47" customFormat="1" ht="18.75" customHeight="1">
      <c r="A20" s="29">
        <v>15</v>
      </c>
      <c r="B20" s="30" t="s">
        <v>28</v>
      </c>
      <c r="C20" s="58">
        <f>IF('Enrl-BackSeries'!C20-EnrlAll!R20&lt;0,"-",(1-EnrlAll!R20/'Enrl-BackSeries'!C20)*100)</f>
        <v>20.186001777125504</v>
      </c>
      <c r="D20" s="58">
        <f>IF('Enrl-BackSeries'!D20-EnrlAll!S20&lt;0,"-",(1-EnrlAll!S20/'Enrl-BackSeries'!D20)*100)</f>
        <v>22.543143981033865</v>
      </c>
      <c r="E20" s="58">
        <f>IF('Enrl-BackSeries'!E20-EnrlAll!T20&lt;0,"-",(1-EnrlAll!T20/'Enrl-BackSeries'!E20)*100)</f>
        <v>21.310330368201956</v>
      </c>
      <c r="F20" s="58">
        <f>IF('Enrl-BackSeries'!F20-EnrlAll!AD20&lt;0,"-",(1-EnrlAll!AD20/'Enrl-BackSeries'!F20)*100)</f>
        <v>24.358525191189763</v>
      </c>
      <c r="G20" s="58">
        <f>IF('Enrl-BackSeries'!G20-EnrlAll!AE20&lt;0,"-",(1-EnrlAll!AE20/'Enrl-BackSeries'!G20)*100)</f>
        <v>27.55187603763143</v>
      </c>
      <c r="H20" s="58">
        <f>IF('Enrl-BackSeries'!H20-EnrlAll!AF20&lt;0,"-",(1-EnrlAll!AF20/'Enrl-BackSeries'!H20)*100)</f>
        <v>25.875963943222025</v>
      </c>
      <c r="I20" s="58">
        <f>IF('Enrl-BackSeries'!I20-EnrlAll!AP20&lt;0,"-",(1-EnrlAll!AP20/'Enrl-BackSeries'!I20)*100)</f>
        <v>38.626674510330339</v>
      </c>
      <c r="J20" s="58">
        <f>IF('Enrl-BackSeries'!J20-EnrlAll!AQ20&lt;0,"-",(1-EnrlAll!AQ20/'Enrl-BackSeries'!J20)*100)</f>
        <v>42.619730348231279</v>
      </c>
      <c r="K20" s="58">
        <f>IF('Enrl-BackSeries'!K20-EnrlAll!AR20&lt;0,"-",(1-EnrlAll!AR20/'Enrl-BackSeries'!K20)*100)</f>
        <v>40.536163027709257</v>
      </c>
      <c r="L20" s="58">
        <f>IF('Enrl-BackSeries'!L20-EnrlSC!R20&lt;=0,"-",(1-EnrlSC!R20/'Enrl-BackSeries'!L20)*100)</f>
        <v>22.603371250133719</v>
      </c>
      <c r="M20" s="58">
        <f>IF('Enrl-BackSeries'!M20-EnrlSC!S20&lt;=0,"-",(1-EnrlSC!S20/'Enrl-BackSeries'!M20)*100)</f>
        <v>23.05810498878985</v>
      </c>
      <c r="N20" s="58">
        <f>IF('Enrl-BackSeries'!N20-EnrlSC!T20&lt;=0,"-",(1-EnrlSC!T20/'Enrl-BackSeries'!N20)*100)</f>
        <v>22.821567967609358</v>
      </c>
      <c r="O20" s="58">
        <f>IF('Enrl-BackSeries'!O20-EnrlSC!AD20&lt;=0,"-",(1-EnrlSC!AD20/'Enrl-BackSeries'!O20)*100)</f>
        <v>24.171036260500166</v>
      </c>
      <c r="P20" s="58">
        <f>IF('Enrl-BackSeries'!P20-EnrlSC!AE20&lt;=0,"-",(1-EnrlSC!AE20/'Enrl-BackSeries'!P20)*100)</f>
        <v>27.987124497503746</v>
      </c>
      <c r="Q20" s="58">
        <f>IF('Enrl-BackSeries'!Q20-EnrlSC!AF20&lt;=0,"-",(1-EnrlSC!AF20/'Enrl-BackSeries'!Q20)*100)</f>
        <v>26.009946098187765</v>
      </c>
      <c r="R20" s="58">
        <f>IF('Enrl-BackSeries'!R20-EnrlSC!AP20&lt;=0,"-",(1-EnrlSC!AP20/'Enrl-BackSeries'!R20)*100)</f>
        <v>37.603051290639755</v>
      </c>
      <c r="S20" s="58">
        <f>IF('Enrl-BackSeries'!S20-EnrlSC!AQ20&lt;=0,"-",(1-EnrlSC!AQ20/'Enrl-BackSeries'!S20)*100)</f>
        <v>43.788074259631017</v>
      </c>
      <c r="T20" s="58">
        <f>IF('Enrl-BackSeries'!T20-EnrlSC!AR20&lt;=0,"-",(1-EnrlSC!AR20/'Enrl-BackSeries'!T20)*100)</f>
        <v>40.58973893366484</v>
      </c>
      <c r="U20" s="58">
        <f>IF('Enrl-BackSeries'!U20-EnrlST!R20&lt;=0,"-",(1-EnrlST!R20/'Enrl-BackSeries'!U20)*100)</f>
        <v>24.340579710144926</v>
      </c>
      <c r="V20" s="58">
        <f>IF('Enrl-BackSeries'!V20-EnrlST!S20&lt;=0,"-",(1-EnrlST!S20/'Enrl-BackSeries'!V20)*100)</f>
        <v>23.072002436888393</v>
      </c>
      <c r="W20" s="58">
        <f>IF('Enrl-BackSeries'!W20-EnrlST!T20&lt;=0,"-",(1-EnrlST!T20/'Enrl-BackSeries'!W20)*100)</f>
        <v>23.752185507655899</v>
      </c>
      <c r="X20" s="58">
        <f>IF('Enrl-BackSeries'!X20-EnrlST!AD20&lt;=0,"-",(1-EnrlST!AD20/'Enrl-BackSeries'!X20)*100)</f>
        <v>46.519246176186691</v>
      </c>
      <c r="Y20" s="58">
        <f>IF('Enrl-BackSeries'!Y20-EnrlST!AE20&lt;=0,"-",(1-EnrlST!AE20/'Enrl-BackSeries'!Y20)*100)</f>
        <v>51.832446153801335</v>
      </c>
      <c r="Z20" s="58">
        <f>IF('Enrl-BackSeries'!Z20-EnrlST!AF20&lt;=0,"-",(1-EnrlST!AF20/'Enrl-BackSeries'!Z20)*100)</f>
        <v>49.046328349567162</v>
      </c>
      <c r="AA20" s="58">
        <f>IF('Enrl-BackSeries'!AA20-EnrlST!AP20&lt;=0,"-",(1-EnrlST!AP20/'Enrl-BackSeries'!AA20)*100)</f>
        <v>65.752898669318796</v>
      </c>
      <c r="AB20" s="58">
        <f>IF('Enrl-BackSeries'!AB20-EnrlST!AQ20&lt;=0,"-",(1-EnrlST!AQ20/'Enrl-BackSeries'!AB20)*100)</f>
        <v>74.227252318064856</v>
      </c>
      <c r="AC20" s="58">
        <f>IF('Enrl-BackSeries'!AC20-EnrlST!AR20&lt;=0,"-",(1-EnrlST!AR20/'Enrl-BackSeries'!AC20)*100)</f>
        <v>69.72728518569275</v>
      </c>
    </row>
    <row r="21" spans="1:29" s="47" customFormat="1" ht="18.75" customHeight="1">
      <c r="A21" s="29">
        <v>16</v>
      </c>
      <c r="B21" s="30" t="s">
        <v>29</v>
      </c>
      <c r="C21" s="58">
        <f>IF('Enrl-BackSeries'!C21-EnrlAll!R21&lt;0,"-",(1-EnrlAll!R21/'Enrl-BackSeries'!C21)*100)</f>
        <v>33.052770397377962</v>
      </c>
      <c r="D21" s="58">
        <f>IF('Enrl-BackSeries'!D21-EnrlAll!S21&lt;0,"-",(1-EnrlAll!S21/'Enrl-BackSeries'!D21)*100)</f>
        <v>40.076312638265918</v>
      </c>
      <c r="E21" s="58">
        <f>IF('Enrl-BackSeries'!E21-EnrlAll!T21&lt;0,"-",(1-EnrlAll!T21/'Enrl-BackSeries'!E21)*100)</f>
        <v>36.484717456413506</v>
      </c>
      <c r="F21" s="58">
        <f>IF('Enrl-BackSeries'!F21-EnrlAll!AD21&lt;0,"-",(1-EnrlAll!AD21/'Enrl-BackSeries'!F21)*100)</f>
        <v>57.654863290004485</v>
      </c>
      <c r="G21" s="58">
        <f>IF('Enrl-BackSeries'!G21-EnrlAll!AE21&lt;0,"-",(1-EnrlAll!AE21/'Enrl-BackSeries'!G21)*100)</f>
        <v>56.587001148840798</v>
      </c>
      <c r="H21" s="58">
        <f>IF('Enrl-BackSeries'!H21-EnrlAll!AF21&lt;0,"-",(1-EnrlAll!AF21/'Enrl-BackSeries'!H21)*100)</f>
        <v>57.13406569182159</v>
      </c>
      <c r="I21" s="58">
        <f>IF('Enrl-BackSeries'!I21-EnrlAll!AP21&lt;0,"-",(1-EnrlAll!AP21/'Enrl-BackSeries'!I21)*100)</f>
        <v>57.822115384615394</v>
      </c>
      <c r="J21" s="58">
        <f>IF('Enrl-BackSeries'!J21-EnrlAll!AQ21&lt;0,"-",(1-EnrlAll!AQ21/'Enrl-BackSeries'!J21)*100)</f>
        <v>55.709219858156025</v>
      </c>
      <c r="K21" s="58">
        <f>IF('Enrl-BackSeries'!K21-EnrlAll!AR21&lt;0,"-",(1-EnrlAll!AR21/'Enrl-BackSeries'!K21)*100)</f>
        <v>56.793290577207699</v>
      </c>
      <c r="L21" s="58">
        <f>IF('Enrl-BackSeries'!L21-EnrlSC!R21&lt;=0,"-",(1-EnrlSC!R21/'Enrl-BackSeries'!L21)*100)</f>
        <v>36.861584011843071</v>
      </c>
      <c r="M21" s="58">
        <f>IF('Enrl-BackSeries'!M21-EnrlSC!S21&lt;=0,"-",(1-EnrlSC!S21/'Enrl-BackSeries'!M21)*100)</f>
        <v>37.817883511074648</v>
      </c>
      <c r="N21" s="58">
        <f>IF('Enrl-BackSeries'!N21-EnrlSC!T21&lt;=0,"-",(1-EnrlSC!T21/'Enrl-BackSeries'!N21)*100)</f>
        <v>37.315175097276267</v>
      </c>
      <c r="O21" s="58">
        <f>IF('Enrl-BackSeries'!O21-EnrlSC!AD21&lt;=0,"-",(1-EnrlSC!AD21/'Enrl-BackSeries'!O21)*100)</f>
        <v>43.953885746805732</v>
      </c>
      <c r="P21" s="58">
        <f>IF('Enrl-BackSeries'!P21-EnrlSC!AE21&lt;=0,"-",(1-EnrlSC!AE21/'Enrl-BackSeries'!P21)*100)</f>
        <v>45.576695693309169</v>
      </c>
      <c r="Q21" s="58">
        <f>IF('Enrl-BackSeries'!Q21-EnrlSC!AF21&lt;=0,"-",(1-EnrlSC!AF21/'Enrl-BackSeries'!Q21)*100)</f>
        <v>44.727163632428535</v>
      </c>
      <c r="R21" s="58">
        <f>IF('Enrl-BackSeries'!R21-EnrlSC!AP21&lt;=0,"-",(1-EnrlSC!AP21/'Enrl-BackSeries'!R21)*100)</f>
        <v>11.640211640211639</v>
      </c>
      <c r="S21" s="58">
        <f>IF('Enrl-BackSeries'!S21-EnrlSC!AQ21&lt;=0,"-",(1-EnrlSC!AQ21/'Enrl-BackSeries'!S21)*100)</f>
        <v>9.6590909090909065</v>
      </c>
      <c r="T21" s="58">
        <f>IF('Enrl-BackSeries'!T21-EnrlSC!AR21&lt;=0,"-",(1-EnrlSC!AR21/'Enrl-BackSeries'!T21)*100)</f>
        <v>10.684931506849315</v>
      </c>
      <c r="U21" s="58">
        <f>IF('Enrl-BackSeries'!U21-EnrlST!R21&lt;=0,"-",(1-EnrlST!R21/'Enrl-BackSeries'!U21)*100)</f>
        <v>55.491189958966935</v>
      </c>
      <c r="V21" s="58">
        <f>IF('Enrl-BackSeries'!V21-EnrlST!S21&lt;=0,"-",(1-EnrlST!S21/'Enrl-BackSeries'!V21)*100)</f>
        <v>60.429175586070059</v>
      </c>
      <c r="W21" s="58">
        <f>IF('Enrl-BackSeries'!W21-EnrlST!T21&lt;=0,"-",(1-EnrlST!T21/'Enrl-BackSeries'!W21)*100)</f>
        <v>57.863449382963786</v>
      </c>
      <c r="X21" s="58">
        <f>IF('Enrl-BackSeries'!X21-EnrlST!AD21&lt;=0,"-",(1-EnrlST!AD21/'Enrl-BackSeries'!X21)*100)</f>
        <v>76.808812073809875</v>
      </c>
      <c r="Y21" s="58">
        <f>IF('Enrl-BackSeries'!Y21-EnrlST!AE21&lt;=0,"-",(1-EnrlST!AE21/'Enrl-BackSeries'!Y21)*100)</f>
        <v>80.131003770297141</v>
      </c>
      <c r="Z21" s="58">
        <f>IF('Enrl-BackSeries'!Z21-EnrlST!AF21&lt;=0,"-",(1-EnrlST!AF21/'Enrl-BackSeries'!Z21)*100)</f>
        <v>78.394793003121762</v>
      </c>
      <c r="AA21" s="58">
        <f>IF('Enrl-BackSeries'!AA21-EnrlST!AP21&lt;=0,"-",(1-EnrlST!AP21/'Enrl-BackSeries'!AA21)*100)</f>
        <v>67.685290763968069</v>
      </c>
      <c r="AB21" s="58">
        <f>IF('Enrl-BackSeries'!AB21-EnrlST!AQ21&lt;=0,"-",(1-EnrlST!AQ21/'Enrl-BackSeries'!AB21)*100)</f>
        <v>72.547809993830967</v>
      </c>
      <c r="AC21" s="58">
        <f>IF('Enrl-BackSeries'!AC21-EnrlST!AR21&lt;=0,"-",(1-EnrlST!AR21/'Enrl-BackSeries'!AC21)*100)</f>
        <v>70.020740740740735</v>
      </c>
    </row>
    <row r="22" spans="1:29" s="47" customFormat="1" ht="18.75" customHeight="1">
      <c r="A22" s="29">
        <v>17</v>
      </c>
      <c r="B22" s="30" t="s">
        <v>30</v>
      </c>
      <c r="C22" s="58">
        <f>IF('Enrl-BackSeries'!C22-EnrlAll!R22&lt;0,"-",(1-EnrlAll!R22/'Enrl-BackSeries'!C22)*100)</f>
        <v>57.246516698272828</v>
      </c>
      <c r="D22" s="58">
        <f>IF('Enrl-BackSeries'!D22-EnrlAll!S22&lt;0,"-",(1-EnrlAll!S22/'Enrl-BackSeries'!D22)*100)</f>
        <v>53.077577223892391</v>
      </c>
      <c r="E22" s="58">
        <f>IF('Enrl-BackSeries'!E22-EnrlAll!T22&lt;0,"-",(1-EnrlAll!T22/'Enrl-BackSeries'!E22)*100)</f>
        <v>55.217599123308112</v>
      </c>
      <c r="F22" s="58">
        <f>IF('Enrl-BackSeries'!F22-EnrlAll!AD22&lt;0,"-",(1-EnrlAll!AD22/'Enrl-BackSeries'!F22)*100)</f>
        <v>75.765246056039558</v>
      </c>
      <c r="G22" s="58">
        <f>IF('Enrl-BackSeries'!G22-EnrlAll!AE22&lt;0,"-",(1-EnrlAll!AE22/'Enrl-BackSeries'!G22)*100)</f>
        <v>72.105115025108503</v>
      </c>
      <c r="H22" s="58">
        <f>IF('Enrl-BackSeries'!H22-EnrlAll!AF22&lt;0,"-",(1-EnrlAll!AF22/'Enrl-BackSeries'!H22)*100)</f>
        <v>73.941192537963516</v>
      </c>
      <c r="I22" s="58">
        <f>IF('Enrl-BackSeries'!I22-EnrlAll!AP22&lt;0,"-",(1-EnrlAll!AP22/'Enrl-BackSeries'!I22)*100)</f>
        <v>78.401864431276195</v>
      </c>
      <c r="J22" s="58">
        <f>IF('Enrl-BackSeries'!J22-EnrlAll!AQ22&lt;0,"-",(1-EnrlAll!AQ22/'Enrl-BackSeries'!J22)*100)</f>
        <v>76.249088256746901</v>
      </c>
      <c r="K22" s="58">
        <f>IF('Enrl-BackSeries'!K22-EnrlAll!AR22&lt;0,"-",(1-EnrlAll!AR22/'Enrl-BackSeries'!K22)*100)</f>
        <v>77.330477711630607</v>
      </c>
      <c r="L22" s="58">
        <f>IF('Enrl-BackSeries'!L22-EnrlSC!R22&lt;=0,"-",(1-EnrlSC!R22/'Enrl-BackSeries'!L22)*100)</f>
        <v>15.063520871143377</v>
      </c>
      <c r="M22" s="58">
        <f>IF('Enrl-BackSeries'!M22-EnrlSC!S22&lt;=0,"-",(1-EnrlSC!S22/'Enrl-BackSeries'!M22)*100)</f>
        <v>20.68965517241379</v>
      </c>
      <c r="N22" s="58">
        <f>IF('Enrl-BackSeries'!N22-EnrlSC!T22&lt;=0,"-",(1-EnrlSC!T22/'Enrl-BackSeries'!N22)*100)</f>
        <v>17.635467980295573</v>
      </c>
      <c r="O22" s="58">
        <f>IF('Enrl-BackSeries'!O22-EnrlSC!AD22&lt;=0,"-",(1-EnrlSC!AD22/'Enrl-BackSeries'!O22)*100)</f>
        <v>72.117060681991504</v>
      </c>
      <c r="P22" s="58">
        <f>IF('Enrl-BackSeries'!P22-EnrlSC!AE22&lt;=0,"-",(1-EnrlSC!AE22/'Enrl-BackSeries'!P22)*100)</f>
        <v>73.827629076948483</v>
      </c>
      <c r="Q22" s="58">
        <f>IF('Enrl-BackSeries'!Q22-EnrlSC!AF22&lt;=0,"-",(1-EnrlSC!AF22/'Enrl-BackSeries'!Q22)*100)</f>
        <v>72.952779221511619</v>
      </c>
      <c r="R22" s="58">
        <f>IF('Enrl-BackSeries'!R22-EnrlSC!AP22&lt;=0,"-",(1-EnrlSC!AP22/'Enrl-BackSeries'!R22)*100)</f>
        <v>75.801104972375683</v>
      </c>
      <c r="S22" s="58">
        <f>IF('Enrl-BackSeries'!S22-EnrlSC!AQ22&lt;=0,"-",(1-EnrlSC!AQ22/'Enrl-BackSeries'!S22)*100)</f>
        <v>80.112359550561791</v>
      </c>
      <c r="T22" s="58">
        <f>IF('Enrl-BackSeries'!T22-EnrlSC!AR22&lt;=0,"-",(1-EnrlSC!AR22/'Enrl-BackSeries'!T22)*100)</f>
        <v>77.938718662952638</v>
      </c>
      <c r="U22" s="58">
        <f>IF('Enrl-BackSeries'!U22-EnrlST!R22&lt;=0,"-",(1-EnrlST!R22/'Enrl-BackSeries'!U22)*100)</f>
        <v>53.573250935480218</v>
      </c>
      <c r="V22" s="58">
        <f>IF('Enrl-BackSeries'!V22-EnrlST!S22&lt;=0,"-",(1-EnrlST!S22/'Enrl-BackSeries'!V22)*100)</f>
        <v>47.986385990164329</v>
      </c>
      <c r="W22" s="58">
        <f>IF('Enrl-BackSeries'!W22-EnrlST!T22&lt;=0,"-",(1-EnrlST!T22/'Enrl-BackSeries'!W22)*100)</f>
        <v>50.858300303100954</v>
      </c>
      <c r="X22" s="58">
        <f>IF('Enrl-BackSeries'!X22-EnrlST!AD22&lt;=0,"-",(1-EnrlST!AD22/'Enrl-BackSeries'!X22)*100)</f>
        <v>76.625533017578732</v>
      </c>
      <c r="Y22" s="58">
        <f>IF('Enrl-BackSeries'!Y22-EnrlST!AE22&lt;=0,"-",(1-EnrlST!AE22/'Enrl-BackSeries'!Y22)*100)</f>
        <v>73.235783102664513</v>
      </c>
      <c r="Z22" s="58">
        <f>IF('Enrl-BackSeries'!Z22-EnrlST!AF22&lt;=0,"-",(1-EnrlST!AF22/'Enrl-BackSeries'!Z22)*100)</f>
        <v>74.931814071711173</v>
      </c>
      <c r="AA22" s="58">
        <f>IF('Enrl-BackSeries'!AA22-EnrlST!AP22&lt;=0,"-",(1-EnrlST!AP22/'Enrl-BackSeries'!AA22)*100)</f>
        <v>79.310969351820177</v>
      </c>
      <c r="AB22" s="58">
        <f>IF('Enrl-BackSeries'!AB22-EnrlST!AQ22&lt;=0,"-",(1-EnrlST!AQ22/'Enrl-BackSeries'!AB22)*100)</f>
        <v>76.188239138871296</v>
      </c>
      <c r="AC22" s="58">
        <f>IF('Enrl-BackSeries'!AC22-EnrlST!AR22&lt;=0,"-",(1-EnrlST!AR22/'Enrl-BackSeries'!AC22)*100)</f>
        <v>77.761221262620111</v>
      </c>
    </row>
    <row r="23" spans="1:29" s="47" customFormat="1" ht="18.75" customHeight="1">
      <c r="A23" s="29">
        <v>18</v>
      </c>
      <c r="B23" s="30" t="s">
        <v>31</v>
      </c>
      <c r="C23" s="58">
        <f>IF('Enrl-BackSeries'!C23-EnrlAll!R23&lt;0,"-",(1-EnrlAll!R23/'Enrl-BackSeries'!C23)*100)</f>
        <v>25.322044148775326</v>
      </c>
      <c r="D23" s="58">
        <f>IF('Enrl-BackSeries'!D23-EnrlAll!S23&lt;0,"-",(1-EnrlAll!S23/'Enrl-BackSeries'!D23)*100)</f>
        <v>28.437479930640297</v>
      </c>
      <c r="E23" s="58">
        <f>IF('Enrl-BackSeries'!E23-EnrlAll!T23&lt;0,"-",(1-EnrlAll!T23/'Enrl-BackSeries'!E23)*100)</f>
        <v>26.83299071824581</v>
      </c>
      <c r="F23" s="58">
        <f>IF('Enrl-BackSeries'!F23-EnrlAll!AD23&lt;0,"-",(1-EnrlAll!AD23/'Enrl-BackSeries'!F23)*100)</f>
        <v>43.35431545817697</v>
      </c>
      <c r="G23" s="58">
        <f>IF('Enrl-BackSeries'!G23-EnrlAll!AE23&lt;0,"-",(1-EnrlAll!AE23/'Enrl-BackSeries'!G23)*100)</f>
        <v>39.587932303164088</v>
      </c>
      <c r="H23" s="58">
        <f>IF('Enrl-BackSeries'!H23-EnrlAll!AF23&lt;0,"-",(1-EnrlAll!AF23/'Enrl-BackSeries'!H23)*100)</f>
        <v>41.565250548123664</v>
      </c>
      <c r="I23" s="58">
        <f>IF('Enrl-BackSeries'!I23-EnrlAll!AP23&lt;0,"-",(1-EnrlAll!AP23/'Enrl-BackSeries'!I23)*100)</f>
        <v>51.242372774737376</v>
      </c>
      <c r="J23" s="58">
        <f>IF('Enrl-BackSeries'!J23-EnrlAll!AQ23&lt;0,"-",(1-EnrlAll!AQ23/'Enrl-BackSeries'!J23)*100)</f>
        <v>45.272714376906166</v>
      </c>
      <c r="K23" s="58">
        <f>IF('Enrl-BackSeries'!K23-EnrlAll!AR23&lt;0,"-",(1-EnrlAll!AR23/'Enrl-BackSeries'!K23)*100)</f>
        <v>48.436458194425924</v>
      </c>
      <c r="L23" s="58">
        <f>IF('Enrl-BackSeries'!L23-EnrlSC!R23&lt;=0,"-",(1-EnrlSC!R23/'Enrl-BackSeries'!L23)*100)</f>
        <v>98.936170212765958</v>
      </c>
      <c r="M23" s="58">
        <f>IF('Enrl-BackSeries'!M23-EnrlSC!S23&lt;=0,"-",(1-EnrlSC!S23/'Enrl-BackSeries'!M23)*100)</f>
        <v>98.82352941176471</v>
      </c>
      <c r="N23" s="58">
        <f>IF('Enrl-BackSeries'!N23-EnrlSC!T23&lt;=0,"-",(1-EnrlSC!T23/'Enrl-BackSeries'!N23)*100)</f>
        <v>98.882681564245814</v>
      </c>
      <c r="O23" s="58">
        <f>IF('Enrl-BackSeries'!O23-EnrlSC!AD23&lt;=0,"-",(1-EnrlSC!AD23/'Enrl-BackSeries'!O23)*100)</f>
        <v>99.296200303193302</v>
      </c>
      <c r="P23" s="58">
        <f>IF('Enrl-BackSeries'!P23-EnrlSC!AE23&lt;=0,"-",(1-EnrlSC!AE23/'Enrl-BackSeries'!P23)*100)</f>
        <v>98.994975904849795</v>
      </c>
      <c r="Q23" s="58">
        <f>IF('Enrl-BackSeries'!Q23-EnrlSC!AF23&lt;=0,"-",(1-EnrlSC!AF23/'Enrl-BackSeries'!Q23)*100)</f>
        <v>99.172137400263935</v>
      </c>
      <c r="R23" s="58">
        <f>IF('Enrl-BackSeries'!R23-EnrlSC!AP23&lt;=0,"-",(1-EnrlSC!AP23/'Enrl-BackSeries'!R23)*100)</f>
        <v>99.065420560747668</v>
      </c>
      <c r="S23" s="58">
        <f>IF('Enrl-BackSeries'!S23-EnrlSC!AQ23&lt;=0,"-",(1-EnrlSC!AQ23/'Enrl-BackSeries'!S23)*100)</f>
        <v>99.038461538461547</v>
      </c>
      <c r="T23" s="58">
        <f>IF('Enrl-BackSeries'!T23-EnrlSC!AR23&lt;=0,"-",(1-EnrlSC!AR23/'Enrl-BackSeries'!T23)*100)</f>
        <v>99.052132701421797</v>
      </c>
      <c r="U23" s="58">
        <f>IF('Enrl-BackSeries'!U23-EnrlST!R23&lt;=0,"-",(1-EnrlST!R23/'Enrl-BackSeries'!U23)*100)</f>
        <v>27.175962532692655</v>
      </c>
      <c r="V23" s="58">
        <f>IF('Enrl-BackSeries'!V23-EnrlST!S23&lt;=0,"-",(1-EnrlST!S23/'Enrl-BackSeries'!V23)*100)</f>
        <v>30.046493607129023</v>
      </c>
      <c r="W23" s="58">
        <f>IF('Enrl-BackSeries'!W23-EnrlST!T23&lt;=0,"-",(1-EnrlST!T23/'Enrl-BackSeries'!W23)*100)</f>
        <v>28.568296426222318</v>
      </c>
      <c r="X23" s="58">
        <f>IF('Enrl-BackSeries'!X23-EnrlST!AD23&lt;=0,"-",(1-EnrlST!AD23/'Enrl-BackSeries'!X23)*100)</f>
        <v>43.727635004878628</v>
      </c>
      <c r="Y23" s="58">
        <f>IF('Enrl-BackSeries'!Y23-EnrlST!AE23&lt;=0,"-",(1-EnrlST!AE23/'Enrl-BackSeries'!Y23)*100)</f>
        <v>39.883994369484263</v>
      </c>
      <c r="Z23" s="58">
        <f>IF('Enrl-BackSeries'!Z23-EnrlST!AF23&lt;=0,"-",(1-EnrlST!AF23/'Enrl-BackSeries'!Z23)*100)</f>
        <v>41.900238461482701</v>
      </c>
      <c r="AA23" s="58">
        <f>IF('Enrl-BackSeries'!AA23-EnrlST!AP23&lt;=0,"-",(1-EnrlST!AP23/'Enrl-BackSeries'!AA23)*100)</f>
        <v>51.937935402153258</v>
      </c>
      <c r="AB23" s="58">
        <f>IF('Enrl-BackSeries'!AB23-EnrlST!AQ23&lt;=0,"-",(1-EnrlST!AQ23/'Enrl-BackSeries'!AB23)*100)</f>
        <v>45.753874723234055</v>
      </c>
      <c r="AC23" s="58">
        <f>IF('Enrl-BackSeries'!AC23-EnrlST!AR23&lt;=0,"-",(1-EnrlST!AR23/'Enrl-BackSeries'!AC23)*100)</f>
        <v>49.031586720821728</v>
      </c>
    </row>
    <row r="24" spans="1:29" s="47" customFormat="1" ht="18.75" customHeight="1">
      <c r="A24" s="29">
        <v>19</v>
      </c>
      <c r="B24" s="30" t="s">
        <v>54</v>
      </c>
      <c r="C24" s="58">
        <f>IF('Enrl-BackSeries'!C24-EnrlAll!R24&lt;0,"-",(1-EnrlAll!R24/'Enrl-BackSeries'!C24)*100)</f>
        <v>40.096800768913909</v>
      </c>
      <c r="D24" s="58">
        <f>IF('Enrl-BackSeries'!D24-EnrlAll!S24&lt;0,"-",(1-EnrlAll!S24/'Enrl-BackSeries'!D24)*100)</f>
        <v>39.778502617006751</v>
      </c>
      <c r="E24" s="58">
        <f>IF('Enrl-BackSeries'!E24-EnrlAll!T24&lt;0,"-",(1-EnrlAll!T24/'Enrl-BackSeries'!E24)*100)</f>
        <v>39.94558362463512</v>
      </c>
      <c r="F24" s="58">
        <f>IF('Enrl-BackSeries'!F24-EnrlAll!AD24&lt;0,"-",(1-EnrlAll!AD24/'Enrl-BackSeries'!F24)*100)</f>
        <v>32.5495270390862</v>
      </c>
      <c r="G24" s="58">
        <f>IF('Enrl-BackSeries'!G24-EnrlAll!AE24&lt;0,"-",(1-EnrlAll!AE24/'Enrl-BackSeries'!G24)*100)</f>
        <v>30.519417000880367</v>
      </c>
      <c r="H24" s="58">
        <f>IF('Enrl-BackSeries'!H24-EnrlAll!AF24&lt;0,"-",(1-EnrlAll!AF24/'Enrl-BackSeries'!H24)*100)</f>
        <v>31.581035045965745</v>
      </c>
      <c r="I24" s="58">
        <f>IF('Enrl-BackSeries'!I24-EnrlAll!AP24&lt;0,"-",(1-EnrlAll!AP24/'Enrl-BackSeries'!I24)*100)</f>
        <v>75.690976861945273</v>
      </c>
      <c r="J24" s="58">
        <f>IF('Enrl-BackSeries'!J24-EnrlAll!AQ24&lt;0,"-",(1-EnrlAll!AQ24/'Enrl-BackSeries'!J24)*100)</f>
        <v>73.965010180227736</v>
      </c>
      <c r="K24" s="58">
        <f>IF('Enrl-BackSeries'!K24-EnrlAll!AR24&lt;0,"-",(1-EnrlAll!AR24/'Enrl-BackSeries'!K24)*100)</f>
        <v>74.858078602620083</v>
      </c>
      <c r="L24" s="58" t="str">
        <f>IF('Enrl-BackSeries'!L24-EnrlSC!R24&lt;=0,"-",(1-EnrlSC!R24/'Enrl-BackSeries'!L24)*100)</f>
        <v>-</v>
      </c>
      <c r="M24" s="58" t="str">
        <f>IF('Enrl-BackSeries'!M24-EnrlSC!S24&lt;=0,"-",(1-EnrlSC!S24/'Enrl-BackSeries'!M24)*100)</f>
        <v>-</v>
      </c>
      <c r="N24" s="58" t="str">
        <f>IF('Enrl-BackSeries'!N24-EnrlSC!T24&lt;=0,"-",(1-EnrlSC!T24/'Enrl-BackSeries'!N24)*100)</f>
        <v>-</v>
      </c>
      <c r="O24" s="58">
        <f>IF('Enrl-BackSeries'!O24-EnrlSC!AD24&lt;=0,"-",(1-EnrlSC!AD24/'Enrl-BackSeries'!O24)*100)</f>
        <v>100</v>
      </c>
      <c r="P24" s="58">
        <f>IF('Enrl-BackSeries'!P24-EnrlSC!AE24&lt;=0,"-",(1-EnrlSC!AE24/'Enrl-BackSeries'!P24)*100)</f>
        <v>100</v>
      </c>
      <c r="Q24" s="58">
        <f>IF('Enrl-BackSeries'!Q24-EnrlSC!AF24&lt;=0,"-",(1-EnrlSC!AF24/'Enrl-BackSeries'!Q24)*100)</f>
        <v>100</v>
      </c>
      <c r="R24" s="58" t="str">
        <f>IF('Enrl-BackSeries'!R24-EnrlSC!AP24&lt;=0,"-",(1-EnrlSC!AP24/'Enrl-BackSeries'!R24)*100)</f>
        <v>-</v>
      </c>
      <c r="S24" s="58" t="str">
        <f>IF('Enrl-BackSeries'!S24-EnrlSC!AQ24&lt;=0,"-",(1-EnrlSC!AQ24/'Enrl-BackSeries'!S24)*100)</f>
        <v>-</v>
      </c>
      <c r="T24" s="58" t="str">
        <f>IF('Enrl-BackSeries'!T24-EnrlSC!AR24&lt;=0,"-",(1-EnrlSC!AR24/'Enrl-BackSeries'!T24)*100)</f>
        <v>-</v>
      </c>
      <c r="U24" s="58">
        <f>IF('Enrl-BackSeries'!U24-EnrlST!R24&lt;=0,"-",(1-EnrlST!R24/'Enrl-BackSeries'!U24)*100)</f>
        <v>40.522072381503307</v>
      </c>
      <c r="V24" s="58">
        <f>IF('Enrl-BackSeries'!V24-EnrlST!S24&lt;=0,"-",(1-EnrlST!S24/'Enrl-BackSeries'!V24)*100)</f>
        <v>39.005561550593505</v>
      </c>
      <c r="W24" s="58">
        <f>IF('Enrl-BackSeries'!W24-EnrlST!T24&lt;=0,"-",(1-EnrlST!T24/'Enrl-BackSeries'!W24)*100)</f>
        <v>39.816049311151048</v>
      </c>
      <c r="X24" s="58">
        <f>IF('Enrl-BackSeries'!X24-EnrlST!AD24&lt;=0,"-",(1-EnrlST!AD24/'Enrl-BackSeries'!X24)*100)</f>
        <v>33.169123199568851</v>
      </c>
      <c r="Y24" s="58">
        <f>IF('Enrl-BackSeries'!Y24-EnrlST!AE24&lt;=0,"-",(1-EnrlST!AE24/'Enrl-BackSeries'!Y24)*100)</f>
        <v>32.643845867791889</v>
      </c>
      <c r="Z24" s="58">
        <f>IF('Enrl-BackSeries'!Z24-EnrlST!AF24&lt;=0,"-",(1-EnrlST!AF24/'Enrl-BackSeries'!Z24)*100)</f>
        <v>32.918012532500754</v>
      </c>
      <c r="AA24" s="58">
        <f>IF('Enrl-BackSeries'!AA24-EnrlST!AP24&lt;=0,"-",(1-EnrlST!AP24/'Enrl-BackSeries'!AA24)*100)</f>
        <v>70.053109474044888</v>
      </c>
      <c r="AB24" s="58">
        <f>IF('Enrl-BackSeries'!AB24-EnrlST!AQ24&lt;=0,"-",(1-EnrlST!AQ24/'Enrl-BackSeries'!AB24)*100)</f>
        <v>66.094272780948643</v>
      </c>
      <c r="AC24" s="58">
        <f>IF('Enrl-BackSeries'!AC24-EnrlST!AR24&lt;=0,"-",(1-EnrlST!AR24/'Enrl-BackSeries'!AC24)*100)</f>
        <v>68.210752885143805</v>
      </c>
    </row>
    <row r="25" spans="1:29" s="47" customFormat="1" ht="18.75" customHeight="1">
      <c r="A25" s="29">
        <v>20</v>
      </c>
      <c r="B25" s="2" t="s">
        <v>55</v>
      </c>
      <c r="C25" s="58">
        <f>IF('Enrl-BackSeries'!C25-EnrlAll!R25&lt;0,"-",(1-EnrlAll!R25/'Enrl-BackSeries'!C25)*100)</f>
        <v>26.71317306301777</v>
      </c>
      <c r="D25" s="58">
        <f>IF('Enrl-BackSeries'!D25-EnrlAll!S25&lt;0,"-",(1-EnrlAll!S25/'Enrl-BackSeries'!D25)*100)</f>
        <v>26.179242269650082</v>
      </c>
      <c r="E25" s="58">
        <f>IF('Enrl-BackSeries'!E25-EnrlAll!T25&lt;0,"-",(1-EnrlAll!T25/'Enrl-BackSeries'!E25)*100)</f>
        <v>26.454007840705216</v>
      </c>
      <c r="F25" s="58">
        <f>IF('Enrl-BackSeries'!F25-EnrlAll!AD25&lt;0,"-",(1-EnrlAll!AD25/'Enrl-BackSeries'!F25)*100)</f>
        <v>53.130972021306967</v>
      </c>
      <c r="G25" s="58">
        <f>IF('Enrl-BackSeries'!G25-EnrlAll!AE25&lt;0,"-",(1-EnrlAll!AE25/'Enrl-BackSeries'!G25)*100)</f>
        <v>55.56274121567499</v>
      </c>
      <c r="H25" s="58">
        <f>IF('Enrl-BackSeries'!H25-EnrlAll!AF25&lt;0,"-",(1-EnrlAll!AF25/'Enrl-BackSeries'!H25)*100)</f>
        <v>54.302854588522329</v>
      </c>
      <c r="I25" s="58">
        <f>IF('Enrl-BackSeries'!I25-EnrlAll!AP25&lt;0,"-",(1-EnrlAll!AP25/'Enrl-BackSeries'!I25)*100)</f>
        <v>69.976164383561638</v>
      </c>
      <c r="J25" s="58">
        <f>IF('Enrl-BackSeries'!J25-EnrlAll!AQ25&lt;0,"-",(1-EnrlAll!AQ25/'Enrl-BackSeries'!J25)*100)</f>
        <v>65.908084358523737</v>
      </c>
      <c r="K25" s="58">
        <f>IF('Enrl-BackSeries'!K25-EnrlAll!AR25&lt;0,"-",(1-EnrlAll!AR25/'Enrl-BackSeries'!K25)*100)</f>
        <v>68.194226327944577</v>
      </c>
      <c r="L25" s="58">
        <f>IF('Enrl-BackSeries'!L25-EnrlSC!R25&lt;=0,"-",(1-EnrlSC!R25/'Enrl-BackSeries'!L25)*100)</f>
        <v>20.669061907009446</v>
      </c>
      <c r="M25" s="58">
        <f>IF('Enrl-BackSeries'!M25-EnrlSC!S25&lt;=0,"-",(1-EnrlSC!S25/'Enrl-BackSeries'!M25)*100)</f>
        <v>17.485403041119064</v>
      </c>
      <c r="N25" s="58">
        <f>IF('Enrl-BackSeries'!N25-EnrlSC!T25&lt;=0,"-",(1-EnrlSC!T25/'Enrl-BackSeries'!N25)*100)</f>
        <v>19.131777539787297</v>
      </c>
      <c r="O25" s="58">
        <f>IF('Enrl-BackSeries'!O25-EnrlSC!AD25&lt;=0,"-",(1-EnrlSC!AD25/'Enrl-BackSeries'!O25)*100)</f>
        <v>60.211630111027816</v>
      </c>
      <c r="P25" s="58">
        <f>IF('Enrl-BackSeries'!P25-EnrlSC!AE25&lt;=0,"-",(1-EnrlSC!AE25/'Enrl-BackSeries'!P25)*100)</f>
        <v>63.588355268277773</v>
      </c>
      <c r="Q25" s="58">
        <f>IF('Enrl-BackSeries'!Q25-EnrlSC!AF25&lt;=0,"-",(1-EnrlSC!AF25/'Enrl-BackSeries'!Q25)*100)</f>
        <v>61.858216133381596</v>
      </c>
      <c r="R25" s="58">
        <f>IF('Enrl-BackSeries'!R25-EnrlSC!AP25&lt;=0,"-",(1-EnrlSC!AP25/'Enrl-BackSeries'!R25)*100)</f>
        <v>77.660200250312897</v>
      </c>
      <c r="S25" s="58">
        <f>IF('Enrl-BackSeries'!S25-EnrlSC!AQ25&lt;=0,"-",(1-EnrlSC!AQ25/'Enrl-BackSeries'!S25)*100)</f>
        <v>73.321858864027533</v>
      </c>
      <c r="T25" s="58">
        <f>IF('Enrl-BackSeries'!T25-EnrlSC!AR25&lt;=0,"-",(1-EnrlSC!AR25/'Enrl-BackSeries'!T25)*100)</f>
        <v>75.833695652173915</v>
      </c>
      <c r="U25" s="58">
        <f>IF('Enrl-BackSeries'!U25-EnrlST!R25&lt;=0,"-",(1-EnrlST!R25/'Enrl-BackSeries'!U25)*100)</f>
        <v>31.74252717391305</v>
      </c>
      <c r="V25" s="58">
        <f>IF('Enrl-BackSeries'!V25-EnrlST!S25&lt;=0,"-",(1-EnrlST!S25/'Enrl-BackSeries'!V25)*100)</f>
        <v>32.040318647374413</v>
      </c>
      <c r="W25" s="58">
        <f>IF('Enrl-BackSeries'!W25-EnrlST!T25&lt;=0,"-",(1-EnrlST!T25/'Enrl-BackSeries'!W25)*100)</f>
        <v>31.886241169473916</v>
      </c>
      <c r="X25" s="58">
        <f>IF('Enrl-BackSeries'!X25-EnrlST!AD25&lt;=0,"-",(1-EnrlST!AD25/'Enrl-BackSeries'!X25)*100)</f>
        <v>71.164404036309463</v>
      </c>
      <c r="Y25" s="58">
        <f>IF('Enrl-BackSeries'!Y25-EnrlST!AE25&lt;=0,"-",(1-EnrlST!AE25/'Enrl-BackSeries'!Y25)*100)</f>
        <v>74.906516822226692</v>
      </c>
      <c r="Z25" s="58">
        <f>IF('Enrl-BackSeries'!Z25-EnrlST!AF25&lt;=0,"-",(1-EnrlST!AF25/'Enrl-BackSeries'!Z25)*100)</f>
        <v>72.941545065885705</v>
      </c>
      <c r="AA25" s="58">
        <f>IF('Enrl-BackSeries'!AA25-EnrlST!AP25&lt;=0,"-",(1-EnrlST!AP25/'Enrl-BackSeries'!AA25)*100)</f>
        <v>86.084864391951001</v>
      </c>
      <c r="AB25" s="58">
        <f>IF('Enrl-BackSeries'!AB25-EnrlST!AQ25&lt;=0,"-",(1-EnrlST!AQ25/'Enrl-BackSeries'!AB25)*100)</f>
        <v>85.130841121495322</v>
      </c>
      <c r="AC25" s="58">
        <f>IF('Enrl-BackSeries'!AC25-EnrlST!AR25&lt;=0,"-",(1-EnrlST!AR25/'Enrl-BackSeries'!AC25)*100)</f>
        <v>85.676338169084545</v>
      </c>
    </row>
    <row r="26" spans="1:29" s="47" customFormat="1" ht="18.75" customHeight="1">
      <c r="A26" s="29">
        <v>21</v>
      </c>
      <c r="B26" s="30" t="s">
        <v>74</v>
      </c>
      <c r="C26" s="58">
        <f>IF('Enrl-BackSeries'!C26-EnrlAll!R26&lt;0,"-",(1-EnrlAll!R26/'Enrl-BackSeries'!C26)*100)</f>
        <v>7.5960146866521754</v>
      </c>
      <c r="D26" s="58">
        <f>IF('Enrl-BackSeries'!D26-EnrlAll!S26&lt;0,"-",(1-EnrlAll!S26/'Enrl-BackSeries'!D26)*100)</f>
        <v>14.153027996278444</v>
      </c>
      <c r="E26" s="58">
        <f>IF('Enrl-BackSeries'!E26-EnrlAll!T26&lt;0,"-",(1-EnrlAll!T26/'Enrl-BackSeries'!E26)*100)</f>
        <v>10.665821901365401</v>
      </c>
      <c r="F26" s="58">
        <f>IF('Enrl-BackSeries'!F26-EnrlAll!AD26&lt;0,"-",(1-EnrlAll!AD26/'Enrl-BackSeries'!F26)*100)</f>
        <v>3.565387803604203</v>
      </c>
      <c r="G26" s="58">
        <f>IF('Enrl-BackSeries'!G26-EnrlAll!AE26&lt;0,"-",(1-EnrlAll!AE26/'Enrl-BackSeries'!G26)*100)</f>
        <v>7.3568323307315442</v>
      </c>
      <c r="H26" s="58">
        <f>IF('Enrl-BackSeries'!H26-EnrlAll!AF26&lt;0,"-",(1-EnrlAll!AF26/'Enrl-BackSeries'!H26)*100)</f>
        <v>5.3265080953480588</v>
      </c>
      <c r="I26" s="58">
        <f>IF('Enrl-BackSeries'!I26-EnrlAll!AP26&lt;0,"-",(1-EnrlAll!AP26/'Enrl-BackSeries'!I26)*100)</f>
        <v>41.234017702193924</v>
      </c>
      <c r="J26" s="58">
        <f>IF('Enrl-BackSeries'!J26-EnrlAll!AQ26&lt;0,"-",(1-EnrlAll!AQ26/'Enrl-BackSeries'!J26)*100)</f>
        <v>39.453915615755875</v>
      </c>
      <c r="K26" s="58">
        <f>IF('Enrl-BackSeries'!K26-EnrlAll!AR26&lt;0,"-",(1-EnrlAll!AR26/'Enrl-BackSeries'!K26)*100)</f>
        <v>40.415459477599413</v>
      </c>
      <c r="L26" s="58">
        <f>IF('Enrl-BackSeries'!L26-EnrlSC!R26&lt;=0,"-",(1-EnrlSC!R26/'Enrl-BackSeries'!L26)*100)</f>
        <v>17.70811902668936</v>
      </c>
      <c r="M26" s="58">
        <f>IF('Enrl-BackSeries'!M26-EnrlSC!S26&lt;=0,"-",(1-EnrlSC!S26/'Enrl-BackSeries'!M26)*100)</f>
        <v>19.284513607441557</v>
      </c>
      <c r="N26" s="58">
        <f>IF('Enrl-BackSeries'!N26-EnrlSC!T26&lt;=0,"-",(1-EnrlSC!T26/'Enrl-BackSeries'!N26)*100)</f>
        <v>18.457796108934154</v>
      </c>
      <c r="O26" s="58">
        <f>IF('Enrl-BackSeries'!O26-EnrlSC!AD26&lt;=0,"-",(1-EnrlSC!AD26/'Enrl-BackSeries'!O26)*100)</f>
        <v>28.467795457305133</v>
      </c>
      <c r="P26" s="58">
        <f>IF('Enrl-BackSeries'!P26-EnrlSC!AE26&lt;=0,"-",(1-EnrlSC!AE26/'Enrl-BackSeries'!P26)*100)</f>
        <v>28.545185223770233</v>
      </c>
      <c r="Q26" s="58">
        <f>IF('Enrl-BackSeries'!Q26-EnrlSC!AF26&lt;=0,"-",(1-EnrlSC!AF26/'Enrl-BackSeries'!Q26)*100)</f>
        <v>28.504653725348462</v>
      </c>
      <c r="R26" s="58">
        <f>IF('Enrl-BackSeries'!R26-EnrlSC!AP26&lt;=0,"-",(1-EnrlSC!AP26/'Enrl-BackSeries'!R26)*100)</f>
        <v>63.300747453484838</v>
      </c>
      <c r="S26" s="58">
        <f>IF('Enrl-BackSeries'!S26-EnrlSC!AQ26&lt;=0,"-",(1-EnrlSC!AQ26/'Enrl-BackSeries'!S26)*100)</f>
        <v>59.677034113920755</v>
      </c>
      <c r="T26" s="58">
        <f>IF('Enrl-BackSeries'!T26-EnrlSC!AR26&lt;=0,"-",(1-EnrlSC!AR26/'Enrl-BackSeries'!T26)*100)</f>
        <v>61.626417285242006</v>
      </c>
      <c r="U26" s="58" t="str">
        <f>IF('Enrl-BackSeries'!U26-EnrlST!R26&lt;=0,"-",(1-EnrlST!R26/'Enrl-BackSeries'!U26)*100)</f>
        <v>-</v>
      </c>
      <c r="V26" s="58" t="str">
        <f>IF('Enrl-BackSeries'!V26-EnrlST!S26&lt;=0,"-",(1-EnrlST!S26/'Enrl-BackSeries'!V26)*100)</f>
        <v>-</v>
      </c>
      <c r="W26" s="58" t="str">
        <f>IF('Enrl-BackSeries'!W26-EnrlST!T26&lt;=0,"-",(1-EnrlST!T26/'Enrl-BackSeries'!W26)*100)</f>
        <v>-</v>
      </c>
      <c r="X26" s="58" t="str">
        <f>IF('Enrl-BackSeries'!X26-EnrlST!AD26&lt;=0,"-",(1-EnrlST!AD26/'Enrl-BackSeries'!X26)*100)</f>
        <v>-</v>
      </c>
      <c r="Y26" s="58" t="str">
        <f>IF('Enrl-BackSeries'!Y26-EnrlST!AE26&lt;=0,"-",(1-EnrlST!AE26/'Enrl-BackSeries'!Y26)*100)</f>
        <v>-</v>
      </c>
      <c r="Z26" s="58" t="str">
        <f>IF('Enrl-BackSeries'!Z26-EnrlST!AF26&lt;=0,"-",(1-EnrlST!AF26/'Enrl-BackSeries'!Z26)*100)</f>
        <v>-</v>
      </c>
      <c r="AA26" s="58" t="str">
        <f>IF('Enrl-BackSeries'!AA26-EnrlST!AP26&lt;=0,"-",(1-EnrlST!AP26/'Enrl-BackSeries'!AA26)*100)</f>
        <v>-</v>
      </c>
      <c r="AB26" s="58" t="str">
        <f>IF('Enrl-BackSeries'!AB26-EnrlST!AQ26&lt;=0,"-",(1-EnrlST!AQ26/'Enrl-BackSeries'!AB26)*100)</f>
        <v>-</v>
      </c>
      <c r="AC26" s="58" t="str">
        <f>IF('Enrl-BackSeries'!AC26-EnrlST!AR26&lt;=0,"-",(1-EnrlST!AR26/'Enrl-BackSeries'!AC26)*100)</f>
        <v>-</v>
      </c>
    </row>
    <row r="27" spans="1:29" s="47" customFormat="1" ht="18.75" customHeight="1">
      <c r="A27" s="29">
        <v>22</v>
      </c>
      <c r="B27" s="30" t="s">
        <v>32</v>
      </c>
      <c r="C27" s="58">
        <f>IF('Enrl-BackSeries'!C27-EnrlAll!R27&lt;0,"-",(1-EnrlAll!R27/'Enrl-BackSeries'!C27)*100)</f>
        <v>49.105602321890849</v>
      </c>
      <c r="D27" s="58">
        <f>IF('Enrl-BackSeries'!D27-EnrlAll!S27&lt;0,"-",(1-EnrlAll!S27/'Enrl-BackSeries'!D27)*100)</f>
        <v>52.109286130455288</v>
      </c>
      <c r="E27" s="58">
        <f>IF('Enrl-BackSeries'!E27-EnrlAll!T27&lt;0,"-",(1-EnrlAll!T27/'Enrl-BackSeries'!E27)*100)</f>
        <v>50.51219309737516</v>
      </c>
      <c r="F27" s="58">
        <f>IF('Enrl-BackSeries'!F27-EnrlAll!AD27&lt;0,"-",(1-EnrlAll!AD27/'Enrl-BackSeries'!F27)*100)</f>
        <v>41.189213341191063</v>
      </c>
      <c r="G27" s="58">
        <f>IF('Enrl-BackSeries'!G27-EnrlAll!AE27&lt;0,"-",(1-EnrlAll!AE27/'Enrl-BackSeries'!G27)*100)</f>
        <v>59.683749821290768</v>
      </c>
      <c r="H27" s="58">
        <f>IF('Enrl-BackSeries'!H27-EnrlAll!AF27&lt;0,"-",(1-EnrlAll!AF27/'Enrl-BackSeries'!H27)*100)</f>
        <v>50.320852319793083</v>
      </c>
      <c r="I27" s="58">
        <f>IF('Enrl-BackSeries'!I27-EnrlAll!AP27&lt;0,"-",(1-EnrlAll!AP27/'Enrl-BackSeries'!I27)*100)</f>
        <v>70.516560679044858</v>
      </c>
      <c r="J27" s="58">
        <f>IF('Enrl-BackSeries'!J27-EnrlAll!AQ27&lt;0,"-",(1-EnrlAll!AQ27/'Enrl-BackSeries'!J27)*100)</f>
        <v>73.422914810499634</v>
      </c>
      <c r="K27" s="58">
        <f>IF('Enrl-BackSeries'!K27-EnrlAll!AR27&lt;0,"-",(1-EnrlAll!AR27/'Enrl-BackSeries'!K27)*100)</f>
        <v>71.644137481761177</v>
      </c>
      <c r="L27" s="58">
        <f>IF('Enrl-BackSeries'!L27-EnrlSC!R27&lt;=0,"-",(1-EnrlSC!R27/'Enrl-BackSeries'!L27)*100)</f>
        <v>49.6484763853556</v>
      </c>
      <c r="M27" s="58">
        <f>IF('Enrl-BackSeries'!M27-EnrlSC!S27&lt;=0,"-",(1-EnrlSC!S27/'Enrl-BackSeries'!M27)*100)</f>
        <v>52.281692150947293</v>
      </c>
      <c r="N27" s="58">
        <f>IF('Enrl-BackSeries'!N27-EnrlSC!T27&lt;=0,"-",(1-EnrlSC!T27/'Enrl-BackSeries'!N27)*100)</f>
        <v>50.874973917892596</v>
      </c>
      <c r="O27" s="58">
        <f>IF('Enrl-BackSeries'!O27-EnrlSC!AD27&lt;=0,"-",(1-EnrlSC!AD27/'Enrl-BackSeries'!O27)*100)</f>
        <v>54.100891369607965</v>
      </c>
      <c r="P27" s="58">
        <f>IF('Enrl-BackSeries'!P27-EnrlSC!AE27&lt;=0,"-",(1-EnrlSC!AE27/'Enrl-BackSeries'!P27)*100)</f>
        <v>68.825110221963357</v>
      </c>
      <c r="Q27" s="58">
        <f>IF('Enrl-BackSeries'!Q27-EnrlSC!AF27&lt;=0,"-",(1-EnrlSC!AF27/'Enrl-BackSeries'!Q27)*100)</f>
        <v>61.363476005108474</v>
      </c>
      <c r="R27" s="58">
        <f>IF('Enrl-BackSeries'!R27-EnrlSC!AP27&lt;=0,"-",(1-EnrlSC!AP27/'Enrl-BackSeries'!R27)*100)</f>
        <v>73.648258054570675</v>
      </c>
      <c r="S27" s="58">
        <f>IF('Enrl-BackSeries'!S27-EnrlSC!AQ27&lt;=0,"-",(1-EnrlSC!AQ27/'Enrl-BackSeries'!S27)*100)</f>
        <v>81.738172892639795</v>
      </c>
      <c r="T27" s="58">
        <f>IF('Enrl-BackSeries'!T27-EnrlSC!AR27&lt;=0,"-",(1-EnrlSC!AR27/'Enrl-BackSeries'!T27)*100)</f>
        <v>77.152360077479869</v>
      </c>
      <c r="U27" s="58">
        <f>IF('Enrl-BackSeries'!U27-EnrlST!R27&lt;=0,"-",(1-EnrlST!R27/'Enrl-BackSeries'!U27)*100)</f>
        <v>48.48841410875265</v>
      </c>
      <c r="V27" s="58">
        <f>IF('Enrl-BackSeries'!V27-EnrlST!S27&lt;=0,"-",(1-EnrlST!S27/'Enrl-BackSeries'!V27)*100)</f>
        <v>52.608968328629672</v>
      </c>
      <c r="W27" s="58">
        <f>IF('Enrl-BackSeries'!W27-EnrlST!T27&lt;=0,"-",(1-EnrlST!T27/'Enrl-BackSeries'!W27)*100)</f>
        <v>50.424600816294451</v>
      </c>
      <c r="X27" s="58">
        <f>IF('Enrl-BackSeries'!X27-EnrlST!AD27&lt;=0,"-",(1-EnrlST!AD27/'Enrl-BackSeries'!X27)*100)</f>
        <v>44.730725728339337</v>
      </c>
      <c r="Y27" s="58">
        <f>IF('Enrl-BackSeries'!Y27-EnrlST!AE27&lt;=0,"-",(1-EnrlST!AE27/'Enrl-BackSeries'!Y27)*100)</f>
        <v>64.91974770202205</v>
      </c>
      <c r="Z27" s="58">
        <f>IF('Enrl-BackSeries'!Z27-EnrlST!AF27&lt;=0,"-",(1-EnrlST!AF27/'Enrl-BackSeries'!Z27)*100)</f>
        <v>54.799451076290453</v>
      </c>
      <c r="AA27" s="58">
        <f>IF('Enrl-BackSeries'!AA27-EnrlST!AP27&lt;=0,"-",(1-EnrlST!AP27/'Enrl-BackSeries'!AA27)*100)</f>
        <v>73.561539085895419</v>
      </c>
      <c r="AB27" s="58">
        <f>IF('Enrl-BackSeries'!AB27-EnrlST!AQ27&lt;=0,"-",(1-EnrlST!AQ27/'Enrl-BackSeries'!AB27)*100)</f>
        <v>79.429881749921321</v>
      </c>
      <c r="AC27" s="58">
        <f>IF('Enrl-BackSeries'!AC27-EnrlST!AR27&lt;=0,"-",(1-EnrlST!AR27/'Enrl-BackSeries'!AC27)*100)</f>
        <v>76.095773212140344</v>
      </c>
    </row>
    <row r="28" spans="1:29" s="47" customFormat="1" ht="18.75" customHeight="1">
      <c r="A28" s="29">
        <v>23</v>
      </c>
      <c r="B28" s="30" t="s">
        <v>33</v>
      </c>
      <c r="C28" s="58">
        <f>IF('Enrl-BackSeries'!C28-EnrlAll!R28&lt;0,"-",(1-EnrlAll!R28/'Enrl-BackSeries'!C28)*100)</f>
        <v>24.569336778639105</v>
      </c>
      <c r="D28" s="58">
        <f>IF('Enrl-BackSeries'!D28-EnrlAll!S28&lt;0,"-",(1-EnrlAll!S28/'Enrl-BackSeries'!D28)*100)</f>
        <v>11.982441570767588</v>
      </c>
      <c r="E28" s="58">
        <f>IF('Enrl-BackSeries'!E28-EnrlAll!T28&lt;0,"-",(1-EnrlAll!T28/'Enrl-BackSeries'!E28)*100)</f>
        <v>18.581023875373937</v>
      </c>
      <c r="F28" s="58">
        <f>IF('Enrl-BackSeries'!F28-EnrlAll!AD28&lt;0,"-",(1-EnrlAll!AD28/'Enrl-BackSeries'!F28)*100)</f>
        <v>50.976889583565921</v>
      </c>
      <c r="G28" s="58">
        <f>IF('Enrl-BackSeries'!G28-EnrlAll!AE28&lt;0,"-",(1-EnrlAll!AE28/'Enrl-BackSeries'!G28)*100)</f>
        <v>38.146352723915058</v>
      </c>
      <c r="H28" s="58">
        <f>IF('Enrl-BackSeries'!H28-EnrlAll!AF28&lt;0,"-",(1-EnrlAll!AF28/'Enrl-BackSeries'!H28)*100)</f>
        <v>44.668293513421489</v>
      </c>
      <c r="I28" s="58">
        <f>IF('Enrl-BackSeries'!I28-EnrlAll!AP28&lt;0,"-",(1-EnrlAll!AP28/'Enrl-BackSeries'!I28)*100)</f>
        <v>82.06755672284234</v>
      </c>
      <c r="J28" s="58">
        <f>IF('Enrl-BackSeries'!J28-EnrlAll!AQ28&lt;0,"-",(1-EnrlAll!AQ28/'Enrl-BackSeries'!J28)*100)</f>
        <v>79.357351509250236</v>
      </c>
      <c r="K28" s="58">
        <f>IF('Enrl-BackSeries'!K28-EnrlAll!AR28&lt;0,"-",(1-EnrlAll!AR28/'Enrl-BackSeries'!K28)*100)</f>
        <v>80.730283095572474</v>
      </c>
      <c r="L28" s="58">
        <f>IF('Enrl-BackSeries'!L28-EnrlSC!R28&lt;=0,"-",(1-EnrlSC!R28/'Enrl-BackSeries'!L28)*100)</f>
        <v>30.880230880230886</v>
      </c>
      <c r="M28" s="58">
        <f>IF('Enrl-BackSeries'!M28-EnrlSC!S28&lt;=0,"-",(1-EnrlSC!S28/'Enrl-BackSeries'!M28)*100)</f>
        <v>24.503311258278149</v>
      </c>
      <c r="N28" s="58">
        <f>IF('Enrl-BackSeries'!N28-EnrlSC!T28&lt;=0,"-",(1-EnrlSC!T28/'Enrl-BackSeries'!N28)*100)</f>
        <v>27.910562837316888</v>
      </c>
      <c r="O28" s="58">
        <f>IF('Enrl-BackSeries'!O28-EnrlSC!AD28&lt;=0,"-",(1-EnrlSC!AD28/'Enrl-BackSeries'!O28)*100)</f>
        <v>66.534987016009566</v>
      </c>
      <c r="P28" s="58">
        <f>IF('Enrl-BackSeries'!P28-EnrlSC!AE28&lt;=0,"-",(1-EnrlSC!AE28/'Enrl-BackSeries'!P28)*100)</f>
        <v>56.521413787163866</v>
      </c>
      <c r="Q28" s="58">
        <f>IF('Enrl-BackSeries'!Q28-EnrlSC!AF28&lt;=0,"-",(1-EnrlSC!AF28/'Enrl-BackSeries'!Q28)*100)</f>
        <v>61.735674785058023</v>
      </c>
      <c r="R28" s="58">
        <f>IF('Enrl-BackSeries'!R28-EnrlSC!AP28&lt;=0,"-",(1-EnrlSC!AP28/'Enrl-BackSeries'!R28)*100)</f>
        <v>85.813953488372093</v>
      </c>
      <c r="S28" s="58">
        <f>IF('Enrl-BackSeries'!S28-EnrlSC!AQ28&lt;=0,"-",(1-EnrlSC!AQ28/'Enrl-BackSeries'!S28)*100)</f>
        <v>83.188044831880447</v>
      </c>
      <c r="T28" s="58">
        <f>IF('Enrl-BackSeries'!T28-EnrlSC!AR28&lt;=0,"-",(1-EnrlSC!AR28/'Enrl-BackSeries'!T28)*100)</f>
        <v>84.546001202645812</v>
      </c>
      <c r="U28" s="58">
        <f>IF('Enrl-BackSeries'!U28-EnrlST!R28&lt;=0,"-",(1-EnrlST!R28/'Enrl-BackSeries'!U28)*100)</f>
        <v>30.212765957446809</v>
      </c>
      <c r="V28" s="58">
        <f>IF('Enrl-BackSeries'!V28-EnrlST!S28&lt;=0,"-",(1-EnrlST!S28/'Enrl-BackSeries'!V28)*100)</f>
        <v>12.072682476131813</v>
      </c>
      <c r="W28" s="58">
        <f>IF('Enrl-BackSeries'!W28-EnrlST!T28&lt;=0,"-",(1-EnrlST!T28/'Enrl-BackSeries'!W28)*100)</f>
        <v>21.515062020082699</v>
      </c>
      <c r="X28" s="58">
        <f>IF('Enrl-BackSeries'!X28-EnrlST!AD28&lt;=0,"-",(1-EnrlST!AD28/'Enrl-BackSeries'!X28)*100)</f>
        <v>22.178343992487548</v>
      </c>
      <c r="Y28" s="58" t="str">
        <f>IF('Enrl-BackSeries'!Y28-EnrlST!AE28&lt;=0,"-",(1-EnrlST!AE28/'Enrl-BackSeries'!Y28)*100)</f>
        <v>-</v>
      </c>
      <c r="Z28" s="58">
        <f>IF('Enrl-BackSeries'!Z28-EnrlST!AF28&lt;=0,"-",(1-EnrlST!AF28/'Enrl-BackSeries'!Z28)*100)</f>
        <v>7.9340069537530251</v>
      </c>
      <c r="AA28" s="58">
        <f>IF('Enrl-BackSeries'!AA28-EnrlST!AP28&lt;=0,"-",(1-EnrlST!AP28/'Enrl-BackSeries'!AA28)*100)</f>
        <v>73.65930599369085</v>
      </c>
      <c r="AB28" s="58">
        <f>IF('Enrl-BackSeries'!AB28-EnrlST!AQ28&lt;=0,"-",(1-EnrlST!AQ28/'Enrl-BackSeries'!AB28)*100)</f>
        <v>65.501618122977348</v>
      </c>
      <c r="AC28" s="58">
        <f>IF('Enrl-BackSeries'!AC28-EnrlST!AR28&lt;=0,"-",(1-EnrlST!AR28/'Enrl-BackSeries'!AC28)*100)</f>
        <v>69.632587859424916</v>
      </c>
    </row>
    <row r="29" spans="1:29" s="47" customFormat="1" ht="18.75" customHeight="1">
      <c r="A29" s="29">
        <v>24</v>
      </c>
      <c r="B29" s="30" t="s">
        <v>34</v>
      </c>
      <c r="C29" s="58">
        <f>IF('Enrl-BackSeries'!C29-EnrlAll!R29&lt;0,"-",(1-EnrlAll!R29/'Enrl-BackSeries'!C29)*100)</f>
        <v>0.29179491242415923</v>
      </c>
      <c r="D29" s="58">
        <f>IF('Enrl-BackSeries'!D29-EnrlAll!S29&lt;0,"-",(1-EnrlAll!S29/'Enrl-BackSeries'!D29)*100)</f>
        <v>0.41696162429328831</v>
      </c>
      <c r="E29" s="58">
        <f>IF('Enrl-BackSeries'!E29-EnrlAll!T29&lt;0,"-",(1-EnrlAll!T29/'Enrl-BackSeries'!E29)*100)</f>
        <v>0.352502738651439</v>
      </c>
      <c r="F29" s="58">
        <f>IF('Enrl-BackSeries'!F29-EnrlAll!AD29&lt;0,"-",(1-EnrlAll!AD29/'Enrl-BackSeries'!F29)*100)</f>
        <v>9.0911496450749922</v>
      </c>
      <c r="G29" s="58">
        <f>IF('Enrl-BackSeries'!G29-EnrlAll!AE29&lt;0,"-",(1-EnrlAll!AE29/'Enrl-BackSeries'!G29)*100)</f>
        <v>8.2184815800953714</v>
      </c>
      <c r="H29" s="58">
        <f>IF('Enrl-BackSeries'!H29-EnrlAll!AF29&lt;0,"-",(1-EnrlAll!AF29/'Enrl-BackSeries'!H29)*100)</f>
        <v>8.6716242084047721</v>
      </c>
      <c r="I29" s="58">
        <f>IF('Enrl-BackSeries'!I29-EnrlAll!AP29&lt;0,"-",(1-EnrlAll!AP29/'Enrl-BackSeries'!I29)*100)</f>
        <v>37.556699946222729</v>
      </c>
      <c r="J29" s="58">
        <f>IF('Enrl-BackSeries'!J29-EnrlAll!AQ29&lt;0,"-",(1-EnrlAll!AQ29/'Enrl-BackSeries'!J29)*100)</f>
        <v>30.27548357675791</v>
      </c>
      <c r="K29" s="58">
        <f>IF('Enrl-BackSeries'!K29-EnrlAll!AR29&lt;0,"-",(1-EnrlAll!AR29/'Enrl-BackSeries'!K29)*100)</f>
        <v>34.062064919352387</v>
      </c>
      <c r="L29" s="58" t="str">
        <f>IF('Enrl-BackSeries'!L29-EnrlSC!R29&lt;=0,"-",(1-EnrlSC!R29/'Enrl-BackSeries'!L29)*100)</f>
        <v>-</v>
      </c>
      <c r="M29" s="58" t="str">
        <f>IF('Enrl-BackSeries'!M29-EnrlSC!S29&lt;=0,"-",(1-EnrlSC!S29/'Enrl-BackSeries'!M29)*100)</f>
        <v>-</v>
      </c>
      <c r="N29" s="58" t="str">
        <f>IF('Enrl-BackSeries'!N29-EnrlSC!T29&lt;=0,"-",(1-EnrlSC!T29/'Enrl-BackSeries'!N29)*100)</f>
        <v>-</v>
      </c>
      <c r="O29" s="58">
        <f>IF('Enrl-BackSeries'!O29-EnrlSC!AD29&lt;=0,"-",(1-EnrlSC!AD29/'Enrl-BackSeries'!O29)*100)</f>
        <v>14.639882574658936</v>
      </c>
      <c r="P29" s="58">
        <f>IF('Enrl-BackSeries'!P29-EnrlSC!AE29&lt;=0,"-",(1-EnrlSC!AE29/'Enrl-BackSeries'!P29)*100)</f>
        <v>13.09082702510892</v>
      </c>
      <c r="Q29" s="58">
        <f>IF('Enrl-BackSeries'!Q29-EnrlSC!AF29&lt;=0,"-",(1-EnrlSC!AF29/'Enrl-BackSeries'!Q29)*100)</f>
        <v>13.891022417425924</v>
      </c>
      <c r="R29" s="58">
        <f>IF('Enrl-BackSeries'!R29-EnrlSC!AP29&lt;=0,"-",(1-EnrlSC!AP29/'Enrl-BackSeries'!R29)*100)</f>
        <v>21.971767181540525</v>
      </c>
      <c r="S29" s="58">
        <f>IF('Enrl-BackSeries'!S29-EnrlSC!AQ29&lt;=0,"-",(1-EnrlSC!AQ29/'Enrl-BackSeries'!S29)*100)</f>
        <v>10.810083288469452</v>
      </c>
      <c r="T29" s="58">
        <f>IF('Enrl-BackSeries'!T29-EnrlSC!AR29&lt;=0,"-",(1-EnrlSC!AR29/'Enrl-BackSeries'!T29)*100)</f>
        <v>16.61473572215678</v>
      </c>
      <c r="U29" s="58" t="str">
        <f>IF('Enrl-BackSeries'!U29-EnrlST!R29&lt;=0,"-",(1-EnrlST!R29/'Enrl-BackSeries'!U29)*100)</f>
        <v>-</v>
      </c>
      <c r="V29" s="58" t="str">
        <f>IF('Enrl-BackSeries'!V29-EnrlST!S29&lt;=0,"-",(1-EnrlST!S29/'Enrl-BackSeries'!V29)*100)</f>
        <v>-</v>
      </c>
      <c r="W29" s="58" t="str">
        <f>IF('Enrl-BackSeries'!W29-EnrlST!T29&lt;=0,"-",(1-EnrlST!T29/'Enrl-BackSeries'!W29)*100)</f>
        <v>-</v>
      </c>
      <c r="X29" s="58">
        <f>IF('Enrl-BackSeries'!X29-EnrlST!AD29&lt;=0,"-",(1-EnrlST!AD29/'Enrl-BackSeries'!X29)*100)</f>
        <v>29.940600060792157</v>
      </c>
      <c r="Y29" s="58">
        <f>IF('Enrl-BackSeries'!Y29-EnrlST!AE29&lt;=0,"-",(1-EnrlST!AE29/'Enrl-BackSeries'!Y29)*100)</f>
        <v>25.657304094860379</v>
      </c>
      <c r="Z29" s="58">
        <f>IF('Enrl-BackSeries'!Z29-EnrlST!AF29&lt;=0,"-",(1-EnrlST!AF29/'Enrl-BackSeries'!Z29)*100)</f>
        <v>27.972528411059194</v>
      </c>
      <c r="AA29" s="58">
        <f>IF('Enrl-BackSeries'!AA29-EnrlST!AP29&lt;=0,"-",(1-EnrlST!AP29/'Enrl-BackSeries'!AA29)*100)</f>
        <v>35.934223595629625</v>
      </c>
      <c r="AB29" s="58" t="str">
        <f>IF('Enrl-BackSeries'!AB29-EnrlST!AQ29&lt;=0,"-",(1-EnrlST!AQ29/'Enrl-BackSeries'!AB29)*100)</f>
        <v>-</v>
      </c>
      <c r="AC29" s="58">
        <f>IF('Enrl-BackSeries'!AC29-EnrlST!AR29&lt;=0,"-",(1-EnrlST!AR29/'Enrl-BackSeries'!AC29)*100)</f>
        <v>19.878283151825748</v>
      </c>
    </row>
    <row r="30" spans="1:29" s="47" customFormat="1" ht="18.75" customHeight="1">
      <c r="A30" s="29">
        <v>25</v>
      </c>
      <c r="B30" s="30" t="s">
        <v>35</v>
      </c>
      <c r="C30" s="58">
        <f>IF('Enrl-BackSeries'!C30-EnrlAll!R30&lt;0,"-",(1-EnrlAll!R30/'Enrl-BackSeries'!C30)*100)</f>
        <v>25.947493726272441</v>
      </c>
      <c r="D30" s="58">
        <f>IF('Enrl-BackSeries'!D30-EnrlAll!S30&lt;0,"-",(1-EnrlAll!S30/'Enrl-BackSeries'!D30)*100)</f>
        <v>24.966327904983466</v>
      </c>
      <c r="E30" s="58">
        <f>IF('Enrl-BackSeries'!E30-EnrlAll!T30&lt;0,"-",(1-EnrlAll!T30/'Enrl-BackSeries'!E30)*100)</f>
        <v>25.47744546772477</v>
      </c>
      <c r="F30" s="58">
        <f>IF('Enrl-BackSeries'!F30-EnrlAll!AD30&lt;0,"-",(1-EnrlAll!AD30/'Enrl-BackSeries'!F30)*100)</f>
        <v>45.422041755003775</v>
      </c>
      <c r="G30" s="58">
        <f>IF('Enrl-BackSeries'!G30-EnrlAll!AE30&lt;0,"-",(1-EnrlAll!AE30/'Enrl-BackSeries'!G30)*100)</f>
        <v>41.771514846502264</v>
      </c>
      <c r="H30" s="58">
        <f>IF('Enrl-BackSeries'!H30-EnrlAll!AF30&lt;0,"-",(1-EnrlAll!AF30/'Enrl-BackSeries'!H30)*100)</f>
        <v>43.664740961610136</v>
      </c>
      <c r="I30" s="58">
        <f>IF('Enrl-BackSeries'!I30-EnrlAll!AP30&lt;0,"-",(1-EnrlAll!AP30/'Enrl-BackSeries'!I30)*100)</f>
        <v>63.417007801034984</v>
      </c>
      <c r="J30" s="58">
        <f>IF('Enrl-BackSeries'!J30-EnrlAll!AQ30&lt;0,"-",(1-EnrlAll!AQ30/'Enrl-BackSeries'!J30)*100)</f>
        <v>62.336225965628721</v>
      </c>
      <c r="K30" s="58">
        <f>IF('Enrl-BackSeries'!K30-EnrlAll!AR30&lt;0,"-",(1-EnrlAll!AR30/'Enrl-BackSeries'!K30)*100)</f>
        <v>62.902716489210967</v>
      </c>
      <c r="L30" s="58">
        <f>IF('Enrl-BackSeries'!L30-EnrlSC!R30&lt;=0,"-",(1-EnrlSC!R30/'Enrl-BackSeries'!L30)*100)</f>
        <v>7.0325542570951587</v>
      </c>
      <c r="M30" s="58">
        <f>IF('Enrl-BackSeries'!M30-EnrlSC!S30&lt;=0,"-",(1-EnrlSC!S30/'Enrl-BackSeries'!M30)*100)</f>
        <v>4.8467966573816135</v>
      </c>
      <c r="N30" s="58">
        <f>IF('Enrl-BackSeries'!N30-EnrlSC!T30&lt;=0,"-",(1-EnrlSC!T30/'Enrl-BackSeries'!N30)*100)</f>
        <v>5.9755374750794736</v>
      </c>
      <c r="O30" s="58">
        <f>IF('Enrl-BackSeries'!O30-EnrlSC!AD30&lt;=0,"-",(1-EnrlSC!AD30/'Enrl-BackSeries'!O30)*100)</f>
        <v>29.771106837748629</v>
      </c>
      <c r="P30" s="58">
        <f>IF('Enrl-BackSeries'!P30-EnrlSC!AE30&lt;=0,"-",(1-EnrlSC!AE30/'Enrl-BackSeries'!P30)*100)</f>
        <v>23.193630608459269</v>
      </c>
      <c r="Q30" s="58">
        <f>IF('Enrl-BackSeries'!Q30-EnrlSC!AF30&lt;=0,"-",(1-EnrlSC!AF30/'Enrl-BackSeries'!Q30)*100)</f>
        <v>26.595034735025024</v>
      </c>
      <c r="R30" s="58">
        <f>IF('Enrl-BackSeries'!R30-EnrlSC!AP30&lt;=0,"-",(1-EnrlSC!AP30/'Enrl-BackSeries'!R30)*100)</f>
        <v>53.197837031512222</v>
      </c>
      <c r="S30" s="58">
        <f>IF('Enrl-BackSeries'!S30-EnrlSC!AQ30&lt;=0,"-",(1-EnrlSC!AQ30/'Enrl-BackSeries'!S30)*100)</f>
        <v>53.125</v>
      </c>
      <c r="T30" s="58">
        <f>IF('Enrl-BackSeries'!T30-EnrlSC!AR30&lt;=0,"-",(1-EnrlSC!AR30/'Enrl-BackSeries'!T30)*100)</f>
        <v>53.163135800058583</v>
      </c>
      <c r="U30" s="58">
        <f>IF('Enrl-BackSeries'!U30-EnrlST!R30&lt;=0,"-",(1-EnrlST!R30/'Enrl-BackSeries'!U30)*100)</f>
        <v>37.420098846787475</v>
      </c>
      <c r="V30" s="58">
        <f>IF('Enrl-BackSeries'!V30-EnrlST!S30&lt;=0,"-",(1-EnrlST!S30/'Enrl-BackSeries'!V30)*100)</f>
        <v>38.138290177925647</v>
      </c>
      <c r="W30" s="58">
        <f>IF('Enrl-BackSeries'!W30-EnrlST!T30&lt;=0,"-",(1-EnrlST!T30/'Enrl-BackSeries'!W30)*100)</f>
        <v>37.762490948587981</v>
      </c>
      <c r="X30" s="58">
        <f>IF('Enrl-BackSeries'!X30-EnrlST!AD30&lt;=0,"-",(1-EnrlST!AD30/'Enrl-BackSeries'!X30)*100)</f>
        <v>62.768976530468912</v>
      </c>
      <c r="Y30" s="58">
        <f>IF('Enrl-BackSeries'!Y30-EnrlST!AE30&lt;=0,"-",(1-EnrlST!AE30/'Enrl-BackSeries'!Y30)*100)</f>
        <v>62.609484090572678</v>
      </c>
      <c r="Z30" s="58">
        <f>IF('Enrl-BackSeries'!Z30-EnrlST!AF30&lt;=0,"-",(1-EnrlST!AF30/'Enrl-BackSeries'!Z30)*100)</f>
        <v>62.692933045134595</v>
      </c>
      <c r="AA30" s="58">
        <f>IF('Enrl-BackSeries'!AA30-EnrlST!AP30&lt;=0,"-",(1-EnrlST!AP30/'Enrl-BackSeries'!AA30)*100)</f>
        <v>73.497413946852134</v>
      </c>
      <c r="AB30" s="58">
        <f>IF('Enrl-BackSeries'!AB30-EnrlST!AQ30&lt;=0,"-",(1-EnrlST!AQ30/'Enrl-BackSeries'!AB30)*100)</f>
        <v>74.385670974948141</v>
      </c>
      <c r="AC30" s="58">
        <f>IF('Enrl-BackSeries'!AC30-EnrlST!AR30&lt;=0,"-",(1-EnrlST!AR30/'Enrl-BackSeries'!AC30)*100)</f>
        <v>73.916727868481999</v>
      </c>
    </row>
    <row r="31" spans="1:29" s="179" customFormat="1" ht="18.75" customHeight="1">
      <c r="A31" s="176">
        <v>26</v>
      </c>
      <c r="B31" s="177" t="s">
        <v>36</v>
      </c>
      <c r="C31" s="178">
        <f>IF('Enrl-BackSeries'!C31-EnrlAll!R31&lt;0,"-",(1-EnrlAll!R31/'Enrl-BackSeries'!C31)*100)</f>
        <v>42.382551753604794</v>
      </c>
      <c r="D31" s="178">
        <f>IF('Enrl-BackSeries'!D31-EnrlAll!S31&lt;0,"-",(1-EnrlAll!S31/'Enrl-BackSeries'!D31)*100)</f>
        <v>41.698336432480097</v>
      </c>
      <c r="E31" s="178">
        <f>IF('Enrl-BackSeries'!E31-EnrlAll!T31&lt;0,"-",(1-EnrlAll!T31/'Enrl-BackSeries'!E31)*100)</f>
        <v>42.064526360742349</v>
      </c>
      <c r="F31" s="178">
        <f>IF('Enrl-BackSeries'!F31-EnrlAll!AD31&lt;0,"-",(1-EnrlAll!AD31/'Enrl-BackSeries'!F31)*100)</f>
        <v>50.657729486213412</v>
      </c>
      <c r="G31" s="178">
        <f>IF('Enrl-BackSeries'!G31-EnrlAll!AE31&lt;0,"-",(1-EnrlAll!AE31/'Enrl-BackSeries'!G31)*100)</f>
        <v>55.226616899191569</v>
      </c>
      <c r="H31" s="178">
        <f>IF('Enrl-BackSeries'!H31-EnrlAll!AF31&lt;0,"-",(1-EnrlAll!AF31/'Enrl-BackSeries'!H31)*100)</f>
        <v>52.782377368445175</v>
      </c>
      <c r="I31" s="178">
        <v>25.22</v>
      </c>
      <c r="J31" s="178">
        <v>7.19</v>
      </c>
      <c r="K31" s="178">
        <v>18.5</v>
      </c>
      <c r="L31" s="178">
        <f>IF('Enrl-BackSeries'!L31-EnrlSC!R31&lt;=0,"-",(1-EnrlSC!R31/'Enrl-BackSeries'!L31)*100)</f>
        <v>46.046320269127364</v>
      </c>
      <c r="M31" s="178">
        <f>IF('Enrl-BackSeries'!M31-EnrlSC!S31&lt;=0,"-",(1-EnrlSC!S31/'Enrl-BackSeries'!M31)*100)</f>
        <v>26.250974687066897</v>
      </c>
      <c r="N31" s="178">
        <f>IF('Enrl-BackSeries'!N31-EnrlSC!T31&lt;=0,"-",(1-EnrlSC!T31/'Enrl-BackSeries'!N31)*100)</f>
        <v>37.739194582216342</v>
      </c>
      <c r="O31" s="178">
        <f>IF('Enrl-BackSeries'!O31-EnrlSC!AD31&lt;=0,"-",(1-EnrlSC!AD31/'Enrl-BackSeries'!O31)*100)</f>
        <v>66.958238006114996</v>
      </c>
      <c r="P31" s="178">
        <f>IF('Enrl-BackSeries'!P31-EnrlSC!AE31&lt;=0,"-",(1-EnrlSC!AE31/'Enrl-BackSeries'!P31)*100)</f>
        <v>64.818107408050793</v>
      </c>
      <c r="Q31" s="178">
        <f>IF('Enrl-BackSeries'!Q31-EnrlSC!AF31&lt;=0,"-",(1-EnrlSC!AF31/'Enrl-BackSeries'!Q31)*100)</f>
        <v>65.957224864671034</v>
      </c>
      <c r="R31" s="178">
        <v>48.28</v>
      </c>
      <c r="S31" s="178">
        <v>43.92</v>
      </c>
      <c r="T31" s="178">
        <v>46.6</v>
      </c>
      <c r="U31" s="178" t="str">
        <f>IF('Enrl-BackSeries'!U31-EnrlST!R31&lt;=0,"-",(1-EnrlST!R31/'Enrl-BackSeries'!U31)*100)</f>
        <v>-</v>
      </c>
      <c r="V31" s="178" t="str">
        <f>IF('Enrl-BackSeries'!V31-EnrlST!S31&lt;=0,"-",(1-EnrlST!S31/'Enrl-BackSeries'!V31)*100)</f>
        <v>-</v>
      </c>
      <c r="W31" s="178" t="str">
        <f>IF('Enrl-BackSeries'!W31-EnrlST!T31&lt;=0,"-",(1-EnrlST!T31/'Enrl-BackSeries'!W31)*100)</f>
        <v>-</v>
      </c>
      <c r="X31" s="178">
        <f>IF('Enrl-BackSeries'!X31-EnrlST!AD31&lt;=0,"-",(1-EnrlST!AD31/'Enrl-BackSeries'!X31)*100)</f>
        <v>50.990754782291091</v>
      </c>
      <c r="Y31" s="178">
        <f>IF('Enrl-BackSeries'!Y31-EnrlST!AE31&lt;=0,"-",(1-EnrlST!AE31/'Enrl-BackSeries'!Y31)*100)</f>
        <v>47.333230455968312</v>
      </c>
      <c r="Z31" s="178">
        <f>IF('Enrl-BackSeries'!Z31-EnrlST!AF31&lt;=0,"-",(1-EnrlST!AF31/'Enrl-BackSeries'!Z31)*100)</f>
        <v>49.343692072751196</v>
      </c>
      <c r="AA31" s="178" t="str">
        <f>IF('Enrl-BackSeries'!AA31-EnrlST!AP31&lt;=0,"-",(1-EnrlST!AP31/'Enrl-BackSeries'!AA31)*100)</f>
        <v>-</v>
      </c>
      <c r="AB31" s="178" t="str">
        <f>IF('Enrl-BackSeries'!AB31-EnrlST!AH31&lt;=0,"-",(1-EnrlST!AH31/'Enrl-BackSeries'!AB31)*100)</f>
        <v>-</v>
      </c>
      <c r="AC31" s="178" t="str">
        <f>IF('Enrl-BackSeries'!AC31-EnrlST!AR31&lt;=0,"-",(1-EnrlST!AR31/'Enrl-BackSeries'!AC31)*100)</f>
        <v>-</v>
      </c>
    </row>
    <row r="32" spans="1:29" s="179" customFormat="1" ht="18.75" customHeight="1">
      <c r="A32" s="176">
        <v>27</v>
      </c>
      <c r="B32" s="177" t="s">
        <v>37</v>
      </c>
      <c r="C32" s="178">
        <f>IF('Enrl-BackSeries'!C32-EnrlAll!R32&lt;0,"-",(1-EnrlAll!R32/'Enrl-BackSeries'!C32)*100)</f>
        <v>33.818806387556911</v>
      </c>
      <c r="D32" s="178">
        <f>IF('Enrl-BackSeries'!D32-EnrlAll!S32&lt;0,"-",(1-EnrlAll!S32/'Enrl-BackSeries'!D32)*100)</f>
        <v>31.330545303215331</v>
      </c>
      <c r="E32" s="178">
        <f>IF('Enrl-BackSeries'!E32-EnrlAll!T32&lt;0,"-",(1-EnrlAll!T32/'Enrl-BackSeries'!E32)*100)</f>
        <v>32.615865644665497</v>
      </c>
      <c r="F32" s="178">
        <f>IF('Enrl-BackSeries'!F32-EnrlAll!AD32&lt;0,"-",(1-EnrlAll!AD32/'Enrl-BackSeries'!F32)*100)</f>
        <v>32.689020810228975</v>
      </c>
      <c r="G32" s="178">
        <f>IF('Enrl-BackSeries'!G32-EnrlAll!AE32&lt;0,"-",(1-EnrlAll!AE32/'Enrl-BackSeries'!G32)*100)</f>
        <v>28.72275923589962</v>
      </c>
      <c r="H32" s="178">
        <f>IF('Enrl-BackSeries'!H32-EnrlAll!AF32&lt;0,"-",(1-EnrlAll!AF32/'Enrl-BackSeries'!H32)*100)</f>
        <v>30.771382072181652</v>
      </c>
      <c r="I32" s="178">
        <v>38.49</v>
      </c>
      <c r="J32" s="178">
        <v>45.91</v>
      </c>
      <c r="K32" s="178">
        <v>42.17</v>
      </c>
      <c r="L32" s="178">
        <f>IF('Enrl-BackSeries'!L32-EnrlSC!R32&lt;=0,"-",(1-EnrlSC!R32/'Enrl-BackSeries'!L32)*100)</f>
        <v>32.75329566854991</v>
      </c>
      <c r="M32" s="178">
        <f>IF('Enrl-BackSeries'!M32-EnrlSC!S32&lt;=0,"-",(1-EnrlSC!S32/'Enrl-BackSeries'!M32)*100)</f>
        <v>29.337473030574124</v>
      </c>
      <c r="N32" s="178">
        <f>IF('Enrl-BackSeries'!N32-EnrlSC!T32&lt;=0,"-",(1-EnrlSC!T32/'Enrl-BackSeries'!N32)*100)</f>
        <v>31.085300201719114</v>
      </c>
      <c r="O32" s="178">
        <f>IF('Enrl-BackSeries'!O32-EnrlSC!AD32&lt;=0,"-",(1-EnrlSC!AD32/'Enrl-BackSeries'!O32)*100)</f>
        <v>42.250844772018993</v>
      </c>
      <c r="P32" s="178">
        <f>IF('Enrl-BackSeries'!P32-EnrlSC!AE32&lt;=0,"-",(1-EnrlSC!AE32/'Enrl-BackSeries'!P32)*100)</f>
        <v>41.599959143447627</v>
      </c>
      <c r="Q32" s="178">
        <f>IF('Enrl-BackSeries'!Q32-EnrlSC!AF32&lt;=0,"-",(1-EnrlSC!AF32/'Enrl-BackSeries'!Q32)*100)</f>
        <v>41.93326042827492</v>
      </c>
      <c r="R32" s="178">
        <v>38.18</v>
      </c>
      <c r="S32" s="178">
        <v>60.43</v>
      </c>
      <c r="T32" s="178">
        <v>50.1</v>
      </c>
      <c r="U32" s="178">
        <f>IF('Enrl-BackSeries'!U32-EnrlST!R32&lt;=0,"-",(1-EnrlST!R32/'Enrl-BackSeries'!U32)*100)</f>
        <v>30.436252959080146</v>
      </c>
      <c r="V32" s="178">
        <f>IF('Enrl-BackSeries'!V32-EnrlST!S32&lt;=0,"-",(1-EnrlST!S32/'Enrl-BackSeries'!V32)*100)</f>
        <v>19.310214136820157</v>
      </c>
      <c r="W32" s="178">
        <f>IF('Enrl-BackSeries'!W32-EnrlST!T32&lt;=0,"-",(1-EnrlST!T32/'Enrl-BackSeries'!W32)*100)</f>
        <v>25.189884728799928</v>
      </c>
      <c r="X32" s="178">
        <f>IF('Enrl-BackSeries'!X32-EnrlST!AD32&lt;=0,"-",(1-EnrlST!AD32/'Enrl-BackSeries'!X32)*100)</f>
        <v>33.049827329756724</v>
      </c>
      <c r="Y32" s="178">
        <f>IF('Enrl-BackSeries'!Y32-EnrlST!AE32&lt;=0,"-",(1-EnrlST!AE32/'Enrl-BackSeries'!Y32)*100)</f>
        <v>33.896325582419863</v>
      </c>
      <c r="Z32" s="178">
        <f>IF('Enrl-BackSeries'!Z32-EnrlST!AF32&lt;=0,"-",(1-EnrlST!AF32/'Enrl-BackSeries'!Z32)*100)</f>
        <v>33.475650877225235</v>
      </c>
      <c r="AA32" s="178" t="str">
        <f>IF('Enrl-BackSeries'!AA32-EnrlST!AP32&lt;=0,"-",(1-EnrlST!AP32/'Enrl-BackSeries'!AA32)*100)</f>
        <v>-</v>
      </c>
      <c r="AB32" s="178" t="str">
        <f>IF('Enrl-BackSeries'!AB32-EnrlST!AH32&lt;=0,"-",(1-EnrlST!AH32/'Enrl-BackSeries'!AB32)*100)</f>
        <v>-</v>
      </c>
      <c r="AC32" s="178" t="str">
        <f>IF('Enrl-BackSeries'!AC32-EnrlST!AR32&lt;=0,"-",(1-EnrlST!AR32/'Enrl-BackSeries'!AC32)*100)</f>
        <v>-</v>
      </c>
    </row>
    <row r="33" spans="1:29" s="47" customFormat="1" ht="18.75" customHeight="1">
      <c r="A33" s="29">
        <v>28</v>
      </c>
      <c r="B33" s="30" t="s">
        <v>38</v>
      </c>
      <c r="C33" s="58">
        <f>IF('Enrl-BackSeries'!C33-EnrlAll!R33&lt;0,"-",(1-EnrlAll!R33/'Enrl-BackSeries'!C33)*100)</f>
        <v>24.549908123929299</v>
      </c>
      <c r="D33" s="58">
        <f>IF('Enrl-BackSeries'!D33-EnrlAll!S33&lt;0,"-",(1-EnrlAll!S33/'Enrl-BackSeries'!D33)*100)</f>
        <v>16.149259202855404</v>
      </c>
      <c r="E33" s="58">
        <f>IF('Enrl-BackSeries'!E33-EnrlAll!T33&lt;0,"-",(1-EnrlAll!T33/'Enrl-BackSeries'!E33)*100)</f>
        <v>20.520550162166185</v>
      </c>
      <c r="F33" s="58">
        <f>IF('Enrl-BackSeries'!F33-EnrlAll!AD33&lt;0,"-",(1-EnrlAll!AD33/'Enrl-BackSeries'!F33)*100)</f>
        <v>52.854294946907117</v>
      </c>
      <c r="G33" s="58">
        <f>IF('Enrl-BackSeries'!G33-EnrlAll!AE33&lt;0,"-",(1-EnrlAll!AE33/'Enrl-BackSeries'!G33)*100)</f>
        <v>47.981615601461748</v>
      </c>
      <c r="H33" s="58">
        <f>IF('Enrl-BackSeries'!H33-EnrlAll!AF33&lt;0,"-",(1-EnrlAll!AF33/'Enrl-BackSeries'!H33)*100)</f>
        <v>50.462403408246203</v>
      </c>
      <c r="I33" s="58">
        <f>IF('Enrl-BackSeries'!I33-EnrlAll!AP33&lt;0,"-",(1-EnrlAll!AP33/'Enrl-BackSeries'!I33)*100)</f>
        <v>72.887071324905449</v>
      </c>
      <c r="J33" s="58">
        <f>IF('Enrl-BackSeries'!J33-EnrlAll!AQ33&lt;0,"-",(1-EnrlAll!AQ33/'Enrl-BackSeries'!J33)*100)</f>
        <v>70.698120327591312</v>
      </c>
      <c r="K33" s="58">
        <f>IF('Enrl-BackSeries'!K33-EnrlAll!AR33&lt;0,"-",(1-EnrlAll!AR33/'Enrl-BackSeries'!K33)*100)</f>
        <v>71.832012010378321</v>
      </c>
      <c r="L33" s="58">
        <f>IF('Enrl-BackSeries'!L33-EnrlSC!R33&lt;=0,"-",(1-EnrlSC!R33/'Enrl-BackSeries'!L33)*100)</f>
        <v>23.50410038978459</v>
      </c>
      <c r="M33" s="58">
        <f>IF('Enrl-BackSeries'!M33-EnrlSC!S33&lt;=0,"-",(1-EnrlSC!S33/'Enrl-BackSeries'!M33)*100)</f>
        <v>19.175113233748199</v>
      </c>
      <c r="N33" s="58">
        <f>IF('Enrl-BackSeries'!N33-EnrlSC!T33&lt;=0,"-",(1-EnrlSC!T33/'Enrl-BackSeries'!N33)*100)</f>
        <v>21.424128529182052</v>
      </c>
      <c r="O33" s="58">
        <f>IF('Enrl-BackSeries'!O33-EnrlSC!AD33&lt;=0,"-",(1-EnrlSC!AD33/'Enrl-BackSeries'!O33)*100)</f>
        <v>54.59447184510271</v>
      </c>
      <c r="P33" s="58">
        <f>IF('Enrl-BackSeries'!P33-EnrlSC!AE33&lt;=0,"-",(1-EnrlSC!AE33/'Enrl-BackSeries'!P33)*100)</f>
        <v>54.298753156235911</v>
      </c>
      <c r="Q33" s="58">
        <f>IF('Enrl-BackSeries'!Q33-EnrlSC!AF33&lt;=0,"-",(1-EnrlSC!AF33/'Enrl-BackSeries'!Q33)*100)</f>
        <v>54.448372701660254</v>
      </c>
      <c r="R33" s="58">
        <f>IF('Enrl-BackSeries'!R33-EnrlSC!AP33&lt;=0,"-",(1-EnrlSC!AP33/'Enrl-BackSeries'!R33)*100)</f>
        <v>74.808741310289292</v>
      </c>
      <c r="S33" s="58">
        <f>IF('Enrl-BackSeries'!S33-EnrlSC!AQ33&lt;=0,"-",(1-EnrlSC!AQ33/'Enrl-BackSeries'!S33)*100)</f>
        <v>76.153945178962218</v>
      </c>
      <c r="T33" s="58">
        <f>IF('Enrl-BackSeries'!T33-EnrlSC!AR33&lt;=0,"-",(1-EnrlSC!AR33/'Enrl-BackSeries'!T33)*100)</f>
        <v>75.464597167029495</v>
      </c>
      <c r="U33" s="58">
        <f>IF('Enrl-BackSeries'!U33-EnrlST!R33&lt;=0,"-",(1-EnrlST!R33/'Enrl-BackSeries'!U33)*100)</f>
        <v>44.272014452089017</v>
      </c>
      <c r="V33" s="58">
        <f>IF('Enrl-BackSeries'!V33-EnrlST!S33&lt;=0,"-",(1-EnrlST!S33/'Enrl-BackSeries'!V33)*100)</f>
        <v>39.75841431944216</v>
      </c>
      <c r="W33" s="58">
        <f>IF('Enrl-BackSeries'!W33-EnrlST!T33&lt;=0,"-",(1-EnrlST!T33/'Enrl-BackSeries'!W33)*100)</f>
        <v>42.165599872907201</v>
      </c>
      <c r="X33" s="58">
        <f>IF('Enrl-BackSeries'!X33-EnrlST!AD33&lt;=0,"-",(1-EnrlST!AD33/'Enrl-BackSeries'!X33)*100)</f>
        <v>65.412392776161624</v>
      </c>
      <c r="Y33" s="58">
        <f>IF('Enrl-BackSeries'!Y33-EnrlST!AE33&lt;=0,"-",(1-EnrlST!AE33/'Enrl-BackSeries'!Y33)*100)</f>
        <v>67.368407363384208</v>
      </c>
      <c r="Z33" s="58">
        <f>IF('Enrl-BackSeries'!Z33-EnrlST!AF33&lt;=0,"-",(1-EnrlST!AF33/'Enrl-BackSeries'!Z33)*100)</f>
        <v>66.367724188783868</v>
      </c>
      <c r="AA33" s="58">
        <f>IF('Enrl-BackSeries'!AA33-EnrlST!AP33&lt;=0,"-",(1-EnrlST!AP33/'Enrl-BackSeries'!AA33)*100)</f>
        <v>86.332417582417591</v>
      </c>
      <c r="AB33" s="58">
        <f>IF('Enrl-BackSeries'!AB33-EnrlST!AQ33&lt;=0,"-",(1-EnrlST!AQ33/'Enrl-BackSeries'!AB33)*100)</f>
        <v>82.649702024960035</v>
      </c>
      <c r="AC33" s="58">
        <f>IF('Enrl-BackSeries'!AC33-EnrlST!AR33&lt;=0,"-",(1-EnrlST!AR33/'Enrl-BackSeries'!AC33)*100)</f>
        <v>84.909118430365041</v>
      </c>
    </row>
    <row r="34" spans="1:29" s="47" customFormat="1" ht="18.75" customHeight="1">
      <c r="A34" s="29">
        <v>29</v>
      </c>
      <c r="B34" s="30" t="s">
        <v>39</v>
      </c>
      <c r="C34" s="58">
        <f>IF('Enrl-BackSeries'!C34-EnrlAll!R34&lt;0,"-",(1-EnrlAll!R34/'Enrl-BackSeries'!C34)*100)</f>
        <v>6.8529256721138632</v>
      </c>
      <c r="D34" s="58">
        <f>IF('Enrl-BackSeries'!D34-EnrlAll!S34&lt;0,"-",(1-EnrlAll!S34/'Enrl-BackSeries'!D34)*100)</f>
        <v>2.9758562605277983</v>
      </c>
      <c r="E34" s="58">
        <f>IF('Enrl-BackSeries'!E34-EnrlAll!T34&lt;0,"-",(1-EnrlAll!T34/'Enrl-BackSeries'!E34)*100)</f>
        <v>4.9755301794453537</v>
      </c>
      <c r="F34" s="58">
        <f>IF('Enrl-BackSeries'!F34-EnrlAll!AD34&lt;0,"-",(1-EnrlAll!AD34/'Enrl-BackSeries'!F34)*100)</f>
        <v>10.375541646605679</v>
      </c>
      <c r="G34" s="58">
        <f>IF('Enrl-BackSeries'!G34-EnrlAll!AE34&lt;0,"-",(1-EnrlAll!AE34/'Enrl-BackSeries'!G34)*100)</f>
        <v>12.888665997993986</v>
      </c>
      <c r="H34" s="58">
        <f>IF('Enrl-BackSeries'!H34-EnrlAll!AF34&lt;0,"-",(1-EnrlAll!AF34/'Enrl-BackSeries'!H34)*100)</f>
        <v>11.606484893146652</v>
      </c>
      <c r="I34" s="58">
        <f>IF('Enrl-BackSeries'!I34-EnrlAll!AP34&lt;0,"-",(1-EnrlAll!AP34/'Enrl-BackSeries'!I34)*100)</f>
        <v>32.704402515723274</v>
      </c>
      <c r="J34" s="58">
        <f>IF('Enrl-BackSeries'!J34-EnrlAll!AQ34&lt;0,"-",(1-EnrlAll!AQ34/'Enrl-BackSeries'!J34)*100)</f>
        <v>27.074579831932777</v>
      </c>
      <c r="K34" s="58">
        <f>IF('Enrl-BackSeries'!K34-EnrlAll!AR34&lt;0,"-",(1-EnrlAll!AR34/'Enrl-BackSeries'!K34)*100)</f>
        <v>30.058017528700166</v>
      </c>
      <c r="L34" s="58" t="str">
        <f>IF('Enrl-BackSeries'!L34-EnrlSC!R34&lt;=0,"-",(1-EnrlSC!R34/'Enrl-BackSeries'!L34)*100)</f>
        <v>-</v>
      </c>
      <c r="M34" s="58" t="str">
        <f>IF('Enrl-BackSeries'!M34-EnrlSC!S34&lt;=0,"-",(1-EnrlSC!S34/'Enrl-BackSeries'!M34)*100)</f>
        <v>-</v>
      </c>
      <c r="N34" s="58" t="str">
        <f>IF('Enrl-BackSeries'!N34-EnrlSC!T34&lt;=0,"-",(1-EnrlSC!T34/'Enrl-BackSeries'!N34)*100)</f>
        <v>-</v>
      </c>
      <c r="O34" s="58" t="str">
        <f>IF('Enrl-BackSeries'!O34-EnrlSC!AD34&lt;=0,"-",(1-EnrlSC!AD34/'Enrl-BackSeries'!O34)*100)</f>
        <v>-</v>
      </c>
      <c r="P34" s="58" t="str">
        <f>IF('Enrl-BackSeries'!P34-EnrlSC!AE34&lt;=0,"-",(1-EnrlSC!AE34/'Enrl-BackSeries'!P34)*100)</f>
        <v>-</v>
      </c>
      <c r="Q34" s="58" t="str">
        <f>IF('Enrl-BackSeries'!Q34-EnrlSC!AF34&lt;=0,"-",(1-EnrlSC!AF34/'Enrl-BackSeries'!Q34)*100)</f>
        <v>-</v>
      </c>
      <c r="R34" s="58" t="str">
        <f>IF('Enrl-BackSeries'!R34-EnrlSC!AP34&lt;=0,"-",(1-EnrlSC!AP34/'Enrl-BackSeries'!R34)*100)</f>
        <v>-</v>
      </c>
      <c r="S34" s="58" t="str">
        <f>IF('Enrl-BackSeries'!S34-EnrlSC!AQ34&lt;=0,"-",(1-EnrlSC!AQ34/'Enrl-BackSeries'!S34)*100)</f>
        <v>-</v>
      </c>
      <c r="T34" s="58" t="str">
        <f>IF('Enrl-BackSeries'!T34-EnrlSC!AR34&lt;=0,"-",(1-EnrlSC!AR34/'Enrl-BackSeries'!T34)*100)</f>
        <v>-</v>
      </c>
      <c r="U34" s="58">
        <f>IF('Enrl-BackSeries'!U34-EnrlST!R34&lt;=0,"-",(1-EnrlST!R34/'Enrl-BackSeries'!U34)*100)</f>
        <v>0.73260073260073</v>
      </c>
      <c r="V34" s="58">
        <f>IF('Enrl-BackSeries'!V34-EnrlST!S34&lt;=0,"-",(1-EnrlST!S34/'Enrl-BackSeries'!V34)*100)</f>
        <v>8.7912087912087937</v>
      </c>
      <c r="W34" s="58">
        <f>IF('Enrl-BackSeries'!W34-EnrlST!T34&lt;=0,"-",(1-EnrlST!T34/'Enrl-BackSeries'!W34)*100)</f>
        <v>4.7619047619047672</v>
      </c>
      <c r="X34" s="58">
        <f>IF('Enrl-BackSeries'!X34-EnrlST!AD34&lt;=0,"-",(1-EnrlST!AD34/'Enrl-BackSeries'!X34)*100)</f>
        <v>12.377833465487109</v>
      </c>
      <c r="Y34" s="58">
        <f>IF('Enrl-BackSeries'!Y34-EnrlST!AE34&lt;=0,"-",(1-EnrlST!AE34/'Enrl-BackSeries'!Y34)*100)</f>
        <v>11.977933801404216</v>
      </c>
      <c r="Z34" s="58">
        <f>IF('Enrl-BackSeries'!Z34-EnrlST!AF34&lt;=0,"-",(1-EnrlST!AF34/'Enrl-BackSeries'!Z34)*100)</f>
        <v>12.191099705722353</v>
      </c>
      <c r="AA34" s="58">
        <f>IF('Enrl-BackSeries'!AA34-EnrlST!AP34&lt;=0,"-",(1-EnrlST!AP34/'Enrl-BackSeries'!AA34)*100)</f>
        <v>52.542372881355924</v>
      </c>
      <c r="AB34" s="58">
        <f>IF('Enrl-BackSeries'!AB34-EnrlST!AQ34&lt;=0,"-",(1-EnrlST!AQ34/'Enrl-BackSeries'!AB34)*100)</f>
        <v>36.39575971731449</v>
      </c>
      <c r="AC34" s="58">
        <f>IF('Enrl-BackSeries'!AC34-EnrlST!AR34&lt;=0,"-",(1-EnrlST!AR34/'Enrl-BackSeries'!AC34)*100)</f>
        <v>45.368916797488225</v>
      </c>
    </row>
    <row r="35" spans="1:29" s="47" customFormat="1" ht="18.75" customHeight="1">
      <c r="A35" s="29">
        <v>30</v>
      </c>
      <c r="B35" s="30" t="s">
        <v>40</v>
      </c>
      <c r="C35" s="58" t="str">
        <f>IF('Enrl-BackSeries'!C35-EnrlAll!R35&lt;0,"-",(1-EnrlAll!R35/'Enrl-BackSeries'!C35)*100)</f>
        <v>-</v>
      </c>
      <c r="D35" s="58" t="str">
        <f>IF('Enrl-BackSeries'!D35-EnrlAll!S35&lt;0,"-",(1-EnrlAll!S35/'Enrl-BackSeries'!D35)*100)</f>
        <v>-</v>
      </c>
      <c r="E35" s="58" t="str">
        <f>IF('Enrl-BackSeries'!E35-EnrlAll!T35&lt;0,"-",(1-EnrlAll!T35/'Enrl-BackSeries'!E35)*100)</f>
        <v>-</v>
      </c>
      <c r="F35" s="58" t="str">
        <f>IF('Enrl-BackSeries'!F35-EnrlAll!AD35&lt;0,"-",(1-EnrlAll!AD35/'Enrl-BackSeries'!F35)*100)</f>
        <v>-</v>
      </c>
      <c r="G35" s="58" t="str">
        <f>IF('Enrl-BackSeries'!G35-EnrlAll!AE35&lt;0,"-",(1-EnrlAll!AE35/'Enrl-BackSeries'!G35)*100)</f>
        <v>-</v>
      </c>
      <c r="H35" s="58" t="str">
        <f>IF('Enrl-BackSeries'!H35-EnrlAll!AF35&lt;0,"-",(1-EnrlAll!AF35/'Enrl-BackSeries'!H35)*100)</f>
        <v>-</v>
      </c>
      <c r="I35" s="58">
        <f>IF('Enrl-BackSeries'!I35-EnrlAll!AP35&lt;0,"-",(1-EnrlAll!AP35/'Enrl-BackSeries'!I35)*100)</f>
        <v>0.30094582975064288</v>
      </c>
      <c r="J35" s="58">
        <f>IF('Enrl-BackSeries'!J35-EnrlAll!AQ35&lt;0,"-",(1-EnrlAll!AQ35/'Enrl-BackSeries'!J35)*100)</f>
        <v>7.8563035084774242</v>
      </c>
      <c r="K35" s="58">
        <f>IF('Enrl-BackSeries'!K35-EnrlAll!AR35&lt;0,"-",(1-EnrlAll!AR35/'Enrl-BackSeries'!K35)*100)</f>
        <v>3.780440664862772</v>
      </c>
      <c r="L35" s="58" t="str">
        <f>IF('Enrl-BackSeries'!L35-EnrlSC!R35&lt;=0,"-",(1-EnrlSC!R35/'Enrl-BackSeries'!L35)*100)</f>
        <v>-</v>
      </c>
      <c r="M35" s="58" t="str">
        <f>IF('Enrl-BackSeries'!M35-EnrlSC!S35&lt;=0,"-",(1-EnrlSC!S35/'Enrl-BackSeries'!M35)*100)</f>
        <v>-</v>
      </c>
      <c r="N35" s="58" t="str">
        <f>IF('Enrl-BackSeries'!N35-EnrlSC!T35&lt;=0,"-",(1-EnrlSC!T35/'Enrl-BackSeries'!N35)*100)</f>
        <v>-</v>
      </c>
      <c r="O35" s="58">
        <f>IF('Enrl-BackSeries'!O35-EnrlSC!AD35&lt;=0,"-",(1-EnrlSC!AD35/'Enrl-BackSeries'!O35)*100)</f>
        <v>15.91281639212535</v>
      </c>
      <c r="P35" s="58" t="str">
        <f>IF('Enrl-BackSeries'!P35-EnrlSC!AE35&lt;=0,"-",(1-EnrlSC!AE35/'Enrl-BackSeries'!P35)*100)</f>
        <v>-</v>
      </c>
      <c r="Q35" s="58">
        <f>IF('Enrl-BackSeries'!Q35-EnrlSC!AF35&lt;=0,"-",(1-EnrlSC!AF35/'Enrl-BackSeries'!Q35)*100)</f>
        <v>8.5929578383287968</v>
      </c>
      <c r="R35" s="58">
        <f>IF('Enrl-BackSeries'!R35-EnrlSC!AP35&lt;=0,"-",(1-EnrlSC!AP35/'Enrl-BackSeries'!R35)*100)</f>
        <v>56.521739130434788</v>
      </c>
      <c r="S35" s="58">
        <f>IF('Enrl-BackSeries'!S35-EnrlSC!AQ35&lt;=0,"-",(1-EnrlSC!AQ35/'Enrl-BackSeries'!S35)*100)</f>
        <v>55.634427684117128</v>
      </c>
      <c r="T35" s="58">
        <f>IF('Enrl-BackSeries'!T35-EnrlSC!AR35&lt;=0,"-",(1-EnrlSC!AR35/'Enrl-BackSeries'!T35)*100)</f>
        <v>56.103678929765891</v>
      </c>
      <c r="U35" s="58" t="str">
        <f>IF('Enrl-BackSeries'!U35-EnrlST!R35&lt;=0,"-",(1-EnrlST!R35/'Enrl-BackSeries'!U35)*100)</f>
        <v>-</v>
      </c>
      <c r="V35" s="58" t="str">
        <f>IF('Enrl-BackSeries'!V35-EnrlST!S35&lt;=0,"-",(1-EnrlST!S35/'Enrl-BackSeries'!V35)*100)</f>
        <v>-</v>
      </c>
      <c r="W35" s="58" t="str">
        <f>IF('Enrl-BackSeries'!W35-EnrlST!T35&lt;=0,"-",(1-EnrlST!T35/'Enrl-BackSeries'!W35)*100)</f>
        <v>-</v>
      </c>
      <c r="X35" s="58">
        <f>IF('Enrl-BackSeries'!X35-EnrlST!AD35&lt;=0,"-",(1-EnrlST!AD35/'Enrl-BackSeries'!X35)*100)</f>
        <v>100</v>
      </c>
      <c r="Y35" s="58">
        <f>IF('Enrl-BackSeries'!Y35-EnrlST!AE35&lt;=0,"-",(1-EnrlST!AE35/'Enrl-BackSeries'!Y35)*100)</f>
        <v>100</v>
      </c>
      <c r="Z35" s="58">
        <f>IF('Enrl-BackSeries'!Z35-EnrlST!AF35&lt;=0,"-",(1-EnrlST!AF35/'Enrl-BackSeries'!Z35)*100)</f>
        <v>100</v>
      </c>
      <c r="AA35" s="58" t="str">
        <f>IF('Enrl-BackSeries'!AA35-EnrlST!AP35&lt;=0,"-",(1-EnrlST!AP35/'Enrl-BackSeries'!AA35)*100)</f>
        <v>-</v>
      </c>
      <c r="AB35" s="58" t="str">
        <f>IF('Enrl-BackSeries'!AB35-EnrlST!AQ35&lt;=0,"-",(1-EnrlST!AQ35/'Enrl-BackSeries'!AB35)*100)</f>
        <v>-</v>
      </c>
      <c r="AC35" s="58" t="str">
        <f>IF('Enrl-BackSeries'!AC35-EnrlST!AR35&lt;=0,"-",(1-EnrlST!AR35/'Enrl-BackSeries'!AC35)*100)</f>
        <v>-</v>
      </c>
    </row>
    <row r="36" spans="1:29" s="47" customFormat="1" ht="18.75" customHeight="1">
      <c r="A36" s="29">
        <v>31</v>
      </c>
      <c r="B36" s="30" t="s">
        <v>41</v>
      </c>
      <c r="C36" s="58">
        <f>IF('Enrl-BackSeries'!C36-EnrlAll!R36&lt;0,"-",(1-EnrlAll!R36/'Enrl-BackSeries'!C36)*100)</f>
        <v>15.176495455506235</v>
      </c>
      <c r="D36" s="58">
        <f>IF('Enrl-BackSeries'!D36-EnrlAll!S36&lt;0,"-",(1-EnrlAll!S36/'Enrl-BackSeries'!D36)*100)</f>
        <v>19.947449091307202</v>
      </c>
      <c r="E36" s="58">
        <f>IF('Enrl-BackSeries'!E36-EnrlAll!T36&lt;0,"-",(1-EnrlAll!T36/'Enrl-BackSeries'!E36)*100)</f>
        <v>17.519896751989673</v>
      </c>
      <c r="F36" s="58">
        <f>IF('Enrl-BackSeries'!F36-EnrlAll!AD36&lt;0,"-",(1-EnrlAll!AD36/'Enrl-BackSeries'!F36)*100)</f>
        <v>33.441690369768381</v>
      </c>
      <c r="G36" s="58">
        <f>IF('Enrl-BackSeries'!G36-EnrlAll!AE36&lt;0,"-",(1-EnrlAll!AE36/'Enrl-BackSeries'!G36)*100)</f>
        <v>53.423517169614989</v>
      </c>
      <c r="H36" s="58">
        <f>IF('Enrl-BackSeries'!H36-EnrlAll!AF36&lt;0,"-",(1-EnrlAll!AF36/'Enrl-BackSeries'!H36)*100)</f>
        <v>43.312429320448231</v>
      </c>
      <c r="I36" s="58">
        <f>IF('Enrl-BackSeries'!I36-EnrlAll!AP36&lt;0,"-",(1-EnrlAll!AP36/'Enrl-BackSeries'!I36)*100)</f>
        <v>54.784191367654714</v>
      </c>
      <c r="J36" s="58">
        <f>IF('Enrl-BackSeries'!J36-EnrlAll!AQ36&lt;0,"-",(1-EnrlAll!AQ36/'Enrl-BackSeries'!J36)*100)</f>
        <v>63.481636309346065</v>
      </c>
      <c r="K36" s="58">
        <f>IF('Enrl-BackSeries'!K36-EnrlAll!AR36&lt;0,"-",(1-EnrlAll!AR36/'Enrl-BackSeries'!K36)*100)</f>
        <v>58.832522585128565</v>
      </c>
      <c r="L36" s="58">
        <f>IF('Enrl-BackSeries'!L36-EnrlSC!R36&lt;=0,"-",(1-EnrlSC!R36/'Enrl-BackSeries'!L36)*100)</f>
        <v>13.793103448275868</v>
      </c>
      <c r="M36" s="58">
        <f>IF('Enrl-BackSeries'!M36-EnrlSC!S36&lt;=0,"-",(1-EnrlSC!S36/'Enrl-BackSeries'!M36)*100)</f>
        <v>9.6774193548387117</v>
      </c>
      <c r="N36" s="58">
        <f>IF('Enrl-BackSeries'!N36-EnrlSC!T36&lt;=0,"-",(1-EnrlSC!T36/'Enrl-BackSeries'!N36)*100)</f>
        <v>12.080536912751683</v>
      </c>
      <c r="O36" s="58">
        <f>IF('Enrl-BackSeries'!O36-EnrlSC!AD36&lt;=0,"-",(1-EnrlSC!AD36/'Enrl-BackSeries'!O36)*100)</f>
        <v>12.681836651767586</v>
      </c>
      <c r="P36" s="58">
        <f>IF('Enrl-BackSeries'!P36-EnrlSC!AE36&lt;=0,"-",(1-EnrlSC!AE36/'Enrl-BackSeries'!P36)*100)</f>
        <v>18.655470319192702</v>
      </c>
      <c r="Q36" s="58">
        <f>IF('Enrl-BackSeries'!Q36-EnrlSC!AF36&lt;=0,"-",(1-EnrlSC!AF36/'Enrl-BackSeries'!Q36)*100)</f>
        <v>15.450188365203976</v>
      </c>
      <c r="R36" s="58">
        <f>IF('Enrl-BackSeries'!R36-EnrlSC!AP36&lt;=0,"-",(1-EnrlSC!AP36/'Enrl-BackSeries'!R36)*100)</f>
        <v>33.333333333333336</v>
      </c>
      <c r="S36" s="58">
        <f>IF('Enrl-BackSeries'!S36-EnrlSC!AQ36&lt;=0,"-",(1-EnrlSC!AQ36/'Enrl-BackSeries'!S36)*100)</f>
        <v>26.027397260273975</v>
      </c>
      <c r="T36" s="58">
        <f>IF('Enrl-BackSeries'!T36-EnrlSC!AR36&lt;=0,"-",(1-EnrlSC!AR36/'Enrl-BackSeries'!T36)*100)</f>
        <v>29.496402877697847</v>
      </c>
      <c r="U36" s="58">
        <f>IF('Enrl-BackSeries'!U36-EnrlST!R36&lt;=0,"-",(1-EnrlST!R36/'Enrl-BackSeries'!U36)*100)</f>
        <v>16.798361135498972</v>
      </c>
      <c r="V36" s="58">
        <f>IF('Enrl-BackSeries'!V36-EnrlST!S36&lt;=0,"-",(1-EnrlST!S36/'Enrl-BackSeries'!V36)*100)</f>
        <v>23.56172304134143</v>
      </c>
      <c r="W36" s="58">
        <f>IF('Enrl-BackSeries'!W36-EnrlST!T36&lt;=0,"-",(1-EnrlST!T36/'Enrl-BackSeries'!W36)*100)</f>
        <v>20.200698080279235</v>
      </c>
      <c r="X36" s="58">
        <f>IF('Enrl-BackSeries'!X36-EnrlST!AD36&lt;=0,"-",(1-EnrlST!AD36/'Enrl-BackSeries'!X36)*100)</f>
        <v>38.921919638040258</v>
      </c>
      <c r="Y36" s="58">
        <f>IF('Enrl-BackSeries'!Y36-EnrlST!AE36&lt;=0,"-",(1-EnrlST!AE36/'Enrl-BackSeries'!Y36)*100)</f>
        <v>61.061939640803267</v>
      </c>
      <c r="Z36" s="58">
        <f>IF('Enrl-BackSeries'!Z36-EnrlST!AF36&lt;=0,"-",(1-EnrlST!AF36/'Enrl-BackSeries'!Z36)*100)</f>
        <v>50.21733391847819</v>
      </c>
      <c r="AA36" s="58">
        <f>IF('Enrl-BackSeries'!AA36-EnrlST!AP36&lt;=0,"-",(1-EnrlST!AP36/'Enrl-BackSeries'!AA36)*100)</f>
        <v>63.154362416107389</v>
      </c>
      <c r="AB36" s="58">
        <f>IF('Enrl-BackSeries'!AB36-EnrlST!AQ36&lt;=0,"-",(1-EnrlST!AQ36/'Enrl-BackSeries'!AB36)*100)</f>
        <v>72.322775263951726</v>
      </c>
      <c r="AC36" s="58">
        <f>IF('Enrl-BackSeries'!AC36-EnrlST!AR36&lt;=0,"-",(1-EnrlST!AR36/'Enrl-BackSeries'!AC36)*100)</f>
        <v>67.471590909090921</v>
      </c>
    </row>
    <row r="37" spans="1:29" s="47" customFormat="1" ht="18.75" customHeight="1">
      <c r="A37" s="29">
        <v>32</v>
      </c>
      <c r="B37" s="30" t="s">
        <v>42</v>
      </c>
      <c r="C37" s="58">
        <f>IF('Enrl-BackSeries'!C37-EnrlAll!R37&lt;0,"-",(1-EnrlAll!R37/'Enrl-BackSeries'!C37)*100)</f>
        <v>1.6649323621227841</v>
      </c>
      <c r="D37" s="58">
        <f>IF('Enrl-BackSeries'!D37-EnrlAll!S37&lt;0,"-",(1-EnrlAll!S37/'Enrl-BackSeries'!D37)*100)</f>
        <v>4.2740414833438045</v>
      </c>
      <c r="E37" s="58">
        <f>IF('Enrl-BackSeries'!E37-EnrlAll!T37&lt;0,"-",(1-EnrlAll!T37/'Enrl-BackSeries'!E37)*100)</f>
        <v>2.8465698832906394</v>
      </c>
      <c r="F37" s="58">
        <f>IF('Enrl-BackSeries'!F37-EnrlAll!AD37&lt;0,"-",(1-EnrlAll!AD37/'Enrl-BackSeries'!F37)*100)</f>
        <v>9.3085106382978733</v>
      </c>
      <c r="G37" s="58">
        <f>IF('Enrl-BackSeries'!G37-EnrlAll!AE37&lt;0,"-",(1-EnrlAll!AE37/'Enrl-BackSeries'!G37)*100)</f>
        <v>12.279635258358667</v>
      </c>
      <c r="H37" s="58">
        <f>IF('Enrl-BackSeries'!H37-EnrlAll!AF37&lt;0,"-",(1-EnrlAll!AF37/'Enrl-BackSeries'!H37)*100)</f>
        <v>10.695035460992909</v>
      </c>
      <c r="I37" s="58">
        <f>IF('Enrl-BackSeries'!I37-EnrlAll!AP37&lt;0,"-",(1-EnrlAll!AP37/'Enrl-BackSeries'!I37)*100)</f>
        <v>41.151156535771918</v>
      </c>
      <c r="J37" s="58">
        <f>IF('Enrl-BackSeries'!J37-EnrlAll!AQ37&lt;0,"-",(1-EnrlAll!AQ37/'Enrl-BackSeries'!J37)*100)</f>
        <v>29.75206611570248</v>
      </c>
      <c r="K37" s="58">
        <f>IF('Enrl-BackSeries'!K37-EnrlAll!AR37&lt;0,"-",(1-EnrlAll!AR37/'Enrl-BackSeries'!K37)*100)</f>
        <v>35.926573426573427</v>
      </c>
      <c r="L37" s="58">
        <f>IF('Enrl-BackSeries'!L37-EnrlSC!R37&lt;=0,"-",(1-EnrlSC!R37/'Enrl-BackSeries'!L37)*100)</f>
        <v>4.0000000000000036</v>
      </c>
      <c r="M37" s="58" t="str">
        <f>IF('Enrl-BackSeries'!M37-EnrlSC!S37&lt;=0,"-",(1-EnrlSC!S37/'Enrl-BackSeries'!M37)*100)</f>
        <v>-</v>
      </c>
      <c r="N37" s="58">
        <f>IF('Enrl-BackSeries'!N37-EnrlSC!T37&lt;=0,"-",(1-EnrlSC!T37/'Enrl-BackSeries'!N37)*100)</f>
        <v>0.70921985815602939</v>
      </c>
      <c r="O37" s="58" t="str">
        <f>IF('Enrl-BackSeries'!O37-EnrlSC!AD37&lt;=0,"-",(1-EnrlSC!AD37/'Enrl-BackSeries'!O37)*100)</f>
        <v>-</v>
      </c>
      <c r="P37" s="58" t="str">
        <f>IF('Enrl-BackSeries'!P37-EnrlSC!AE37&lt;=0,"-",(1-EnrlSC!AE37/'Enrl-BackSeries'!P37)*100)</f>
        <v>-</v>
      </c>
      <c r="Q37" s="58" t="str">
        <f>IF('Enrl-BackSeries'!Q37-EnrlSC!AF37&lt;=0,"-",(1-EnrlSC!AF37/'Enrl-BackSeries'!Q37)*100)</f>
        <v>-</v>
      </c>
      <c r="R37" s="58" t="str">
        <f>IF('Enrl-BackSeries'!R37-EnrlSC!AP37&lt;=0,"-",(1-EnrlSC!AP37/'Enrl-BackSeries'!R37)*100)</f>
        <v>-</v>
      </c>
      <c r="S37" s="58" t="str">
        <f>IF('Enrl-BackSeries'!S37-EnrlSC!AQ37&lt;=0,"-",(1-EnrlSC!AQ37/'Enrl-BackSeries'!S37)*100)</f>
        <v>-</v>
      </c>
      <c r="T37" s="58" t="str">
        <f>IF('Enrl-BackSeries'!T37-EnrlSC!AR37&lt;=0,"-",(1-EnrlSC!AR37/'Enrl-BackSeries'!T37)*100)</f>
        <v>-</v>
      </c>
      <c r="U37" s="58">
        <f>IF('Enrl-BackSeries'!U37-EnrlST!R37&lt;=0,"-",(1-EnrlST!R37/'Enrl-BackSeries'!U37)*100)</f>
        <v>7.9999999999999964</v>
      </c>
      <c r="V37" s="58">
        <f>IF('Enrl-BackSeries'!V37-EnrlST!S37&lt;=0,"-",(1-EnrlST!S37/'Enrl-BackSeries'!V37)*100)</f>
        <v>7.6530612244897984</v>
      </c>
      <c r="W37" s="58">
        <f>IF('Enrl-BackSeries'!W37-EnrlST!T37&lt;=0,"-",(1-EnrlST!T37/'Enrl-BackSeries'!W37)*100)</f>
        <v>7.8384798099762509</v>
      </c>
      <c r="X37" s="58">
        <f>IF('Enrl-BackSeries'!X37-EnrlST!AD37&lt;=0,"-",(1-EnrlST!AD37/'Enrl-BackSeries'!X37)*100)</f>
        <v>1.3761467889908285</v>
      </c>
      <c r="Y37" s="58">
        <f>IF('Enrl-BackSeries'!Y37-EnrlST!AE37&lt;=0,"-",(1-EnrlST!AE37/'Enrl-BackSeries'!Y37)*100)</f>
        <v>28.436018957345976</v>
      </c>
      <c r="Z37" s="58">
        <f>IF('Enrl-BackSeries'!Z37-EnrlST!AF37&lt;=0,"-",(1-EnrlST!AF37/'Enrl-BackSeries'!Z37)*100)</f>
        <v>14.685314685314687</v>
      </c>
      <c r="AA37" s="58">
        <f>IF('Enrl-BackSeries'!AA37-EnrlST!AP37&lt;=0,"-",(1-EnrlST!AP37/'Enrl-BackSeries'!AA37)*100)</f>
        <v>62.369337979094077</v>
      </c>
      <c r="AB37" s="58">
        <f>IF('Enrl-BackSeries'!AB37-EnrlST!AQ37&lt;=0,"-",(1-EnrlST!AQ37/'Enrl-BackSeries'!AB37)*100)</f>
        <v>53.11203319502075</v>
      </c>
      <c r="AC37" s="58">
        <f>IF('Enrl-BackSeries'!AC37-EnrlST!AR37&lt;=0,"-",(1-EnrlST!AR37/'Enrl-BackSeries'!AC37)*100)</f>
        <v>58.143939393939391</v>
      </c>
    </row>
    <row r="38" spans="1:29" s="47" customFormat="1" ht="18.75" customHeight="1">
      <c r="A38" s="29">
        <v>33</v>
      </c>
      <c r="B38" s="30" t="s">
        <v>43</v>
      </c>
      <c r="C38" s="58">
        <f>IF('Enrl-BackSeries'!C38-EnrlAll!R38&lt;0,"-",(1-EnrlAll!R38/'Enrl-BackSeries'!C38)*100)</f>
        <v>9.8210447258695215</v>
      </c>
      <c r="D38" s="58">
        <f>IF('Enrl-BackSeries'!D38-EnrlAll!S38&lt;0,"-",(1-EnrlAll!S38/'Enrl-BackSeries'!D38)*100)</f>
        <v>17.068494383033272</v>
      </c>
      <c r="E38" s="58">
        <f>IF('Enrl-BackSeries'!E38-EnrlAll!T38&lt;0,"-",(1-EnrlAll!T38/'Enrl-BackSeries'!E38)*100)</f>
        <v>13.296164391686593</v>
      </c>
      <c r="F38" s="58" t="str">
        <f>IF('Enrl-BackSeries'!F38-EnrlAll!AD38&lt;0,"-",(1-EnrlAll!AD38/'Enrl-BackSeries'!F38)*100)</f>
        <v>-</v>
      </c>
      <c r="G38" s="58" t="str">
        <f>IF('Enrl-BackSeries'!G38-EnrlAll!AE38&lt;0,"-",(1-EnrlAll!AE38/'Enrl-BackSeries'!G38)*100)</f>
        <v>-</v>
      </c>
      <c r="H38" s="58" t="str">
        <f>IF('Enrl-BackSeries'!H38-EnrlAll!AF38&lt;0,"-",(1-EnrlAll!AF38/'Enrl-BackSeries'!H38)*100)</f>
        <v>-</v>
      </c>
      <c r="I38" s="58" t="str">
        <f>IF('Enrl-BackSeries'!I38-EnrlAll!AP38&lt;0,"-",(1-EnrlAll!AP38/'Enrl-BackSeries'!I38)*100)</f>
        <v>-</v>
      </c>
      <c r="J38" s="58">
        <f>IF('Enrl-BackSeries'!J38-EnrlAll!AQ38&lt;0,"-",(1-EnrlAll!AQ38/'Enrl-BackSeries'!J38)*100)</f>
        <v>9.1489785836244018</v>
      </c>
      <c r="K38" s="58">
        <f>IF('Enrl-BackSeries'!K38-EnrlAll!AR38&lt;0,"-",(1-EnrlAll!AR38/'Enrl-BackSeries'!K38)*100)</f>
        <v>1.9672088517897257</v>
      </c>
      <c r="L38" s="58">
        <f>IF('Enrl-BackSeries'!L38-EnrlSC!R38&lt;=0,"-",(1-EnrlSC!R38/'Enrl-BackSeries'!L38)*100)</f>
        <v>24.529807363501654</v>
      </c>
      <c r="M38" s="58">
        <f>IF('Enrl-BackSeries'!M38-EnrlSC!S38&lt;=0,"-",(1-EnrlSC!S38/'Enrl-BackSeries'!M38)*100)</f>
        <v>21.096671652954381</v>
      </c>
      <c r="N38" s="58">
        <f>IF('Enrl-BackSeries'!N38-EnrlSC!T38&lt;=0,"-",(1-EnrlSC!T38/'Enrl-BackSeries'!N38)*100)</f>
        <v>22.990505334199661</v>
      </c>
      <c r="O38" s="58" t="str">
        <f>IF('Enrl-BackSeries'!O38-EnrlSC!AD38&lt;=0,"-",(1-EnrlSC!AD38/'Enrl-BackSeries'!O38)*100)</f>
        <v>-</v>
      </c>
      <c r="P38" s="58" t="str">
        <f>IF('Enrl-BackSeries'!P38-EnrlSC!AE38&lt;=0,"-",(1-EnrlSC!AE38/'Enrl-BackSeries'!P38)*100)</f>
        <v>-</v>
      </c>
      <c r="Q38" s="58" t="str">
        <f>IF('Enrl-BackSeries'!Q38-EnrlSC!AF38&lt;=0,"-",(1-EnrlSC!AF38/'Enrl-BackSeries'!Q38)*100)</f>
        <v>-</v>
      </c>
      <c r="R38" s="58">
        <f>IF('Enrl-BackSeries'!R38-EnrlSC!AP38&lt;=0,"-",(1-EnrlSC!AP38/'Enrl-BackSeries'!R38)*100)</f>
        <v>42.695945313231576</v>
      </c>
      <c r="S38" s="58">
        <f>IF('Enrl-BackSeries'!S38-EnrlSC!AQ38&lt;=0,"-",(1-EnrlSC!AQ38/'Enrl-BackSeries'!S38)*100)</f>
        <v>35.697515163373119</v>
      </c>
      <c r="T38" s="58">
        <f>IF('Enrl-BackSeries'!T38-EnrlSC!AR38&lt;=0,"-",(1-EnrlSC!AR38/'Enrl-BackSeries'!T38)*100)</f>
        <v>39.273240514807902</v>
      </c>
      <c r="U38" s="58">
        <f>IF('Enrl-BackSeries'!U38-EnrlST!R38&lt;=0,"-",(1-EnrlST!R38/'Enrl-BackSeries'!U38)*100)</f>
        <v>19.820971867007675</v>
      </c>
      <c r="V38" s="58">
        <f>IF('Enrl-BackSeries'!V38-EnrlST!S38&lt;=0,"-",(1-EnrlST!S38/'Enrl-BackSeries'!V38)*100)</f>
        <v>18.351477449455679</v>
      </c>
      <c r="W38" s="58">
        <f>IF('Enrl-BackSeries'!W38-EnrlST!T38&lt;=0,"-",(1-EnrlST!T38/'Enrl-BackSeries'!W38)*100)</f>
        <v>19.157894736842106</v>
      </c>
      <c r="X38" s="58">
        <f>IF('Enrl-BackSeries'!X38-EnrlST!AD38&lt;=0,"-",(1-EnrlST!AD38/'Enrl-BackSeries'!X38)*100)</f>
        <v>25.452064454946154</v>
      </c>
      <c r="Y38" s="58">
        <f>IF('Enrl-BackSeries'!Y38-EnrlST!AE38&lt;=0,"-",(1-EnrlST!AE38/'Enrl-BackSeries'!Y38)*100)</f>
        <v>47.161249298647434</v>
      </c>
      <c r="Z38" s="58">
        <f>IF('Enrl-BackSeries'!Z38-EnrlST!AF38&lt;=0,"-",(1-EnrlST!AF38/'Enrl-BackSeries'!Z38)*100)</f>
        <v>37.630501119088812</v>
      </c>
      <c r="AA38" s="58">
        <f>IF('Enrl-BackSeries'!AA38-EnrlST!AP38&lt;=0,"-",(1-EnrlST!AP38/'Enrl-BackSeries'!AA38)*100)</f>
        <v>0.40567951318458695</v>
      </c>
      <c r="AB38" s="58" t="str">
        <f>IF('Enrl-BackSeries'!AB38-EnrlST!AQ38&lt;=0,"-",(1-EnrlST!AQ38/'Enrl-BackSeries'!AB38)*100)</f>
        <v>-</v>
      </c>
      <c r="AC38" s="58" t="str">
        <f>IF('Enrl-BackSeries'!AC38-EnrlST!AR38&lt;=0,"-",(1-EnrlST!AR38/'Enrl-BackSeries'!AC38)*100)</f>
        <v>-</v>
      </c>
    </row>
    <row r="39" spans="1:29" s="47" customFormat="1" ht="18.75" customHeight="1">
      <c r="A39" s="29">
        <v>34</v>
      </c>
      <c r="B39" s="30" t="s">
        <v>44</v>
      </c>
      <c r="C39" s="58">
        <f>IF('Enrl-BackSeries'!C39-EnrlAll!R39&lt;0,"-",(1-EnrlAll!R39/'Enrl-BackSeries'!C39)*100)</f>
        <v>14.313919052319847</v>
      </c>
      <c r="D39" s="58">
        <f>IF('Enrl-BackSeries'!D39-EnrlAll!S39&lt;0,"-",(1-EnrlAll!S39/'Enrl-BackSeries'!D39)*100)</f>
        <v>8.0599812558575401</v>
      </c>
      <c r="E39" s="58">
        <f>IF('Enrl-BackSeries'!E39-EnrlAll!T39&lt;0,"-",(1-EnrlAll!T39/'Enrl-BackSeries'!E39)*100)</f>
        <v>11.105769230769235</v>
      </c>
      <c r="F39" s="58">
        <f>IF('Enrl-BackSeries'!F39-EnrlAll!AD39&lt;0,"-",(1-EnrlAll!AD39/'Enrl-BackSeries'!F39)*100)</f>
        <v>13.323782234957015</v>
      </c>
      <c r="G39" s="58">
        <f>IF('Enrl-BackSeries'!G39-EnrlAll!AE39&lt;0,"-",(1-EnrlAll!AE39/'Enrl-BackSeries'!G39)*100)</f>
        <v>3.8062283737024249</v>
      </c>
      <c r="H39" s="58">
        <f>IF('Enrl-BackSeries'!H39-EnrlAll!AF39&lt;0,"-",(1-EnrlAll!AF39/'Enrl-BackSeries'!H39)*100)</f>
        <v>9.012539184952983</v>
      </c>
      <c r="I39" s="58">
        <f>IF('Enrl-BackSeries'!I39-EnrlAll!AP39&lt;0,"-",(1-EnrlAll!AP39/'Enrl-BackSeries'!I39)*100)</f>
        <v>27.577319587628867</v>
      </c>
      <c r="J39" s="58">
        <f>IF('Enrl-BackSeries'!J39-EnrlAll!AQ39&lt;0,"-",(1-EnrlAll!AQ39/'Enrl-BackSeries'!J39)*100)</f>
        <v>22.668393782383422</v>
      </c>
      <c r="K39" s="58">
        <f>IF('Enrl-BackSeries'!K39-EnrlAll!AR39&lt;0,"-",(1-EnrlAll!AR39/'Enrl-BackSeries'!K39)*100)</f>
        <v>25.129198966408271</v>
      </c>
      <c r="L39" s="58" t="str">
        <f>IF('Enrl-BackSeries'!L39-EnrlSC!R39&lt;=0,"-",(1-EnrlSC!R39/'Enrl-BackSeries'!L39)*100)</f>
        <v>-</v>
      </c>
      <c r="M39" s="58" t="str">
        <f>IF('Enrl-BackSeries'!M39-EnrlSC!S39&lt;=0,"-",(1-EnrlSC!S39/'Enrl-BackSeries'!M39)*100)</f>
        <v>-</v>
      </c>
      <c r="N39" s="58" t="str">
        <f>IF('Enrl-BackSeries'!N39-EnrlSC!T39&lt;=0,"-",(1-EnrlSC!T39/'Enrl-BackSeries'!N39)*100)</f>
        <v>-</v>
      </c>
      <c r="O39" s="58">
        <f>IF('Enrl-BackSeries'!O39-EnrlSC!AD39&lt;=0,"-",(1-EnrlSC!AD39/'Enrl-BackSeries'!O39)*100)</f>
        <v>100</v>
      </c>
      <c r="P39" s="58" t="str">
        <f>IF('Enrl-BackSeries'!P39-EnrlSC!AE39&lt;=0,"-",(1-EnrlSC!AE39/'Enrl-BackSeries'!P39)*100)</f>
        <v>-</v>
      </c>
      <c r="Q39" s="58">
        <f>IF('Enrl-BackSeries'!Q39-EnrlSC!AF39&lt;=0,"-",(1-EnrlSC!AF39/'Enrl-BackSeries'!Q39)*100)</f>
        <v>100</v>
      </c>
      <c r="R39" s="58" t="str">
        <f>IF('Enrl-BackSeries'!R39-EnrlSC!AP39&lt;=0,"-",(1-EnrlSC!AP39/'Enrl-BackSeries'!R39)*100)</f>
        <v>-</v>
      </c>
      <c r="S39" s="58">
        <f>IF('Enrl-BackSeries'!S39-EnrlSC!AQ39&lt;=0,"-",(1-EnrlSC!AQ39/'Enrl-BackSeries'!S39)*100)</f>
        <v>100</v>
      </c>
      <c r="T39" s="58">
        <f>IF('Enrl-BackSeries'!T39-EnrlSC!AR39&lt;=0,"-",(1-EnrlSC!AR39/'Enrl-BackSeries'!T39)*100)</f>
        <v>100</v>
      </c>
      <c r="U39" s="58">
        <f>IF('Enrl-BackSeries'!U39-EnrlST!R39&lt;=0,"-",(1-EnrlST!R39/'Enrl-BackSeries'!U39)*100)</f>
        <v>15.069860279441116</v>
      </c>
      <c r="V39" s="58">
        <f>IF('Enrl-BackSeries'!V39-EnrlST!S39&lt;=0,"-",(1-EnrlST!S39/'Enrl-BackSeries'!V39)*100)</f>
        <v>9.2365692742695575</v>
      </c>
      <c r="W39" s="58">
        <f>IF('Enrl-BackSeries'!W39-EnrlST!T39&lt;=0,"-",(1-EnrlST!T39/'Enrl-BackSeries'!W39)*100)</f>
        <v>12.069801260300528</v>
      </c>
      <c r="X39" s="58">
        <f>IF('Enrl-BackSeries'!X39-EnrlST!AD39&lt;=0,"-",(1-EnrlST!AD39/'Enrl-BackSeries'!X39)*100)</f>
        <v>14.430014430014426</v>
      </c>
      <c r="Y39" s="58">
        <f>IF('Enrl-BackSeries'!Y39-EnrlST!AE39&lt;=0,"-",(1-EnrlST!AE39/'Enrl-BackSeries'!Y39)*100)</f>
        <v>5.5542592423966415</v>
      </c>
      <c r="Z39" s="58">
        <f>IF('Enrl-BackSeries'!Z39-EnrlST!AF39&lt;=0,"-",(1-EnrlST!AF39/'Enrl-BackSeries'!Z39)*100)</f>
        <v>10.397292171163109</v>
      </c>
      <c r="AA39" s="58">
        <f>IF('Enrl-BackSeries'!AA39-EnrlST!AP39&lt;=0,"-",(1-EnrlST!AP39/'Enrl-BackSeries'!AA39)*100)</f>
        <v>28.534370946822307</v>
      </c>
      <c r="AB39" s="58">
        <f>IF('Enrl-BackSeries'!AB39-EnrlST!AQ39&lt;=0,"-",(1-EnrlST!AQ39/'Enrl-BackSeries'!AB39)*100)</f>
        <v>18.296089385474858</v>
      </c>
      <c r="AC39" s="58">
        <f>IF('Enrl-BackSeries'!AC39-EnrlST!AR39&lt;=0,"-",(1-EnrlST!AR39/'Enrl-BackSeries'!AC39)*100)</f>
        <v>23.604572965702751</v>
      </c>
    </row>
    <row r="40" spans="1:29" s="47" customFormat="1" ht="18.75" customHeight="1">
      <c r="A40" s="29">
        <v>35</v>
      </c>
      <c r="B40" s="30" t="s">
        <v>45</v>
      </c>
      <c r="C40" s="58" t="str">
        <f>IF('Enrl-BackSeries'!C40-EnrlAll!R40&lt;0,"-",(1-EnrlAll!R40/'Enrl-BackSeries'!C40)*100)</f>
        <v>-</v>
      </c>
      <c r="D40" s="58" t="str">
        <f>IF('Enrl-BackSeries'!D40-EnrlAll!S40&lt;0,"-",(1-EnrlAll!S40/'Enrl-BackSeries'!D40)*100)</f>
        <v>-</v>
      </c>
      <c r="E40" s="58" t="str">
        <f>IF('Enrl-BackSeries'!E40-EnrlAll!T40&lt;0,"-",(1-EnrlAll!T40/'Enrl-BackSeries'!E40)*100)</f>
        <v>-</v>
      </c>
      <c r="F40" s="58" t="str">
        <f>IF('Enrl-BackSeries'!F40-EnrlAll!AD40&lt;0,"-",(1-EnrlAll!AD40/'Enrl-BackSeries'!F40)*100)</f>
        <v>-</v>
      </c>
      <c r="G40" s="58" t="str">
        <f>IF('Enrl-BackSeries'!G40-EnrlAll!AE40&lt;0,"-",(1-EnrlAll!AE40/'Enrl-BackSeries'!G40)*100)</f>
        <v>-</v>
      </c>
      <c r="H40" s="58" t="str">
        <f>IF('Enrl-BackSeries'!H40-EnrlAll!AF40&lt;0,"-",(1-EnrlAll!AF40/'Enrl-BackSeries'!H40)*100)</f>
        <v>-</v>
      </c>
      <c r="I40" s="58">
        <f>IF('Enrl-BackSeries'!I40-EnrlAll!AP40&lt;0,"-",(1-EnrlAll!AP40/'Enrl-BackSeries'!I40)*100)</f>
        <v>12.790251391287665</v>
      </c>
      <c r="J40" s="58">
        <f>IF('Enrl-BackSeries'!J40-EnrlAll!AQ40&lt;0,"-",(1-EnrlAll!AQ40/'Enrl-BackSeries'!J40)*100)</f>
        <v>1.3931077825494964</v>
      </c>
      <c r="K40" s="58">
        <f>IF('Enrl-BackSeries'!K40-EnrlAll!AR40&lt;0,"-",(1-EnrlAll!AR40/'Enrl-BackSeries'!K40)*100)</f>
        <v>7.341379137663373</v>
      </c>
      <c r="L40" s="58" t="str">
        <f>IF('Enrl-BackSeries'!L40-EnrlSC!R40&lt;=0,"-",(1-EnrlSC!R40/'Enrl-BackSeries'!L40)*100)</f>
        <v>-</v>
      </c>
      <c r="M40" s="58" t="str">
        <f>IF('Enrl-BackSeries'!M40-EnrlSC!S40&lt;=0,"-",(1-EnrlSC!S40/'Enrl-BackSeries'!M40)*100)</f>
        <v>-</v>
      </c>
      <c r="N40" s="58" t="str">
        <f>IF('Enrl-BackSeries'!N40-EnrlSC!T40&lt;=0,"-",(1-EnrlSC!T40/'Enrl-BackSeries'!N40)*100)</f>
        <v>-</v>
      </c>
      <c r="O40" s="58" t="str">
        <f>IF('Enrl-BackSeries'!O40-EnrlSC!AD40&lt;=0,"-",(1-EnrlSC!AD40/'Enrl-BackSeries'!O40)*100)</f>
        <v>-</v>
      </c>
      <c r="P40" s="58" t="str">
        <f>IF('Enrl-BackSeries'!P40-EnrlSC!AE40&lt;=0,"-",(1-EnrlSC!AE40/'Enrl-BackSeries'!P40)*100)</f>
        <v>-</v>
      </c>
      <c r="Q40" s="58" t="str">
        <f>IF('Enrl-BackSeries'!Q40-EnrlSC!AF40&lt;=0,"-",(1-EnrlSC!AF40/'Enrl-BackSeries'!Q40)*100)</f>
        <v>-</v>
      </c>
      <c r="R40" s="58">
        <f>IF('Enrl-BackSeries'!R40-EnrlSC!AP40&lt;=0,"-",(1-EnrlSC!AP40/'Enrl-BackSeries'!R40)*100)</f>
        <v>19.593450028232638</v>
      </c>
      <c r="S40" s="58">
        <f>IF('Enrl-BackSeries'!S40-EnrlSC!AQ40&lt;=0,"-",(1-EnrlSC!AQ40/'Enrl-BackSeries'!S40)*100)</f>
        <v>6.2882582081246525</v>
      </c>
      <c r="T40" s="58">
        <f>IF('Enrl-BackSeries'!T40-EnrlSC!AR40&lt;=0,"-",(1-EnrlSC!AR40/'Enrl-BackSeries'!T40)*100)</f>
        <v>12.892376681614348</v>
      </c>
      <c r="U40" s="58" t="str">
        <f>IF('Enrl-BackSeries'!U40-EnrlST!R40&lt;=0,"-",(1-EnrlST!R40/'Enrl-BackSeries'!U40)*100)</f>
        <v>-</v>
      </c>
      <c r="V40" s="58" t="str">
        <f>IF('Enrl-BackSeries'!V40-EnrlST!S40&lt;=0,"-",(1-EnrlST!S40/'Enrl-BackSeries'!V40)*100)</f>
        <v>-</v>
      </c>
      <c r="W40" s="58" t="str">
        <f>IF('Enrl-BackSeries'!W40-EnrlST!T40&lt;=0,"-",(1-EnrlST!T40/'Enrl-BackSeries'!W40)*100)</f>
        <v>-</v>
      </c>
      <c r="X40" s="58">
        <f>IF('Enrl-BackSeries'!X40-EnrlST!AD40&lt;=0,"-",(1-EnrlST!AD40/'Enrl-BackSeries'!X40)*100)</f>
        <v>100</v>
      </c>
      <c r="Y40" s="58">
        <f>IF('Enrl-BackSeries'!Y40-EnrlST!AE40&lt;=0,"-",(1-EnrlST!AE40/'Enrl-BackSeries'!Y40)*100)</f>
        <v>100</v>
      </c>
      <c r="Z40" s="58">
        <f>IF('Enrl-BackSeries'!Z40-EnrlST!AF40&lt;=0,"-",(1-EnrlST!AF40/'Enrl-BackSeries'!Z40)*100)</f>
        <v>100</v>
      </c>
      <c r="AA40" s="58" t="str">
        <f>IF('Enrl-BackSeries'!AA40-EnrlST!AP40&lt;=0,"-",(1-EnrlST!AP40/'Enrl-BackSeries'!AA40)*100)</f>
        <v>-</v>
      </c>
      <c r="AB40" s="58" t="str">
        <f>IF('Enrl-BackSeries'!AB40-EnrlST!AQ40&lt;=0,"-",(1-EnrlST!AQ40/'Enrl-BackSeries'!AB40)*100)</f>
        <v>-</v>
      </c>
      <c r="AC40" s="58" t="str">
        <f>IF('Enrl-BackSeries'!AC40-EnrlST!AR40&lt;=0,"-",(1-EnrlST!AR40/'Enrl-BackSeries'!AC40)*100)</f>
        <v>-</v>
      </c>
    </row>
    <row r="41" spans="1:29" s="93" customFormat="1" ht="18" customHeight="1">
      <c r="A41" s="193" t="s">
        <v>46</v>
      </c>
      <c r="B41" s="193"/>
      <c r="C41" s="92">
        <f>IF('Enrl-BackSeries'!C41-EnrlAll!R41&lt;0,"-",(1-EnrlAll!R41/'Enrl-BackSeries'!C41)*100)</f>
        <v>31.81187592569027</v>
      </c>
      <c r="D41" s="92">
        <f>IF('Enrl-BackSeries'!D41-EnrlAll!S41&lt;0,"-",(1-EnrlAll!S41/'Enrl-BackSeries'!D41)*100)</f>
        <v>28.486401970583476</v>
      </c>
      <c r="E41" s="92">
        <f>IF('Enrl-BackSeries'!E41-EnrlAll!T41&lt;0,"-",(1-EnrlAll!T41/'Enrl-BackSeries'!E41)*100)</f>
        <v>30.27234768437954</v>
      </c>
      <c r="F41" s="92">
        <f>IF('Enrl-BackSeries'!F41-EnrlAll!AD41&lt;0,"-",(1-EnrlAll!AD41/'Enrl-BackSeries'!F41)*100)</f>
        <v>41.057303238100459</v>
      </c>
      <c r="G41" s="92">
        <f>IF('Enrl-BackSeries'!G41-EnrlAll!AE41&lt;0,"-",(1-EnrlAll!AE41/'Enrl-BackSeries'!G41)*100)</f>
        <v>44.185253385356596</v>
      </c>
      <c r="H41" s="92">
        <f>IF('Enrl-BackSeries'!H41-EnrlAll!AF41&lt;0,"-",(1-EnrlAll!AF41/'Enrl-BackSeries'!H41)*100)</f>
        <v>42.541564701724276</v>
      </c>
      <c r="I41" s="92">
        <f>IF('Enrl-BackSeries'!I41-EnrlAll!AP41&lt;0,"-",(1-EnrlAll!AP41/'Enrl-BackSeries'!I41)*100)</f>
        <v>53.330541274942277</v>
      </c>
      <c r="J41" s="92">
        <f>IF('Enrl-BackSeries'!J41-EnrlAll!AQ41&lt;0,"-",(1-EnrlAll!AQ41/'Enrl-BackSeries'!J41)*100)</f>
        <v>51.807782351322309</v>
      </c>
      <c r="K41" s="92">
        <f>IF('Enrl-BackSeries'!K41-EnrlAll!AR41&lt;0,"-",(1-EnrlAll!AR41/'Enrl-BackSeries'!K41)*100)</f>
        <v>52.661320557001801</v>
      </c>
      <c r="L41" s="92">
        <f>IF('Enrl-BackSeries'!L41-EnrlSC!R41&lt;=0,"-",(1-EnrlSC!R41/'Enrl-BackSeries'!L41)*100)</f>
        <v>33.719214920817109</v>
      </c>
      <c r="M41" s="92">
        <f>IF('Enrl-BackSeries'!M41-EnrlSC!S41&lt;=0,"-",(1-EnrlSC!S41/'Enrl-BackSeries'!M41)*100)</f>
        <v>25.620484322648817</v>
      </c>
      <c r="N41" s="92">
        <f>IF('Enrl-BackSeries'!N41-EnrlSC!T41&lt;=0,"-",(1-EnrlSC!T41/'Enrl-BackSeries'!N41)*100)</f>
        <v>30.036215693487588</v>
      </c>
      <c r="O41" s="92">
        <f>IF('Enrl-BackSeries'!O41-EnrlSC!AD41&lt;=0,"-",(1-EnrlSC!AD41/'Enrl-BackSeries'!O41)*100)</f>
        <v>50.819849683419129</v>
      </c>
      <c r="P41" s="92">
        <f>IF('Enrl-BackSeries'!P41-EnrlSC!AE41&lt;=0,"-",(1-EnrlSC!AE41/'Enrl-BackSeries'!P41)*100)</f>
        <v>51.527543873487062</v>
      </c>
      <c r="Q41" s="92">
        <f>IF('Enrl-BackSeries'!Q41-EnrlSC!AF41&lt;=0,"-",(1-EnrlSC!AF41/'Enrl-BackSeries'!Q41)*100)</f>
        <v>51.154930308919866</v>
      </c>
      <c r="R41" s="92">
        <f>IF('Enrl-BackSeries'!R41-EnrlSC!AP41&lt;=0,"-",(1-EnrlSC!AP41/'Enrl-BackSeries'!R41)*100)</f>
        <v>58.490754710105321</v>
      </c>
      <c r="S41" s="92">
        <f>IF('Enrl-BackSeries'!S41-EnrlSC!AQ41&lt;=0,"-",(1-EnrlSC!AQ41/'Enrl-BackSeries'!S41)*100)</f>
        <v>59.667376604634384</v>
      </c>
      <c r="T41" s="92">
        <f>IF('Enrl-BackSeries'!T41-EnrlSC!AR41&lt;=0,"-",(1-EnrlSC!AR41/'Enrl-BackSeries'!T41)*100)</f>
        <v>59.014272789397346</v>
      </c>
      <c r="U41" s="92">
        <f>IF('Enrl-BackSeries'!U41-EnrlST!R41&lt;=0,"-",(1-EnrlST!R41/'Enrl-BackSeries'!U41)*100)</f>
        <v>38.079306902367335</v>
      </c>
      <c r="V41" s="92">
        <f>IF('Enrl-BackSeries'!V41-EnrlST!S41&lt;=0,"-",(1-EnrlST!S41/'Enrl-BackSeries'!V41)*100)</f>
        <v>35.424993093286673</v>
      </c>
      <c r="W41" s="92">
        <f>IF('Enrl-BackSeries'!W41-EnrlST!T41&lt;=0,"-",(1-EnrlST!T41/'Enrl-BackSeries'!W41)*100)</f>
        <v>36.824837705714977</v>
      </c>
      <c r="X41" s="92">
        <f>IF('Enrl-BackSeries'!X41-EnrlST!AD41&lt;=0,"-",(1-EnrlST!AD41/'Enrl-BackSeries'!X41)*100)</f>
        <v>54.647164599325308</v>
      </c>
      <c r="Y41" s="92">
        <f>IF('Enrl-BackSeries'!Y41-EnrlST!AE41&lt;=0,"-",(1-EnrlST!AE41/'Enrl-BackSeries'!Y41)*100)</f>
        <v>59.099112588682658</v>
      </c>
      <c r="Z41" s="92">
        <f>IF('Enrl-BackSeries'!Z41-EnrlST!AF41&lt;=0,"-",(1-EnrlST!AF41/'Enrl-BackSeries'!Z41)*100)</f>
        <v>56.779743905590131</v>
      </c>
      <c r="AA41" s="92">
        <f>IF('Enrl-BackSeries'!AA41-EnrlST!AP41&lt;=0,"-",(1-EnrlST!AP41/'Enrl-BackSeries'!AA41)*100)</f>
        <v>74.53892170799061</v>
      </c>
      <c r="AB41" s="92">
        <f>IF('Enrl-BackSeries'!AB41-EnrlST!AQ41&lt;=0,"-",(1-EnrlST!AQ41/'Enrl-BackSeries'!AB41)*100)</f>
        <v>75.307011454778831</v>
      </c>
      <c r="AC41" s="92">
        <f>IF('Enrl-BackSeries'!AC41-EnrlST!AR41&lt;=0,"-",(1-EnrlST!AR41/'Enrl-BackSeries'!AC41)*100)</f>
        <v>74.877212705622114</v>
      </c>
    </row>
    <row r="42" spans="1:29" s="47" customFormat="1">
      <c r="A42" s="48"/>
      <c r="B42" s="48"/>
      <c r="C42" s="36"/>
      <c r="D42" s="37"/>
      <c r="E42" s="49"/>
      <c r="F42" s="37"/>
      <c r="G42" s="37"/>
      <c r="H42" s="38"/>
      <c r="I42" s="37"/>
      <c r="J42" s="37"/>
      <c r="K42" s="38"/>
    </row>
    <row r="44" spans="1:29">
      <c r="C44" s="5" t="s">
        <v>153</v>
      </c>
      <c r="D44" s="169" t="s">
        <v>13</v>
      </c>
      <c r="E44" s="169" t="s">
        <v>14</v>
      </c>
      <c r="F44" s="169" t="s">
        <v>15</v>
      </c>
      <c r="G44" s="171" t="s">
        <v>154</v>
      </c>
      <c r="H44" s="171" t="s">
        <v>155</v>
      </c>
    </row>
    <row r="45" spans="1:29" ht="15.75" customHeight="1">
      <c r="C45" s="168" t="s">
        <v>97</v>
      </c>
      <c r="D45" s="172">
        <f>C41</f>
        <v>31.81187592569027</v>
      </c>
      <c r="E45" s="172">
        <f t="shared" ref="E45:F45" si="0">D41</f>
        <v>28.486401970583476</v>
      </c>
      <c r="F45" s="172">
        <f t="shared" si="0"/>
        <v>30.27234768437954</v>
      </c>
      <c r="G45" s="172">
        <f>N41</f>
        <v>30.036215693487588</v>
      </c>
      <c r="H45" s="172">
        <f>W41</f>
        <v>36.824837705714977</v>
      </c>
    </row>
    <row r="46" spans="1:29" ht="15.75" customHeight="1">
      <c r="C46" s="168" t="s">
        <v>98</v>
      </c>
      <c r="D46" s="172">
        <f>F41</f>
        <v>41.057303238100459</v>
      </c>
      <c r="E46" s="172">
        <f t="shared" ref="E46:F46" si="1">G41</f>
        <v>44.185253385356596</v>
      </c>
      <c r="F46" s="172">
        <f t="shared" si="1"/>
        <v>42.541564701724276</v>
      </c>
      <c r="G46" s="172">
        <f>Q41</f>
        <v>51.154930308919866</v>
      </c>
      <c r="H46" s="172">
        <f>Z41</f>
        <v>56.779743905590131</v>
      </c>
    </row>
    <row r="47" spans="1:29" ht="15.75" customHeight="1">
      <c r="C47" s="170" t="s">
        <v>99</v>
      </c>
      <c r="D47" s="172">
        <f>I41</f>
        <v>53.330541274942277</v>
      </c>
      <c r="E47" s="172">
        <f t="shared" ref="E47:F47" si="2">J41</f>
        <v>51.807782351322309</v>
      </c>
      <c r="F47" s="172">
        <f t="shared" si="2"/>
        <v>52.661320557001801</v>
      </c>
      <c r="G47" s="172">
        <f>T41</f>
        <v>59.014272789397346</v>
      </c>
      <c r="H47" s="172">
        <f>AC41</f>
        <v>74.877212705622114</v>
      </c>
    </row>
  </sheetData>
  <mergeCells count="12">
    <mergeCell ref="X3:Z3"/>
    <mergeCell ref="AA3:AC3"/>
    <mergeCell ref="I3:K3"/>
    <mergeCell ref="L3:N3"/>
    <mergeCell ref="O3:Q3"/>
    <mergeCell ref="R3:T3"/>
    <mergeCell ref="A41:B41"/>
    <mergeCell ref="U3:W3"/>
    <mergeCell ref="A3:A4"/>
    <mergeCell ref="B3:B4"/>
    <mergeCell ref="C3:E3"/>
    <mergeCell ref="F3:H3"/>
  </mergeCells>
  <printOptions horizontalCentered="1"/>
  <pageMargins left="0.18" right="0.16" top="0.35" bottom="0.41" header="0.22" footer="0.17"/>
  <pageSetup paperSize="9" scale="92" firstPageNumber="66" orientation="portrait" useFirstPageNumber="1" r:id="rId1"/>
  <headerFooter alignWithMargins="0">
    <oddFooter>&amp;LStatistics of School Education 2009-10&amp;C&amp;P</oddFooter>
  </headerFooter>
  <colBreaks count="2" manualBreakCount="2">
    <brk id="11" max="40" man="1"/>
    <brk id="20" max="40" man="1"/>
  </col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46"/>
  <sheetViews>
    <sheetView view="pageBreakPreview" topLeftCell="A19" zoomScaleSheetLayoutView="100" workbookViewId="0">
      <selection activeCell="K7" sqref="K7"/>
    </sheetView>
  </sheetViews>
  <sheetFormatPr defaultRowHeight="19.5" customHeight="1"/>
  <cols>
    <col min="1" max="1" width="4.5703125" style="108" customWidth="1"/>
    <col min="2" max="2" width="20" style="108" customWidth="1"/>
    <col min="3" max="4" width="11.85546875" style="108" customWidth="1"/>
    <col min="5" max="5" width="12.7109375" style="108" customWidth="1"/>
    <col min="6" max="14" width="11.85546875" style="108" customWidth="1"/>
    <col min="15" max="256" width="9.140625" style="108"/>
    <col min="257" max="257" width="4.5703125" style="108" customWidth="1"/>
    <col min="258" max="258" width="20" style="108" customWidth="1"/>
    <col min="259" max="260" width="11.85546875" style="108" customWidth="1"/>
    <col min="261" max="261" width="12.7109375" style="108" customWidth="1"/>
    <col min="262" max="270" width="11.85546875" style="108" customWidth="1"/>
    <col min="271" max="512" width="9.140625" style="108"/>
    <col min="513" max="513" width="4.5703125" style="108" customWidth="1"/>
    <col min="514" max="514" width="20" style="108" customWidth="1"/>
    <col min="515" max="516" width="11.85546875" style="108" customWidth="1"/>
    <col min="517" max="517" width="12.7109375" style="108" customWidth="1"/>
    <col min="518" max="526" width="11.85546875" style="108" customWidth="1"/>
    <col min="527" max="768" width="9.140625" style="108"/>
    <col min="769" max="769" width="4.5703125" style="108" customWidth="1"/>
    <col min="770" max="770" width="20" style="108" customWidth="1"/>
    <col min="771" max="772" width="11.85546875" style="108" customWidth="1"/>
    <col min="773" max="773" width="12.7109375" style="108" customWidth="1"/>
    <col min="774" max="782" width="11.85546875" style="108" customWidth="1"/>
    <col min="783" max="1024" width="9.140625" style="108"/>
    <col min="1025" max="1025" width="4.5703125" style="108" customWidth="1"/>
    <col min="1026" max="1026" width="20" style="108" customWidth="1"/>
    <col min="1027" max="1028" width="11.85546875" style="108" customWidth="1"/>
    <col min="1029" max="1029" width="12.7109375" style="108" customWidth="1"/>
    <col min="1030" max="1038" width="11.85546875" style="108" customWidth="1"/>
    <col min="1039" max="1280" width="9.140625" style="108"/>
    <col min="1281" max="1281" width="4.5703125" style="108" customWidth="1"/>
    <col min="1282" max="1282" width="20" style="108" customWidth="1"/>
    <col min="1283" max="1284" width="11.85546875" style="108" customWidth="1"/>
    <col min="1285" max="1285" width="12.7109375" style="108" customWidth="1"/>
    <col min="1286" max="1294" width="11.85546875" style="108" customWidth="1"/>
    <col min="1295" max="1536" width="9.140625" style="108"/>
    <col min="1537" max="1537" width="4.5703125" style="108" customWidth="1"/>
    <col min="1538" max="1538" width="20" style="108" customWidth="1"/>
    <col min="1539" max="1540" width="11.85546875" style="108" customWidth="1"/>
    <col min="1541" max="1541" width="12.7109375" style="108" customWidth="1"/>
    <col min="1542" max="1550" width="11.85546875" style="108" customWidth="1"/>
    <col min="1551" max="1792" width="9.140625" style="108"/>
    <col min="1793" max="1793" width="4.5703125" style="108" customWidth="1"/>
    <col min="1794" max="1794" width="20" style="108" customWidth="1"/>
    <col min="1795" max="1796" width="11.85546875" style="108" customWidth="1"/>
    <col min="1797" max="1797" width="12.7109375" style="108" customWidth="1"/>
    <col min="1798" max="1806" width="11.85546875" style="108" customWidth="1"/>
    <col min="1807" max="2048" width="9.140625" style="108"/>
    <col min="2049" max="2049" width="4.5703125" style="108" customWidth="1"/>
    <col min="2050" max="2050" width="20" style="108" customWidth="1"/>
    <col min="2051" max="2052" width="11.85546875" style="108" customWidth="1"/>
    <col min="2053" max="2053" width="12.7109375" style="108" customWidth="1"/>
    <col min="2054" max="2062" width="11.85546875" style="108" customWidth="1"/>
    <col min="2063" max="2304" width="9.140625" style="108"/>
    <col min="2305" max="2305" width="4.5703125" style="108" customWidth="1"/>
    <col min="2306" max="2306" width="20" style="108" customWidth="1"/>
    <col min="2307" max="2308" width="11.85546875" style="108" customWidth="1"/>
    <col min="2309" max="2309" width="12.7109375" style="108" customWidth="1"/>
    <col min="2310" max="2318" width="11.85546875" style="108" customWidth="1"/>
    <col min="2319" max="2560" width="9.140625" style="108"/>
    <col min="2561" max="2561" width="4.5703125" style="108" customWidth="1"/>
    <col min="2562" max="2562" width="20" style="108" customWidth="1"/>
    <col min="2563" max="2564" width="11.85546875" style="108" customWidth="1"/>
    <col min="2565" max="2565" width="12.7109375" style="108" customWidth="1"/>
    <col min="2566" max="2574" width="11.85546875" style="108" customWidth="1"/>
    <col min="2575" max="2816" width="9.140625" style="108"/>
    <col min="2817" max="2817" width="4.5703125" style="108" customWidth="1"/>
    <col min="2818" max="2818" width="20" style="108" customWidth="1"/>
    <col min="2819" max="2820" width="11.85546875" style="108" customWidth="1"/>
    <col min="2821" max="2821" width="12.7109375" style="108" customWidth="1"/>
    <col min="2822" max="2830" width="11.85546875" style="108" customWidth="1"/>
    <col min="2831" max="3072" width="9.140625" style="108"/>
    <col min="3073" max="3073" width="4.5703125" style="108" customWidth="1"/>
    <col min="3074" max="3074" width="20" style="108" customWidth="1"/>
    <col min="3075" max="3076" width="11.85546875" style="108" customWidth="1"/>
    <col min="3077" max="3077" width="12.7109375" style="108" customWidth="1"/>
    <col min="3078" max="3086" width="11.85546875" style="108" customWidth="1"/>
    <col min="3087" max="3328" width="9.140625" style="108"/>
    <col min="3329" max="3329" width="4.5703125" style="108" customWidth="1"/>
    <col min="3330" max="3330" width="20" style="108" customWidth="1"/>
    <col min="3331" max="3332" width="11.85546875" style="108" customWidth="1"/>
    <col min="3333" max="3333" width="12.7109375" style="108" customWidth="1"/>
    <col min="3334" max="3342" width="11.85546875" style="108" customWidth="1"/>
    <col min="3343" max="3584" width="9.140625" style="108"/>
    <col min="3585" max="3585" width="4.5703125" style="108" customWidth="1"/>
    <col min="3586" max="3586" width="20" style="108" customWidth="1"/>
    <col min="3587" max="3588" width="11.85546875" style="108" customWidth="1"/>
    <col min="3589" max="3589" width="12.7109375" style="108" customWidth="1"/>
    <col min="3590" max="3598" width="11.85546875" style="108" customWidth="1"/>
    <col min="3599" max="3840" width="9.140625" style="108"/>
    <col min="3841" max="3841" width="4.5703125" style="108" customWidth="1"/>
    <col min="3842" max="3842" width="20" style="108" customWidth="1"/>
    <col min="3843" max="3844" width="11.85546875" style="108" customWidth="1"/>
    <col min="3845" max="3845" width="12.7109375" style="108" customWidth="1"/>
    <col min="3846" max="3854" width="11.85546875" style="108" customWidth="1"/>
    <col min="3855" max="4096" width="9.140625" style="108"/>
    <col min="4097" max="4097" width="4.5703125" style="108" customWidth="1"/>
    <col min="4098" max="4098" width="20" style="108" customWidth="1"/>
    <col min="4099" max="4100" width="11.85546875" style="108" customWidth="1"/>
    <col min="4101" max="4101" width="12.7109375" style="108" customWidth="1"/>
    <col min="4102" max="4110" width="11.85546875" style="108" customWidth="1"/>
    <col min="4111" max="4352" width="9.140625" style="108"/>
    <col min="4353" max="4353" width="4.5703125" style="108" customWidth="1"/>
    <col min="4354" max="4354" width="20" style="108" customWidth="1"/>
    <col min="4355" max="4356" width="11.85546875" style="108" customWidth="1"/>
    <col min="4357" max="4357" width="12.7109375" style="108" customWidth="1"/>
    <col min="4358" max="4366" width="11.85546875" style="108" customWidth="1"/>
    <col min="4367" max="4608" width="9.140625" style="108"/>
    <col min="4609" max="4609" width="4.5703125" style="108" customWidth="1"/>
    <col min="4610" max="4610" width="20" style="108" customWidth="1"/>
    <col min="4611" max="4612" width="11.85546875" style="108" customWidth="1"/>
    <col min="4613" max="4613" width="12.7109375" style="108" customWidth="1"/>
    <col min="4614" max="4622" width="11.85546875" style="108" customWidth="1"/>
    <col min="4623" max="4864" width="9.140625" style="108"/>
    <col min="4865" max="4865" width="4.5703125" style="108" customWidth="1"/>
    <col min="4866" max="4866" width="20" style="108" customWidth="1"/>
    <col min="4867" max="4868" width="11.85546875" style="108" customWidth="1"/>
    <col min="4869" max="4869" width="12.7109375" style="108" customWidth="1"/>
    <col min="4870" max="4878" width="11.85546875" style="108" customWidth="1"/>
    <col min="4879" max="5120" width="9.140625" style="108"/>
    <col min="5121" max="5121" width="4.5703125" style="108" customWidth="1"/>
    <col min="5122" max="5122" width="20" style="108" customWidth="1"/>
    <col min="5123" max="5124" width="11.85546875" style="108" customWidth="1"/>
    <col min="5125" max="5125" width="12.7109375" style="108" customWidth="1"/>
    <col min="5126" max="5134" width="11.85546875" style="108" customWidth="1"/>
    <col min="5135" max="5376" width="9.140625" style="108"/>
    <col min="5377" max="5377" width="4.5703125" style="108" customWidth="1"/>
    <col min="5378" max="5378" width="20" style="108" customWidth="1"/>
    <col min="5379" max="5380" width="11.85546875" style="108" customWidth="1"/>
    <col min="5381" max="5381" width="12.7109375" style="108" customWidth="1"/>
    <col min="5382" max="5390" width="11.85546875" style="108" customWidth="1"/>
    <col min="5391" max="5632" width="9.140625" style="108"/>
    <col min="5633" max="5633" width="4.5703125" style="108" customWidth="1"/>
    <col min="5634" max="5634" width="20" style="108" customWidth="1"/>
    <col min="5635" max="5636" width="11.85546875" style="108" customWidth="1"/>
    <col min="5637" max="5637" width="12.7109375" style="108" customWidth="1"/>
    <col min="5638" max="5646" width="11.85546875" style="108" customWidth="1"/>
    <col min="5647" max="5888" width="9.140625" style="108"/>
    <col min="5889" max="5889" width="4.5703125" style="108" customWidth="1"/>
    <col min="5890" max="5890" width="20" style="108" customWidth="1"/>
    <col min="5891" max="5892" width="11.85546875" style="108" customWidth="1"/>
    <col min="5893" max="5893" width="12.7109375" style="108" customWidth="1"/>
    <col min="5894" max="5902" width="11.85546875" style="108" customWidth="1"/>
    <col min="5903" max="6144" width="9.140625" style="108"/>
    <col min="6145" max="6145" width="4.5703125" style="108" customWidth="1"/>
    <col min="6146" max="6146" width="20" style="108" customWidth="1"/>
    <col min="6147" max="6148" width="11.85546875" style="108" customWidth="1"/>
    <col min="6149" max="6149" width="12.7109375" style="108" customWidth="1"/>
    <col min="6150" max="6158" width="11.85546875" style="108" customWidth="1"/>
    <col min="6159" max="6400" width="9.140625" style="108"/>
    <col min="6401" max="6401" width="4.5703125" style="108" customWidth="1"/>
    <col min="6402" max="6402" width="20" style="108" customWidth="1"/>
    <col min="6403" max="6404" width="11.85546875" style="108" customWidth="1"/>
    <col min="6405" max="6405" width="12.7109375" style="108" customWidth="1"/>
    <col min="6406" max="6414" width="11.85546875" style="108" customWidth="1"/>
    <col min="6415" max="6656" width="9.140625" style="108"/>
    <col min="6657" max="6657" width="4.5703125" style="108" customWidth="1"/>
    <col min="6658" max="6658" width="20" style="108" customWidth="1"/>
    <col min="6659" max="6660" width="11.85546875" style="108" customWidth="1"/>
    <col min="6661" max="6661" width="12.7109375" style="108" customWidth="1"/>
    <col min="6662" max="6670" width="11.85546875" style="108" customWidth="1"/>
    <col min="6671" max="6912" width="9.140625" style="108"/>
    <col min="6913" max="6913" width="4.5703125" style="108" customWidth="1"/>
    <col min="6914" max="6914" width="20" style="108" customWidth="1"/>
    <col min="6915" max="6916" width="11.85546875" style="108" customWidth="1"/>
    <col min="6917" max="6917" width="12.7109375" style="108" customWidth="1"/>
    <col min="6918" max="6926" width="11.85546875" style="108" customWidth="1"/>
    <col min="6927" max="7168" width="9.140625" style="108"/>
    <col min="7169" max="7169" width="4.5703125" style="108" customWidth="1"/>
    <col min="7170" max="7170" width="20" style="108" customWidth="1"/>
    <col min="7171" max="7172" width="11.85546875" style="108" customWidth="1"/>
    <col min="7173" max="7173" width="12.7109375" style="108" customWidth="1"/>
    <col min="7174" max="7182" width="11.85546875" style="108" customWidth="1"/>
    <col min="7183" max="7424" width="9.140625" style="108"/>
    <col min="7425" max="7425" width="4.5703125" style="108" customWidth="1"/>
    <col min="7426" max="7426" width="20" style="108" customWidth="1"/>
    <col min="7427" max="7428" width="11.85546875" style="108" customWidth="1"/>
    <col min="7429" max="7429" width="12.7109375" style="108" customWidth="1"/>
    <col min="7430" max="7438" width="11.85546875" style="108" customWidth="1"/>
    <col min="7439" max="7680" width="9.140625" style="108"/>
    <col min="7681" max="7681" width="4.5703125" style="108" customWidth="1"/>
    <col min="7682" max="7682" width="20" style="108" customWidth="1"/>
    <col min="7683" max="7684" width="11.85546875" style="108" customWidth="1"/>
    <col min="7685" max="7685" width="12.7109375" style="108" customWidth="1"/>
    <col min="7686" max="7694" width="11.85546875" style="108" customWidth="1"/>
    <col min="7695" max="7936" width="9.140625" style="108"/>
    <col min="7937" max="7937" width="4.5703125" style="108" customWidth="1"/>
    <col min="7938" max="7938" width="20" style="108" customWidth="1"/>
    <col min="7939" max="7940" width="11.85546875" style="108" customWidth="1"/>
    <col min="7941" max="7941" width="12.7109375" style="108" customWidth="1"/>
    <col min="7942" max="7950" width="11.85546875" style="108" customWidth="1"/>
    <col min="7951" max="8192" width="9.140625" style="108"/>
    <col min="8193" max="8193" width="4.5703125" style="108" customWidth="1"/>
    <col min="8194" max="8194" width="20" style="108" customWidth="1"/>
    <col min="8195" max="8196" width="11.85546875" style="108" customWidth="1"/>
    <col min="8197" max="8197" width="12.7109375" style="108" customWidth="1"/>
    <col min="8198" max="8206" width="11.85546875" style="108" customWidth="1"/>
    <col min="8207" max="8448" width="9.140625" style="108"/>
    <col min="8449" max="8449" width="4.5703125" style="108" customWidth="1"/>
    <col min="8450" max="8450" width="20" style="108" customWidth="1"/>
    <col min="8451" max="8452" width="11.85546875" style="108" customWidth="1"/>
    <col min="8453" max="8453" width="12.7109375" style="108" customWidth="1"/>
    <col min="8454" max="8462" width="11.85546875" style="108" customWidth="1"/>
    <col min="8463" max="8704" width="9.140625" style="108"/>
    <col min="8705" max="8705" width="4.5703125" style="108" customWidth="1"/>
    <col min="8706" max="8706" width="20" style="108" customWidth="1"/>
    <col min="8707" max="8708" width="11.85546875" style="108" customWidth="1"/>
    <col min="8709" max="8709" width="12.7109375" style="108" customWidth="1"/>
    <col min="8710" max="8718" width="11.85546875" style="108" customWidth="1"/>
    <col min="8719" max="8960" width="9.140625" style="108"/>
    <col min="8961" max="8961" width="4.5703125" style="108" customWidth="1"/>
    <col min="8962" max="8962" width="20" style="108" customWidth="1"/>
    <col min="8963" max="8964" width="11.85546875" style="108" customWidth="1"/>
    <col min="8965" max="8965" width="12.7109375" style="108" customWidth="1"/>
    <col min="8966" max="8974" width="11.85546875" style="108" customWidth="1"/>
    <col min="8975" max="9216" width="9.140625" style="108"/>
    <col min="9217" max="9217" width="4.5703125" style="108" customWidth="1"/>
    <col min="9218" max="9218" width="20" style="108" customWidth="1"/>
    <col min="9219" max="9220" width="11.85546875" style="108" customWidth="1"/>
    <col min="9221" max="9221" width="12.7109375" style="108" customWidth="1"/>
    <col min="9222" max="9230" width="11.85546875" style="108" customWidth="1"/>
    <col min="9231" max="9472" width="9.140625" style="108"/>
    <col min="9473" max="9473" width="4.5703125" style="108" customWidth="1"/>
    <col min="9474" max="9474" width="20" style="108" customWidth="1"/>
    <col min="9475" max="9476" width="11.85546875" style="108" customWidth="1"/>
    <col min="9477" max="9477" width="12.7109375" style="108" customWidth="1"/>
    <col min="9478" max="9486" width="11.85546875" style="108" customWidth="1"/>
    <col min="9487" max="9728" width="9.140625" style="108"/>
    <col min="9729" max="9729" width="4.5703125" style="108" customWidth="1"/>
    <col min="9730" max="9730" width="20" style="108" customWidth="1"/>
    <col min="9731" max="9732" width="11.85546875" style="108" customWidth="1"/>
    <col min="9733" max="9733" width="12.7109375" style="108" customWidth="1"/>
    <col min="9734" max="9742" width="11.85546875" style="108" customWidth="1"/>
    <col min="9743" max="9984" width="9.140625" style="108"/>
    <col min="9985" max="9985" width="4.5703125" style="108" customWidth="1"/>
    <col min="9986" max="9986" width="20" style="108" customWidth="1"/>
    <col min="9987" max="9988" width="11.85546875" style="108" customWidth="1"/>
    <col min="9989" max="9989" width="12.7109375" style="108" customWidth="1"/>
    <col min="9990" max="9998" width="11.85546875" style="108" customWidth="1"/>
    <col min="9999" max="10240" width="9.140625" style="108"/>
    <col min="10241" max="10241" width="4.5703125" style="108" customWidth="1"/>
    <col min="10242" max="10242" width="20" style="108" customWidth="1"/>
    <col min="10243" max="10244" width="11.85546875" style="108" customWidth="1"/>
    <col min="10245" max="10245" width="12.7109375" style="108" customWidth="1"/>
    <col min="10246" max="10254" width="11.85546875" style="108" customWidth="1"/>
    <col min="10255" max="10496" width="9.140625" style="108"/>
    <col min="10497" max="10497" width="4.5703125" style="108" customWidth="1"/>
    <col min="10498" max="10498" width="20" style="108" customWidth="1"/>
    <col min="10499" max="10500" width="11.85546875" style="108" customWidth="1"/>
    <col min="10501" max="10501" width="12.7109375" style="108" customWidth="1"/>
    <col min="10502" max="10510" width="11.85546875" style="108" customWidth="1"/>
    <col min="10511" max="10752" width="9.140625" style="108"/>
    <col min="10753" max="10753" width="4.5703125" style="108" customWidth="1"/>
    <col min="10754" max="10754" width="20" style="108" customWidth="1"/>
    <col min="10755" max="10756" width="11.85546875" style="108" customWidth="1"/>
    <col min="10757" max="10757" width="12.7109375" style="108" customWidth="1"/>
    <col min="10758" max="10766" width="11.85546875" style="108" customWidth="1"/>
    <col min="10767" max="11008" width="9.140625" style="108"/>
    <col min="11009" max="11009" width="4.5703125" style="108" customWidth="1"/>
    <col min="11010" max="11010" width="20" style="108" customWidth="1"/>
    <col min="11011" max="11012" width="11.85546875" style="108" customWidth="1"/>
    <col min="11013" max="11013" width="12.7109375" style="108" customWidth="1"/>
    <col min="11014" max="11022" width="11.85546875" style="108" customWidth="1"/>
    <col min="11023" max="11264" width="9.140625" style="108"/>
    <col min="11265" max="11265" width="4.5703125" style="108" customWidth="1"/>
    <col min="11266" max="11266" width="20" style="108" customWidth="1"/>
    <col min="11267" max="11268" width="11.85546875" style="108" customWidth="1"/>
    <col min="11269" max="11269" width="12.7109375" style="108" customWidth="1"/>
    <col min="11270" max="11278" width="11.85546875" style="108" customWidth="1"/>
    <col min="11279" max="11520" width="9.140625" style="108"/>
    <col min="11521" max="11521" width="4.5703125" style="108" customWidth="1"/>
    <col min="11522" max="11522" width="20" style="108" customWidth="1"/>
    <col min="11523" max="11524" width="11.85546875" style="108" customWidth="1"/>
    <col min="11525" max="11525" width="12.7109375" style="108" customWidth="1"/>
    <col min="11526" max="11534" width="11.85546875" style="108" customWidth="1"/>
    <col min="11535" max="11776" width="9.140625" style="108"/>
    <col min="11777" max="11777" width="4.5703125" style="108" customWidth="1"/>
    <col min="11778" max="11778" width="20" style="108" customWidth="1"/>
    <col min="11779" max="11780" width="11.85546875" style="108" customWidth="1"/>
    <col min="11781" max="11781" width="12.7109375" style="108" customWidth="1"/>
    <col min="11782" max="11790" width="11.85546875" style="108" customWidth="1"/>
    <col min="11791" max="12032" width="9.140625" style="108"/>
    <col min="12033" max="12033" width="4.5703125" style="108" customWidth="1"/>
    <col min="12034" max="12034" width="20" style="108" customWidth="1"/>
    <col min="12035" max="12036" width="11.85546875" style="108" customWidth="1"/>
    <col min="12037" max="12037" width="12.7109375" style="108" customWidth="1"/>
    <col min="12038" max="12046" width="11.85546875" style="108" customWidth="1"/>
    <col min="12047" max="12288" width="9.140625" style="108"/>
    <col min="12289" max="12289" width="4.5703125" style="108" customWidth="1"/>
    <col min="12290" max="12290" width="20" style="108" customWidth="1"/>
    <col min="12291" max="12292" width="11.85546875" style="108" customWidth="1"/>
    <col min="12293" max="12293" width="12.7109375" style="108" customWidth="1"/>
    <col min="12294" max="12302" width="11.85546875" style="108" customWidth="1"/>
    <col min="12303" max="12544" width="9.140625" style="108"/>
    <col min="12545" max="12545" width="4.5703125" style="108" customWidth="1"/>
    <col min="12546" max="12546" width="20" style="108" customWidth="1"/>
    <col min="12547" max="12548" width="11.85546875" style="108" customWidth="1"/>
    <col min="12549" max="12549" width="12.7109375" style="108" customWidth="1"/>
    <col min="12550" max="12558" width="11.85546875" style="108" customWidth="1"/>
    <col min="12559" max="12800" width="9.140625" style="108"/>
    <col min="12801" max="12801" width="4.5703125" style="108" customWidth="1"/>
    <col min="12802" max="12802" width="20" style="108" customWidth="1"/>
    <col min="12803" max="12804" width="11.85546875" style="108" customWidth="1"/>
    <col min="12805" max="12805" width="12.7109375" style="108" customWidth="1"/>
    <col min="12806" max="12814" width="11.85546875" style="108" customWidth="1"/>
    <col min="12815" max="13056" width="9.140625" style="108"/>
    <col min="13057" max="13057" width="4.5703125" style="108" customWidth="1"/>
    <col min="13058" max="13058" width="20" style="108" customWidth="1"/>
    <col min="13059" max="13060" width="11.85546875" style="108" customWidth="1"/>
    <col min="13061" max="13061" width="12.7109375" style="108" customWidth="1"/>
    <col min="13062" max="13070" width="11.85546875" style="108" customWidth="1"/>
    <col min="13071" max="13312" width="9.140625" style="108"/>
    <col min="13313" max="13313" width="4.5703125" style="108" customWidth="1"/>
    <col min="13314" max="13314" width="20" style="108" customWidth="1"/>
    <col min="13315" max="13316" width="11.85546875" style="108" customWidth="1"/>
    <col min="13317" max="13317" width="12.7109375" style="108" customWidth="1"/>
    <col min="13318" max="13326" width="11.85546875" style="108" customWidth="1"/>
    <col min="13327" max="13568" width="9.140625" style="108"/>
    <col min="13569" max="13569" width="4.5703125" style="108" customWidth="1"/>
    <col min="13570" max="13570" width="20" style="108" customWidth="1"/>
    <col min="13571" max="13572" width="11.85546875" style="108" customWidth="1"/>
    <col min="13573" max="13573" width="12.7109375" style="108" customWidth="1"/>
    <col min="13574" max="13582" width="11.85546875" style="108" customWidth="1"/>
    <col min="13583" max="13824" width="9.140625" style="108"/>
    <col min="13825" max="13825" width="4.5703125" style="108" customWidth="1"/>
    <col min="13826" max="13826" width="20" style="108" customWidth="1"/>
    <col min="13827" max="13828" width="11.85546875" style="108" customWidth="1"/>
    <col min="13829" max="13829" width="12.7109375" style="108" customWidth="1"/>
    <col min="13830" max="13838" width="11.85546875" style="108" customWidth="1"/>
    <col min="13839" max="14080" width="9.140625" style="108"/>
    <col min="14081" max="14081" width="4.5703125" style="108" customWidth="1"/>
    <col min="14082" max="14082" width="20" style="108" customWidth="1"/>
    <col min="14083" max="14084" width="11.85546875" style="108" customWidth="1"/>
    <col min="14085" max="14085" width="12.7109375" style="108" customWidth="1"/>
    <col min="14086" max="14094" width="11.85546875" style="108" customWidth="1"/>
    <col min="14095" max="14336" width="9.140625" style="108"/>
    <col min="14337" max="14337" width="4.5703125" style="108" customWidth="1"/>
    <col min="14338" max="14338" width="20" style="108" customWidth="1"/>
    <col min="14339" max="14340" width="11.85546875" style="108" customWidth="1"/>
    <col min="14341" max="14341" width="12.7109375" style="108" customWidth="1"/>
    <col min="14342" max="14350" width="11.85546875" style="108" customWidth="1"/>
    <col min="14351" max="14592" width="9.140625" style="108"/>
    <col min="14593" max="14593" width="4.5703125" style="108" customWidth="1"/>
    <col min="14594" max="14594" width="20" style="108" customWidth="1"/>
    <col min="14595" max="14596" width="11.85546875" style="108" customWidth="1"/>
    <col min="14597" max="14597" width="12.7109375" style="108" customWidth="1"/>
    <col min="14598" max="14606" width="11.85546875" style="108" customWidth="1"/>
    <col min="14607" max="14848" width="9.140625" style="108"/>
    <col min="14849" max="14849" width="4.5703125" style="108" customWidth="1"/>
    <col min="14850" max="14850" width="20" style="108" customWidth="1"/>
    <col min="14851" max="14852" width="11.85546875" style="108" customWidth="1"/>
    <col min="14853" max="14853" width="12.7109375" style="108" customWidth="1"/>
    <col min="14854" max="14862" width="11.85546875" style="108" customWidth="1"/>
    <col min="14863" max="15104" width="9.140625" style="108"/>
    <col min="15105" max="15105" width="4.5703125" style="108" customWidth="1"/>
    <col min="15106" max="15106" width="20" style="108" customWidth="1"/>
    <col min="15107" max="15108" width="11.85546875" style="108" customWidth="1"/>
    <col min="15109" max="15109" width="12.7109375" style="108" customWidth="1"/>
    <col min="15110" max="15118" width="11.85546875" style="108" customWidth="1"/>
    <col min="15119" max="15360" width="9.140625" style="108"/>
    <col min="15361" max="15361" width="4.5703125" style="108" customWidth="1"/>
    <col min="15362" max="15362" width="20" style="108" customWidth="1"/>
    <col min="15363" max="15364" width="11.85546875" style="108" customWidth="1"/>
    <col min="15365" max="15365" width="12.7109375" style="108" customWidth="1"/>
    <col min="15366" max="15374" width="11.85546875" style="108" customWidth="1"/>
    <col min="15375" max="15616" width="9.140625" style="108"/>
    <col min="15617" max="15617" width="4.5703125" style="108" customWidth="1"/>
    <col min="15618" max="15618" width="20" style="108" customWidth="1"/>
    <col min="15619" max="15620" width="11.85546875" style="108" customWidth="1"/>
    <col min="15621" max="15621" width="12.7109375" style="108" customWidth="1"/>
    <col min="15622" max="15630" width="11.85546875" style="108" customWidth="1"/>
    <col min="15631" max="15872" width="9.140625" style="108"/>
    <col min="15873" max="15873" width="4.5703125" style="108" customWidth="1"/>
    <col min="15874" max="15874" width="20" style="108" customWidth="1"/>
    <col min="15875" max="15876" width="11.85546875" style="108" customWidth="1"/>
    <col min="15877" max="15877" width="12.7109375" style="108" customWidth="1"/>
    <col min="15878" max="15886" width="11.85546875" style="108" customWidth="1"/>
    <col min="15887" max="16128" width="9.140625" style="108"/>
    <col min="16129" max="16129" width="4.5703125" style="108" customWidth="1"/>
    <col min="16130" max="16130" width="20" style="108" customWidth="1"/>
    <col min="16131" max="16132" width="11.85546875" style="108" customWidth="1"/>
    <col min="16133" max="16133" width="12.7109375" style="108" customWidth="1"/>
    <col min="16134" max="16142" width="11.85546875" style="108" customWidth="1"/>
    <col min="16143" max="16384" width="9.140625" style="108"/>
  </cols>
  <sheetData>
    <row r="1" spans="1:16" ht="19.5" customHeight="1">
      <c r="B1" s="109"/>
      <c r="C1" s="110" t="s">
        <v>160</v>
      </c>
      <c r="I1" s="110" t="str">
        <f>C1</f>
        <v>Table H1: Projected Population 2009</v>
      </c>
    </row>
    <row r="2" spans="1:16" ht="18.75" customHeight="1">
      <c r="C2" s="154" t="s">
        <v>81</v>
      </c>
      <c r="D2" s="111"/>
      <c r="E2" s="111"/>
      <c r="F2" s="111"/>
      <c r="G2" s="111"/>
      <c r="H2" s="111"/>
      <c r="I2" s="154" t="str">
        <f>C2</f>
        <v>All Categories</v>
      </c>
      <c r="J2" s="111"/>
      <c r="K2" s="111"/>
      <c r="L2" s="111"/>
      <c r="M2" s="111"/>
      <c r="N2" s="111"/>
    </row>
    <row r="3" spans="1:16" s="113" customFormat="1" ht="18.75" customHeight="1">
      <c r="A3" s="208" t="s">
        <v>67</v>
      </c>
      <c r="B3" s="208" t="s">
        <v>65</v>
      </c>
      <c r="C3" s="204" t="s">
        <v>118</v>
      </c>
      <c r="D3" s="205"/>
      <c r="E3" s="206"/>
      <c r="F3" s="204" t="s">
        <v>119</v>
      </c>
      <c r="G3" s="205"/>
      <c r="H3" s="206"/>
      <c r="I3" s="204" t="s">
        <v>120</v>
      </c>
      <c r="J3" s="205"/>
      <c r="K3" s="206"/>
      <c r="L3" s="204" t="s">
        <v>121</v>
      </c>
      <c r="M3" s="205"/>
      <c r="N3" s="206"/>
      <c r="O3" s="112"/>
      <c r="P3" s="112"/>
    </row>
    <row r="4" spans="1:16" s="112" customFormat="1" ht="18.75" customHeight="1">
      <c r="A4" s="207"/>
      <c r="B4" s="207"/>
      <c r="C4" s="114" t="s">
        <v>122</v>
      </c>
      <c r="D4" s="114" t="s">
        <v>123</v>
      </c>
      <c r="E4" s="114" t="s">
        <v>15</v>
      </c>
      <c r="F4" s="114" t="s">
        <v>122</v>
      </c>
      <c r="G4" s="114" t="s">
        <v>123</v>
      </c>
      <c r="H4" s="114" t="s">
        <v>15</v>
      </c>
      <c r="I4" s="114" t="s">
        <v>122</v>
      </c>
      <c r="J4" s="114" t="s">
        <v>123</v>
      </c>
      <c r="K4" s="114" t="s">
        <v>15</v>
      </c>
      <c r="L4" s="114" t="s">
        <v>122</v>
      </c>
      <c r="M4" s="114" t="s">
        <v>123</v>
      </c>
      <c r="N4" s="114" t="s">
        <v>15</v>
      </c>
    </row>
    <row r="5" spans="1:16" s="116" customFormat="1" ht="10.5" customHeight="1">
      <c r="A5" s="115">
        <v>1</v>
      </c>
      <c r="B5" s="115">
        <v>2</v>
      </c>
      <c r="C5" s="115">
        <v>3</v>
      </c>
      <c r="D5" s="115">
        <v>4</v>
      </c>
      <c r="E5" s="115">
        <v>5</v>
      </c>
      <c r="F5" s="115">
        <v>6</v>
      </c>
      <c r="G5" s="115">
        <v>7</v>
      </c>
      <c r="H5" s="115">
        <v>8</v>
      </c>
      <c r="I5" s="115">
        <v>9</v>
      </c>
      <c r="J5" s="115">
        <v>10</v>
      </c>
      <c r="K5" s="115">
        <v>11</v>
      </c>
      <c r="L5" s="115">
        <v>12</v>
      </c>
      <c r="M5" s="115">
        <v>13</v>
      </c>
      <c r="N5" s="115">
        <v>14</v>
      </c>
    </row>
    <row r="6" spans="1:16" ht="18.75" customHeight="1">
      <c r="A6" s="117">
        <v>1</v>
      </c>
      <c r="B6" s="118" t="s">
        <v>16</v>
      </c>
      <c r="C6" s="119">
        <v>3701896</v>
      </c>
      <c r="D6" s="119">
        <v>3572933</v>
      </c>
      <c r="E6" s="120">
        <f>C6+D6</f>
        <v>7274829</v>
      </c>
      <c r="F6" s="121">
        <v>2366406</v>
      </c>
      <c r="G6" s="121">
        <v>2295927</v>
      </c>
      <c r="H6" s="120">
        <f>F6+G6</f>
        <v>4662333</v>
      </c>
      <c r="I6" s="121">
        <v>1647469</v>
      </c>
      <c r="J6" s="121">
        <v>1583593</v>
      </c>
      <c r="K6" s="120">
        <f>I6+J6</f>
        <v>3231062</v>
      </c>
      <c r="L6" s="121">
        <v>1714326</v>
      </c>
      <c r="M6" s="121">
        <v>1637148</v>
      </c>
      <c r="N6" s="120">
        <f>L6+M6</f>
        <v>3351474</v>
      </c>
    </row>
    <row r="7" spans="1:16" ht="18.75" customHeight="1">
      <c r="A7" s="117">
        <v>2</v>
      </c>
      <c r="B7" s="118" t="s">
        <v>17</v>
      </c>
      <c r="C7" s="119">
        <v>66202</v>
      </c>
      <c r="D7" s="119">
        <v>63890</v>
      </c>
      <c r="E7" s="120">
        <f t="shared" ref="E7:E40" si="0">C7+D7</f>
        <v>130092</v>
      </c>
      <c r="F7" s="121">
        <v>46143</v>
      </c>
      <c r="G7" s="121">
        <v>44621</v>
      </c>
      <c r="H7" s="120">
        <f t="shared" ref="H7:H40" si="1">F7+G7</f>
        <v>90764</v>
      </c>
      <c r="I7" s="121">
        <v>31550</v>
      </c>
      <c r="J7" s="121">
        <v>30275</v>
      </c>
      <c r="K7" s="120">
        <f t="shared" ref="K7:K40" si="2">I7+J7</f>
        <v>61825</v>
      </c>
      <c r="L7" s="121">
        <v>32264</v>
      </c>
      <c r="M7" s="121">
        <v>30849</v>
      </c>
      <c r="N7" s="120">
        <f t="shared" ref="N7:N40" si="3">L7+M7</f>
        <v>63113</v>
      </c>
    </row>
    <row r="8" spans="1:16" ht="18.75" customHeight="1">
      <c r="A8" s="117">
        <v>3</v>
      </c>
      <c r="B8" s="118" t="s">
        <v>48</v>
      </c>
      <c r="C8" s="119">
        <v>1596506</v>
      </c>
      <c r="D8" s="119">
        <v>1551403</v>
      </c>
      <c r="E8" s="120">
        <f t="shared" si="0"/>
        <v>3147909</v>
      </c>
      <c r="F8" s="121">
        <v>1014141</v>
      </c>
      <c r="G8" s="121">
        <v>984156</v>
      </c>
      <c r="H8" s="120">
        <f t="shared" si="1"/>
        <v>1998297</v>
      </c>
      <c r="I8" s="121">
        <v>678960</v>
      </c>
      <c r="J8" s="121">
        <v>649962</v>
      </c>
      <c r="K8" s="120">
        <f t="shared" si="2"/>
        <v>1328922</v>
      </c>
      <c r="L8" s="121">
        <v>684598</v>
      </c>
      <c r="M8" s="121">
        <v>649540</v>
      </c>
      <c r="N8" s="120">
        <f t="shared" si="3"/>
        <v>1334138</v>
      </c>
    </row>
    <row r="9" spans="1:16" ht="18.75" customHeight="1">
      <c r="A9" s="117">
        <v>4</v>
      </c>
      <c r="B9" s="122" t="s">
        <v>49</v>
      </c>
      <c r="C9" s="119">
        <v>6173308</v>
      </c>
      <c r="D9" s="119">
        <v>5635627</v>
      </c>
      <c r="E9" s="120">
        <f t="shared" si="0"/>
        <v>11808935</v>
      </c>
      <c r="F9" s="121">
        <v>3850613</v>
      </c>
      <c r="G9" s="121">
        <v>3593270</v>
      </c>
      <c r="H9" s="120">
        <f t="shared" si="1"/>
        <v>7443883</v>
      </c>
      <c r="I9" s="121">
        <v>2503241</v>
      </c>
      <c r="J9" s="121">
        <v>2278254</v>
      </c>
      <c r="K9" s="120">
        <f t="shared" si="2"/>
        <v>4781495</v>
      </c>
      <c r="L9" s="121">
        <v>2469106</v>
      </c>
      <c r="M9" s="121">
        <v>2196195</v>
      </c>
      <c r="N9" s="120">
        <f t="shared" si="3"/>
        <v>4665301</v>
      </c>
    </row>
    <row r="10" spans="1:16" ht="18.75" customHeight="1">
      <c r="A10" s="117">
        <v>5</v>
      </c>
      <c r="B10" s="122" t="s">
        <v>19</v>
      </c>
      <c r="C10" s="119">
        <v>1329257</v>
      </c>
      <c r="D10" s="119">
        <v>1292156</v>
      </c>
      <c r="E10" s="120">
        <f t="shared" si="0"/>
        <v>2621413</v>
      </c>
      <c r="F10" s="121">
        <v>803490</v>
      </c>
      <c r="G10" s="121">
        <v>785891</v>
      </c>
      <c r="H10" s="120">
        <f t="shared" si="1"/>
        <v>1589381</v>
      </c>
      <c r="I10" s="121">
        <v>529708</v>
      </c>
      <c r="J10" s="121">
        <v>513898</v>
      </c>
      <c r="K10" s="120">
        <f t="shared" si="2"/>
        <v>1043606</v>
      </c>
      <c r="L10" s="121">
        <v>527132</v>
      </c>
      <c r="M10" s="121">
        <v>507330</v>
      </c>
      <c r="N10" s="120">
        <f t="shared" si="3"/>
        <v>1034462</v>
      </c>
    </row>
    <row r="11" spans="1:16" ht="18.75" customHeight="1">
      <c r="A11" s="117">
        <v>6</v>
      </c>
      <c r="B11" s="118" t="s">
        <v>20</v>
      </c>
      <c r="C11" s="119">
        <v>62635</v>
      </c>
      <c r="D11" s="119">
        <v>59630</v>
      </c>
      <c r="E11" s="120">
        <f t="shared" si="0"/>
        <v>122265</v>
      </c>
      <c r="F11" s="121">
        <v>38778</v>
      </c>
      <c r="G11" s="121">
        <v>36623</v>
      </c>
      <c r="H11" s="120">
        <f t="shared" si="1"/>
        <v>75401</v>
      </c>
      <c r="I11" s="121">
        <v>26663</v>
      </c>
      <c r="J11" s="121">
        <v>25403</v>
      </c>
      <c r="K11" s="120">
        <f t="shared" si="2"/>
        <v>52066</v>
      </c>
      <c r="L11" s="121">
        <v>25763</v>
      </c>
      <c r="M11" s="121">
        <v>24641</v>
      </c>
      <c r="N11" s="120">
        <f t="shared" si="3"/>
        <v>50404</v>
      </c>
    </row>
    <row r="12" spans="1:16" ht="18.75" customHeight="1">
      <c r="A12" s="117">
        <v>7</v>
      </c>
      <c r="B12" s="118" t="s">
        <v>21</v>
      </c>
      <c r="C12" s="119">
        <v>2932372</v>
      </c>
      <c r="D12" s="119">
        <v>2536121</v>
      </c>
      <c r="E12" s="120">
        <f t="shared" si="0"/>
        <v>5468493</v>
      </c>
      <c r="F12" s="121">
        <v>1767966</v>
      </c>
      <c r="G12" s="121">
        <v>1575063</v>
      </c>
      <c r="H12" s="120">
        <f t="shared" si="1"/>
        <v>3343029</v>
      </c>
      <c r="I12" s="121">
        <v>1193285</v>
      </c>
      <c r="J12" s="121">
        <v>1061369</v>
      </c>
      <c r="K12" s="120">
        <f t="shared" si="2"/>
        <v>2254654</v>
      </c>
      <c r="L12" s="121">
        <v>1208940</v>
      </c>
      <c r="M12" s="121">
        <v>1074002</v>
      </c>
      <c r="N12" s="120">
        <f t="shared" si="3"/>
        <v>2282942</v>
      </c>
    </row>
    <row r="13" spans="1:16" ht="18.75" customHeight="1">
      <c r="A13" s="117">
        <v>8</v>
      </c>
      <c r="B13" s="118" t="s">
        <v>22</v>
      </c>
      <c r="C13" s="119">
        <v>1337240</v>
      </c>
      <c r="D13" s="119">
        <v>1090474</v>
      </c>
      <c r="E13" s="120">
        <f t="shared" si="0"/>
        <v>2427714</v>
      </c>
      <c r="F13" s="121">
        <v>815764</v>
      </c>
      <c r="G13" s="121">
        <v>694066</v>
      </c>
      <c r="H13" s="120">
        <f t="shared" si="1"/>
        <v>1509830</v>
      </c>
      <c r="I13" s="121">
        <v>556005</v>
      </c>
      <c r="J13" s="121">
        <v>474978</v>
      </c>
      <c r="K13" s="120">
        <f t="shared" si="2"/>
        <v>1030983</v>
      </c>
      <c r="L13" s="121">
        <v>567819</v>
      </c>
      <c r="M13" s="121">
        <v>485964</v>
      </c>
      <c r="N13" s="120">
        <f t="shared" si="3"/>
        <v>1053783</v>
      </c>
    </row>
    <row r="14" spans="1:16" ht="18.75" customHeight="1">
      <c r="A14" s="117">
        <v>9</v>
      </c>
      <c r="B14" s="118" t="s">
        <v>50</v>
      </c>
      <c r="C14" s="119">
        <v>304010</v>
      </c>
      <c r="D14" s="119">
        <v>274955</v>
      </c>
      <c r="E14" s="120">
        <f t="shared" si="0"/>
        <v>578965</v>
      </c>
      <c r="F14" s="121">
        <v>190296</v>
      </c>
      <c r="G14" s="121">
        <v>173971</v>
      </c>
      <c r="H14" s="120">
        <f t="shared" si="1"/>
        <v>364267</v>
      </c>
      <c r="I14" s="121">
        <v>130623</v>
      </c>
      <c r="J14" s="121">
        <v>119830</v>
      </c>
      <c r="K14" s="120">
        <f t="shared" si="2"/>
        <v>250453</v>
      </c>
      <c r="L14" s="121">
        <v>133088</v>
      </c>
      <c r="M14" s="121">
        <v>123656</v>
      </c>
      <c r="N14" s="120">
        <f t="shared" si="3"/>
        <v>256744</v>
      </c>
    </row>
    <row r="15" spans="1:16" ht="18.75" customHeight="1">
      <c r="A15" s="117">
        <v>10</v>
      </c>
      <c r="B15" s="118" t="s">
        <v>51</v>
      </c>
      <c r="C15" s="119">
        <v>601108</v>
      </c>
      <c r="D15" s="119">
        <v>543708</v>
      </c>
      <c r="E15" s="120">
        <f t="shared" si="0"/>
        <v>1144816</v>
      </c>
      <c r="F15" s="121">
        <v>365878</v>
      </c>
      <c r="G15" s="121">
        <v>337715</v>
      </c>
      <c r="H15" s="120">
        <f t="shared" si="1"/>
        <v>703593</v>
      </c>
      <c r="I15" s="121">
        <v>258796</v>
      </c>
      <c r="J15" s="121">
        <v>238187</v>
      </c>
      <c r="K15" s="120">
        <f t="shared" si="2"/>
        <v>496983</v>
      </c>
      <c r="L15" s="121">
        <v>271019</v>
      </c>
      <c r="M15" s="121">
        <v>250355</v>
      </c>
      <c r="N15" s="120">
        <f t="shared" si="3"/>
        <v>521374</v>
      </c>
    </row>
    <row r="16" spans="1:16" ht="18.75" customHeight="1">
      <c r="A16" s="117">
        <v>11</v>
      </c>
      <c r="B16" s="118" t="s">
        <v>52</v>
      </c>
      <c r="C16" s="119">
        <v>1770068</v>
      </c>
      <c r="D16" s="119">
        <v>1693724</v>
      </c>
      <c r="E16" s="120">
        <f t="shared" si="0"/>
        <v>3463792</v>
      </c>
      <c r="F16" s="121">
        <v>1132187</v>
      </c>
      <c r="G16" s="121">
        <v>1094306</v>
      </c>
      <c r="H16" s="120">
        <f t="shared" si="1"/>
        <v>2226493</v>
      </c>
      <c r="I16" s="121">
        <v>749755</v>
      </c>
      <c r="J16" s="121">
        <v>712422</v>
      </c>
      <c r="K16" s="120">
        <f t="shared" si="2"/>
        <v>1462177</v>
      </c>
      <c r="L16" s="121">
        <v>750509</v>
      </c>
      <c r="M16" s="121">
        <v>702713</v>
      </c>
      <c r="N16" s="120">
        <f t="shared" si="3"/>
        <v>1453222</v>
      </c>
    </row>
    <row r="17" spans="1:14" ht="18.75" customHeight="1">
      <c r="A17" s="117">
        <v>12</v>
      </c>
      <c r="B17" s="118" t="s">
        <v>25</v>
      </c>
      <c r="C17" s="119">
        <v>2677830</v>
      </c>
      <c r="D17" s="119">
        <v>2538983</v>
      </c>
      <c r="E17" s="120">
        <f t="shared" si="0"/>
        <v>5216813</v>
      </c>
      <c r="F17" s="121">
        <v>1682178</v>
      </c>
      <c r="G17" s="121">
        <v>1615956</v>
      </c>
      <c r="H17" s="120">
        <f t="shared" si="1"/>
        <v>3298134</v>
      </c>
      <c r="I17" s="121">
        <v>1158981</v>
      </c>
      <c r="J17" s="121">
        <v>1104614</v>
      </c>
      <c r="K17" s="120">
        <f t="shared" si="2"/>
        <v>2263595</v>
      </c>
      <c r="L17" s="121">
        <v>1194200</v>
      </c>
      <c r="M17" s="121">
        <v>1131631</v>
      </c>
      <c r="N17" s="120">
        <f t="shared" si="3"/>
        <v>2325831</v>
      </c>
    </row>
    <row r="18" spans="1:14" ht="18.75" customHeight="1">
      <c r="A18" s="117">
        <v>13</v>
      </c>
      <c r="B18" s="118" t="s">
        <v>53</v>
      </c>
      <c r="C18" s="119">
        <v>1322998</v>
      </c>
      <c r="D18" s="119">
        <v>1267823</v>
      </c>
      <c r="E18" s="120">
        <f t="shared" si="0"/>
        <v>2590821</v>
      </c>
      <c r="F18" s="121">
        <v>798299</v>
      </c>
      <c r="G18" s="121">
        <v>780179</v>
      </c>
      <c r="H18" s="120">
        <f t="shared" si="1"/>
        <v>1578478</v>
      </c>
      <c r="I18" s="121">
        <v>535871</v>
      </c>
      <c r="J18" s="121">
        <v>526269</v>
      </c>
      <c r="K18" s="120">
        <f t="shared" si="2"/>
        <v>1062140</v>
      </c>
      <c r="L18" s="121">
        <v>538884</v>
      </c>
      <c r="M18" s="121">
        <v>529285</v>
      </c>
      <c r="N18" s="120">
        <f t="shared" si="3"/>
        <v>1068169</v>
      </c>
    </row>
    <row r="19" spans="1:14" ht="18.75" customHeight="1">
      <c r="A19" s="117">
        <v>14</v>
      </c>
      <c r="B19" s="118" t="s">
        <v>27</v>
      </c>
      <c r="C19" s="119">
        <v>4105393</v>
      </c>
      <c r="D19" s="119">
        <v>3769088</v>
      </c>
      <c r="E19" s="120">
        <f t="shared" si="0"/>
        <v>7874481</v>
      </c>
      <c r="F19" s="121">
        <v>2414202</v>
      </c>
      <c r="G19" s="121">
        <v>2283667</v>
      </c>
      <c r="H19" s="120">
        <f t="shared" si="1"/>
        <v>4697869</v>
      </c>
      <c r="I19" s="121">
        <v>1600834</v>
      </c>
      <c r="J19" s="121">
        <v>1487177</v>
      </c>
      <c r="K19" s="120">
        <f t="shared" si="2"/>
        <v>3088011</v>
      </c>
      <c r="L19" s="121">
        <v>1601105</v>
      </c>
      <c r="M19" s="121">
        <v>1465333</v>
      </c>
      <c r="N19" s="120">
        <f t="shared" si="3"/>
        <v>3066438</v>
      </c>
    </row>
    <row r="20" spans="1:14" ht="18.75" customHeight="1">
      <c r="A20" s="117">
        <v>15</v>
      </c>
      <c r="B20" s="118" t="s">
        <v>28</v>
      </c>
      <c r="C20" s="119">
        <v>5231143</v>
      </c>
      <c r="D20" s="119">
        <v>4772652</v>
      </c>
      <c r="E20" s="120">
        <f t="shared" si="0"/>
        <v>10003795</v>
      </c>
      <c r="F20" s="121">
        <v>3204327</v>
      </c>
      <c r="G20" s="121">
        <v>2975238</v>
      </c>
      <c r="H20" s="120">
        <f t="shared" si="1"/>
        <v>6179565</v>
      </c>
      <c r="I20" s="121">
        <v>2186443</v>
      </c>
      <c r="J20" s="121">
        <v>2006651</v>
      </c>
      <c r="K20" s="120">
        <f t="shared" si="2"/>
        <v>4193094</v>
      </c>
      <c r="L20" s="121">
        <v>2231376</v>
      </c>
      <c r="M20" s="121">
        <v>2029523</v>
      </c>
      <c r="N20" s="120">
        <f t="shared" si="3"/>
        <v>4260899</v>
      </c>
    </row>
    <row r="21" spans="1:14" ht="18.75" customHeight="1">
      <c r="A21" s="117">
        <v>16</v>
      </c>
      <c r="B21" s="118" t="s">
        <v>29</v>
      </c>
      <c r="C21" s="119">
        <v>101373</v>
      </c>
      <c r="D21" s="119">
        <v>98524</v>
      </c>
      <c r="E21" s="120">
        <f t="shared" si="0"/>
        <v>199897</v>
      </c>
      <c r="F21" s="121">
        <v>70657</v>
      </c>
      <c r="G21" s="121">
        <v>68809</v>
      </c>
      <c r="H21" s="120">
        <f t="shared" si="1"/>
        <v>139466</v>
      </c>
      <c r="I21" s="121">
        <v>48313</v>
      </c>
      <c r="J21" s="121">
        <v>46685</v>
      </c>
      <c r="K21" s="120">
        <f t="shared" si="2"/>
        <v>94998</v>
      </c>
      <c r="L21" s="121">
        <v>49404</v>
      </c>
      <c r="M21" s="121">
        <v>47571</v>
      </c>
      <c r="N21" s="120">
        <f t="shared" si="3"/>
        <v>96975</v>
      </c>
    </row>
    <row r="22" spans="1:14" ht="18.75" customHeight="1">
      <c r="A22" s="117">
        <v>17</v>
      </c>
      <c r="B22" s="118" t="s">
        <v>30</v>
      </c>
      <c r="C22" s="119">
        <v>138379</v>
      </c>
      <c r="D22" s="119">
        <v>136538</v>
      </c>
      <c r="E22" s="120">
        <f t="shared" si="0"/>
        <v>274917</v>
      </c>
      <c r="F22" s="121">
        <v>96449</v>
      </c>
      <c r="G22" s="121">
        <v>95358</v>
      </c>
      <c r="H22" s="120">
        <f t="shared" si="1"/>
        <v>191807</v>
      </c>
      <c r="I22" s="121">
        <v>65948</v>
      </c>
      <c r="J22" s="121">
        <v>64698</v>
      </c>
      <c r="K22" s="120">
        <f t="shared" si="2"/>
        <v>130646</v>
      </c>
      <c r="L22" s="121">
        <v>67439</v>
      </c>
      <c r="M22" s="121">
        <v>65925</v>
      </c>
      <c r="N22" s="120">
        <f t="shared" si="3"/>
        <v>133364</v>
      </c>
    </row>
    <row r="23" spans="1:14" ht="18.75" customHeight="1">
      <c r="A23" s="117">
        <v>18</v>
      </c>
      <c r="B23" s="118" t="s">
        <v>31</v>
      </c>
      <c r="C23" s="119">
        <v>42675</v>
      </c>
      <c r="D23" s="119">
        <v>41612</v>
      </c>
      <c r="E23" s="120">
        <f t="shared" si="0"/>
        <v>84287</v>
      </c>
      <c r="F23" s="121">
        <v>29745</v>
      </c>
      <c r="G23" s="121">
        <v>29062</v>
      </c>
      <c r="H23" s="120">
        <f t="shared" si="1"/>
        <v>58807</v>
      </c>
      <c r="I23" s="121">
        <v>20338</v>
      </c>
      <c r="J23" s="121">
        <v>19718</v>
      </c>
      <c r="K23" s="120">
        <f t="shared" si="2"/>
        <v>40056</v>
      </c>
      <c r="L23" s="121">
        <v>20798</v>
      </c>
      <c r="M23" s="121">
        <v>20092</v>
      </c>
      <c r="N23" s="120">
        <f t="shared" si="3"/>
        <v>40890</v>
      </c>
    </row>
    <row r="24" spans="1:14" ht="18.75" customHeight="1">
      <c r="A24" s="117">
        <v>19</v>
      </c>
      <c r="B24" s="118" t="s">
        <v>54</v>
      </c>
      <c r="C24" s="119">
        <v>114286</v>
      </c>
      <c r="D24" s="119">
        <v>107237</v>
      </c>
      <c r="E24" s="120">
        <f t="shared" si="0"/>
        <v>221523</v>
      </c>
      <c r="F24" s="121">
        <v>79656</v>
      </c>
      <c r="G24" s="121">
        <v>74894</v>
      </c>
      <c r="H24" s="120">
        <f t="shared" si="1"/>
        <v>154550</v>
      </c>
      <c r="I24" s="121">
        <v>54467</v>
      </c>
      <c r="J24" s="121">
        <v>50814</v>
      </c>
      <c r="K24" s="120">
        <f t="shared" si="2"/>
        <v>105281</v>
      </c>
      <c r="L24" s="121">
        <v>55697</v>
      </c>
      <c r="M24" s="121">
        <v>51779</v>
      </c>
      <c r="N24" s="120">
        <f t="shared" si="3"/>
        <v>107476</v>
      </c>
    </row>
    <row r="25" spans="1:14" ht="18.75" customHeight="1">
      <c r="A25" s="117">
        <v>20</v>
      </c>
      <c r="B25" s="118" t="s">
        <v>55</v>
      </c>
      <c r="C25" s="119">
        <v>1950892</v>
      </c>
      <c r="D25" s="119">
        <v>1831886</v>
      </c>
      <c r="E25" s="120">
        <f t="shared" si="0"/>
        <v>3782778</v>
      </c>
      <c r="F25" s="121">
        <v>1234999</v>
      </c>
      <c r="G25" s="121">
        <v>1179361</v>
      </c>
      <c r="H25" s="120">
        <f t="shared" si="1"/>
        <v>2414360</v>
      </c>
      <c r="I25" s="121">
        <v>834702</v>
      </c>
      <c r="J25" s="121">
        <v>800689</v>
      </c>
      <c r="K25" s="120">
        <f t="shared" si="2"/>
        <v>1635391</v>
      </c>
      <c r="L25" s="121">
        <v>849128</v>
      </c>
      <c r="M25" s="121">
        <v>816632</v>
      </c>
      <c r="N25" s="120">
        <f t="shared" si="3"/>
        <v>1665760</v>
      </c>
    </row>
    <row r="26" spans="1:14" ht="18.75" customHeight="1">
      <c r="A26" s="117">
        <v>21</v>
      </c>
      <c r="B26" s="118" t="s">
        <v>56</v>
      </c>
      <c r="C26" s="119">
        <v>1285683</v>
      </c>
      <c r="D26" s="119">
        <v>1031899</v>
      </c>
      <c r="E26" s="120">
        <f t="shared" si="0"/>
        <v>2317582</v>
      </c>
      <c r="F26" s="121">
        <v>795180</v>
      </c>
      <c r="G26" s="121">
        <v>657130</v>
      </c>
      <c r="H26" s="120">
        <f t="shared" si="1"/>
        <v>1452310</v>
      </c>
      <c r="I26" s="121">
        <v>554129</v>
      </c>
      <c r="J26" s="121">
        <v>464239</v>
      </c>
      <c r="K26" s="120">
        <f t="shared" si="2"/>
        <v>1018368</v>
      </c>
      <c r="L26" s="121">
        <v>576754</v>
      </c>
      <c r="M26" s="121">
        <v>487374</v>
      </c>
      <c r="N26" s="120">
        <f t="shared" si="3"/>
        <v>1064128</v>
      </c>
    </row>
    <row r="27" spans="1:14" ht="18.75" customHeight="1">
      <c r="A27" s="117">
        <v>22</v>
      </c>
      <c r="B27" s="118" t="s">
        <v>32</v>
      </c>
      <c r="C27" s="119">
        <v>3971589</v>
      </c>
      <c r="D27" s="119">
        <v>3540250</v>
      </c>
      <c r="E27" s="120">
        <f t="shared" si="0"/>
        <v>7511839</v>
      </c>
      <c r="F27" s="121">
        <v>2429633</v>
      </c>
      <c r="G27" s="121">
        <v>2227617</v>
      </c>
      <c r="H27" s="120">
        <f t="shared" si="1"/>
        <v>4657250</v>
      </c>
      <c r="I27" s="121">
        <v>1592672</v>
      </c>
      <c r="J27" s="121">
        <v>1444813</v>
      </c>
      <c r="K27" s="120">
        <f t="shared" si="2"/>
        <v>3037485</v>
      </c>
      <c r="L27" s="121">
        <v>1578725</v>
      </c>
      <c r="M27" s="121">
        <v>1419682</v>
      </c>
      <c r="N27" s="120">
        <f t="shared" si="3"/>
        <v>2998407</v>
      </c>
    </row>
    <row r="28" spans="1:14" ht="18.75" customHeight="1">
      <c r="A28" s="117">
        <v>23</v>
      </c>
      <c r="B28" s="118" t="s">
        <v>33</v>
      </c>
      <c r="C28" s="119">
        <v>26208</v>
      </c>
      <c r="D28" s="119">
        <v>26070</v>
      </c>
      <c r="E28" s="120">
        <f t="shared" si="0"/>
        <v>52278</v>
      </c>
      <c r="F28" s="121">
        <v>18268</v>
      </c>
      <c r="G28" s="121">
        <v>18207</v>
      </c>
      <c r="H28" s="120">
        <f t="shared" si="1"/>
        <v>36475</v>
      </c>
      <c r="I28" s="121">
        <v>12490</v>
      </c>
      <c r="J28" s="121">
        <v>12353</v>
      </c>
      <c r="K28" s="120">
        <f t="shared" si="2"/>
        <v>24843</v>
      </c>
      <c r="L28" s="121">
        <v>12772</v>
      </c>
      <c r="M28" s="121">
        <v>12588</v>
      </c>
      <c r="N28" s="120">
        <f t="shared" si="3"/>
        <v>25360</v>
      </c>
    </row>
    <row r="29" spans="1:14" ht="18.75" customHeight="1">
      <c r="A29" s="117">
        <v>24</v>
      </c>
      <c r="B29" s="118" t="s">
        <v>34</v>
      </c>
      <c r="C29" s="119">
        <v>2792006</v>
      </c>
      <c r="D29" s="119">
        <v>2612117</v>
      </c>
      <c r="E29" s="120">
        <f t="shared" si="0"/>
        <v>5404123</v>
      </c>
      <c r="F29" s="121">
        <v>1693944</v>
      </c>
      <c r="G29" s="121">
        <v>1606458</v>
      </c>
      <c r="H29" s="120">
        <f t="shared" si="1"/>
        <v>3300402</v>
      </c>
      <c r="I29" s="121">
        <v>1171253</v>
      </c>
      <c r="J29" s="121">
        <v>1112955</v>
      </c>
      <c r="K29" s="120">
        <f t="shared" si="2"/>
        <v>2284208</v>
      </c>
      <c r="L29" s="121">
        <v>1207964</v>
      </c>
      <c r="M29" s="121">
        <v>1147669</v>
      </c>
      <c r="N29" s="120">
        <f t="shared" si="3"/>
        <v>2355633</v>
      </c>
    </row>
    <row r="30" spans="1:14" ht="18.75" customHeight="1">
      <c r="A30" s="117">
        <v>25</v>
      </c>
      <c r="B30" s="118" t="s">
        <v>35</v>
      </c>
      <c r="C30" s="119">
        <v>155475</v>
      </c>
      <c r="D30" s="119">
        <v>150619</v>
      </c>
      <c r="E30" s="120">
        <f t="shared" si="0"/>
        <v>306094</v>
      </c>
      <c r="F30" s="121">
        <v>108365</v>
      </c>
      <c r="G30" s="121">
        <v>105192</v>
      </c>
      <c r="H30" s="120">
        <f t="shared" si="1"/>
        <v>213557</v>
      </c>
      <c r="I30" s="121">
        <v>74097</v>
      </c>
      <c r="J30" s="121">
        <v>71370</v>
      </c>
      <c r="K30" s="120">
        <f t="shared" si="2"/>
        <v>145467</v>
      </c>
      <c r="L30" s="121">
        <v>75771</v>
      </c>
      <c r="M30" s="121">
        <v>72724</v>
      </c>
      <c r="N30" s="120">
        <f t="shared" si="3"/>
        <v>148495</v>
      </c>
    </row>
    <row r="31" spans="1:14" ht="18.75" customHeight="1">
      <c r="A31" s="117">
        <v>26</v>
      </c>
      <c r="B31" s="118" t="s">
        <v>36</v>
      </c>
      <c r="C31" s="119">
        <v>11996307</v>
      </c>
      <c r="D31" s="119">
        <v>10723086</v>
      </c>
      <c r="E31" s="120">
        <f t="shared" si="0"/>
        <v>22719393</v>
      </c>
      <c r="F31" s="121">
        <v>7029716</v>
      </c>
      <c r="G31" s="121">
        <v>6499561</v>
      </c>
      <c r="H31" s="120">
        <f t="shared" si="1"/>
        <v>13529277</v>
      </c>
      <c r="I31" s="121">
        <v>4683446</v>
      </c>
      <c r="J31" s="121">
        <v>4235712</v>
      </c>
      <c r="K31" s="120">
        <f t="shared" si="2"/>
        <v>8919158</v>
      </c>
      <c r="L31" s="121">
        <v>4717039</v>
      </c>
      <c r="M31" s="121">
        <v>4185858</v>
      </c>
      <c r="N31" s="120">
        <f t="shared" si="3"/>
        <v>8902897</v>
      </c>
    </row>
    <row r="32" spans="1:14" ht="18.75" customHeight="1">
      <c r="A32" s="117">
        <v>27</v>
      </c>
      <c r="B32" s="118" t="s">
        <v>37</v>
      </c>
      <c r="C32" s="119">
        <v>523098</v>
      </c>
      <c r="D32" s="119">
        <v>476370</v>
      </c>
      <c r="E32" s="120">
        <f t="shared" si="0"/>
        <v>999468</v>
      </c>
      <c r="F32" s="121">
        <v>313285</v>
      </c>
      <c r="G32" s="121">
        <v>287187</v>
      </c>
      <c r="H32" s="120">
        <f t="shared" si="1"/>
        <v>600472</v>
      </c>
      <c r="I32" s="121">
        <v>213282</v>
      </c>
      <c r="J32" s="121">
        <v>196149</v>
      </c>
      <c r="K32" s="120">
        <f t="shared" si="2"/>
        <v>409431</v>
      </c>
      <c r="L32" s="121">
        <v>218278</v>
      </c>
      <c r="M32" s="121">
        <v>201069</v>
      </c>
      <c r="N32" s="120">
        <f t="shared" si="3"/>
        <v>419347</v>
      </c>
    </row>
    <row r="33" spans="1:14" ht="18.75" customHeight="1">
      <c r="A33" s="117">
        <v>28</v>
      </c>
      <c r="B33" s="118" t="s">
        <v>57</v>
      </c>
      <c r="C33" s="119">
        <v>4079127</v>
      </c>
      <c r="D33" s="119">
        <v>3939487</v>
      </c>
      <c r="E33" s="120">
        <f t="shared" si="0"/>
        <v>8018614</v>
      </c>
      <c r="F33" s="121">
        <v>2674178</v>
      </c>
      <c r="G33" s="121">
        <v>2601470</v>
      </c>
      <c r="H33" s="120">
        <f t="shared" si="1"/>
        <v>5275648</v>
      </c>
      <c r="I33" s="121">
        <v>1828218</v>
      </c>
      <c r="J33" s="121">
        <v>1753328</v>
      </c>
      <c r="K33" s="120">
        <f t="shared" si="2"/>
        <v>3581546</v>
      </c>
      <c r="L33" s="121">
        <v>1875278</v>
      </c>
      <c r="M33" s="121">
        <v>1777454</v>
      </c>
      <c r="N33" s="120">
        <f t="shared" si="3"/>
        <v>3652732</v>
      </c>
    </row>
    <row r="34" spans="1:14" ht="18.75" customHeight="1">
      <c r="A34" s="117">
        <v>29</v>
      </c>
      <c r="B34" s="118" t="s">
        <v>39</v>
      </c>
      <c r="C34" s="119">
        <v>20066</v>
      </c>
      <c r="D34" s="119">
        <v>19431</v>
      </c>
      <c r="E34" s="120">
        <f t="shared" si="0"/>
        <v>39497</v>
      </c>
      <c r="F34" s="121">
        <v>12874</v>
      </c>
      <c r="G34" s="121">
        <v>12278</v>
      </c>
      <c r="H34" s="120">
        <f t="shared" si="1"/>
        <v>25152</v>
      </c>
      <c r="I34" s="121">
        <v>8638</v>
      </c>
      <c r="J34" s="121">
        <v>8149</v>
      </c>
      <c r="K34" s="120">
        <f t="shared" si="2"/>
        <v>16787</v>
      </c>
      <c r="L34" s="121">
        <v>8545</v>
      </c>
      <c r="M34" s="121">
        <v>7433</v>
      </c>
      <c r="N34" s="120">
        <f t="shared" si="3"/>
        <v>15978</v>
      </c>
    </row>
    <row r="35" spans="1:14" ht="18.75" customHeight="1">
      <c r="A35" s="117">
        <v>30</v>
      </c>
      <c r="B35" s="118" t="s">
        <v>40</v>
      </c>
      <c r="C35" s="119">
        <v>59752</v>
      </c>
      <c r="D35" s="119">
        <v>50922</v>
      </c>
      <c r="E35" s="120">
        <f t="shared" si="0"/>
        <v>110674</v>
      </c>
      <c r="F35" s="121">
        <v>33649</v>
      </c>
      <c r="G35" s="121">
        <v>29111</v>
      </c>
      <c r="H35" s="120">
        <f t="shared" si="1"/>
        <v>62760</v>
      </c>
      <c r="I35" s="121">
        <v>23427</v>
      </c>
      <c r="J35" s="121">
        <v>18655</v>
      </c>
      <c r="K35" s="120">
        <f t="shared" si="2"/>
        <v>42082</v>
      </c>
      <c r="L35" s="121">
        <v>23264</v>
      </c>
      <c r="M35" s="121">
        <v>17415</v>
      </c>
      <c r="N35" s="120">
        <f t="shared" si="3"/>
        <v>40679</v>
      </c>
    </row>
    <row r="36" spans="1:14" ht="18.75" customHeight="1">
      <c r="A36" s="117">
        <v>31</v>
      </c>
      <c r="B36" s="118" t="s">
        <v>41</v>
      </c>
      <c r="C36" s="119">
        <v>19197</v>
      </c>
      <c r="D36" s="119">
        <v>16802</v>
      </c>
      <c r="E36" s="120">
        <f t="shared" si="0"/>
        <v>35999</v>
      </c>
      <c r="F36" s="121">
        <v>9839</v>
      </c>
      <c r="G36" s="121">
        <v>8108</v>
      </c>
      <c r="H36" s="120">
        <f t="shared" si="1"/>
        <v>17947</v>
      </c>
      <c r="I36" s="121">
        <v>6312</v>
      </c>
      <c r="J36" s="121">
        <v>4993</v>
      </c>
      <c r="K36" s="120">
        <f t="shared" si="2"/>
        <v>11305</v>
      </c>
      <c r="L36" s="121">
        <v>5199</v>
      </c>
      <c r="M36" s="121">
        <v>4195</v>
      </c>
      <c r="N36" s="120">
        <f t="shared" si="3"/>
        <v>9394</v>
      </c>
    </row>
    <row r="37" spans="1:14" ht="18.75" customHeight="1">
      <c r="A37" s="117">
        <v>32</v>
      </c>
      <c r="B37" s="118" t="s">
        <v>42</v>
      </c>
      <c r="C37" s="119">
        <v>11627</v>
      </c>
      <c r="D37" s="119">
        <v>9511</v>
      </c>
      <c r="E37" s="120">
        <f t="shared" si="0"/>
        <v>21138</v>
      </c>
      <c r="F37" s="121">
        <v>6520</v>
      </c>
      <c r="G37" s="121">
        <v>5185</v>
      </c>
      <c r="H37" s="120">
        <f t="shared" si="1"/>
        <v>11705</v>
      </c>
      <c r="I37" s="121">
        <v>4343</v>
      </c>
      <c r="J37" s="121">
        <v>3547</v>
      </c>
      <c r="K37" s="120">
        <f t="shared" si="2"/>
        <v>7890</v>
      </c>
      <c r="L37" s="121">
        <v>5009</v>
      </c>
      <c r="M37" s="121">
        <v>3411</v>
      </c>
      <c r="N37" s="120">
        <f t="shared" si="3"/>
        <v>8420</v>
      </c>
    </row>
    <row r="38" spans="1:14" ht="18.75" customHeight="1">
      <c r="A38" s="117">
        <v>33</v>
      </c>
      <c r="B38" s="118" t="s">
        <v>43</v>
      </c>
      <c r="C38" s="119">
        <v>755212</v>
      </c>
      <c r="D38" s="119">
        <v>649241</v>
      </c>
      <c r="E38" s="120">
        <f t="shared" si="0"/>
        <v>1404453</v>
      </c>
      <c r="F38" s="121">
        <v>488206</v>
      </c>
      <c r="G38" s="121">
        <v>427042</v>
      </c>
      <c r="H38" s="120">
        <f t="shared" si="1"/>
        <v>915248</v>
      </c>
      <c r="I38" s="121">
        <v>340502</v>
      </c>
      <c r="J38" s="121">
        <v>299148</v>
      </c>
      <c r="K38" s="120">
        <f t="shared" si="2"/>
        <v>639650</v>
      </c>
      <c r="L38" s="121">
        <v>351968</v>
      </c>
      <c r="M38" s="121">
        <v>310798</v>
      </c>
      <c r="N38" s="120">
        <f t="shared" si="3"/>
        <v>662766</v>
      </c>
    </row>
    <row r="39" spans="1:14" ht="18.75" customHeight="1">
      <c r="A39" s="117">
        <v>34</v>
      </c>
      <c r="B39" s="118" t="s">
        <v>58</v>
      </c>
      <c r="C39" s="119">
        <v>3801</v>
      </c>
      <c r="D39" s="119">
        <v>3677</v>
      </c>
      <c r="E39" s="120">
        <f t="shared" si="0"/>
        <v>7478</v>
      </c>
      <c r="F39" s="121">
        <v>2613</v>
      </c>
      <c r="G39" s="121">
        <v>2408</v>
      </c>
      <c r="H39" s="120">
        <f t="shared" si="1"/>
        <v>5021</v>
      </c>
      <c r="I39" s="121">
        <v>1626</v>
      </c>
      <c r="J39" s="121">
        <v>1563</v>
      </c>
      <c r="K39" s="120">
        <f t="shared" si="2"/>
        <v>3189</v>
      </c>
      <c r="L39" s="121">
        <v>1376</v>
      </c>
      <c r="M39" s="121">
        <v>1334</v>
      </c>
      <c r="N39" s="120">
        <f t="shared" si="3"/>
        <v>2710</v>
      </c>
    </row>
    <row r="40" spans="1:14" ht="18.75" customHeight="1">
      <c r="A40" s="117">
        <v>35</v>
      </c>
      <c r="B40" s="118" t="s">
        <v>45</v>
      </c>
      <c r="C40" s="119">
        <v>53522</v>
      </c>
      <c r="D40" s="119">
        <v>51989</v>
      </c>
      <c r="E40" s="120">
        <f t="shared" si="0"/>
        <v>105511</v>
      </c>
      <c r="F40" s="121">
        <v>34439</v>
      </c>
      <c r="G40" s="121">
        <v>34006</v>
      </c>
      <c r="H40" s="120">
        <f t="shared" si="1"/>
        <v>68445</v>
      </c>
      <c r="I40" s="121">
        <v>22076</v>
      </c>
      <c r="J40" s="121">
        <v>21668</v>
      </c>
      <c r="K40" s="120">
        <f t="shared" si="2"/>
        <v>43744</v>
      </c>
      <c r="L40" s="121">
        <v>22437</v>
      </c>
      <c r="M40" s="121">
        <v>22089</v>
      </c>
      <c r="N40" s="120">
        <f t="shared" si="3"/>
        <v>44526</v>
      </c>
    </row>
    <row r="41" spans="1:14" ht="19.5" customHeight="1">
      <c r="A41" s="207" t="s">
        <v>46</v>
      </c>
      <c r="B41" s="207"/>
      <c r="C41" s="123">
        <f>SUM(C6:C40)</f>
        <v>61312241</v>
      </c>
      <c r="D41" s="123">
        <f t="shared" ref="D41:N41" si="4">SUM(D6:D40)</f>
        <v>56180435</v>
      </c>
      <c r="E41" s="123">
        <f t="shared" si="4"/>
        <v>117492676</v>
      </c>
      <c r="F41" s="123">
        <f t="shared" si="4"/>
        <v>37652883</v>
      </c>
      <c r="G41" s="123">
        <f t="shared" si="4"/>
        <v>35239093</v>
      </c>
      <c r="H41" s="123">
        <f t="shared" si="4"/>
        <v>72891976</v>
      </c>
      <c r="I41" s="123">
        <f t="shared" si="4"/>
        <v>25348463</v>
      </c>
      <c r="J41" s="123">
        <f t="shared" si="4"/>
        <v>23444128</v>
      </c>
      <c r="K41" s="123">
        <f t="shared" si="4"/>
        <v>48792591</v>
      </c>
      <c r="L41" s="123">
        <f t="shared" si="4"/>
        <v>25672974</v>
      </c>
      <c r="M41" s="123">
        <f t="shared" si="4"/>
        <v>23511257</v>
      </c>
      <c r="N41" s="123">
        <f t="shared" si="4"/>
        <v>49184231</v>
      </c>
    </row>
    <row r="42" spans="1:14" ht="19.5" customHeight="1">
      <c r="E42" s="124"/>
      <c r="H42" s="124"/>
      <c r="K42" s="124"/>
      <c r="N42" s="124"/>
    </row>
    <row r="43" spans="1:14" ht="19.5" customHeight="1">
      <c r="E43" s="125"/>
      <c r="H43" s="125"/>
      <c r="K43" s="125"/>
    </row>
    <row r="46" spans="1:14" ht="19.5" customHeight="1">
      <c r="C46" s="124"/>
    </row>
  </sheetData>
  <mergeCells count="7">
    <mergeCell ref="I3:K3"/>
    <mergeCell ref="L3:N3"/>
    <mergeCell ref="A41:B41"/>
    <mergeCell ref="A3:A4"/>
    <mergeCell ref="B3:B4"/>
    <mergeCell ref="C3:E3"/>
    <mergeCell ref="F3:H3"/>
  </mergeCells>
  <printOptions horizontalCentered="1"/>
  <pageMargins left="0.18" right="0.16" top="0.35" bottom="0.41" header="0.22" footer="0.17"/>
  <pageSetup paperSize="9" scale="95" firstPageNumber="69" orientation="portrait" useFirstPageNumber="1" horizontalDpi="300" verticalDpi="300" r:id="rId1"/>
  <headerFooter alignWithMargins="0">
    <oddFooter>&amp;LStatistics of School Education 2009-10&amp;C&amp;P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P45"/>
  <sheetViews>
    <sheetView showZeros="0" view="pageBreakPreview" topLeftCell="A19" zoomScaleSheetLayoutView="100" workbookViewId="0">
      <selection activeCell="K7" sqref="K7"/>
    </sheetView>
  </sheetViews>
  <sheetFormatPr defaultRowHeight="19.5" customHeight="1"/>
  <cols>
    <col min="1" max="1" width="4.5703125" style="108" customWidth="1"/>
    <col min="2" max="2" width="20" style="108" customWidth="1"/>
    <col min="3" max="4" width="11.85546875" style="108" customWidth="1"/>
    <col min="5" max="5" width="12.7109375" style="108" customWidth="1"/>
    <col min="6" max="14" width="11.85546875" style="108" customWidth="1"/>
    <col min="15" max="256" width="9.140625" style="108"/>
    <col min="257" max="257" width="4.5703125" style="108" customWidth="1"/>
    <col min="258" max="258" width="20" style="108" customWidth="1"/>
    <col min="259" max="260" width="11.85546875" style="108" customWidth="1"/>
    <col min="261" max="261" width="12.7109375" style="108" customWidth="1"/>
    <col min="262" max="270" width="11.85546875" style="108" customWidth="1"/>
    <col min="271" max="512" width="9.140625" style="108"/>
    <col min="513" max="513" width="4.5703125" style="108" customWidth="1"/>
    <col min="514" max="514" width="20" style="108" customWidth="1"/>
    <col min="515" max="516" width="11.85546875" style="108" customWidth="1"/>
    <col min="517" max="517" width="12.7109375" style="108" customWidth="1"/>
    <col min="518" max="526" width="11.85546875" style="108" customWidth="1"/>
    <col min="527" max="768" width="9.140625" style="108"/>
    <col min="769" max="769" width="4.5703125" style="108" customWidth="1"/>
    <col min="770" max="770" width="20" style="108" customWidth="1"/>
    <col min="771" max="772" width="11.85546875" style="108" customWidth="1"/>
    <col min="773" max="773" width="12.7109375" style="108" customWidth="1"/>
    <col min="774" max="782" width="11.85546875" style="108" customWidth="1"/>
    <col min="783" max="1024" width="9.140625" style="108"/>
    <col min="1025" max="1025" width="4.5703125" style="108" customWidth="1"/>
    <col min="1026" max="1026" width="20" style="108" customWidth="1"/>
    <col min="1027" max="1028" width="11.85546875" style="108" customWidth="1"/>
    <col min="1029" max="1029" width="12.7109375" style="108" customWidth="1"/>
    <col min="1030" max="1038" width="11.85546875" style="108" customWidth="1"/>
    <col min="1039" max="1280" width="9.140625" style="108"/>
    <col min="1281" max="1281" width="4.5703125" style="108" customWidth="1"/>
    <col min="1282" max="1282" width="20" style="108" customWidth="1"/>
    <col min="1283" max="1284" width="11.85546875" style="108" customWidth="1"/>
    <col min="1285" max="1285" width="12.7109375" style="108" customWidth="1"/>
    <col min="1286" max="1294" width="11.85546875" style="108" customWidth="1"/>
    <col min="1295" max="1536" width="9.140625" style="108"/>
    <col min="1537" max="1537" width="4.5703125" style="108" customWidth="1"/>
    <col min="1538" max="1538" width="20" style="108" customWidth="1"/>
    <col min="1539" max="1540" width="11.85546875" style="108" customWidth="1"/>
    <col min="1541" max="1541" width="12.7109375" style="108" customWidth="1"/>
    <col min="1542" max="1550" width="11.85546875" style="108" customWidth="1"/>
    <col min="1551" max="1792" width="9.140625" style="108"/>
    <col min="1793" max="1793" width="4.5703125" style="108" customWidth="1"/>
    <col min="1794" max="1794" width="20" style="108" customWidth="1"/>
    <col min="1795" max="1796" width="11.85546875" style="108" customWidth="1"/>
    <col min="1797" max="1797" width="12.7109375" style="108" customWidth="1"/>
    <col min="1798" max="1806" width="11.85546875" style="108" customWidth="1"/>
    <col min="1807" max="2048" width="9.140625" style="108"/>
    <col min="2049" max="2049" width="4.5703125" style="108" customWidth="1"/>
    <col min="2050" max="2050" width="20" style="108" customWidth="1"/>
    <col min="2051" max="2052" width="11.85546875" style="108" customWidth="1"/>
    <col min="2053" max="2053" width="12.7109375" style="108" customWidth="1"/>
    <col min="2054" max="2062" width="11.85546875" style="108" customWidth="1"/>
    <col min="2063" max="2304" width="9.140625" style="108"/>
    <col min="2305" max="2305" width="4.5703125" style="108" customWidth="1"/>
    <col min="2306" max="2306" width="20" style="108" customWidth="1"/>
    <col min="2307" max="2308" width="11.85546875" style="108" customWidth="1"/>
    <col min="2309" max="2309" width="12.7109375" style="108" customWidth="1"/>
    <col min="2310" max="2318" width="11.85546875" style="108" customWidth="1"/>
    <col min="2319" max="2560" width="9.140625" style="108"/>
    <col min="2561" max="2561" width="4.5703125" style="108" customWidth="1"/>
    <col min="2562" max="2562" width="20" style="108" customWidth="1"/>
    <col min="2563" max="2564" width="11.85546875" style="108" customWidth="1"/>
    <col min="2565" max="2565" width="12.7109375" style="108" customWidth="1"/>
    <col min="2566" max="2574" width="11.85546875" style="108" customWidth="1"/>
    <col min="2575" max="2816" width="9.140625" style="108"/>
    <col min="2817" max="2817" width="4.5703125" style="108" customWidth="1"/>
    <col min="2818" max="2818" width="20" style="108" customWidth="1"/>
    <col min="2819" max="2820" width="11.85546875" style="108" customWidth="1"/>
    <col min="2821" max="2821" width="12.7109375" style="108" customWidth="1"/>
    <col min="2822" max="2830" width="11.85546875" style="108" customWidth="1"/>
    <col min="2831" max="3072" width="9.140625" style="108"/>
    <col min="3073" max="3073" width="4.5703125" style="108" customWidth="1"/>
    <col min="3074" max="3074" width="20" style="108" customWidth="1"/>
    <col min="3075" max="3076" width="11.85546875" style="108" customWidth="1"/>
    <col min="3077" max="3077" width="12.7109375" style="108" customWidth="1"/>
    <col min="3078" max="3086" width="11.85546875" style="108" customWidth="1"/>
    <col min="3087" max="3328" width="9.140625" style="108"/>
    <col min="3329" max="3329" width="4.5703125" style="108" customWidth="1"/>
    <col min="3330" max="3330" width="20" style="108" customWidth="1"/>
    <col min="3331" max="3332" width="11.85546875" style="108" customWidth="1"/>
    <col min="3333" max="3333" width="12.7109375" style="108" customWidth="1"/>
    <col min="3334" max="3342" width="11.85546875" style="108" customWidth="1"/>
    <col min="3343" max="3584" width="9.140625" style="108"/>
    <col min="3585" max="3585" width="4.5703125" style="108" customWidth="1"/>
    <col min="3586" max="3586" width="20" style="108" customWidth="1"/>
    <col min="3587" max="3588" width="11.85546875" style="108" customWidth="1"/>
    <col min="3589" max="3589" width="12.7109375" style="108" customWidth="1"/>
    <col min="3590" max="3598" width="11.85546875" style="108" customWidth="1"/>
    <col min="3599" max="3840" width="9.140625" style="108"/>
    <col min="3841" max="3841" width="4.5703125" style="108" customWidth="1"/>
    <col min="3842" max="3842" width="20" style="108" customWidth="1"/>
    <col min="3843" max="3844" width="11.85546875" style="108" customWidth="1"/>
    <col min="3845" max="3845" width="12.7109375" style="108" customWidth="1"/>
    <col min="3846" max="3854" width="11.85546875" style="108" customWidth="1"/>
    <col min="3855" max="4096" width="9.140625" style="108"/>
    <col min="4097" max="4097" width="4.5703125" style="108" customWidth="1"/>
    <col min="4098" max="4098" width="20" style="108" customWidth="1"/>
    <col min="4099" max="4100" width="11.85546875" style="108" customWidth="1"/>
    <col min="4101" max="4101" width="12.7109375" style="108" customWidth="1"/>
    <col min="4102" max="4110" width="11.85546875" style="108" customWidth="1"/>
    <col min="4111" max="4352" width="9.140625" style="108"/>
    <col min="4353" max="4353" width="4.5703125" style="108" customWidth="1"/>
    <col min="4354" max="4354" width="20" style="108" customWidth="1"/>
    <col min="4355" max="4356" width="11.85546875" style="108" customWidth="1"/>
    <col min="4357" max="4357" width="12.7109375" style="108" customWidth="1"/>
    <col min="4358" max="4366" width="11.85546875" style="108" customWidth="1"/>
    <col min="4367" max="4608" width="9.140625" style="108"/>
    <col min="4609" max="4609" width="4.5703125" style="108" customWidth="1"/>
    <col min="4610" max="4610" width="20" style="108" customWidth="1"/>
    <col min="4611" max="4612" width="11.85546875" style="108" customWidth="1"/>
    <col min="4613" max="4613" width="12.7109375" style="108" customWidth="1"/>
    <col min="4614" max="4622" width="11.85546875" style="108" customWidth="1"/>
    <col min="4623" max="4864" width="9.140625" style="108"/>
    <col min="4865" max="4865" width="4.5703125" style="108" customWidth="1"/>
    <col min="4866" max="4866" width="20" style="108" customWidth="1"/>
    <col min="4867" max="4868" width="11.85546875" style="108" customWidth="1"/>
    <col min="4869" max="4869" width="12.7109375" style="108" customWidth="1"/>
    <col min="4870" max="4878" width="11.85546875" style="108" customWidth="1"/>
    <col min="4879" max="5120" width="9.140625" style="108"/>
    <col min="5121" max="5121" width="4.5703125" style="108" customWidth="1"/>
    <col min="5122" max="5122" width="20" style="108" customWidth="1"/>
    <col min="5123" max="5124" width="11.85546875" style="108" customWidth="1"/>
    <col min="5125" max="5125" width="12.7109375" style="108" customWidth="1"/>
    <col min="5126" max="5134" width="11.85546875" style="108" customWidth="1"/>
    <col min="5135" max="5376" width="9.140625" style="108"/>
    <col min="5377" max="5377" width="4.5703125" style="108" customWidth="1"/>
    <col min="5378" max="5378" width="20" style="108" customWidth="1"/>
    <col min="5379" max="5380" width="11.85546875" style="108" customWidth="1"/>
    <col min="5381" max="5381" width="12.7109375" style="108" customWidth="1"/>
    <col min="5382" max="5390" width="11.85546875" style="108" customWidth="1"/>
    <col min="5391" max="5632" width="9.140625" style="108"/>
    <col min="5633" max="5633" width="4.5703125" style="108" customWidth="1"/>
    <col min="5634" max="5634" width="20" style="108" customWidth="1"/>
    <col min="5635" max="5636" width="11.85546875" style="108" customWidth="1"/>
    <col min="5637" max="5637" width="12.7109375" style="108" customWidth="1"/>
    <col min="5638" max="5646" width="11.85546875" style="108" customWidth="1"/>
    <col min="5647" max="5888" width="9.140625" style="108"/>
    <col min="5889" max="5889" width="4.5703125" style="108" customWidth="1"/>
    <col min="5890" max="5890" width="20" style="108" customWidth="1"/>
    <col min="5891" max="5892" width="11.85546875" style="108" customWidth="1"/>
    <col min="5893" max="5893" width="12.7109375" style="108" customWidth="1"/>
    <col min="5894" max="5902" width="11.85546875" style="108" customWidth="1"/>
    <col min="5903" max="6144" width="9.140625" style="108"/>
    <col min="6145" max="6145" width="4.5703125" style="108" customWidth="1"/>
    <col min="6146" max="6146" width="20" style="108" customWidth="1"/>
    <col min="6147" max="6148" width="11.85546875" style="108" customWidth="1"/>
    <col min="6149" max="6149" width="12.7109375" style="108" customWidth="1"/>
    <col min="6150" max="6158" width="11.85546875" style="108" customWidth="1"/>
    <col min="6159" max="6400" width="9.140625" style="108"/>
    <col min="6401" max="6401" width="4.5703125" style="108" customWidth="1"/>
    <col min="6402" max="6402" width="20" style="108" customWidth="1"/>
    <col min="6403" max="6404" width="11.85546875" style="108" customWidth="1"/>
    <col min="6405" max="6405" width="12.7109375" style="108" customWidth="1"/>
    <col min="6406" max="6414" width="11.85546875" style="108" customWidth="1"/>
    <col min="6415" max="6656" width="9.140625" style="108"/>
    <col min="6657" max="6657" width="4.5703125" style="108" customWidth="1"/>
    <col min="6658" max="6658" width="20" style="108" customWidth="1"/>
    <col min="6659" max="6660" width="11.85546875" style="108" customWidth="1"/>
    <col min="6661" max="6661" width="12.7109375" style="108" customWidth="1"/>
    <col min="6662" max="6670" width="11.85546875" style="108" customWidth="1"/>
    <col min="6671" max="6912" width="9.140625" style="108"/>
    <col min="6913" max="6913" width="4.5703125" style="108" customWidth="1"/>
    <col min="6914" max="6914" width="20" style="108" customWidth="1"/>
    <col min="6915" max="6916" width="11.85546875" style="108" customWidth="1"/>
    <col min="6917" max="6917" width="12.7109375" style="108" customWidth="1"/>
    <col min="6918" max="6926" width="11.85546875" style="108" customWidth="1"/>
    <col min="6927" max="7168" width="9.140625" style="108"/>
    <col min="7169" max="7169" width="4.5703125" style="108" customWidth="1"/>
    <col min="7170" max="7170" width="20" style="108" customWidth="1"/>
    <col min="7171" max="7172" width="11.85546875" style="108" customWidth="1"/>
    <col min="7173" max="7173" width="12.7109375" style="108" customWidth="1"/>
    <col min="7174" max="7182" width="11.85546875" style="108" customWidth="1"/>
    <col min="7183" max="7424" width="9.140625" style="108"/>
    <col min="7425" max="7425" width="4.5703125" style="108" customWidth="1"/>
    <col min="7426" max="7426" width="20" style="108" customWidth="1"/>
    <col min="7427" max="7428" width="11.85546875" style="108" customWidth="1"/>
    <col min="7429" max="7429" width="12.7109375" style="108" customWidth="1"/>
    <col min="7430" max="7438" width="11.85546875" style="108" customWidth="1"/>
    <col min="7439" max="7680" width="9.140625" style="108"/>
    <col min="7681" max="7681" width="4.5703125" style="108" customWidth="1"/>
    <col min="7682" max="7682" width="20" style="108" customWidth="1"/>
    <col min="7683" max="7684" width="11.85546875" style="108" customWidth="1"/>
    <col min="7685" max="7685" width="12.7109375" style="108" customWidth="1"/>
    <col min="7686" max="7694" width="11.85546875" style="108" customWidth="1"/>
    <col min="7695" max="7936" width="9.140625" style="108"/>
    <col min="7937" max="7937" width="4.5703125" style="108" customWidth="1"/>
    <col min="7938" max="7938" width="20" style="108" customWidth="1"/>
    <col min="7939" max="7940" width="11.85546875" style="108" customWidth="1"/>
    <col min="7941" max="7941" width="12.7109375" style="108" customWidth="1"/>
    <col min="7942" max="7950" width="11.85546875" style="108" customWidth="1"/>
    <col min="7951" max="8192" width="9.140625" style="108"/>
    <col min="8193" max="8193" width="4.5703125" style="108" customWidth="1"/>
    <col min="8194" max="8194" width="20" style="108" customWidth="1"/>
    <col min="8195" max="8196" width="11.85546875" style="108" customWidth="1"/>
    <col min="8197" max="8197" width="12.7109375" style="108" customWidth="1"/>
    <col min="8198" max="8206" width="11.85546875" style="108" customWidth="1"/>
    <col min="8207" max="8448" width="9.140625" style="108"/>
    <col min="8449" max="8449" width="4.5703125" style="108" customWidth="1"/>
    <col min="8450" max="8450" width="20" style="108" customWidth="1"/>
    <col min="8451" max="8452" width="11.85546875" style="108" customWidth="1"/>
    <col min="8453" max="8453" width="12.7109375" style="108" customWidth="1"/>
    <col min="8454" max="8462" width="11.85546875" style="108" customWidth="1"/>
    <col min="8463" max="8704" width="9.140625" style="108"/>
    <col min="8705" max="8705" width="4.5703125" style="108" customWidth="1"/>
    <col min="8706" max="8706" width="20" style="108" customWidth="1"/>
    <col min="8707" max="8708" width="11.85546875" style="108" customWidth="1"/>
    <col min="8709" max="8709" width="12.7109375" style="108" customWidth="1"/>
    <col min="8710" max="8718" width="11.85546875" style="108" customWidth="1"/>
    <col min="8719" max="8960" width="9.140625" style="108"/>
    <col min="8961" max="8961" width="4.5703125" style="108" customWidth="1"/>
    <col min="8962" max="8962" width="20" style="108" customWidth="1"/>
    <col min="8963" max="8964" width="11.85546875" style="108" customWidth="1"/>
    <col min="8965" max="8965" width="12.7109375" style="108" customWidth="1"/>
    <col min="8966" max="8974" width="11.85546875" style="108" customWidth="1"/>
    <col min="8975" max="9216" width="9.140625" style="108"/>
    <col min="9217" max="9217" width="4.5703125" style="108" customWidth="1"/>
    <col min="9218" max="9218" width="20" style="108" customWidth="1"/>
    <col min="9219" max="9220" width="11.85546875" style="108" customWidth="1"/>
    <col min="9221" max="9221" width="12.7109375" style="108" customWidth="1"/>
    <col min="9222" max="9230" width="11.85546875" style="108" customWidth="1"/>
    <col min="9231" max="9472" width="9.140625" style="108"/>
    <col min="9473" max="9473" width="4.5703125" style="108" customWidth="1"/>
    <col min="9474" max="9474" width="20" style="108" customWidth="1"/>
    <col min="9475" max="9476" width="11.85546875" style="108" customWidth="1"/>
    <col min="9477" max="9477" width="12.7109375" style="108" customWidth="1"/>
    <col min="9478" max="9486" width="11.85546875" style="108" customWidth="1"/>
    <col min="9487" max="9728" width="9.140625" style="108"/>
    <col min="9729" max="9729" width="4.5703125" style="108" customWidth="1"/>
    <col min="9730" max="9730" width="20" style="108" customWidth="1"/>
    <col min="9731" max="9732" width="11.85546875" style="108" customWidth="1"/>
    <col min="9733" max="9733" width="12.7109375" style="108" customWidth="1"/>
    <col min="9734" max="9742" width="11.85546875" style="108" customWidth="1"/>
    <col min="9743" max="9984" width="9.140625" style="108"/>
    <col min="9985" max="9985" width="4.5703125" style="108" customWidth="1"/>
    <col min="9986" max="9986" width="20" style="108" customWidth="1"/>
    <col min="9987" max="9988" width="11.85546875" style="108" customWidth="1"/>
    <col min="9989" max="9989" width="12.7109375" style="108" customWidth="1"/>
    <col min="9990" max="9998" width="11.85546875" style="108" customWidth="1"/>
    <col min="9999" max="10240" width="9.140625" style="108"/>
    <col min="10241" max="10241" width="4.5703125" style="108" customWidth="1"/>
    <col min="10242" max="10242" width="20" style="108" customWidth="1"/>
    <col min="10243" max="10244" width="11.85546875" style="108" customWidth="1"/>
    <col min="10245" max="10245" width="12.7109375" style="108" customWidth="1"/>
    <col min="10246" max="10254" width="11.85546875" style="108" customWidth="1"/>
    <col min="10255" max="10496" width="9.140625" style="108"/>
    <col min="10497" max="10497" width="4.5703125" style="108" customWidth="1"/>
    <col min="10498" max="10498" width="20" style="108" customWidth="1"/>
    <col min="10499" max="10500" width="11.85546875" style="108" customWidth="1"/>
    <col min="10501" max="10501" width="12.7109375" style="108" customWidth="1"/>
    <col min="10502" max="10510" width="11.85546875" style="108" customWidth="1"/>
    <col min="10511" max="10752" width="9.140625" style="108"/>
    <col min="10753" max="10753" width="4.5703125" style="108" customWidth="1"/>
    <col min="10754" max="10754" width="20" style="108" customWidth="1"/>
    <col min="10755" max="10756" width="11.85546875" style="108" customWidth="1"/>
    <col min="10757" max="10757" width="12.7109375" style="108" customWidth="1"/>
    <col min="10758" max="10766" width="11.85546875" style="108" customWidth="1"/>
    <col min="10767" max="11008" width="9.140625" style="108"/>
    <col min="11009" max="11009" width="4.5703125" style="108" customWidth="1"/>
    <col min="11010" max="11010" width="20" style="108" customWidth="1"/>
    <col min="11011" max="11012" width="11.85546875" style="108" customWidth="1"/>
    <col min="11013" max="11013" width="12.7109375" style="108" customWidth="1"/>
    <col min="11014" max="11022" width="11.85546875" style="108" customWidth="1"/>
    <col min="11023" max="11264" width="9.140625" style="108"/>
    <col min="11265" max="11265" width="4.5703125" style="108" customWidth="1"/>
    <col min="11266" max="11266" width="20" style="108" customWidth="1"/>
    <col min="11267" max="11268" width="11.85546875" style="108" customWidth="1"/>
    <col min="11269" max="11269" width="12.7109375" style="108" customWidth="1"/>
    <col min="11270" max="11278" width="11.85546875" style="108" customWidth="1"/>
    <col min="11279" max="11520" width="9.140625" style="108"/>
    <col min="11521" max="11521" width="4.5703125" style="108" customWidth="1"/>
    <col min="11522" max="11522" width="20" style="108" customWidth="1"/>
    <col min="11523" max="11524" width="11.85546875" style="108" customWidth="1"/>
    <col min="11525" max="11525" width="12.7109375" style="108" customWidth="1"/>
    <col min="11526" max="11534" width="11.85546875" style="108" customWidth="1"/>
    <col min="11535" max="11776" width="9.140625" style="108"/>
    <col min="11777" max="11777" width="4.5703125" style="108" customWidth="1"/>
    <col min="11778" max="11778" width="20" style="108" customWidth="1"/>
    <col min="11779" max="11780" width="11.85546875" style="108" customWidth="1"/>
    <col min="11781" max="11781" width="12.7109375" style="108" customWidth="1"/>
    <col min="11782" max="11790" width="11.85546875" style="108" customWidth="1"/>
    <col min="11791" max="12032" width="9.140625" style="108"/>
    <col min="12033" max="12033" width="4.5703125" style="108" customWidth="1"/>
    <col min="12034" max="12034" width="20" style="108" customWidth="1"/>
    <col min="12035" max="12036" width="11.85546875" style="108" customWidth="1"/>
    <col min="12037" max="12037" width="12.7109375" style="108" customWidth="1"/>
    <col min="12038" max="12046" width="11.85546875" style="108" customWidth="1"/>
    <col min="12047" max="12288" width="9.140625" style="108"/>
    <col min="12289" max="12289" width="4.5703125" style="108" customWidth="1"/>
    <col min="12290" max="12290" width="20" style="108" customWidth="1"/>
    <col min="12291" max="12292" width="11.85546875" style="108" customWidth="1"/>
    <col min="12293" max="12293" width="12.7109375" style="108" customWidth="1"/>
    <col min="12294" max="12302" width="11.85546875" style="108" customWidth="1"/>
    <col min="12303" max="12544" width="9.140625" style="108"/>
    <col min="12545" max="12545" width="4.5703125" style="108" customWidth="1"/>
    <col min="12546" max="12546" width="20" style="108" customWidth="1"/>
    <col min="12547" max="12548" width="11.85546875" style="108" customWidth="1"/>
    <col min="12549" max="12549" width="12.7109375" style="108" customWidth="1"/>
    <col min="12550" max="12558" width="11.85546875" style="108" customWidth="1"/>
    <col min="12559" max="12800" width="9.140625" style="108"/>
    <col min="12801" max="12801" width="4.5703125" style="108" customWidth="1"/>
    <col min="12802" max="12802" width="20" style="108" customWidth="1"/>
    <col min="12803" max="12804" width="11.85546875" style="108" customWidth="1"/>
    <col min="12805" max="12805" width="12.7109375" style="108" customWidth="1"/>
    <col min="12806" max="12814" width="11.85546875" style="108" customWidth="1"/>
    <col min="12815" max="13056" width="9.140625" style="108"/>
    <col min="13057" max="13057" width="4.5703125" style="108" customWidth="1"/>
    <col min="13058" max="13058" width="20" style="108" customWidth="1"/>
    <col min="13059" max="13060" width="11.85546875" style="108" customWidth="1"/>
    <col min="13061" max="13061" width="12.7109375" style="108" customWidth="1"/>
    <col min="13062" max="13070" width="11.85546875" style="108" customWidth="1"/>
    <col min="13071" max="13312" width="9.140625" style="108"/>
    <col min="13313" max="13313" width="4.5703125" style="108" customWidth="1"/>
    <col min="13314" max="13314" width="20" style="108" customWidth="1"/>
    <col min="13315" max="13316" width="11.85546875" style="108" customWidth="1"/>
    <col min="13317" max="13317" width="12.7109375" style="108" customWidth="1"/>
    <col min="13318" max="13326" width="11.85546875" style="108" customWidth="1"/>
    <col min="13327" max="13568" width="9.140625" style="108"/>
    <col min="13569" max="13569" width="4.5703125" style="108" customWidth="1"/>
    <col min="13570" max="13570" width="20" style="108" customWidth="1"/>
    <col min="13571" max="13572" width="11.85546875" style="108" customWidth="1"/>
    <col min="13573" max="13573" width="12.7109375" style="108" customWidth="1"/>
    <col min="13574" max="13582" width="11.85546875" style="108" customWidth="1"/>
    <col min="13583" max="13824" width="9.140625" style="108"/>
    <col min="13825" max="13825" width="4.5703125" style="108" customWidth="1"/>
    <col min="13826" max="13826" width="20" style="108" customWidth="1"/>
    <col min="13827" max="13828" width="11.85546875" style="108" customWidth="1"/>
    <col min="13829" max="13829" width="12.7109375" style="108" customWidth="1"/>
    <col min="13830" max="13838" width="11.85546875" style="108" customWidth="1"/>
    <col min="13839" max="14080" width="9.140625" style="108"/>
    <col min="14081" max="14081" width="4.5703125" style="108" customWidth="1"/>
    <col min="14082" max="14082" width="20" style="108" customWidth="1"/>
    <col min="14083" max="14084" width="11.85546875" style="108" customWidth="1"/>
    <col min="14085" max="14085" width="12.7109375" style="108" customWidth="1"/>
    <col min="14086" max="14094" width="11.85546875" style="108" customWidth="1"/>
    <col min="14095" max="14336" width="9.140625" style="108"/>
    <col min="14337" max="14337" width="4.5703125" style="108" customWidth="1"/>
    <col min="14338" max="14338" width="20" style="108" customWidth="1"/>
    <col min="14339" max="14340" width="11.85546875" style="108" customWidth="1"/>
    <col min="14341" max="14341" width="12.7109375" style="108" customWidth="1"/>
    <col min="14342" max="14350" width="11.85546875" style="108" customWidth="1"/>
    <col min="14351" max="14592" width="9.140625" style="108"/>
    <col min="14593" max="14593" width="4.5703125" style="108" customWidth="1"/>
    <col min="14594" max="14594" width="20" style="108" customWidth="1"/>
    <col min="14595" max="14596" width="11.85546875" style="108" customWidth="1"/>
    <col min="14597" max="14597" width="12.7109375" style="108" customWidth="1"/>
    <col min="14598" max="14606" width="11.85546875" style="108" customWidth="1"/>
    <col min="14607" max="14848" width="9.140625" style="108"/>
    <col min="14849" max="14849" width="4.5703125" style="108" customWidth="1"/>
    <col min="14850" max="14850" width="20" style="108" customWidth="1"/>
    <col min="14851" max="14852" width="11.85546875" style="108" customWidth="1"/>
    <col min="14853" max="14853" width="12.7109375" style="108" customWidth="1"/>
    <col min="14854" max="14862" width="11.85546875" style="108" customWidth="1"/>
    <col min="14863" max="15104" width="9.140625" style="108"/>
    <col min="15105" max="15105" width="4.5703125" style="108" customWidth="1"/>
    <col min="15106" max="15106" width="20" style="108" customWidth="1"/>
    <col min="15107" max="15108" width="11.85546875" style="108" customWidth="1"/>
    <col min="15109" max="15109" width="12.7109375" style="108" customWidth="1"/>
    <col min="15110" max="15118" width="11.85546875" style="108" customWidth="1"/>
    <col min="15119" max="15360" width="9.140625" style="108"/>
    <col min="15361" max="15361" width="4.5703125" style="108" customWidth="1"/>
    <col min="15362" max="15362" width="20" style="108" customWidth="1"/>
    <col min="15363" max="15364" width="11.85546875" style="108" customWidth="1"/>
    <col min="15365" max="15365" width="12.7109375" style="108" customWidth="1"/>
    <col min="15366" max="15374" width="11.85546875" style="108" customWidth="1"/>
    <col min="15375" max="15616" width="9.140625" style="108"/>
    <col min="15617" max="15617" width="4.5703125" style="108" customWidth="1"/>
    <col min="15618" max="15618" width="20" style="108" customWidth="1"/>
    <col min="15619" max="15620" width="11.85546875" style="108" customWidth="1"/>
    <col min="15621" max="15621" width="12.7109375" style="108" customWidth="1"/>
    <col min="15622" max="15630" width="11.85546875" style="108" customWidth="1"/>
    <col min="15631" max="15872" width="9.140625" style="108"/>
    <col min="15873" max="15873" width="4.5703125" style="108" customWidth="1"/>
    <col min="15874" max="15874" width="20" style="108" customWidth="1"/>
    <col min="15875" max="15876" width="11.85546875" style="108" customWidth="1"/>
    <col min="15877" max="15877" width="12.7109375" style="108" customWidth="1"/>
    <col min="15878" max="15886" width="11.85546875" style="108" customWidth="1"/>
    <col min="15887" max="16128" width="9.140625" style="108"/>
    <col min="16129" max="16129" width="4.5703125" style="108" customWidth="1"/>
    <col min="16130" max="16130" width="20" style="108" customWidth="1"/>
    <col min="16131" max="16132" width="11.85546875" style="108" customWidth="1"/>
    <col min="16133" max="16133" width="12.7109375" style="108" customWidth="1"/>
    <col min="16134" max="16142" width="11.85546875" style="108" customWidth="1"/>
    <col min="16143" max="16384" width="9.140625" style="108"/>
  </cols>
  <sheetData>
    <row r="1" spans="1:16" ht="19.5" customHeight="1">
      <c r="B1" s="109"/>
      <c r="C1" s="110" t="s">
        <v>161</v>
      </c>
      <c r="I1" s="110" t="str">
        <f>C1</f>
        <v>Table H2: Projected Population 2009</v>
      </c>
    </row>
    <row r="2" spans="1:16" ht="15.75" customHeight="1">
      <c r="C2" s="154" t="s">
        <v>79</v>
      </c>
      <c r="D2" s="111"/>
      <c r="E2" s="111"/>
      <c r="F2" s="111"/>
      <c r="G2" s="111"/>
      <c r="H2" s="111"/>
      <c r="I2" s="154" t="str">
        <f>C2</f>
        <v>Scheduled Caste</v>
      </c>
      <c r="J2" s="111"/>
      <c r="K2" s="111"/>
      <c r="L2" s="111"/>
      <c r="M2" s="111"/>
      <c r="N2" s="111"/>
    </row>
    <row r="3" spans="1:16" ht="18.75" customHeight="1">
      <c r="A3" s="208" t="s">
        <v>67</v>
      </c>
      <c r="B3" s="209" t="s">
        <v>65</v>
      </c>
      <c r="C3" s="204" t="s">
        <v>118</v>
      </c>
      <c r="D3" s="205"/>
      <c r="E3" s="206"/>
      <c r="F3" s="204" t="s">
        <v>119</v>
      </c>
      <c r="G3" s="205"/>
      <c r="H3" s="206"/>
      <c r="I3" s="204" t="s">
        <v>120</v>
      </c>
      <c r="J3" s="205"/>
      <c r="K3" s="206"/>
      <c r="L3" s="204" t="s">
        <v>121</v>
      </c>
      <c r="M3" s="205"/>
      <c r="N3" s="206"/>
      <c r="O3" s="126"/>
      <c r="P3" s="126"/>
    </row>
    <row r="4" spans="1:16" s="126" customFormat="1" ht="18.75" customHeight="1">
      <c r="A4" s="207"/>
      <c r="B4" s="210"/>
      <c r="C4" s="114" t="s">
        <v>122</v>
      </c>
      <c r="D4" s="114" t="s">
        <v>123</v>
      </c>
      <c r="E4" s="114" t="s">
        <v>15</v>
      </c>
      <c r="F4" s="114" t="s">
        <v>122</v>
      </c>
      <c r="G4" s="114" t="s">
        <v>123</v>
      </c>
      <c r="H4" s="114" t="s">
        <v>15</v>
      </c>
      <c r="I4" s="114" t="s">
        <v>122</v>
      </c>
      <c r="J4" s="114" t="s">
        <v>123</v>
      </c>
      <c r="K4" s="114" t="s">
        <v>15</v>
      </c>
      <c r="L4" s="114" t="s">
        <v>122</v>
      </c>
      <c r="M4" s="114" t="s">
        <v>123</v>
      </c>
      <c r="N4" s="114" t="s">
        <v>15</v>
      </c>
    </row>
    <row r="5" spans="1:16" s="128" customFormat="1" ht="10.5" customHeight="1">
      <c r="A5" s="115">
        <v>1</v>
      </c>
      <c r="B5" s="127">
        <v>2</v>
      </c>
      <c r="C5" s="115">
        <v>3</v>
      </c>
      <c r="D5" s="127">
        <v>4</v>
      </c>
      <c r="E5" s="115">
        <v>5</v>
      </c>
      <c r="F5" s="127">
        <v>6</v>
      </c>
      <c r="G5" s="115">
        <v>7</v>
      </c>
      <c r="H5" s="127">
        <v>8</v>
      </c>
      <c r="I5" s="115">
        <v>9</v>
      </c>
      <c r="J5" s="127">
        <v>10</v>
      </c>
      <c r="K5" s="115">
        <v>11</v>
      </c>
      <c r="L5" s="127">
        <v>12</v>
      </c>
      <c r="M5" s="115">
        <v>13</v>
      </c>
      <c r="N5" s="127">
        <v>14</v>
      </c>
    </row>
    <row r="6" spans="1:16" ht="18.75" customHeight="1">
      <c r="A6" s="117">
        <v>1</v>
      </c>
      <c r="B6" s="118" t="s">
        <v>16</v>
      </c>
      <c r="C6" s="119">
        <v>657643</v>
      </c>
      <c r="D6" s="119">
        <v>645434</v>
      </c>
      <c r="E6" s="120">
        <f>C6+D6</f>
        <v>1303077</v>
      </c>
      <c r="F6" s="119">
        <v>427715</v>
      </c>
      <c r="G6" s="119">
        <v>414800</v>
      </c>
      <c r="H6" s="120">
        <f>F6+G6</f>
        <v>842515</v>
      </c>
      <c r="I6" s="119">
        <v>283385</v>
      </c>
      <c r="J6" s="119">
        <v>263081</v>
      </c>
      <c r="K6" s="120">
        <f>I6+J6</f>
        <v>546466</v>
      </c>
      <c r="L6" s="119">
        <v>277004</v>
      </c>
      <c r="M6" s="119">
        <v>250393</v>
      </c>
      <c r="N6" s="120">
        <f>L6+M6</f>
        <v>527397</v>
      </c>
    </row>
    <row r="7" spans="1:16" ht="18.75" customHeight="1">
      <c r="A7" s="117">
        <v>2</v>
      </c>
      <c r="B7" s="118" t="s">
        <v>17</v>
      </c>
      <c r="C7" s="119">
        <v>356</v>
      </c>
      <c r="D7" s="119">
        <v>349</v>
      </c>
      <c r="E7" s="120">
        <f t="shared" ref="E7:E40" si="0">C7+D7</f>
        <v>705</v>
      </c>
      <c r="F7" s="119">
        <v>251</v>
      </c>
      <c r="G7" s="119">
        <v>250</v>
      </c>
      <c r="H7" s="120">
        <f t="shared" ref="H7:H40" si="1">F7+G7</f>
        <v>501</v>
      </c>
      <c r="I7" s="119">
        <v>173</v>
      </c>
      <c r="J7" s="119">
        <v>144</v>
      </c>
      <c r="K7" s="120">
        <f t="shared" ref="K7:K40" si="2">I7+J7</f>
        <v>317</v>
      </c>
      <c r="L7" s="119">
        <v>181</v>
      </c>
      <c r="M7" s="119">
        <v>160</v>
      </c>
      <c r="N7" s="120">
        <f t="shared" ref="N7:N40" si="3">L7+M7</f>
        <v>341</v>
      </c>
    </row>
    <row r="8" spans="1:16" ht="18.75" customHeight="1">
      <c r="A8" s="117">
        <v>3</v>
      </c>
      <c r="B8" s="118" t="s">
        <v>48</v>
      </c>
      <c r="C8" s="119">
        <v>108609</v>
      </c>
      <c r="D8" s="119">
        <v>106816</v>
      </c>
      <c r="E8" s="120">
        <f t="shared" si="0"/>
        <v>215425</v>
      </c>
      <c r="F8" s="119">
        <v>72869</v>
      </c>
      <c r="G8" s="119">
        <v>72134</v>
      </c>
      <c r="H8" s="120">
        <f t="shared" si="1"/>
        <v>145003</v>
      </c>
      <c r="I8" s="119">
        <v>47739</v>
      </c>
      <c r="J8" s="119">
        <v>47079</v>
      </c>
      <c r="K8" s="120">
        <f t="shared" si="2"/>
        <v>94818</v>
      </c>
      <c r="L8" s="119">
        <v>49447</v>
      </c>
      <c r="M8" s="119">
        <v>45404</v>
      </c>
      <c r="N8" s="120">
        <f t="shared" si="3"/>
        <v>94851</v>
      </c>
    </row>
    <row r="9" spans="1:16" ht="18.75" customHeight="1">
      <c r="A9" s="117">
        <v>4</v>
      </c>
      <c r="B9" s="122" t="s">
        <v>49</v>
      </c>
      <c r="C9" s="119">
        <v>1056388</v>
      </c>
      <c r="D9" s="119">
        <v>964590</v>
      </c>
      <c r="E9" s="120">
        <f t="shared" si="0"/>
        <v>2020978</v>
      </c>
      <c r="F9" s="119">
        <v>584973</v>
      </c>
      <c r="G9" s="119">
        <v>505835</v>
      </c>
      <c r="H9" s="120">
        <f t="shared" si="1"/>
        <v>1090808</v>
      </c>
      <c r="I9" s="119">
        <v>370643</v>
      </c>
      <c r="J9" s="119">
        <v>294762</v>
      </c>
      <c r="K9" s="120">
        <f t="shared" si="2"/>
        <v>665405</v>
      </c>
      <c r="L9" s="119">
        <v>337694</v>
      </c>
      <c r="M9" s="119">
        <v>277343</v>
      </c>
      <c r="N9" s="120">
        <f t="shared" si="3"/>
        <v>615037</v>
      </c>
    </row>
    <row r="10" spans="1:16" ht="18.75" customHeight="1">
      <c r="A10" s="117">
        <v>5</v>
      </c>
      <c r="B10" s="122" t="s">
        <v>19</v>
      </c>
      <c r="C10" s="119">
        <v>166408</v>
      </c>
      <c r="D10" s="119">
        <v>158992</v>
      </c>
      <c r="E10" s="120">
        <f t="shared" si="0"/>
        <v>325400</v>
      </c>
      <c r="F10" s="119">
        <v>100874</v>
      </c>
      <c r="G10" s="119">
        <v>96311</v>
      </c>
      <c r="H10" s="120">
        <f t="shared" si="1"/>
        <v>197185</v>
      </c>
      <c r="I10" s="119">
        <v>64371</v>
      </c>
      <c r="J10" s="119">
        <v>59210</v>
      </c>
      <c r="K10" s="120">
        <f t="shared" si="2"/>
        <v>123581</v>
      </c>
      <c r="L10" s="119">
        <v>64017</v>
      </c>
      <c r="M10" s="119">
        <v>55543</v>
      </c>
      <c r="N10" s="120">
        <f t="shared" si="3"/>
        <v>119560</v>
      </c>
    </row>
    <row r="11" spans="1:16" ht="18.75" customHeight="1">
      <c r="A11" s="117">
        <v>6</v>
      </c>
      <c r="B11" s="118" t="s">
        <v>20</v>
      </c>
      <c r="C11" s="119">
        <v>1312</v>
      </c>
      <c r="D11" s="119">
        <v>1305</v>
      </c>
      <c r="E11" s="120">
        <f t="shared" si="0"/>
        <v>2617</v>
      </c>
      <c r="F11" s="119">
        <v>849</v>
      </c>
      <c r="G11" s="119">
        <v>790</v>
      </c>
      <c r="H11" s="120">
        <f t="shared" si="1"/>
        <v>1639</v>
      </c>
      <c r="I11" s="119">
        <v>556</v>
      </c>
      <c r="J11" s="119">
        <v>533</v>
      </c>
      <c r="K11" s="120">
        <f t="shared" si="2"/>
        <v>1089</v>
      </c>
      <c r="L11" s="119">
        <v>513</v>
      </c>
      <c r="M11" s="119">
        <v>438</v>
      </c>
      <c r="N11" s="120">
        <f t="shared" si="3"/>
        <v>951</v>
      </c>
    </row>
    <row r="12" spans="1:16" ht="18.75" customHeight="1">
      <c r="A12" s="117">
        <v>7</v>
      </c>
      <c r="B12" s="118" t="s">
        <v>21</v>
      </c>
      <c r="C12" s="119">
        <v>210385</v>
      </c>
      <c r="D12" s="119">
        <v>183422</v>
      </c>
      <c r="E12" s="120">
        <f t="shared" si="0"/>
        <v>393807</v>
      </c>
      <c r="F12" s="119">
        <v>134074</v>
      </c>
      <c r="G12" s="119">
        <v>119012</v>
      </c>
      <c r="H12" s="120">
        <f t="shared" si="1"/>
        <v>253086</v>
      </c>
      <c r="I12" s="119">
        <v>91012</v>
      </c>
      <c r="J12" s="119">
        <v>81083</v>
      </c>
      <c r="K12" s="120">
        <f t="shared" si="2"/>
        <v>172095</v>
      </c>
      <c r="L12" s="119">
        <v>95279</v>
      </c>
      <c r="M12" s="119">
        <v>83484</v>
      </c>
      <c r="N12" s="120">
        <f t="shared" si="3"/>
        <v>178763</v>
      </c>
    </row>
    <row r="13" spans="1:16" ht="18.75" customHeight="1">
      <c r="A13" s="117">
        <v>8</v>
      </c>
      <c r="B13" s="118" t="s">
        <v>22</v>
      </c>
      <c r="C13" s="119">
        <v>286038</v>
      </c>
      <c r="D13" s="119">
        <v>242732</v>
      </c>
      <c r="E13" s="120">
        <f t="shared" si="0"/>
        <v>528770</v>
      </c>
      <c r="F13" s="119">
        <v>170523</v>
      </c>
      <c r="G13" s="119">
        <v>146471</v>
      </c>
      <c r="H13" s="120">
        <f t="shared" si="1"/>
        <v>316994</v>
      </c>
      <c r="I13" s="119">
        <v>115541</v>
      </c>
      <c r="J13" s="119">
        <v>97937</v>
      </c>
      <c r="K13" s="120">
        <f t="shared" si="2"/>
        <v>213478</v>
      </c>
      <c r="L13" s="119">
        <v>114599</v>
      </c>
      <c r="M13" s="119">
        <v>95697</v>
      </c>
      <c r="N13" s="120">
        <f t="shared" si="3"/>
        <v>210296</v>
      </c>
    </row>
    <row r="14" spans="1:16" ht="18.75" customHeight="1">
      <c r="A14" s="117">
        <v>9</v>
      </c>
      <c r="B14" s="118" t="s">
        <v>50</v>
      </c>
      <c r="C14" s="119">
        <v>80047</v>
      </c>
      <c r="D14" s="119">
        <v>75725</v>
      </c>
      <c r="E14" s="120">
        <f t="shared" si="0"/>
        <v>155772</v>
      </c>
      <c r="F14" s="119">
        <v>49493</v>
      </c>
      <c r="G14" s="119">
        <v>46586</v>
      </c>
      <c r="H14" s="120">
        <f t="shared" si="1"/>
        <v>96079</v>
      </c>
      <c r="I14" s="119">
        <v>33386</v>
      </c>
      <c r="J14" s="119">
        <v>30963</v>
      </c>
      <c r="K14" s="120">
        <f t="shared" si="2"/>
        <v>64349</v>
      </c>
      <c r="L14" s="119">
        <v>33192</v>
      </c>
      <c r="M14" s="119">
        <v>30599</v>
      </c>
      <c r="N14" s="120">
        <f t="shared" si="3"/>
        <v>63791</v>
      </c>
    </row>
    <row r="15" spans="1:16" ht="18.75" customHeight="1">
      <c r="A15" s="117">
        <v>10</v>
      </c>
      <c r="B15" s="118" t="s">
        <v>51</v>
      </c>
      <c r="C15" s="119">
        <v>41951</v>
      </c>
      <c r="D15" s="119">
        <v>36607</v>
      </c>
      <c r="E15" s="120">
        <f t="shared" si="0"/>
        <v>78558</v>
      </c>
      <c r="F15" s="119">
        <v>29037</v>
      </c>
      <c r="G15" s="119">
        <v>27189</v>
      </c>
      <c r="H15" s="120">
        <f t="shared" si="1"/>
        <v>56226</v>
      </c>
      <c r="I15" s="119">
        <v>18987</v>
      </c>
      <c r="J15" s="119">
        <v>18570</v>
      </c>
      <c r="K15" s="120">
        <f t="shared" si="2"/>
        <v>37557</v>
      </c>
      <c r="L15" s="119">
        <v>21728</v>
      </c>
      <c r="M15" s="119">
        <v>20187</v>
      </c>
      <c r="N15" s="120">
        <f t="shared" si="3"/>
        <v>41915</v>
      </c>
    </row>
    <row r="16" spans="1:16" ht="18.75" customHeight="1">
      <c r="A16" s="117">
        <v>11</v>
      </c>
      <c r="B16" s="118" t="s">
        <v>52</v>
      </c>
      <c r="C16" s="119">
        <v>232995</v>
      </c>
      <c r="D16" s="119">
        <v>226779</v>
      </c>
      <c r="E16" s="120">
        <f t="shared" si="0"/>
        <v>459774</v>
      </c>
      <c r="F16" s="119">
        <v>137058</v>
      </c>
      <c r="G16" s="119">
        <v>126496</v>
      </c>
      <c r="H16" s="120">
        <f t="shared" si="1"/>
        <v>263554</v>
      </c>
      <c r="I16" s="119">
        <v>90096</v>
      </c>
      <c r="J16" s="119">
        <v>76826</v>
      </c>
      <c r="K16" s="120">
        <f t="shared" si="2"/>
        <v>166922</v>
      </c>
      <c r="L16" s="119">
        <v>84948</v>
      </c>
      <c r="M16" s="119">
        <v>71756</v>
      </c>
      <c r="N16" s="120">
        <f t="shared" si="3"/>
        <v>156704</v>
      </c>
    </row>
    <row r="17" spans="1:14" ht="18.75" customHeight="1">
      <c r="A17" s="117">
        <v>12</v>
      </c>
      <c r="B17" s="118" t="s">
        <v>25</v>
      </c>
      <c r="C17" s="119">
        <v>496403</v>
      </c>
      <c r="D17" s="119">
        <v>479898</v>
      </c>
      <c r="E17" s="120">
        <f t="shared" si="0"/>
        <v>976301</v>
      </c>
      <c r="F17" s="119">
        <v>304920</v>
      </c>
      <c r="G17" s="119">
        <v>289551</v>
      </c>
      <c r="H17" s="120">
        <f t="shared" si="1"/>
        <v>594471</v>
      </c>
      <c r="I17" s="119">
        <v>211017</v>
      </c>
      <c r="J17" s="119">
        <v>189964</v>
      </c>
      <c r="K17" s="120">
        <f t="shared" si="2"/>
        <v>400981</v>
      </c>
      <c r="L17" s="119">
        <v>200093</v>
      </c>
      <c r="M17" s="119">
        <v>173778</v>
      </c>
      <c r="N17" s="120">
        <f t="shared" si="3"/>
        <v>373871</v>
      </c>
    </row>
    <row r="18" spans="1:14" ht="18.75" customHeight="1">
      <c r="A18" s="117">
        <v>13</v>
      </c>
      <c r="B18" s="118" t="s">
        <v>53</v>
      </c>
      <c r="C18" s="119">
        <v>118348</v>
      </c>
      <c r="D18" s="119">
        <v>116051</v>
      </c>
      <c r="E18" s="120">
        <f t="shared" si="0"/>
        <v>234399</v>
      </c>
      <c r="F18" s="119">
        <v>74276</v>
      </c>
      <c r="G18" s="119">
        <v>72968</v>
      </c>
      <c r="H18" s="120">
        <f t="shared" si="1"/>
        <v>147244</v>
      </c>
      <c r="I18" s="119">
        <v>51973</v>
      </c>
      <c r="J18" s="119">
        <v>52144</v>
      </c>
      <c r="K18" s="120">
        <f t="shared" si="2"/>
        <v>104117</v>
      </c>
      <c r="L18" s="119">
        <v>52954</v>
      </c>
      <c r="M18" s="119">
        <v>53084</v>
      </c>
      <c r="N18" s="120">
        <f t="shared" si="3"/>
        <v>106038</v>
      </c>
    </row>
    <row r="19" spans="1:14" ht="18.75" customHeight="1">
      <c r="A19" s="117">
        <v>14</v>
      </c>
      <c r="B19" s="118" t="s">
        <v>27</v>
      </c>
      <c r="C19" s="119">
        <v>665953</v>
      </c>
      <c r="D19" s="119">
        <v>601101</v>
      </c>
      <c r="E19" s="120">
        <f t="shared" si="0"/>
        <v>1267054</v>
      </c>
      <c r="F19" s="119">
        <v>389567</v>
      </c>
      <c r="G19" s="119">
        <v>349005</v>
      </c>
      <c r="H19" s="120">
        <f t="shared" si="1"/>
        <v>738572</v>
      </c>
      <c r="I19" s="119">
        <v>253786</v>
      </c>
      <c r="J19" s="119">
        <v>211614</v>
      </c>
      <c r="K19" s="120">
        <f t="shared" si="2"/>
        <v>465400</v>
      </c>
      <c r="L19" s="119">
        <v>245398</v>
      </c>
      <c r="M19" s="119">
        <v>192409</v>
      </c>
      <c r="N19" s="120">
        <f t="shared" si="3"/>
        <v>437807</v>
      </c>
    </row>
    <row r="20" spans="1:14" ht="18.75" customHeight="1">
      <c r="A20" s="117">
        <v>15</v>
      </c>
      <c r="B20" s="118" t="s">
        <v>28</v>
      </c>
      <c r="C20" s="119">
        <v>565671</v>
      </c>
      <c r="D20" s="119">
        <v>533137</v>
      </c>
      <c r="E20" s="120">
        <f t="shared" si="0"/>
        <v>1098808</v>
      </c>
      <c r="F20" s="119">
        <v>353978</v>
      </c>
      <c r="G20" s="119">
        <v>329639</v>
      </c>
      <c r="H20" s="120">
        <f t="shared" si="1"/>
        <v>683617</v>
      </c>
      <c r="I20" s="119">
        <v>238994</v>
      </c>
      <c r="J20" s="119">
        <v>213723</v>
      </c>
      <c r="K20" s="120">
        <f t="shared" si="2"/>
        <v>452717</v>
      </c>
      <c r="L20" s="119">
        <v>240654</v>
      </c>
      <c r="M20" s="119">
        <v>206318</v>
      </c>
      <c r="N20" s="120">
        <f t="shared" si="3"/>
        <v>446972</v>
      </c>
    </row>
    <row r="21" spans="1:14" ht="18.75" customHeight="1">
      <c r="A21" s="117">
        <v>16</v>
      </c>
      <c r="B21" s="118" t="s">
        <v>29</v>
      </c>
      <c r="C21" s="119">
        <v>2583</v>
      </c>
      <c r="D21" s="119">
        <v>2579</v>
      </c>
      <c r="E21" s="120">
        <f t="shared" si="0"/>
        <v>5162</v>
      </c>
      <c r="F21" s="119">
        <v>1814</v>
      </c>
      <c r="G21" s="119">
        <v>1794</v>
      </c>
      <c r="H21" s="120">
        <f t="shared" si="1"/>
        <v>3608</v>
      </c>
      <c r="I21" s="119">
        <v>1244</v>
      </c>
      <c r="J21" s="119">
        <v>1248</v>
      </c>
      <c r="K21" s="120">
        <f t="shared" si="2"/>
        <v>2492</v>
      </c>
      <c r="L21" s="119">
        <v>1233</v>
      </c>
      <c r="M21" s="119">
        <v>1166</v>
      </c>
      <c r="N21" s="120">
        <f t="shared" si="3"/>
        <v>2399</v>
      </c>
    </row>
    <row r="22" spans="1:14" ht="18.75" customHeight="1">
      <c r="A22" s="117">
        <v>17</v>
      </c>
      <c r="B22" s="118" t="s">
        <v>30</v>
      </c>
      <c r="C22" s="119">
        <v>676</v>
      </c>
      <c r="D22" s="119">
        <v>627</v>
      </c>
      <c r="E22" s="120">
        <f t="shared" si="0"/>
        <v>1303</v>
      </c>
      <c r="F22" s="119">
        <v>420</v>
      </c>
      <c r="G22" s="119">
        <v>447</v>
      </c>
      <c r="H22" s="120">
        <f t="shared" si="1"/>
        <v>867</v>
      </c>
      <c r="I22" s="119">
        <v>319</v>
      </c>
      <c r="J22" s="119">
        <v>306</v>
      </c>
      <c r="K22" s="120">
        <f t="shared" si="2"/>
        <v>625</v>
      </c>
      <c r="L22" s="119">
        <v>319</v>
      </c>
      <c r="M22" s="119">
        <v>249</v>
      </c>
      <c r="N22" s="120">
        <f t="shared" si="3"/>
        <v>568</v>
      </c>
    </row>
    <row r="23" spans="1:14" ht="18.75" customHeight="1">
      <c r="A23" s="117">
        <v>18</v>
      </c>
      <c r="B23" s="118" t="s">
        <v>31</v>
      </c>
      <c r="C23" s="119">
        <v>4</v>
      </c>
      <c r="D23" s="119">
        <v>12</v>
      </c>
      <c r="E23" s="120">
        <f t="shared" si="0"/>
        <v>16</v>
      </c>
      <c r="F23" s="119">
        <v>3</v>
      </c>
      <c r="G23" s="119">
        <v>4</v>
      </c>
      <c r="H23" s="120">
        <f t="shared" si="1"/>
        <v>7</v>
      </c>
      <c r="I23" s="119">
        <v>2</v>
      </c>
      <c r="J23" s="119">
        <v>3</v>
      </c>
      <c r="K23" s="120">
        <f t="shared" si="2"/>
        <v>5</v>
      </c>
      <c r="L23" s="119">
        <v>5</v>
      </c>
      <c r="M23" s="119">
        <v>2</v>
      </c>
      <c r="N23" s="120">
        <f t="shared" si="3"/>
        <v>7</v>
      </c>
    </row>
    <row r="24" spans="1:14" ht="18.75" customHeight="1">
      <c r="A24" s="117">
        <v>19</v>
      </c>
      <c r="B24" s="118" t="s">
        <v>54</v>
      </c>
      <c r="C24" s="119">
        <v>0</v>
      </c>
      <c r="D24" s="119">
        <v>0</v>
      </c>
      <c r="E24" s="120">
        <f t="shared" si="0"/>
        <v>0</v>
      </c>
      <c r="F24" s="119">
        <v>0</v>
      </c>
      <c r="G24" s="119">
        <v>0</v>
      </c>
      <c r="H24" s="120">
        <f t="shared" si="1"/>
        <v>0</v>
      </c>
      <c r="I24" s="119">
        <v>0</v>
      </c>
      <c r="J24" s="119">
        <v>0</v>
      </c>
      <c r="K24" s="120">
        <f t="shared" si="2"/>
        <v>0</v>
      </c>
      <c r="L24" s="119">
        <v>0</v>
      </c>
      <c r="M24" s="119">
        <v>0</v>
      </c>
      <c r="N24" s="120">
        <f t="shared" si="3"/>
        <v>0</v>
      </c>
    </row>
    <row r="25" spans="1:14" ht="18.75" customHeight="1">
      <c r="A25" s="117">
        <v>20</v>
      </c>
      <c r="B25" s="118" t="s">
        <v>55</v>
      </c>
      <c r="C25" s="119">
        <v>339076</v>
      </c>
      <c r="D25" s="119">
        <v>326591</v>
      </c>
      <c r="E25" s="120">
        <f t="shared" si="0"/>
        <v>665667</v>
      </c>
      <c r="F25" s="119">
        <v>209523</v>
      </c>
      <c r="G25" s="119">
        <v>201712</v>
      </c>
      <c r="H25" s="120">
        <f t="shared" si="1"/>
        <v>411235</v>
      </c>
      <c r="I25" s="119">
        <v>139435</v>
      </c>
      <c r="J25" s="119">
        <v>136265</v>
      </c>
      <c r="K25" s="120">
        <f t="shared" si="2"/>
        <v>275700</v>
      </c>
      <c r="L25" s="119">
        <v>139754</v>
      </c>
      <c r="M25" s="119">
        <v>133020</v>
      </c>
      <c r="N25" s="120">
        <f t="shared" si="3"/>
        <v>272774</v>
      </c>
    </row>
    <row r="26" spans="1:14" ht="18.75" customHeight="1">
      <c r="A26" s="117">
        <v>21</v>
      </c>
      <c r="B26" s="118" t="s">
        <v>56</v>
      </c>
      <c r="C26" s="119">
        <v>420745</v>
      </c>
      <c r="D26" s="119">
        <v>358709</v>
      </c>
      <c r="E26" s="120">
        <f t="shared" si="0"/>
        <v>779454</v>
      </c>
      <c r="F26" s="119">
        <v>247262</v>
      </c>
      <c r="G26" s="119">
        <v>214907</v>
      </c>
      <c r="H26" s="120">
        <f t="shared" si="1"/>
        <v>462169</v>
      </c>
      <c r="I26" s="119">
        <v>173257</v>
      </c>
      <c r="J26" s="119">
        <v>150432</v>
      </c>
      <c r="K26" s="120">
        <f t="shared" si="2"/>
        <v>323689</v>
      </c>
      <c r="L26" s="119">
        <v>175462</v>
      </c>
      <c r="M26" s="119">
        <v>149089</v>
      </c>
      <c r="N26" s="120">
        <f t="shared" si="3"/>
        <v>324551</v>
      </c>
    </row>
    <row r="27" spans="1:14" ht="18.75" customHeight="1">
      <c r="A27" s="117">
        <v>22</v>
      </c>
      <c r="B27" s="118" t="s">
        <v>32</v>
      </c>
      <c r="C27" s="119">
        <v>740756</v>
      </c>
      <c r="D27" s="119">
        <v>660823</v>
      </c>
      <c r="E27" s="120">
        <f t="shared" si="0"/>
        <v>1401579</v>
      </c>
      <c r="F27" s="119">
        <v>434935</v>
      </c>
      <c r="G27" s="119">
        <v>384293</v>
      </c>
      <c r="H27" s="120">
        <f t="shared" si="1"/>
        <v>819228</v>
      </c>
      <c r="I27" s="119">
        <v>287467</v>
      </c>
      <c r="J27" s="119">
        <v>241692</v>
      </c>
      <c r="K27" s="120">
        <f t="shared" si="2"/>
        <v>529159</v>
      </c>
      <c r="L27" s="119">
        <v>276667</v>
      </c>
      <c r="M27" s="119">
        <v>222062</v>
      </c>
      <c r="N27" s="120">
        <f t="shared" si="3"/>
        <v>498729</v>
      </c>
    </row>
    <row r="28" spans="1:14" ht="18.75" customHeight="1">
      <c r="A28" s="117">
        <v>23</v>
      </c>
      <c r="B28" s="118" t="s">
        <v>33</v>
      </c>
      <c r="C28" s="119">
        <v>1423</v>
      </c>
      <c r="D28" s="119">
        <v>1472</v>
      </c>
      <c r="E28" s="120">
        <f t="shared" si="0"/>
        <v>2895</v>
      </c>
      <c r="F28" s="119">
        <v>964</v>
      </c>
      <c r="G28" s="119">
        <v>1012</v>
      </c>
      <c r="H28" s="120">
        <f t="shared" si="1"/>
        <v>1976</v>
      </c>
      <c r="I28" s="119">
        <v>648</v>
      </c>
      <c r="J28" s="119">
        <v>660</v>
      </c>
      <c r="K28" s="120">
        <f t="shared" si="2"/>
        <v>1308</v>
      </c>
      <c r="L28" s="119">
        <v>677</v>
      </c>
      <c r="M28" s="119">
        <v>722</v>
      </c>
      <c r="N28" s="120">
        <f t="shared" si="3"/>
        <v>1399</v>
      </c>
    </row>
    <row r="29" spans="1:14" ht="18.75" customHeight="1">
      <c r="A29" s="117">
        <v>24</v>
      </c>
      <c r="B29" s="118" t="s">
        <v>34</v>
      </c>
      <c r="C29" s="119">
        <v>596705</v>
      </c>
      <c r="D29" s="119">
        <v>559765</v>
      </c>
      <c r="E29" s="120">
        <f t="shared" si="0"/>
        <v>1156470</v>
      </c>
      <c r="F29" s="119">
        <v>359442</v>
      </c>
      <c r="G29" s="119">
        <v>347355</v>
      </c>
      <c r="H29" s="120">
        <f t="shared" si="1"/>
        <v>706797</v>
      </c>
      <c r="I29" s="119">
        <v>244830</v>
      </c>
      <c r="J29" s="119">
        <v>236342</v>
      </c>
      <c r="K29" s="120">
        <f t="shared" si="2"/>
        <v>481172</v>
      </c>
      <c r="L29" s="119">
        <v>241819</v>
      </c>
      <c r="M29" s="119">
        <v>228802</v>
      </c>
      <c r="N29" s="120">
        <f t="shared" si="3"/>
        <v>470621</v>
      </c>
    </row>
    <row r="30" spans="1:14" ht="18.75" customHeight="1">
      <c r="A30" s="117">
        <v>25</v>
      </c>
      <c r="B30" s="118" t="s">
        <v>35</v>
      </c>
      <c r="C30" s="119">
        <v>26511</v>
      </c>
      <c r="D30" s="119">
        <v>26934</v>
      </c>
      <c r="E30" s="120">
        <f t="shared" si="0"/>
        <v>53445</v>
      </c>
      <c r="F30" s="119">
        <v>19954</v>
      </c>
      <c r="G30" s="119">
        <v>19581</v>
      </c>
      <c r="H30" s="120">
        <f t="shared" si="1"/>
        <v>39535</v>
      </c>
      <c r="I30" s="119">
        <v>13600</v>
      </c>
      <c r="J30" s="119">
        <v>13289</v>
      </c>
      <c r="K30" s="120">
        <f t="shared" si="2"/>
        <v>26889</v>
      </c>
      <c r="L30" s="119">
        <v>14321</v>
      </c>
      <c r="M30" s="119">
        <v>13384</v>
      </c>
      <c r="N30" s="120">
        <f t="shared" si="3"/>
        <v>27705</v>
      </c>
    </row>
    <row r="31" spans="1:14" ht="18.75" customHeight="1">
      <c r="A31" s="117">
        <v>26</v>
      </c>
      <c r="B31" s="118" t="s">
        <v>36</v>
      </c>
      <c r="C31" s="119">
        <v>2695555</v>
      </c>
      <c r="D31" s="119">
        <v>2415566</v>
      </c>
      <c r="E31" s="120">
        <f t="shared" si="0"/>
        <v>5111121</v>
      </c>
      <c r="F31" s="119">
        <v>1497382</v>
      </c>
      <c r="G31" s="119">
        <v>1343710</v>
      </c>
      <c r="H31" s="120">
        <f t="shared" si="1"/>
        <v>2841092</v>
      </c>
      <c r="I31" s="119">
        <v>979835</v>
      </c>
      <c r="J31" s="119">
        <v>819059</v>
      </c>
      <c r="K31" s="120">
        <f t="shared" si="2"/>
        <v>1798894</v>
      </c>
      <c r="L31" s="119">
        <v>930947</v>
      </c>
      <c r="M31" s="119">
        <v>752809</v>
      </c>
      <c r="N31" s="120">
        <f t="shared" si="3"/>
        <v>1683756</v>
      </c>
    </row>
    <row r="32" spans="1:14" ht="18.75" customHeight="1">
      <c r="A32" s="117">
        <v>27</v>
      </c>
      <c r="B32" s="118" t="s">
        <v>37</v>
      </c>
      <c r="C32" s="119">
        <v>104295</v>
      </c>
      <c r="D32" s="119">
        <v>95815</v>
      </c>
      <c r="E32" s="120">
        <f t="shared" si="0"/>
        <v>200110</v>
      </c>
      <c r="F32" s="119">
        <v>58892</v>
      </c>
      <c r="G32" s="119">
        <v>54294</v>
      </c>
      <c r="H32" s="120">
        <f t="shared" si="1"/>
        <v>113186</v>
      </c>
      <c r="I32" s="119">
        <v>39025</v>
      </c>
      <c r="J32" s="119">
        <v>35880</v>
      </c>
      <c r="K32" s="120">
        <f t="shared" si="2"/>
        <v>74905</v>
      </c>
      <c r="L32" s="119">
        <v>38337</v>
      </c>
      <c r="M32" s="119">
        <v>33890</v>
      </c>
      <c r="N32" s="120">
        <f t="shared" si="3"/>
        <v>72227</v>
      </c>
    </row>
    <row r="33" spans="1:14" ht="18.75" customHeight="1">
      <c r="A33" s="117">
        <v>28</v>
      </c>
      <c r="B33" s="118" t="s">
        <v>57</v>
      </c>
      <c r="C33" s="119">
        <v>998385</v>
      </c>
      <c r="D33" s="119">
        <v>992962</v>
      </c>
      <c r="E33" s="120">
        <f t="shared" si="0"/>
        <v>1991347</v>
      </c>
      <c r="F33" s="119">
        <v>652462</v>
      </c>
      <c r="G33" s="119">
        <v>630804</v>
      </c>
      <c r="H33" s="120">
        <f t="shared" si="1"/>
        <v>1283266</v>
      </c>
      <c r="I33" s="119">
        <v>443968</v>
      </c>
      <c r="J33" s="119">
        <v>414998</v>
      </c>
      <c r="K33" s="120">
        <f t="shared" si="2"/>
        <v>858966</v>
      </c>
      <c r="L33" s="119">
        <v>450029</v>
      </c>
      <c r="M33" s="119">
        <v>398970</v>
      </c>
      <c r="N33" s="120">
        <f t="shared" si="3"/>
        <v>848999</v>
      </c>
    </row>
    <row r="34" spans="1:14" ht="18.75" customHeight="1">
      <c r="A34" s="117">
        <v>29</v>
      </c>
      <c r="B34" s="118" t="s">
        <v>39</v>
      </c>
      <c r="C34" s="119">
        <v>0</v>
      </c>
      <c r="D34" s="119">
        <v>0</v>
      </c>
      <c r="E34" s="120">
        <f t="shared" si="0"/>
        <v>0</v>
      </c>
      <c r="F34" s="119">
        <v>0</v>
      </c>
      <c r="G34" s="119">
        <v>0</v>
      </c>
      <c r="H34" s="120">
        <f t="shared" si="1"/>
        <v>0</v>
      </c>
      <c r="I34" s="119">
        <v>0</v>
      </c>
      <c r="J34" s="119">
        <v>0</v>
      </c>
      <c r="K34" s="120">
        <f t="shared" si="2"/>
        <v>0</v>
      </c>
      <c r="L34" s="119">
        <v>0</v>
      </c>
      <c r="M34" s="119">
        <v>0</v>
      </c>
      <c r="N34" s="120">
        <f t="shared" si="3"/>
        <v>0</v>
      </c>
    </row>
    <row r="35" spans="1:14" ht="18.75" customHeight="1">
      <c r="A35" s="117">
        <v>30</v>
      </c>
      <c r="B35" s="118" t="s">
        <v>40</v>
      </c>
      <c r="C35" s="119">
        <v>12859</v>
      </c>
      <c r="D35" s="119">
        <v>11471</v>
      </c>
      <c r="E35" s="120">
        <f t="shared" si="0"/>
        <v>24330</v>
      </c>
      <c r="F35" s="119">
        <v>6844</v>
      </c>
      <c r="G35" s="119">
        <v>6161</v>
      </c>
      <c r="H35" s="120">
        <f t="shared" si="1"/>
        <v>13005</v>
      </c>
      <c r="I35" s="119">
        <v>4660</v>
      </c>
      <c r="J35" s="119">
        <v>4120</v>
      </c>
      <c r="K35" s="120">
        <f t="shared" si="2"/>
        <v>8780</v>
      </c>
      <c r="L35" s="119">
        <v>4189</v>
      </c>
      <c r="M35" s="119">
        <v>3479</v>
      </c>
      <c r="N35" s="120">
        <f t="shared" si="3"/>
        <v>7668</v>
      </c>
    </row>
    <row r="36" spans="1:14" ht="18.75" customHeight="1">
      <c r="A36" s="117">
        <v>31</v>
      </c>
      <c r="B36" s="118" t="s">
        <v>41</v>
      </c>
      <c r="C36" s="119">
        <v>287</v>
      </c>
      <c r="D36" s="119">
        <v>276</v>
      </c>
      <c r="E36" s="120">
        <f t="shared" si="0"/>
        <v>563</v>
      </c>
      <c r="F36" s="119">
        <v>174</v>
      </c>
      <c r="G36" s="119">
        <v>118</v>
      </c>
      <c r="H36" s="120">
        <f t="shared" si="1"/>
        <v>292</v>
      </c>
      <c r="I36" s="119">
        <v>133</v>
      </c>
      <c r="J36" s="119">
        <v>85</v>
      </c>
      <c r="K36" s="120">
        <f t="shared" si="2"/>
        <v>218</v>
      </c>
      <c r="L36" s="119">
        <v>123</v>
      </c>
      <c r="M36" s="119">
        <v>93</v>
      </c>
      <c r="N36" s="120">
        <f t="shared" si="3"/>
        <v>216</v>
      </c>
    </row>
    <row r="37" spans="1:14" ht="18.75" customHeight="1">
      <c r="A37" s="117">
        <v>32</v>
      </c>
      <c r="B37" s="118" t="s">
        <v>42</v>
      </c>
      <c r="C37" s="119">
        <v>411</v>
      </c>
      <c r="D37" s="119">
        <v>324</v>
      </c>
      <c r="E37" s="120">
        <f t="shared" si="0"/>
        <v>735</v>
      </c>
      <c r="F37" s="119">
        <v>288</v>
      </c>
      <c r="G37" s="119">
        <v>233</v>
      </c>
      <c r="H37" s="120">
        <f t="shared" si="1"/>
        <v>521</v>
      </c>
      <c r="I37" s="119">
        <v>160</v>
      </c>
      <c r="J37" s="119">
        <v>157</v>
      </c>
      <c r="K37" s="120">
        <f t="shared" si="2"/>
        <v>317</v>
      </c>
      <c r="L37" s="119">
        <v>147</v>
      </c>
      <c r="M37" s="119">
        <v>139</v>
      </c>
      <c r="N37" s="120">
        <f t="shared" si="3"/>
        <v>286</v>
      </c>
    </row>
    <row r="38" spans="1:14" ht="18.75" customHeight="1">
      <c r="A38" s="117">
        <v>33</v>
      </c>
      <c r="B38" s="118" t="s">
        <v>43</v>
      </c>
      <c r="C38" s="119">
        <v>144053</v>
      </c>
      <c r="D38" s="119">
        <v>132385</v>
      </c>
      <c r="E38" s="120">
        <f t="shared" si="0"/>
        <v>276438</v>
      </c>
      <c r="F38" s="119">
        <v>94745</v>
      </c>
      <c r="G38" s="119">
        <v>85706</v>
      </c>
      <c r="H38" s="120">
        <f t="shared" si="1"/>
        <v>180451</v>
      </c>
      <c r="I38" s="119">
        <v>66345</v>
      </c>
      <c r="J38" s="119">
        <v>60966</v>
      </c>
      <c r="K38" s="120">
        <f t="shared" si="2"/>
        <v>127311</v>
      </c>
      <c r="L38" s="119">
        <v>66819</v>
      </c>
      <c r="M38" s="119">
        <v>62990</v>
      </c>
      <c r="N38" s="120">
        <f t="shared" si="3"/>
        <v>129809</v>
      </c>
    </row>
    <row r="39" spans="1:14" ht="18.75" customHeight="1">
      <c r="A39" s="117">
        <v>34</v>
      </c>
      <c r="B39" s="118" t="s">
        <v>58</v>
      </c>
      <c r="C39" s="119">
        <v>0</v>
      </c>
      <c r="D39" s="119">
        <v>0</v>
      </c>
      <c r="E39" s="120">
        <f t="shared" si="0"/>
        <v>0</v>
      </c>
      <c r="F39" s="119">
        <v>0</v>
      </c>
      <c r="G39" s="119">
        <v>0</v>
      </c>
      <c r="H39" s="120">
        <f t="shared" si="1"/>
        <v>0</v>
      </c>
      <c r="I39" s="119">
        <v>0</v>
      </c>
      <c r="J39" s="119">
        <v>0</v>
      </c>
      <c r="K39" s="120">
        <f t="shared" si="2"/>
        <v>0</v>
      </c>
      <c r="L39" s="119">
        <v>0</v>
      </c>
      <c r="M39" s="119">
        <v>0</v>
      </c>
      <c r="N39" s="120">
        <f t="shared" si="3"/>
        <v>0</v>
      </c>
    </row>
    <row r="40" spans="1:14" ht="18.75" customHeight="1">
      <c r="A40" s="117">
        <v>35</v>
      </c>
      <c r="B40" s="118" t="s">
        <v>45</v>
      </c>
      <c r="C40" s="119">
        <v>9664</v>
      </c>
      <c r="D40" s="119">
        <v>9279</v>
      </c>
      <c r="E40" s="120">
        <f t="shared" si="0"/>
        <v>18943</v>
      </c>
      <c r="F40" s="119">
        <v>6369</v>
      </c>
      <c r="G40" s="119">
        <v>6160</v>
      </c>
      <c r="H40" s="120">
        <f t="shared" si="1"/>
        <v>12529</v>
      </c>
      <c r="I40" s="119">
        <v>4103</v>
      </c>
      <c r="J40" s="119">
        <v>4137</v>
      </c>
      <c r="K40" s="120">
        <f t="shared" si="2"/>
        <v>8240</v>
      </c>
      <c r="L40" s="119">
        <v>4329</v>
      </c>
      <c r="M40" s="119">
        <v>4062</v>
      </c>
      <c r="N40" s="120">
        <f t="shared" si="3"/>
        <v>8391</v>
      </c>
    </row>
    <row r="41" spans="1:14" ht="19.5" customHeight="1">
      <c r="A41" s="207" t="s">
        <v>46</v>
      </c>
      <c r="B41" s="207"/>
      <c r="C41" s="123">
        <f>SUM(C6:C40)</f>
        <v>10782495</v>
      </c>
      <c r="D41" s="123">
        <f>SUM(D6:D40)</f>
        <v>9968528</v>
      </c>
      <c r="E41" s="123">
        <f t="shared" ref="E41:N41" si="4">SUM(E6:E40)</f>
        <v>20751023</v>
      </c>
      <c r="F41" s="123">
        <f t="shared" si="4"/>
        <v>6421930</v>
      </c>
      <c r="G41" s="123">
        <f>SUM(G6:G40)</f>
        <v>5895328</v>
      </c>
      <c r="H41" s="123">
        <f t="shared" si="4"/>
        <v>12317258</v>
      </c>
      <c r="I41" s="123">
        <f t="shared" si="4"/>
        <v>4270690</v>
      </c>
      <c r="J41" s="123">
        <f>SUM(J6:J40)</f>
        <v>3757272</v>
      </c>
      <c r="K41" s="123">
        <f t="shared" si="4"/>
        <v>8027962</v>
      </c>
      <c r="L41" s="123">
        <f t="shared" si="4"/>
        <v>4162878</v>
      </c>
      <c r="M41" s="123">
        <f>SUM(M6:M40)</f>
        <v>3561521</v>
      </c>
      <c r="N41" s="123">
        <f t="shared" si="4"/>
        <v>7724399</v>
      </c>
    </row>
    <row r="42" spans="1:14" ht="19.5" customHeight="1">
      <c r="E42" s="125"/>
      <c r="H42" s="125"/>
      <c r="K42" s="125"/>
    </row>
    <row r="45" spans="1:14" ht="19.5" customHeight="1">
      <c r="C45" s="124"/>
    </row>
  </sheetData>
  <mergeCells count="7">
    <mergeCell ref="I3:K3"/>
    <mergeCell ref="L3:N3"/>
    <mergeCell ref="A41:B41"/>
    <mergeCell ref="A3:A4"/>
    <mergeCell ref="B3:B4"/>
    <mergeCell ref="C3:E3"/>
    <mergeCell ref="F3:H3"/>
  </mergeCells>
  <printOptions horizontalCentered="1"/>
  <pageMargins left="0.18" right="0.16" top="0.35" bottom="0.41" header="0.22" footer="0.17"/>
  <pageSetup paperSize="9" scale="95" firstPageNumber="71" orientation="portrait" useFirstPageNumber="1" horizontalDpi="300" verticalDpi="300" r:id="rId1"/>
  <headerFooter alignWithMargins="0">
    <oddFooter>&amp;LStatistics of School Education 2009-10&amp;C&amp;P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P44"/>
  <sheetViews>
    <sheetView showZeros="0" view="pageBreakPreview" topLeftCell="G37" zoomScaleSheetLayoutView="100" workbookViewId="0">
      <selection activeCell="K7" sqref="K7"/>
    </sheetView>
  </sheetViews>
  <sheetFormatPr defaultRowHeight="19.5" customHeight="1"/>
  <cols>
    <col min="1" max="1" width="4.5703125" style="108" customWidth="1"/>
    <col min="2" max="2" width="20" style="108" customWidth="1"/>
    <col min="3" max="4" width="11.85546875" style="108" customWidth="1"/>
    <col min="5" max="5" width="12.7109375" style="108" customWidth="1"/>
    <col min="6" max="14" width="11.85546875" style="108" customWidth="1"/>
    <col min="15" max="256" width="9.140625" style="108"/>
    <col min="257" max="257" width="4.5703125" style="108" customWidth="1"/>
    <col min="258" max="258" width="20" style="108" customWidth="1"/>
    <col min="259" max="260" width="11.85546875" style="108" customWidth="1"/>
    <col min="261" max="261" width="12.7109375" style="108" customWidth="1"/>
    <col min="262" max="270" width="11.85546875" style="108" customWidth="1"/>
    <col min="271" max="512" width="9.140625" style="108"/>
    <col min="513" max="513" width="4.5703125" style="108" customWidth="1"/>
    <col min="514" max="514" width="20" style="108" customWidth="1"/>
    <col min="515" max="516" width="11.85546875" style="108" customWidth="1"/>
    <col min="517" max="517" width="12.7109375" style="108" customWidth="1"/>
    <col min="518" max="526" width="11.85546875" style="108" customWidth="1"/>
    <col min="527" max="768" width="9.140625" style="108"/>
    <col min="769" max="769" width="4.5703125" style="108" customWidth="1"/>
    <col min="770" max="770" width="20" style="108" customWidth="1"/>
    <col min="771" max="772" width="11.85546875" style="108" customWidth="1"/>
    <col min="773" max="773" width="12.7109375" style="108" customWidth="1"/>
    <col min="774" max="782" width="11.85546875" style="108" customWidth="1"/>
    <col min="783" max="1024" width="9.140625" style="108"/>
    <col min="1025" max="1025" width="4.5703125" style="108" customWidth="1"/>
    <col min="1026" max="1026" width="20" style="108" customWidth="1"/>
    <col min="1027" max="1028" width="11.85546875" style="108" customWidth="1"/>
    <col min="1029" max="1029" width="12.7109375" style="108" customWidth="1"/>
    <col min="1030" max="1038" width="11.85546875" style="108" customWidth="1"/>
    <col min="1039" max="1280" width="9.140625" style="108"/>
    <col min="1281" max="1281" width="4.5703125" style="108" customWidth="1"/>
    <col min="1282" max="1282" width="20" style="108" customWidth="1"/>
    <col min="1283" max="1284" width="11.85546875" style="108" customWidth="1"/>
    <col min="1285" max="1285" width="12.7109375" style="108" customWidth="1"/>
    <col min="1286" max="1294" width="11.85546875" style="108" customWidth="1"/>
    <col min="1295" max="1536" width="9.140625" style="108"/>
    <col min="1537" max="1537" width="4.5703125" style="108" customWidth="1"/>
    <col min="1538" max="1538" width="20" style="108" customWidth="1"/>
    <col min="1539" max="1540" width="11.85546875" style="108" customWidth="1"/>
    <col min="1541" max="1541" width="12.7109375" style="108" customWidth="1"/>
    <col min="1542" max="1550" width="11.85546875" style="108" customWidth="1"/>
    <col min="1551" max="1792" width="9.140625" style="108"/>
    <col min="1793" max="1793" width="4.5703125" style="108" customWidth="1"/>
    <col min="1794" max="1794" width="20" style="108" customWidth="1"/>
    <col min="1795" max="1796" width="11.85546875" style="108" customWidth="1"/>
    <col min="1797" max="1797" width="12.7109375" style="108" customWidth="1"/>
    <col min="1798" max="1806" width="11.85546875" style="108" customWidth="1"/>
    <col min="1807" max="2048" width="9.140625" style="108"/>
    <col min="2049" max="2049" width="4.5703125" style="108" customWidth="1"/>
    <col min="2050" max="2050" width="20" style="108" customWidth="1"/>
    <col min="2051" max="2052" width="11.85546875" style="108" customWidth="1"/>
    <col min="2053" max="2053" width="12.7109375" style="108" customWidth="1"/>
    <col min="2054" max="2062" width="11.85546875" style="108" customWidth="1"/>
    <col min="2063" max="2304" width="9.140625" style="108"/>
    <col min="2305" max="2305" width="4.5703125" style="108" customWidth="1"/>
    <col min="2306" max="2306" width="20" style="108" customWidth="1"/>
    <col min="2307" max="2308" width="11.85546875" style="108" customWidth="1"/>
    <col min="2309" max="2309" width="12.7109375" style="108" customWidth="1"/>
    <col min="2310" max="2318" width="11.85546875" style="108" customWidth="1"/>
    <col min="2319" max="2560" width="9.140625" style="108"/>
    <col min="2561" max="2561" width="4.5703125" style="108" customWidth="1"/>
    <col min="2562" max="2562" width="20" style="108" customWidth="1"/>
    <col min="2563" max="2564" width="11.85546875" style="108" customWidth="1"/>
    <col min="2565" max="2565" width="12.7109375" style="108" customWidth="1"/>
    <col min="2566" max="2574" width="11.85546875" style="108" customWidth="1"/>
    <col min="2575" max="2816" width="9.140625" style="108"/>
    <col min="2817" max="2817" width="4.5703125" style="108" customWidth="1"/>
    <col min="2818" max="2818" width="20" style="108" customWidth="1"/>
    <col min="2819" max="2820" width="11.85546875" style="108" customWidth="1"/>
    <col min="2821" max="2821" width="12.7109375" style="108" customWidth="1"/>
    <col min="2822" max="2830" width="11.85546875" style="108" customWidth="1"/>
    <col min="2831" max="3072" width="9.140625" style="108"/>
    <col min="3073" max="3073" width="4.5703125" style="108" customWidth="1"/>
    <col min="3074" max="3074" width="20" style="108" customWidth="1"/>
    <col min="3075" max="3076" width="11.85546875" style="108" customWidth="1"/>
    <col min="3077" max="3077" width="12.7109375" style="108" customWidth="1"/>
    <col min="3078" max="3086" width="11.85546875" style="108" customWidth="1"/>
    <col min="3087" max="3328" width="9.140625" style="108"/>
    <col min="3329" max="3329" width="4.5703125" style="108" customWidth="1"/>
    <col min="3330" max="3330" width="20" style="108" customWidth="1"/>
    <col min="3331" max="3332" width="11.85546875" style="108" customWidth="1"/>
    <col min="3333" max="3333" width="12.7109375" style="108" customWidth="1"/>
    <col min="3334" max="3342" width="11.85546875" style="108" customWidth="1"/>
    <col min="3343" max="3584" width="9.140625" style="108"/>
    <col min="3585" max="3585" width="4.5703125" style="108" customWidth="1"/>
    <col min="3586" max="3586" width="20" style="108" customWidth="1"/>
    <col min="3587" max="3588" width="11.85546875" style="108" customWidth="1"/>
    <col min="3589" max="3589" width="12.7109375" style="108" customWidth="1"/>
    <col min="3590" max="3598" width="11.85546875" style="108" customWidth="1"/>
    <col min="3599" max="3840" width="9.140625" style="108"/>
    <col min="3841" max="3841" width="4.5703125" style="108" customWidth="1"/>
    <col min="3842" max="3842" width="20" style="108" customWidth="1"/>
    <col min="3843" max="3844" width="11.85546875" style="108" customWidth="1"/>
    <col min="3845" max="3845" width="12.7109375" style="108" customWidth="1"/>
    <col min="3846" max="3854" width="11.85546875" style="108" customWidth="1"/>
    <col min="3855" max="4096" width="9.140625" style="108"/>
    <col min="4097" max="4097" width="4.5703125" style="108" customWidth="1"/>
    <col min="4098" max="4098" width="20" style="108" customWidth="1"/>
    <col min="4099" max="4100" width="11.85546875" style="108" customWidth="1"/>
    <col min="4101" max="4101" width="12.7109375" style="108" customWidth="1"/>
    <col min="4102" max="4110" width="11.85546875" style="108" customWidth="1"/>
    <col min="4111" max="4352" width="9.140625" style="108"/>
    <col min="4353" max="4353" width="4.5703125" style="108" customWidth="1"/>
    <col min="4354" max="4354" width="20" style="108" customWidth="1"/>
    <col min="4355" max="4356" width="11.85546875" style="108" customWidth="1"/>
    <col min="4357" max="4357" width="12.7109375" style="108" customWidth="1"/>
    <col min="4358" max="4366" width="11.85546875" style="108" customWidth="1"/>
    <col min="4367" max="4608" width="9.140625" style="108"/>
    <col min="4609" max="4609" width="4.5703125" style="108" customWidth="1"/>
    <col min="4610" max="4610" width="20" style="108" customWidth="1"/>
    <col min="4611" max="4612" width="11.85546875" style="108" customWidth="1"/>
    <col min="4613" max="4613" width="12.7109375" style="108" customWidth="1"/>
    <col min="4614" max="4622" width="11.85546875" style="108" customWidth="1"/>
    <col min="4623" max="4864" width="9.140625" style="108"/>
    <col min="4865" max="4865" width="4.5703125" style="108" customWidth="1"/>
    <col min="4866" max="4866" width="20" style="108" customWidth="1"/>
    <col min="4867" max="4868" width="11.85546875" style="108" customWidth="1"/>
    <col min="4869" max="4869" width="12.7109375" style="108" customWidth="1"/>
    <col min="4870" max="4878" width="11.85546875" style="108" customWidth="1"/>
    <col min="4879" max="5120" width="9.140625" style="108"/>
    <col min="5121" max="5121" width="4.5703125" style="108" customWidth="1"/>
    <col min="5122" max="5122" width="20" style="108" customWidth="1"/>
    <col min="5123" max="5124" width="11.85546875" style="108" customWidth="1"/>
    <col min="5125" max="5125" width="12.7109375" style="108" customWidth="1"/>
    <col min="5126" max="5134" width="11.85546875" style="108" customWidth="1"/>
    <col min="5135" max="5376" width="9.140625" style="108"/>
    <col min="5377" max="5377" width="4.5703125" style="108" customWidth="1"/>
    <col min="5378" max="5378" width="20" style="108" customWidth="1"/>
    <col min="5379" max="5380" width="11.85546875" style="108" customWidth="1"/>
    <col min="5381" max="5381" width="12.7109375" style="108" customWidth="1"/>
    <col min="5382" max="5390" width="11.85546875" style="108" customWidth="1"/>
    <col min="5391" max="5632" width="9.140625" style="108"/>
    <col min="5633" max="5633" width="4.5703125" style="108" customWidth="1"/>
    <col min="5634" max="5634" width="20" style="108" customWidth="1"/>
    <col min="5635" max="5636" width="11.85546875" style="108" customWidth="1"/>
    <col min="5637" max="5637" width="12.7109375" style="108" customWidth="1"/>
    <col min="5638" max="5646" width="11.85546875" style="108" customWidth="1"/>
    <col min="5647" max="5888" width="9.140625" style="108"/>
    <col min="5889" max="5889" width="4.5703125" style="108" customWidth="1"/>
    <col min="5890" max="5890" width="20" style="108" customWidth="1"/>
    <col min="5891" max="5892" width="11.85546875" style="108" customWidth="1"/>
    <col min="5893" max="5893" width="12.7109375" style="108" customWidth="1"/>
    <col min="5894" max="5902" width="11.85546875" style="108" customWidth="1"/>
    <col min="5903" max="6144" width="9.140625" style="108"/>
    <col min="6145" max="6145" width="4.5703125" style="108" customWidth="1"/>
    <col min="6146" max="6146" width="20" style="108" customWidth="1"/>
    <col min="6147" max="6148" width="11.85546875" style="108" customWidth="1"/>
    <col min="6149" max="6149" width="12.7109375" style="108" customWidth="1"/>
    <col min="6150" max="6158" width="11.85546875" style="108" customWidth="1"/>
    <col min="6159" max="6400" width="9.140625" style="108"/>
    <col min="6401" max="6401" width="4.5703125" style="108" customWidth="1"/>
    <col min="6402" max="6402" width="20" style="108" customWidth="1"/>
    <col min="6403" max="6404" width="11.85546875" style="108" customWidth="1"/>
    <col min="6405" max="6405" width="12.7109375" style="108" customWidth="1"/>
    <col min="6406" max="6414" width="11.85546875" style="108" customWidth="1"/>
    <col min="6415" max="6656" width="9.140625" style="108"/>
    <col min="6657" max="6657" width="4.5703125" style="108" customWidth="1"/>
    <col min="6658" max="6658" width="20" style="108" customWidth="1"/>
    <col min="6659" max="6660" width="11.85546875" style="108" customWidth="1"/>
    <col min="6661" max="6661" width="12.7109375" style="108" customWidth="1"/>
    <col min="6662" max="6670" width="11.85546875" style="108" customWidth="1"/>
    <col min="6671" max="6912" width="9.140625" style="108"/>
    <col min="6913" max="6913" width="4.5703125" style="108" customWidth="1"/>
    <col min="6914" max="6914" width="20" style="108" customWidth="1"/>
    <col min="6915" max="6916" width="11.85546875" style="108" customWidth="1"/>
    <col min="6917" max="6917" width="12.7109375" style="108" customWidth="1"/>
    <col min="6918" max="6926" width="11.85546875" style="108" customWidth="1"/>
    <col min="6927" max="7168" width="9.140625" style="108"/>
    <col min="7169" max="7169" width="4.5703125" style="108" customWidth="1"/>
    <col min="7170" max="7170" width="20" style="108" customWidth="1"/>
    <col min="7171" max="7172" width="11.85546875" style="108" customWidth="1"/>
    <col min="7173" max="7173" width="12.7109375" style="108" customWidth="1"/>
    <col min="7174" max="7182" width="11.85546875" style="108" customWidth="1"/>
    <col min="7183" max="7424" width="9.140625" style="108"/>
    <col min="7425" max="7425" width="4.5703125" style="108" customWidth="1"/>
    <col min="7426" max="7426" width="20" style="108" customWidth="1"/>
    <col min="7427" max="7428" width="11.85546875" style="108" customWidth="1"/>
    <col min="7429" max="7429" width="12.7109375" style="108" customWidth="1"/>
    <col min="7430" max="7438" width="11.85546875" style="108" customWidth="1"/>
    <col min="7439" max="7680" width="9.140625" style="108"/>
    <col min="7681" max="7681" width="4.5703125" style="108" customWidth="1"/>
    <col min="7682" max="7682" width="20" style="108" customWidth="1"/>
    <col min="7683" max="7684" width="11.85546875" style="108" customWidth="1"/>
    <col min="7685" max="7685" width="12.7109375" style="108" customWidth="1"/>
    <col min="7686" max="7694" width="11.85546875" style="108" customWidth="1"/>
    <col min="7695" max="7936" width="9.140625" style="108"/>
    <col min="7937" max="7937" width="4.5703125" style="108" customWidth="1"/>
    <col min="7938" max="7938" width="20" style="108" customWidth="1"/>
    <col min="7939" max="7940" width="11.85546875" style="108" customWidth="1"/>
    <col min="7941" max="7941" width="12.7109375" style="108" customWidth="1"/>
    <col min="7942" max="7950" width="11.85546875" style="108" customWidth="1"/>
    <col min="7951" max="8192" width="9.140625" style="108"/>
    <col min="8193" max="8193" width="4.5703125" style="108" customWidth="1"/>
    <col min="8194" max="8194" width="20" style="108" customWidth="1"/>
    <col min="8195" max="8196" width="11.85546875" style="108" customWidth="1"/>
    <col min="8197" max="8197" width="12.7109375" style="108" customWidth="1"/>
    <col min="8198" max="8206" width="11.85546875" style="108" customWidth="1"/>
    <col min="8207" max="8448" width="9.140625" style="108"/>
    <col min="8449" max="8449" width="4.5703125" style="108" customWidth="1"/>
    <col min="8450" max="8450" width="20" style="108" customWidth="1"/>
    <col min="8451" max="8452" width="11.85546875" style="108" customWidth="1"/>
    <col min="8453" max="8453" width="12.7109375" style="108" customWidth="1"/>
    <col min="8454" max="8462" width="11.85546875" style="108" customWidth="1"/>
    <col min="8463" max="8704" width="9.140625" style="108"/>
    <col min="8705" max="8705" width="4.5703125" style="108" customWidth="1"/>
    <col min="8706" max="8706" width="20" style="108" customWidth="1"/>
    <col min="8707" max="8708" width="11.85546875" style="108" customWidth="1"/>
    <col min="8709" max="8709" width="12.7109375" style="108" customWidth="1"/>
    <col min="8710" max="8718" width="11.85546875" style="108" customWidth="1"/>
    <col min="8719" max="8960" width="9.140625" style="108"/>
    <col min="8961" max="8961" width="4.5703125" style="108" customWidth="1"/>
    <col min="8962" max="8962" width="20" style="108" customWidth="1"/>
    <col min="8963" max="8964" width="11.85546875" style="108" customWidth="1"/>
    <col min="8965" max="8965" width="12.7109375" style="108" customWidth="1"/>
    <col min="8966" max="8974" width="11.85546875" style="108" customWidth="1"/>
    <col min="8975" max="9216" width="9.140625" style="108"/>
    <col min="9217" max="9217" width="4.5703125" style="108" customWidth="1"/>
    <col min="9218" max="9218" width="20" style="108" customWidth="1"/>
    <col min="9219" max="9220" width="11.85546875" style="108" customWidth="1"/>
    <col min="9221" max="9221" width="12.7109375" style="108" customWidth="1"/>
    <col min="9222" max="9230" width="11.85546875" style="108" customWidth="1"/>
    <col min="9231" max="9472" width="9.140625" style="108"/>
    <col min="9473" max="9473" width="4.5703125" style="108" customWidth="1"/>
    <col min="9474" max="9474" width="20" style="108" customWidth="1"/>
    <col min="9475" max="9476" width="11.85546875" style="108" customWidth="1"/>
    <col min="9477" max="9477" width="12.7109375" style="108" customWidth="1"/>
    <col min="9478" max="9486" width="11.85546875" style="108" customWidth="1"/>
    <col min="9487" max="9728" width="9.140625" style="108"/>
    <col min="9729" max="9729" width="4.5703125" style="108" customWidth="1"/>
    <col min="9730" max="9730" width="20" style="108" customWidth="1"/>
    <col min="9731" max="9732" width="11.85546875" style="108" customWidth="1"/>
    <col min="9733" max="9733" width="12.7109375" style="108" customWidth="1"/>
    <col min="9734" max="9742" width="11.85546875" style="108" customWidth="1"/>
    <col min="9743" max="9984" width="9.140625" style="108"/>
    <col min="9985" max="9985" width="4.5703125" style="108" customWidth="1"/>
    <col min="9986" max="9986" width="20" style="108" customWidth="1"/>
    <col min="9987" max="9988" width="11.85546875" style="108" customWidth="1"/>
    <col min="9989" max="9989" width="12.7109375" style="108" customWidth="1"/>
    <col min="9990" max="9998" width="11.85546875" style="108" customWidth="1"/>
    <col min="9999" max="10240" width="9.140625" style="108"/>
    <col min="10241" max="10241" width="4.5703125" style="108" customWidth="1"/>
    <col min="10242" max="10242" width="20" style="108" customWidth="1"/>
    <col min="10243" max="10244" width="11.85546875" style="108" customWidth="1"/>
    <col min="10245" max="10245" width="12.7109375" style="108" customWidth="1"/>
    <col min="10246" max="10254" width="11.85546875" style="108" customWidth="1"/>
    <col min="10255" max="10496" width="9.140625" style="108"/>
    <col min="10497" max="10497" width="4.5703125" style="108" customWidth="1"/>
    <col min="10498" max="10498" width="20" style="108" customWidth="1"/>
    <col min="10499" max="10500" width="11.85546875" style="108" customWidth="1"/>
    <col min="10501" max="10501" width="12.7109375" style="108" customWidth="1"/>
    <col min="10502" max="10510" width="11.85546875" style="108" customWidth="1"/>
    <col min="10511" max="10752" width="9.140625" style="108"/>
    <col min="10753" max="10753" width="4.5703125" style="108" customWidth="1"/>
    <col min="10754" max="10754" width="20" style="108" customWidth="1"/>
    <col min="10755" max="10756" width="11.85546875" style="108" customWidth="1"/>
    <col min="10757" max="10757" width="12.7109375" style="108" customWidth="1"/>
    <col min="10758" max="10766" width="11.85546875" style="108" customWidth="1"/>
    <col min="10767" max="11008" width="9.140625" style="108"/>
    <col min="11009" max="11009" width="4.5703125" style="108" customWidth="1"/>
    <col min="11010" max="11010" width="20" style="108" customWidth="1"/>
    <col min="11011" max="11012" width="11.85546875" style="108" customWidth="1"/>
    <col min="11013" max="11013" width="12.7109375" style="108" customWidth="1"/>
    <col min="11014" max="11022" width="11.85546875" style="108" customWidth="1"/>
    <col min="11023" max="11264" width="9.140625" style="108"/>
    <col min="11265" max="11265" width="4.5703125" style="108" customWidth="1"/>
    <col min="11266" max="11266" width="20" style="108" customWidth="1"/>
    <col min="11267" max="11268" width="11.85546875" style="108" customWidth="1"/>
    <col min="11269" max="11269" width="12.7109375" style="108" customWidth="1"/>
    <col min="11270" max="11278" width="11.85546875" style="108" customWidth="1"/>
    <col min="11279" max="11520" width="9.140625" style="108"/>
    <col min="11521" max="11521" width="4.5703125" style="108" customWidth="1"/>
    <col min="11522" max="11522" width="20" style="108" customWidth="1"/>
    <col min="11523" max="11524" width="11.85546875" style="108" customWidth="1"/>
    <col min="11525" max="11525" width="12.7109375" style="108" customWidth="1"/>
    <col min="11526" max="11534" width="11.85546875" style="108" customWidth="1"/>
    <col min="11535" max="11776" width="9.140625" style="108"/>
    <col min="11777" max="11777" width="4.5703125" style="108" customWidth="1"/>
    <col min="11778" max="11778" width="20" style="108" customWidth="1"/>
    <col min="11779" max="11780" width="11.85546875" style="108" customWidth="1"/>
    <col min="11781" max="11781" width="12.7109375" style="108" customWidth="1"/>
    <col min="11782" max="11790" width="11.85546875" style="108" customWidth="1"/>
    <col min="11791" max="12032" width="9.140625" style="108"/>
    <col min="12033" max="12033" width="4.5703125" style="108" customWidth="1"/>
    <col min="12034" max="12034" width="20" style="108" customWidth="1"/>
    <col min="12035" max="12036" width="11.85546875" style="108" customWidth="1"/>
    <col min="12037" max="12037" width="12.7109375" style="108" customWidth="1"/>
    <col min="12038" max="12046" width="11.85546875" style="108" customWidth="1"/>
    <col min="12047" max="12288" width="9.140625" style="108"/>
    <col min="12289" max="12289" width="4.5703125" style="108" customWidth="1"/>
    <col min="12290" max="12290" width="20" style="108" customWidth="1"/>
    <col min="12291" max="12292" width="11.85546875" style="108" customWidth="1"/>
    <col min="12293" max="12293" width="12.7109375" style="108" customWidth="1"/>
    <col min="12294" max="12302" width="11.85546875" style="108" customWidth="1"/>
    <col min="12303" max="12544" width="9.140625" style="108"/>
    <col min="12545" max="12545" width="4.5703125" style="108" customWidth="1"/>
    <col min="12546" max="12546" width="20" style="108" customWidth="1"/>
    <col min="12547" max="12548" width="11.85546875" style="108" customWidth="1"/>
    <col min="12549" max="12549" width="12.7109375" style="108" customWidth="1"/>
    <col min="12550" max="12558" width="11.85546875" style="108" customWidth="1"/>
    <col min="12559" max="12800" width="9.140625" style="108"/>
    <col min="12801" max="12801" width="4.5703125" style="108" customWidth="1"/>
    <col min="12802" max="12802" width="20" style="108" customWidth="1"/>
    <col min="12803" max="12804" width="11.85546875" style="108" customWidth="1"/>
    <col min="12805" max="12805" width="12.7109375" style="108" customWidth="1"/>
    <col min="12806" max="12814" width="11.85546875" style="108" customWidth="1"/>
    <col min="12815" max="13056" width="9.140625" style="108"/>
    <col min="13057" max="13057" width="4.5703125" style="108" customWidth="1"/>
    <col min="13058" max="13058" width="20" style="108" customWidth="1"/>
    <col min="13059" max="13060" width="11.85546875" style="108" customWidth="1"/>
    <col min="13061" max="13061" width="12.7109375" style="108" customWidth="1"/>
    <col min="13062" max="13070" width="11.85546875" style="108" customWidth="1"/>
    <col min="13071" max="13312" width="9.140625" style="108"/>
    <col min="13313" max="13313" width="4.5703125" style="108" customWidth="1"/>
    <col min="13314" max="13314" width="20" style="108" customWidth="1"/>
    <col min="13315" max="13316" width="11.85546875" style="108" customWidth="1"/>
    <col min="13317" max="13317" width="12.7109375" style="108" customWidth="1"/>
    <col min="13318" max="13326" width="11.85546875" style="108" customWidth="1"/>
    <col min="13327" max="13568" width="9.140625" style="108"/>
    <col min="13569" max="13569" width="4.5703125" style="108" customWidth="1"/>
    <col min="13570" max="13570" width="20" style="108" customWidth="1"/>
    <col min="13571" max="13572" width="11.85546875" style="108" customWidth="1"/>
    <col min="13573" max="13573" width="12.7109375" style="108" customWidth="1"/>
    <col min="13574" max="13582" width="11.85546875" style="108" customWidth="1"/>
    <col min="13583" max="13824" width="9.140625" style="108"/>
    <col min="13825" max="13825" width="4.5703125" style="108" customWidth="1"/>
    <col min="13826" max="13826" width="20" style="108" customWidth="1"/>
    <col min="13827" max="13828" width="11.85546875" style="108" customWidth="1"/>
    <col min="13829" max="13829" width="12.7109375" style="108" customWidth="1"/>
    <col min="13830" max="13838" width="11.85546875" style="108" customWidth="1"/>
    <col min="13839" max="14080" width="9.140625" style="108"/>
    <col min="14081" max="14081" width="4.5703125" style="108" customWidth="1"/>
    <col min="14082" max="14082" width="20" style="108" customWidth="1"/>
    <col min="14083" max="14084" width="11.85546875" style="108" customWidth="1"/>
    <col min="14085" max="14085" width="12.7109375" style="108" customWidth="1"/>
    <col min="14086" max="14094" width="11.85546875" style="108" customWidth="1"/>
    <col min="14095" max="14336" width="9.140625" style="108"/>
    <col min="14337" max="14337" width="4.5703125" style="108" customWidth="1"/>
    <col min="14338" max="14338" width="20" style="108" customWidth="1"/>
    <col min="14339" max="14340" width="11.85546875" style="108" customWidth="1"/>
    <col min="14341" max="14341" width="12.7109375" style="108" customWidth="1"/>
    <col min="14342" max="14350" width="11.85546875" style="108" customWidth="1"/>
    <col min="14351" max="14592" width="9.140625" style="108"/>
    <col min="14593" max="14593" width="4.5703125" style="108" customWidth="1"/>
    <col min="14594" max="14594" width="20" style="108" customWidth="1"/>
    <col min="14595" max="14596" width="11.85546875" style="108" customWidth="1"/>
    <col min="14597" max="14597" width="12.7109375" style="108" customWidth="1"/>
    <col min="14598" max="14606" width="11.85546875" style="108" customWidth="1"/>
    <col min="14607" max="14848" width="9.140625" style="108"/>
    <col min="14849" max="14849" width="4.5703125" style="108" customWidth="1"/>
    <col min="14850" max="14850" width="20" style="108" customWidth="1"/>
    <col min="14851" max="14852" width="11.85546875" style="108" customWidth="1"/>
    <col min="14853" max="14853" width="12.7109375" style="108" customWidth="1"/>
    <col min="14854" max="14862" width="11.85546875" style="108" customWidth="1"/>
    <col min="14863" max="15104" width="9.140625" style="108"/>
    <col min="15105" max="15105" width="4.5703125" style="108" customWidth="1"/>
    <col min="15106" max="15106" width="20" style="108" customWidth="1"/>
    <col min="15107" max="15108" width="11.85546875" style="108" customWidth="1"/>
    <col min="15109" max="15109" width="12.7109375" style="108" customWidth="1"/>
    <col min="15110" max="15118" width="11.85546875" style="108" customWidth="1"/>
    <col min="15119" max="15360" width="9.140625" style="108"/>
    <col min="15361" max="15361" width="4.5703125" style="108" customWidth="1"/>
    <col min="15362" max="15362" width="20" style="108" customWidth="1"/>
    <col min="15363" max="15364" width="11.85546875" style="108" customWidth="1"/>
    <col min="15365" max="15365" width="12.7109375" style="108" customWidth="1"/>
    <col min="15366" max="15374" width="11.85546875" style="108" customWidth="1"/>
    <col min="15375" max="15616" width="9.140625" style="108"/>
    <col min="15617" max="15617" width="4.5703125" style="108" customWidth="1"/>
    <col min="15618" max="15618" width="20" style="108" customWidth="1"/>
    <col min="15619" max="15620" width="11.85546875" style="108" customWidth="1"/>
    <col min="15621" max="15621" width="12.7109375" style="108" customWidth="1"/>
    <col min="15622" max="15630" width="11.85546875" style="108" customWidth="1"/>
    <col min="15631" max="15872" width="9.140625" style="108"/>
    <col min="15873" max="15873" width="4.5703125" style="108" customWidth="1"/>
    <col min="15874" max="15874" width="20" style="108" customWidth="1"/>
    <col min="15875" max="15876" width="11.85546875" style="108" customWidth="1"/>
    <col min="15877" max="15877" width="12.7109375" style="108" customWidth="1"/>
    <col min="15878" max="15886" width="11.85546875" style="108" customWidth="1"/>
    <col min="15887" max="16128" width="9.140625" style="108"/>
    <col min="16129" max="16129" width="4.5703125" style="108" customWidth="1"/>
    <col min="16130" max="16130" width="20" style="108" customWidth="1"/>
    <col min="16131" max="16132" width="11.85546875" style="108" customWidth="1"/>
    <col min="16133" max="16133" width="12.7109375" style="108" customWidth="1"/>
    <col min="16134" max="16142" width="11.85546875" style="108" customWidth="1"/>
    <col min="16143" max="16384" width="9.140625" style="108"/>
  </cols>
  <sheetData>
    <row r="1" spans="1:16" ht="19.5" customHeight="1">
      <c r="B1" s="109"/>
      <c r="C1" s="110" t="s">
        <v>162</v>
      </c>
      <c r="I1" s="110" t="str">
        <f>C1</f>
        <v>Table H3: Projected Population 2009</v>
      </c>
    </row>
    <row r="2" spans="1:16" ht="18" customHeight="1">
      <c r="C2" s="154" t="s">
        <v>80</v>
      </c>
      <c r="D2" s="111"/>
      <c r="E2" s="111"/>
      <c r="F2" s="111"/>
      <c r="G2" s="111"/>
      <c r="H2" s="111"/>
      <c r="I2" s="154" t="str">
        <f>C2</f>
        <v>Scheduled Tribe</v>
      </c>
      <c r="J2" s="111"/>
      <c r="K2" s="111"/>
      <c r="L2" s="111"/>
      <c r="M2" s="111"/>
      <c r="N2" s="111"/>
    </row>
    <row r="3" spans="1:16" ht="18.75" customHeight="1">
      <c r="A3" s="208" t="s">
        <v>67</v>
      </c>
      <c r="B3" s="209" t="s">
        <v>65</v>
      </c>
      <c r="C3" s="204" t="s">
        <v>118</v>
      </c>
      <c r="D3" s="205"/>
      <c r="E3" s="206"/>
      <c r="F3" s="204" t="s">
        <v>119</v>
      </c>
      <c r="G3" s="205"/>
      <c r="H3" s="206"/>
      <c r="I3" s="204" t="s">
        <v>120</v>
      </c>
      <c r="J3" s="205"/>
      <c r="K3" s="206"/>
      <c r="L3" s="204" t="s">
        <v>121</v>
      </c>
      <c r="M3" s="205"/>
      <c r="N3" s="206"/>
      <c r="O3" s="126"/>
      <c r="P3" s="126"/>
    </row>
    <row r="4" spans="1:16" s="126" customFormat="1" ht="18.75" customHeight="1">
      <c r="A4" s="207"/>
      <c r="B4" s="210"/>
      <c r="C4" s="114" t="s">
        <v>122</v>
      </c>
      <c r="D4" s="114" t="s">
        <v>123</v>
      </c>
      <c r="E4" s="114" t="s">
        <v>15</v>
      </c>
      <c r="F4" s="114" t="s">
        <v>122</v>
      </c>
      <c r="G4" s="114" t="s">
        <v>123</v>
      </c>
      <c r="H4" s="114" t="s">
        <v>15</v>
      </c>
      <c r="I4" s="114" t="s">
        <v>122</v>
      </c>
      <c r="J4" s="114" t="s">
        <v>123</v>
      </c>
      <c r="K4" s="114" t="s">
        <v>15</v>
      </c>
      <c r="L4" s="114" t="s">
        <v>122</v>
      </c>
      <c r="M4" s="114" t="s">
        <v>123</v>
      </c>
      <c r="N4" s="114" t="s">
        <v>15</v>
      </c>
    </row>
    <row r="5" spans="1:16" s="128" customFormat="1" ht="10.5" customHeight="1">
      <c r="A5" s="115">
        <v>1</v>
      </c>
      <c r="B5" s="127">
        <v>2</v>
      </c>
      <c r="C5" s="115">
        <v>3</v>
      </c>
      <c r="D5" s="127">
        <v>4</v>
      </c>
      <c r="E5" s="115">
        <v>5</v>
      </c>
      <c r="F5" s="127">
        <v>6</v>
      </c>
      <c r="G5" s="115">
        <v>7</v>
      </c>
      <c r="H5" s="127">
        <v>8</v>
      </c>
      <c r="I5" s="115">
        <v>9</v>
      </c>
      <c r="J5" s="127">
        <v>10</v>
      </c>
      <c r="K5" s="115">
        <v>11</v>
      </c>
      <c r="L5" s="127">
        <v>12</v>
      </c>
      <c r="M5" s="115">
        <v>13</v>
      </c>
      <c r="N5" s="127">
        <v>14</v>
      </c>
    </row>
    <row r="6" spans="1:16" ht="18.75" customHeight="1">
      <c r="A6" s="117">
        <v>1</v>
      </c>
      <c r="B6" s="118" t="s">
        <v>16</v>
      </c>
      <c r="C6" s="119">
        <v>329042</v>
      </c>
      <c r="D6" s="119">
        <v>312979</v>
      </c>
      <c r="E6" s="120">
        <f>C6+D6</f>
        <v>642021</v>
      </c>
      <c r="F6" s="119">
        <v>172925</v>
      </c>
      <c r="G6" s="119">
        <v>153046</v>
      </c>
      <c r="H6" s="120">
        <f>F6+G6</f>
        <v>325971</v>
      </c>
      <c r="I6" s="119">
        <v>114709</v>
      </c>
      <c r="J6" s="119">
        <v>97755</v>
      </c>
      <c r="K6" s="120">
        <f>I6+J6</f>
        <v>212464</v>
      </c>
      <c r="L6" s="119">
        <v>97321</v>
      </c>
      <c r="M6" s="119">
        <v>90573</v>
      </c>
      <c r="N6" s="120">
        <f>L6+M6</f>
        <v>187894</v>
      </c>
    </row>
    <row r="7" spans="1:16" ht="18.75" customHeight="1">
      <c r="A7" s="117">
        <v>2</v>
      </c>
      <c r="B7" s="118" t="s">
        <v>17</v>
      </c>
      <c r="C7" s="119">
        <v>44756</v>
      </c>
      <c r="D7" s="119">
        <v>45771</v>
      </c>
      <c r="E7" s="120">
        <f t="shared" ref="E7:E40" si="0">C7+D7</f>
        <v>90527</v>
      </c>
      <c r="F7" s="119">
        <v>30314</v>
      </c>
      <c r="G7" s="119">
        <v>30200</v>
      </c>
      <c r="H7" s="120">
        <f t="shared" ref="H7:H40" si="1">F7+G7</f>
        <v>60514</v>
      </c>
      <c r="I7" s="119">
        <v>21646</v>
      </c>
      <c r="J7" s="119">
        <v>21607</v>
      </c>
      <c r="K7" s="120">
        <f t="shared" ref="K7:K40" si="2">I7+J7</f>
        <v>43253</v>
      </c>
      <c r="L7" s="119">
        <v>21195</v>
      </c>
      <c r="M7" s="119">
        <v>21388</v>
      </c>
      <c r="N7" s="120">
        <f t="shared" ref="N7:N40" si="3">L7+M7</f>
        <v>42583</v>
      </c>
    </row>
    <row r="8" spans="1:16" ht="18.75" customHeight="1">
      <c r="A8" s="117">
        <v>3</v>
      </c>
      <c r="B8" s="118" t="s">
        <v>48</v>
      </c>
      <c r="C8" s="119">
        <v>202164</v>
      </c>
      <c r="D8" s="119">
        <v>200130</v>
      </c>
      <c r="E8" s="120">
        <f t="shared" si="0"/>
        <v>402294</v>
      </c>
      <c r="F8" s="119">
        <v>128737</v>
      </c>
      <c r="G8" s="119">
        <v>127061</v>
      </c>
      <c r="H8" s="120">
        <f t="shared" si="1"/>
        <v>255798</v>
      </c>
      <c r="I8" s="119">
        <v>91128</v>
      </c>
      <c r="J8" s="119">
        <v>92047</v>
      </c>
      <c r="K8" s="120">
        <f t="shared" si="2"/>
        <v>183175</v>
      </c>
      <c r="L8" s="119">
        <v>92454</v>
      </c>
      <c r="M8" s="119">
        <v>94900</v>
      </c>
      <c r="N8" s="120">
        <f t="shared" si="3"/>
        <v>187354</v>
      </c>
    </row>
    <row r="9" spans="1:16" ht="18.75" customHeight="1">
      <c r="A9" s="117">
        <v>4</v>
      </c>
      <c r="B9" s="122" t="s">
        <v>49</v>
      </c>
      <c r="C9" s="119">
        <v>58244</v>
      </c>
      <c r="D9" s="119">
        <v>54447</v>
      </c>
      <c r="E9" s="120">
        <f t="shared" si="0"/>
        <v>112691</v>
      </c>
      <c r="F9" s="119">
        <v>33547</v>
      </c>
      <c r="G9" s="119">
        <v>30842</v>
      </c>
      <c r="H9" s="120">
        <f t="shared" si="1"/>
        <v>64389</v>
      </c>
      <c r="I9" s="119">
        <v>22554</v>
      </c>
      <c r="J9" s="119">
        <v>19662</v>
      </c>
      <c r="K9" s="120">
        <f t="shared" si="2"/>
        <v>42216</v>
      </c>
      <c r="L9" s="119">
        <v>20159</v>
      </c>
      <c r="M9" s="119">
        <v>17504</v>
      </c>
      <c r="N9" s="120">
        <f t="shared" si="3"/>
        <v>37663</v>
      </c>
    </row>
    <row r="10" spans="1:16" ht="18.75" customHeight="1">
      <c r="A10" s="117">
        <v>5</v>
      </c>
      <c r="B10" s="122" t="s">
        <v>19</v>
      </c>
      <c r="C10" s="119">
        <v>439197</v>
      </c>
      <c r="D10" s="119">
        <v>429690</v>
      </c>
      <c r="E10" s="120">
        <f t="shared" si="0"/>
        <v>868887</v>
      </c>
      <c r="F10" s="119">
        <v>247399</v>
      </c>
      <c r="G10" s="119">
        <v>239369</v>
      </c>
      <c r="H10" s="120">
        <f t="shared" si="1"/>
        <v>486768</v>
      </c>
      <c r="I10" s="119">
        <v>168237</v>
      </c>
      <c r="J10" s="119">
        <v>158452</v>
      </c>
      <c r="K10" s="120">
        <f t="shared" si="2"/>
        <v>326689</v>
      </c>
      <c r="L10" s="119">
        <v>153883</v>
      </c>
      <c r="M10" s="119">
        <v>150823</v>
      </c>
      <c r="N10" s="120">
        <f t="shared" si="3"/>
        <v>304706</v>
      </c>
    </row>
    <row r="11" spans="1:16" ht="18.75" customHeight="1">
      <c r="A11" s="117">
        <v>6</v>
      </c>
      <c r="B11" s="118" t="s">
        <v>20</v>
      </c>
      <c r="C11" s="119">
        <v>30</v>
      </c>
      <c r="D11" s="119">
        <v>42</v>
      </c>
      <c r="E11" s="120">
        <f t="shared" si="0"/>
        <v>72</v>
      </c>
      <c r="F11" s="119">
        <v>24</v>
      </c>
      <c r="G11" s="119">
        <v>21</v>
      </c>
      <c r="H11" s="120">
        <f t="shared" si="1"/>
        <v>45</v>
      </c>
      <c r="I11" s="119">
        <v>10</v>
      </c>
      <c r="J11" s="119">
        <v>14</v>
      </c>
      <c r="K11" s="120">
        <f t="shared" si="2"/>
        <v>24</v>
      </c>
      <c r="L11" s="119">
        <v>18</v>
      </c>
      <c r="M11" s="119">
        <v>12</v>
      </c>
      <c r="N11" s="120">
        <f t="shared" si="3"/>
        <v>30</v>
      </c>
    </row>
    <row r="12" spans="1:16" ht="18.75" customHeight="1">
      <c r="A12" s="117">
        <v>7</v>
      </c>
      <c r="B12" s="118" t="s">
        <v>21</v>
      </c>
      <c r="C12" s="119">
        <v>490889</v>
      </c>
      <c r="D12" s="119">
        <v>451071</v>
      </c>
      <c r="E12" s="120">
        <f t="shared" si="0"/>
        <v>941960</v>
      </c>
      <c r="F12" s="119">
        <v>264140</v>
      </c>
      <c r="G12" s="119">
        <v>244820</v>
      </c>
      <c r="H12" s="120">
        <f t="shared" si="1"/>
        <v>508960</v>
      </c>
      <c r="I12" s="119">
        <v>177131</v>
      </c>
      <c r="J12" s="119">
        <v>159876</v>
      </c>
      <c r="K12" s="120">
        <f t="shared" si="2"/>
        <v>337007</v>
      </c>
      <c r="L12" s="119">
        <v>156370</v>
      </c>
      <c r="M12" s="119">
        <v>140713</v>
      </c>
      <c r="N12" s="120">
        <f t="shared" si="3"/>
        <v>297083</v>
      </c>
    </row>
    <row r="13" spans="1:16" ht="18.75" customHeight="1">
      <c r="A13" s="117">
        <v>8</v>
      </c>
      <c r="B13" s="118" t="s">
        <v>22</v>
      </c>
      <c r="C13" s="119">
        <v>0</v>
      </c>
      <c r="D13" s="119">
        <v>0</v>
      </c>
      <c r="E13" s="120">
        <f t="shared" si="0"/>
        <v>0</v>
      </c>
      <c r="F13" s="119">
        <v>0</v>
      </c>
      <c r="G13" s="119">
        <v>0</v>
      </c>
      <c r="H13" s="120">
        <f t="shared" si="1"/>
        <v>0</v>
      </c>
      <c r="I13" s="119">
        <v>0</v>
      </c>
      <c r="J13" s="119">
        <v>0</v>
      </c>
      <c r="K13" s="120">
        <f t="shared" si="2"/>
        <v>0</v>
      </c>
      <c r="L13" s="119">
        <v>0</v>
      </c>
      <c r="M13" s="119">
        <v>0</v>
      </c>
      <c r="N13" s="120">
        <f t="shared" si="3"/>
        <v>0</v>
      </c>
    </row>
    <row r="14" spans="1:16" ht="18.75" customHeight="1">
      <c r="A14" s="117">
        <v>9</v>
      </c>
      <c r="B14" s="118" t="s">
        <v>50</v>
      </c>
      <c r="C14" s="119">
        <v>12824</v>
      </c>
      <c r="D14" s="119">
        <v>12459</v>
      </c>
      <c r="E14" s="120">
        <f t="shared" si="0"/>
        <v>25283</v>
      </c>
      <c r="F14" s="119">
        <v>8129</v>
      </c>
      <c r="G14" s="119">
        <v>7691</v>
      </c>
      <c r="H14" s="120">
        <f t="shared" si="1"/>
        <v>15820</v>
      </c>
      <c r="I14" s="119">
        <v>5361</v>
      </c>
      <c r="J14" s="119">
        <v>5196</v>
      </c>
      <c r="K14" s="120">
        <f t="shared" si="2"/>
        <v>10557</v>
      </c>
      <c r="L14" s="119">
        <v>5332</v>
      </c>
      <c r="M14" s="119">
        <v>5483</v>
      </c>
      <c r="N14" s="120">
        <f t="shared" si="3"/>
        <v>10815</v>
      </c>
    </row>
    <row r="15" spans="1:16" ht="18.75" customHeight="1">
      <c r="A15" s="117">
        <v>10</v>
      </c>
      <c r="B15" s="118" t="s">
        <v>51</v>
      </c>
      <c r="C15" s="119">
        <v>76320</v>
      </c>
      <c r="D15" s="119">
        <v>68891</v>
      </c>
      <c r="E15" s="120">
        <f t="shared" si="0"/>
        <v>145211</v>
      </c>
      <c r="F15" s="119">
        <v>42752</v>
      </c>
      <c r="G15" s="119">
        <v>38522</v>
      </c>
      <c r="H15" s="120">
        <f t="shared" si="1"/>
        <v>81274</v>
      </c>
      <c r="I15" s="119">
        <v>28783</v>
      </c>
      <c r="J15" s="119">
        <v>25300</v>
      </c>
      <c r="K15" s="120">
        <f t="shared" si="2"/>
        <v>54083</v>
      </c>
      <c r="L15" s="119">
        <v>26548</v>
      </c>
      <c r="M15" s="119">
        <v>23182</v>
      </c>
      <c r="N15" s="120">
        <f t="shared" si="3"/>
        <v>49730</v>
      </c>
    </row>
    <row r="16" spans="1:16" ht="18.75" customHeight="1">
      <c r="A16" s="117">
        <v>11</v>
      </c>
      <c r="B16" s="118" t="s">
        <v>52</v>
      </c>
      <c r="C16" s="119">
        <v>477498</v>
      </c>
      <c r="D16" s="119">
        <v>468119</v>
      </c>
      <c r="E16" s="120">
        <f t="shared" si="0"/>
        <v>945617</v>
      </c>
      <c r="F16" s="119">
        <v>289281</v>
      </c>
      <c r="G16" s="119">
        <v>284018</v>
      </c>
      <c r="H16" s="120">
        <f t="shared" si="1"/>
        <v>573299</v>
      </c>
      <c r="I16" s="119">
        <v>192599</v>
      </c>
      <c r="J16" s="119">
        <v>186830</v>
      </c>
      <c r="K16" s="120">
        <f t="shared" si="2"/>
        <v>379429</v>
      </c>
      <c r="L16" s="119">
        <v>176417</v>
      </c>
      <c r="M16" s="119">
        <v>174153</v>
      </c>
      <c r="N16" s="120">
        <f t="shared" si="3"/>
        <v>350570</v>
      </c>
    </row>
    <row r="17" spans="1:14" ht="18.75" customHeight="1">
      <c r="A17" s="117">
        <v>12</v>
      </c>
      <c r="B17" s="118" t="s">
        <v>25</v>
      </c>
      <c r="C17" s="119">
        <v>204692</v>
      </c>
      <c r="D17" s="119">
        <v>200206</v>
      </c>
      <c r="E17" s="120">
        <f t="shared" si="0"/>
        <v>404898</v>
      </c>
      <c r="F17" s="119">
        <v>121114</v>
      </c>
      <c r="G17" s="119">
        <v>116728</v>
      </c>
      <c r="H17" s="120">
        <f t="shared" si="1"/>
        <v>237842</v>
      </c>
      <c r="I17" s="119">
        <v>83274</v>
      </c>
      <c r="J17" s="119">
        <v>75093</v>
      </c>
      <c r="K17" s="120">
        <f t="shared" si="2"/>
        <v>158367</v>
      </c>
      <c r="L17" s="119">
        <v>78781</v>
      </c>
      <c r="M17" s="119">
        <v>66558</v>
      </c>
      <c r="N17" s="120">
        <f t="shared" si="3"/>
        <v>145339</v>
      </c>
    </row>
    <row r="18" spans="1:14" ht="18.75" customHeight="1">
      <c r="A18" s="117">
        <v>13</v>
      </c>
      <c r="B18" s="118" t="s">
        <v>53</v>
      </c>
      <c r="C18" s="119">
        <v>16535</v>
      </c>
      <c r="D18" s="119">
        <v>16045</v>
      </c>
      <c r="E18" s="120">
        <f t="shared" si="0"/>
        <v>32580</v>
      </c>
      <c r="F18" s="119">
        <v>9198</v>
      </c>
      <c r="G18" s="119">
        <v>8699</v>
      </c>
      <c r="H18" s="120">
        <f t="shared" si="1"/>
        <v>17897</v>
      </c>
      <c r="I18" s="119">
        <v>6544</v>
      </c>
      <c r="J18" s="119">
        <v>6244</v>
      </c>
      <c r="K18" s="120">
        <f t="shared" si="2"/>
        <v>12788</v>
      </c>
      <c r="L18" s="119">
        <v>6138</v>
      </c>
      <c r="M18" s="119">
        <v>6255</v>
      </c>
      <c r="N18" s="120">
        <f t="shared" si="3"/>
        <v>12393</v>
      </c>
    </row>
    <row r="19" spans="1:14" ht="18.75" customHeight="1">
      <c r="A19" s="117">
        <v>14</v>
      </c>
      <c r="B19" s="118" t="s">
        <v>27</v>
      </c>
      <c r="C19" s="119">
        <v>941415</v>
      </c>
      <c r="D19" s="119">
        <v>894804</v>
      </c>
      <c r="E19" s="120">
        <f t="shared" si="0"/>
        <v>1836219</v>
      </c>
      <c r="F19" s="119">
        <v>477736</v>
      </c>
      <c r="G19" s="119">
        <v>461474</v>
      </c>
      <c r="H19" s="120">
        <f t="shared" si="1"/>
        <v>939210</v>
      </c>
      <c r="I19" s="119">
        <v>308710</v>
      </c>
      <c r="J19" s="119">
        <v>293019</v>
      </c>
      <c r="K19" s="120">
        <f t="shared" si="2"/>
        <v>601729</v>
      </c>
      <c r="L19" s="119">
        <v>273164</v>
      </c>
      <c r="M19" s="119">
        <v>278586</v>
      </c>
      <c r="N19" s="120">
        <f t="shared" si="3"/>
        <v>551750</v>
      </c>
    </row>
    <row r="20" spans="1:14" ht="18.75" customHeight="1">
      <c r="A20" s="117">
        <v>15</v>
      </c>
      <c r="B20" s="118" t="s">
        <v>28</v>
      </c>
      <c r="C20" s="119">
        <v>567192</v>
      </c>
      <c r="D20" s="119">
        <v>526956</v>
      </c>
      <c r="E20" s="120">
        <f t="shared" si="0"/>
        <v>1094148</v>
      </c>
      <c r="F20" s="119">
        <v>306422</v>
      </c>
      <c r="G20" s="119">
        <v>279722</v>
      </c>
      <c r="H20" s="120">
        <f t="shared" si="1"/>
        <v>586144</v>
      </c>
      <c r="I20" s="119">
        <v>205718</v>
      </c>
      <c r="J20" s="119">
        <v>190481</v>
      </c>
      <c r="K20" s="120">
        <f t="shared" si="2"/>
        <v>396199</v>
      </c>
      <c r="L20" s="119">
        <v>187129</v>
      </c>
      <c r="M20" s="119">
        <v>177426</v>
      </c>
      <c r="N20" s="120">
        <f t="shared" si="3"/>
        <v>364555</v>
      </c>
    </row>
    <row r="21" spans="1:14" ht="18.75" customHeight="1">
      <c r="A21" s="117">
        <v>16</v>
      </c>
      <c r="B21" s="118" t="s">
        <v>29</v>
      </c>
      <c r="C21" s="119">
        <v>38218</v>
      </c>
      <c r="D21" s="119">
        <v>38355</v>
      </c>
      <c r="E21" s="120">
        <f t="shared" si="0"/>
        <v>76573</v>
      </c>
      <c r="F21" s="119">
        <v>25401</v>
      </c>
      <c r="G21" s="119">
        <v>24168</v>
      </c>
      <c r="H21" s="120">
        <f t="shared" si="1"/>
        <v>49569</v>
      </c>
      <c r="I21" s="119">
        <v>18159</v>
      </c>
      <c r="J21" s="119">
        <v>16923</v>
      </c>
      <c r="K21" s="120">
        <f t="shared" si="2"/>
        <v>35082</v>
      </c>
      <c r="L21" s="119">
        <v>18553</v>
      </c>
      <c r="M21" s="119">
        <v>17433</v>
      </c>
      <c r="N21" s="120">
        <f t="shared" si="3"/>
        <v>35986</v>
      </c>
    </row>
    <row r="22" spans="1:14" ht="18.75" customHeight="1">
      <c r="A22" s="117">
        <v>17</v>
      </c>
      <c r="B22" s="118" t="s">
        <v>30</v>
      </c>
      <c r="C22" s="119">
        <v>121873</v>
      </c>
      <c r="D22" s="119">
        <v>125432</v>
      </c>
      <c r="E22" s="120">
        <f t="shared" si="0"/>
        <v>247305</v>
      </c>
      <c r="F22" s="119">
        <v>84253</v>
      </c>
      <c r="G22" s="119">
        <v>83931</v>
      </c>
      <c r="H22" s="120">
        <f t="shared" si="1"/>
        <v>168184</v>
      </c>
      <c r="I22" s="119">
        <v>57170</v>
      </c>
      <c r="J22" s="119">
        <v>56929</v>
      </c>
      <c r="K22" s="120">
        <f t="shared" si="2"/>
        <v>114099</v>
      </c>
      <c r="L22" s="119">
        <v>58006</v>
      </c>
      <c r="M22" s="119">
        <v>58221</v>
      </c>
      <c r="N22" s="120">
        <f t="shared" si="3"/>
        <v>116227</v>
      </c>
    </row>
    <row r="23" spans="1:14" ht="18.75" customHeight="1">
      <c r="A23" s="117">
        <v>18</v>
      </c>
      <c r="B23" s="118" t="s">
        <v>31</v>
      </c>
      <c r="C23" s="119">
        <v>41056</v>
      </c>
      <c r="D23" s="119">
        <v>41782</v>
      </c>
      <c r="E23" s="120">
        <f t="shared" si="0"/>
        <v>82838</v>
      </c>
      <c r="F23" s="119">
        <v>28776</v>
      </c>
      <c r="G23" s="119">
        <v>28186</v>
      </c>
      <c r="H23" s="120">
        <f t="shared" si="1"/>
        <v>56962</v>
      </c>
      <c r="I23" s="119">
        <v>19655</v>
      </c>
      <c r="J23" s="119">
        <v>19099</v>
      </c>
      <c r="K23" s="120">
        <f t="shared" si="2"/>
        <v>38754</v>
      </c>
      <c r="L23" s="119">
        <v>20025</v>
      </c>
      <c r="M23" s="119">
        <v>19551</v>
      </c>
      <c r="N23" s="120">
        <f t="shared" si="3"/>
        <v>39576</v>
      </c>
    </row>
    <row r="24" spans="1:14" ht="18.75" customHeight="1">
      <c r="A24" s="117">
        <v>19</v>
      </c>
      <c r="B24" s="118" t="s">
        <v>54</v>
      </c>
      <c r="C24" s="119">
        <v>103854</v>
      </c>
      <c r="D24" s="119">
        <v>101769</v>
      </c>
      <c r="E24" s="120">
        <f t="shared" si="0"/>
        <v>205623</v>
      </c>
      <c r="F24" s="119">
        <v>72556</v>
      </c>
      <c r="G24" s="119">
        <v>68694</v>
      </c>
      <c r="H24" s="120">
        <f t="shared" si="1"/>
        <v>141250</v>
      </c>
      <c r="I24" s="119">
        <v>50083</v>
      </c>
      <c r="J24" s="119">
        <v>47118</v>
      </c>
      <c r="K24" s="120">
        <f t="shared" si="2"/>
        <v>97201</v>
      </c>
      <c r="L24" s="119">
        <v>51078</v>
      </c>
      <c r="M24" s="119">
        <v>48184</v>
      </c>
      <c r="N24" s="120">
        <f t="shared" si="3"/>
        <v>99262</v>
      </c>
    </row>
    <row r="25" spans="1:14" ht="18.75" customHeight="1">
      <c r="A25" s="117">
        <v>20</v>
      </c>
      <c r="B25" s="118" t="s">
        <v>55</v>
      </c>
      <c r="C25" s="119">
        <v>521479</v>
      </c>
      <c r="D25" s="119">
        <v>490618</v>
      </c>
      <c r="E25" s="120">
        <f t="shared" si="0"/>
        <v>1012097</v>
      </c>
      <c r="F25" s="119">
        <v>274657</v>
      </c>
      <c r="G25" s="119">
        <v>259702</v>
      </c>
      <c r="H25" s="120">
        <f t="shared" si="1"/>
        <v>534359</v>
      </c>
      <c r="I25" s="119">
        <v>183279</v>
      </c>
      <c r="J25" s="119">
        <v>168183</v>
      </c>
      <c r="K25" s="120">
        <f t="shared" si="2"/>
        <v>351462</v>
      </c>
      <c r="L25" s="119">
        <v>156382</v>
      </c>
      <c r="M25" s="119">
        <v>150218</v>
      </c>
      <c r="N25" s="120">
        <f t="shared" si="3"/>
        <v>306600</v>
      </c>
    </row>
    <row r="26" spans="1:14" ht="18.75" customHeight="1">
      <c r="A26" s="117">
        <v>21</v>
      </c>
      <c r="B26" s="118" t="s">
        <v>56</v>
      </c>
      <c r="C26" s="119">
        <v>0</v>
      </c>
      <c r="D26" s="119">
        <v>0</v>
      </c>
      <c r="E26" s="120">
        <f t="shared" si="0"/>
        <v>0</v>
      </c>
      <c r="F26" s="119">
        <v>0</v>
      </c>
      <c r="G26" s="119">
        <v>0</v>
      </c>
      <c r="H26" s="120">
        <f t="shared" si="1"/>
        <v>0</v>
      </c>
      <c r="I26" s="119">
        <v>0</v>
      </c>
      <c r="J26" s="119">
        <v>0</v>
      </c>
      <c r="K26" s="120">
        <f t="shared" si="2"/>
        <v>0</v>
      </c>
      <c r="L26" s="119">
        <v>0</v>
      </c>
      <c r="M26" s="119">
        <v>0</v>
      </c>
      <c r="N26" s="120">
        <f t="shared" si="3"/>
        <v>0</v>
      </c>
    </row>
    <row r="27" spans="1:14" ht="18.75" customHeight="1">
      <c r="A27" s="117">
        <v>22</v>
      </c>
      <c r="B27" s="118" t="s">
        <v>32</v>
      </c>
      <c r="C27" s="119">
        <v>537758</v>
      </c>
      <c r="D27" s="119">
        <v>498614</v>
      </c>
      <c r="E27" s="120">
        <f t="shared" si="0"/>
        <v>1036372</v>
      </c>
      <c r="F27" s="119">
        <v>290794</v>
      </c>
      <c r="G27" s="119">
        <v>262528</v>
      </c>
      <c r="H27" s="120">
        <f t="shared" si="1"/>
        <v>553322</v>
      </c>
      <c r="I27" s="119">
        <v>189539</v>
      </c>
      <c r="J27" s="119">
        <v>169041</v>
      </c>
      <c r="K27" s="120">
        <f t="shared" si="2"/>
        <v>358580</v>
      </c>
      <c r="L27" s="119">
        <v>173013</v>
      </c>
      <c r="M27" s="119">
        <v>161377</v>
      </c>
      <c r="N27" s="120">
        <f t="shared" si="3"/>
        <v>334390</v>
      </c>
    </row>
    <row r="28" spans="1:14" ht="18.75" customHeight="1">
      <c r="A28" s="117">
        <v>23</v>
      </c>
      <c r="B28" s="118" t="s">
        <v>33</v>
      </c>
      <c r="C28" s="119">
        <v>5518</v>
      </c>
      <c r="D28" s="119">
        <v>5867</v>
      </c>
      <c r="E28" s="120">
        <f t="shared" si="0"/>
        <v>11385</v>
      </c>
      <c r="F28" s="119">
        <v>3856</v>
      </c>
      <c r="G28" s="119">
        <v>3926</v>
      </c>
      <c r="H28" s="120">
        <f t="shared" si="1"/>
        <v>7782</v>
      </c>
      <c r="I28" s="119">
        <v>2617</v>
      </c>
      <c r="J28" s="119">
        <v>2661</v>
      </c>
      <c r="K28" s="120">
        <f t="shared" si="2"/>
        <v>5278</v>
      </c>
      <c r="L28" s="119">
        <v>2539</v>
      </c>
      <c r="M28" s="119">
        <v>2697</v>
      </c>
      <c r="N28" s="120">
        <f t="shared" si="3"/>
        <v>5236</v>
      </c>
    </row>
    <row r="29" spans="1:14" ht="18.75" customHeight="1">
      <c r="A29" s="117">
        <v>24</v>
      </c>
      <c r="B29" s="118" t="s">
        <v>34</v>
      </c>
      <c r="C29" s="119">
        <v>38706</v>
      </c>
      <c r="D29" s="119">
        <v>34950</v>
      </c>
      <c r="E29" s="120">
        <f t="shared" si="0"/>
        <v>73656</v>
      </c>
      <c r="F29" s="119">
        <v>18834</v>
      </c>
      <c r="G29" s="119">
        <v>17370</v>
      </c>
      <c r="H29" s="120">
        <f t="shared" si="1"/>
        <v>36204</v>
      </c>
      <c r="I29" s="119">
        <v>12698</v>
      </c>
      <c r="J29" s="119">
        <v>10893</v>
      </c>
      <c r="K29" s="120">
        <f t="shared" si="2"/>
        <v>23591</v>
      </c>
      <c r="L29" s="119">
        <v>11370</v>
      </c>
      <c r="M29" s="119">
        <v>10074</v>
      </c>
      <c r="N29" s="120">
        <f t="shared" si="3"/>
        <v>21444</v>
      </c>
    </row>
    <row r="30" spans="1:14" ht="18.75" customHeight="1">
      <c r="A30" s="117">
        <v>25</v>
      </c>
      <c r="B30" s="118" t="s">
        <v>35</v>
      </c>
      <c r="C30" s="119">
        <v>60612</v>
      </c>
      <c r="D30" s="119">
        <v>60941</v>
      </c>
      <c r="E30" s="120">
        <f t="shared" si="0"/>
        <v>121553</v>
      </c>
      <c r="F30" s="119">
        <v>36885</v>
      </c>
      <c r="G30" s="119">
        <v>34877</v>
      </c>
      <c r="H30" s="120">
        <f t="shared" si="1"/>
        <v>71762</v>
      </c>
      <c r="I30" s="119">
        <v>24336</v>
      </c>
      <c r="J30" s="119">
        <v>22645</v>
      </c>
      <c r="K30" s="120">
        <f t="shared" si="2"/>
        <v>46981</v>
      </c>
      <c r="L30" s="119">
        <v>22736</v>
      </c>
      <c r="M30" s="119">
        <v>22213</v>
      </c>
      <c r="N30" s="120">
        <f t="shared" si="3"/>
        <v>44949</v>
      </c>
    </row>
    <row r="31" spans="1:14" ht="18.75" customHeight="1">
      <c r="A31" s="117">
        <v>26</v>
      </c>
      <c r="B31" s="118" t="s">
        <v>36</v>
      </c>
      <c r="C31" s="119">
        <v>8293</v>
      </c>
      <c r="D31" s="119">
        <v>7910</v>
      </c>
      <c r="E31" s="120">
        <f t="shared" si="0"/>
        <v>16203</v>
      </c>
      <c r="F31" s="119">
        <v>4269</v>
      </c>
      <c r="G31" s="119">
        <v>4062</v>
      </c>
      <c r="H31" s="120">
        <f t="shared" si="1"/>
        <v>8331</v>
      </c>
      <c r="I31" s="119">
        <v>2656</v>
      </c>
      <c r="J31" s="119">
        <v>2632</v>
      </c>
      <c r="K31" s="120">
        <f t="shared" si="2"/>
        <v>5288</v>
      </c>
      <c r="L31" s="119">
        <v>2531</v>
      </c>
      <c r="M31" s="119">
        <v>2509</v>
      </c>
      <c r="N31" s="120">
        <f t="shared" si="3"/>
        <v>5040</v>
      </c>
    </row>
    <row r="32" spans="1:14" ht="18.75" customHeight="1">
      <c r="A32" s="117">
        <v>27</v>
      </c>
      <c r="B32" s="118" t="s">
        <v>37</v>
      </c>
      <c r="C32" s="119">
        <v>16904</v>
      </c>
      <c r="D32" s="119">
        <v>16022</v>
      </c>
      <c r="E32" s="120">
        <f t="shared" si="0"/>
        <v>32926</v>
      </c>
      <c r="F32" s="119">
        <v>9277</v>
      </c>
      <c r="G32" s="119">
        <v>8895</v>
      </c>
      <c r="H32" s="120">
        <f t="shared" si="1"/>
        <v>18172</v>
      </c>
      <c r="I32" s="119">
        <v>6653</v>
      </c>
      <c r="J32" s="119">
        <v>6281</v>
      </c>
      <c r="K32" s="120">
        <f t="shared" si="2"/>
        <v>12934</v>
      </c>
      <c r="L32" s="119">
        <v>6514</v>
      </c>
      <c r="M32" s="119">
        <v>6563</v>
      </c>
      <c r="N32" s="120">
        <f t="shared" si="3"/>
        <v>13077</v>
      </c>
    </row>
    <row r="33" spans="1:14" ht="18.75" customHeight="1">
      <c r="A33" s="117">
        <v>28</v>
      </c>
      <c r="B33" s="118" t="s">
        <v>57</v>
      </c>
      <c r="C33" s="119">
        <v>258641</v>
      </c>
      <c r="D33" s="119">
        <v>257492</v>
      </c>
      <c r="E33" s="120">
        <f t="shared" si="0"/>
        <v>516133</v>
      </c>
      <c r="F33" s="119">
        <v>155025</v>
      </c>
      <c r="G33" s="119">
        <v>146077</v>
      </c>
      <c r="H33" s="120">
        <f t="shared" si="1"/>
        <v>301102</v>
      </c>
      <c r="I33" s="119">
        <v>107389</v>
      </c>
      <c r="J33" s="119">
        <v>97178</v>
      </c>
      <c r="K33" s="120">
        <f t="shared" si="2"/>
        <v>204567</v>
      </c>
      <c r="L33" s="119">
        <v>99656</v>
      </c>
      <c r="M33" s="119">
        <v>94123</v>
      </c>
      <c r="N33" s="120">
        <f t="shared" si="3"/>
        <v>193779</v>
      </c>
    </row>
    <row r="34" spans="1:14" ht="18.75" customHeight="1">
      <c r="A34" s="117">
        <v>29</v>
      </c>
      <c r="B34" s="118" t="s">
        <v>39</v>
      </c>
      <c r="C34" s="119">
        <v>1759</v>
      </c>
      <c r="D34" s="119">
        <v>1575</v>
      </c>
      <c r="E34" s="120">
        <f t="shared" si="0"/>
        <v>3334</v>
      </c>
      <c r="F34" s="119">
        <v>1044</v>
      </c>
      <c r="G34" s="119">
        <v>1010</v>
      </c>
      <c r="H34" s="120">
        <f t="shared" si="1"/>
        <v>2054</v>
      </c>
      <c r="I34" s="119">
        <v>723</v>
      </c>
      <c r="J34" s="119">
        <v>663</v>
      </c>
      <c r="K34" s="120">
        <f t="shared" si="2"/>
        <v>1386</v>
      </c>
      <c r="L34" s="119">
        <v>614</v>
      </c>
      <c r="M34" s="119">
        <v>588</v>
      </c>
      <c r="N34" s="120">
        <f t="shared" si="3"/>
        <v>1202</v>
      </c>
    </row>
    <row r="35" spans="1:14" ht="18.75" customHeight="1">
      <c r="A35" s="117">
        <v>30</v>
      </c>
      <c r="B35" s="118" t="s">
        <v>40</v>
      </c>
      <c r="C35" s="119">
        <v>0</v>
      </c>
      <c r="D35" s="119">
        <v>0</v>
      </c>
      <c r="E35" s="120">
        <f t="shared" si="0"/>
        <v>0</v>
      </c>
      <c r="F35" s="119">
        <v>0</v>
      </c>
      <c r="G35" s="119">
        <v>0</v>
      </c>
      <c r="H35" s="120">
        <f t="shared" si="1"/>
        <v>0</v>
      </c>
      <c r="I35" s="119">
        <v>0</v>
      </c>
      <c r="J35" s="119">
        <v>0</v>
      </c>
      <c r="K35" s="120">
        <f t="shared" si="2"/>
        <v>0</v>
      </c>
      <c r="L35" s="119">
        <v>0</v>
      </c>
      <c r="M35" s="119">
        <v>0</v>
      </c>
      <c r="N35" s="120">
        <f t="shared" si="3"/>
        <v>0</v>
      </c>
    </row>
    <row r="36" spans="1:14" ht="18.75" customHeight="1">
      <c r="A36" s="117">
        <v>31</v>
      </c>
      <c r="B36" s="118" t="s">
        <v>41</v>
      </c>
      <c r="C36" s="119">
        <v>14077</v>
      </c>
      <c r="D36" s="119">
        <v>11867</v>
      </c>
      <c r="E36" s="120">
        <f t="shared" si="0"/>
        <v>25944</v>
      </c>
      <c r="F36" s="119">
        <v>7355</v>
      </c>
      <c r="G36" s="119">
        <v>5622</v>
      </c>
      <c r="H36" s="120">
        <f t="shared" si="1"/>
        <v>12977</v>
      </c>
      <c r="I36" s="119">
        <v>4722</v>
      </c>
      <c r="J36" s="119">
        <v>3588</v>
      </c>
      <c r="K36" s="120">
        <f t="shared" si="2"/>
        <v>8310</v>
      </c>
      <c r="L36" s="119">
        <v>3336</v>
      </c>
      <c r="M36" s="119">
        <v>2913</v>
      </c>
      <c r="N36" s="120">
        <f t="shared" si="3"/>
        <v>6249</v>
      </c>
    </row>
    <row r="37" spans="1:14" ht="18.75" customHeight="1">
      <c r="A37" s="117">
        <v>32</v>
      </c>
      <c r="B37" s="118" t="s">
        <v>42</v>
      </c>
      <c r="C37" s="119">
        <v>1369</v>
      </c>
      <c r="D37" s="119">
        <v>1123</v>
      </c>
      <c r="E37" s="120">
        <f t="shared" si="0"/>
        <v>2492</v>
      </c>
      <c r="F37" s="119">
        <v>773</v>
      </c>
      <c r="G37" s="119">
        <v>590</v>
      </c>
      <c r="H37" s="120">
        <f t="shared" si="1"/>
        <v>1363</v>
      </c>
      <c r="I37" s="119">
        <v>528</v>
      </c>
      <c r="J37" s="119">
        <v>402</v>
      </c>
      <c r="K37" s="120">
        <f t="shared" si="2"/>
        <v>930</v>
      </c>
      <c r="L37" s="119">
        <v>491</v>
      </c>
      <c r="M37" s="119">
        <v>374</v>
      </c>
      <c r="N37" s="120">
        <f t="shared" si="3"/>
        <v>865</v>
      </c>
    </row>
    <row r="38" spans="1:14" ht="18.75" customHeight="1">
      <c r="A38" s="117">
        <v>33</v>
      </c>
      <c r="B38" s="118" t="s">
        <v>43</v>
      </c>
      <c r="C38" s="119">
        <v>0</v>
      </c>
      <c r="D38" s="119">
        <v>0</v>
      </c>
      <c r="E38" s="120">
        <f t="shared" si="0"/>
        <v>0</v>
      </c>
      <c r="F38" s="119">
        <v>0</v>
      </c>
      <c r="G38" s="119">
        <v>0</v>
      </c>
      <c r="H38" s="120">
        <f t="shared" si="1"/>
        <v>0</v>
      </c>
      <c r="I38" s="119">
        <v>0</v>
      </c>
      <c r="J38" s="119">
        <v>0</v>
      </c>
      <c r="K38" s="120">
        <f t="shared" si="2"/>
        <v>0</v>
      </c>
      <c r="L38" s="119">
        <v>0</v>
      </c>
      <c r="M38" s="119">
        <v>0</v>
      </c>
      <c r="N38" s="120">
        <f t="shared" si="3"/>
        <v>0</v>
      </c>
    </row>
    <row r="39" spans="1:14" ht="18.75" customHeight="1">
      <c r="A39" s="117">
        <v>34</v>
      </c>
      <c r="B39" s="118" t="s">
        <v>58</v>
      </c>
      <c r="C39" s="119">
        <v>3737</v>
      </c>
      <c r="D39" s="119">
        <v>3707</v>
      </c>
      <c r="E39" s="120">
        <f t="shared" si="0"/>
        <v>7444</v>
      </c>
      <c r="F39" s="119">
        <v>2539</v>
      </c>
      <c r="G39" s="119">
        <v>2416</v>
      </c>
      <c r="H39" s="120">
        <f t="shared" si="1"/>
        <v>4955</v>
      </c>
      <c r="I39" s="119">
        <v>1572</v>
      </c>
      <c r="J39" s="119">
        <v>1567</v>
      </c>
      <c r="K39" s="120">
        <f t="shared" si="2"/>
        <v>3139</v>
      </c>
      <c r="L39" s="119">
        <v>1312</v>
      </c>
      <c r="M39" s="119">
        <v>1324</v>
      </c>
      <c r="N39" s="120">
        <f t="shared" si="3"/>
        <v>2636</v>
      </c>
    </row>
    <row r="40" spans="1:14" ht="18.75" customHeight="1">
      <c r="A40" s="117">
        <v>35</v>
      </c>
      <c r="B40" s="118" t="s">
        <v>45</v>
      </c>
      <c r="C40" s="119">
        <v>0</v>
      </c>
      <c r="D40" s="119">
        <v>0</v>
      </c>
      <c r="E40" s="120">
        <f t="shared" si="0"/>
        <v>0</v>
      </c>
      <c r="F40" s="119">
        <v>0</v>
      </c>
      <c r="G40" s="119">
        <v>0</v>
      </c>
      <c r="H40" s="120">
        <f t="shared" si="1"/>
        <v>0</v>
      </c>
      <c r="I40" s="119">
        <v>0</v>
      </c>
      <c r="J40" s="119">
        <v>0</v>
      </c>
      <c r="K40" s="120">
        <f t="shared" si="2"/>
        <v>0</v>
      </c>
      <c r="L40" s="119">
        <v>0</v>
      </c>
      <c r="M40" s="119">
        <v>0</v>
      </c>
      <c r="N40" s="120">
        <f t="shared" si="3"/>
        <v>0</v>
      </c>
    </row>
    <row r="41" spans="1:14" ht="19.5" customHeight="1">
      <c r="A41" s="207" t="s">
        <v>46</v>
      </c>
      <c r="B41" s="207"/>
      <c r="C41" s="123">
        <f>SUM(C6:C40)</f>
        <v>5634652</v>
      </c>
      <c r="D41" s="123">
        <f>SUM(D6:D40)</f>
        <v>5379634</v>
      </c>
      <c r="E41" s="123">
        <f t="shared" ref="E41:N41" si="4">SUM(E6:E40)</f>
        <v>11014286</v>
      </c>
      <c r="F41" s="123">
        <f t="shared" si="4"/>
        <v>3148012</v>
      </c>
      <c r="G41" s="123">
        <f>SUM(G6:G40)</f>
        <v>2974267</v>
      </c>
      <c r="H41" s="123">
        <f t="shared" si="4"/>
        <v>6122279</v>
      </c>
      <c r="I41" s="123">
        <f t="shared" si="4"/>
        <v>2108183</v>
      </c>
      <c r="J41" s="123">
        <f>SUM(J6:J40)</f>
        <v>1957379</v>
      </c>
      <c r="K41" s="123">
        <f t="shared" si="4"/>
        <v>4065562</v>
      </c>
      <c r="L41" s="123">
        <f t="shared" si="4"/>
        <v>1923065</v>
      </c>
      <c r="M41" s="123">
        <f>SUM(M6:M40)</f>
        <v>1845918</v>
      </c>
      <c r="N41" s="123">
        <f t="shared" si="4"/>
        <v>3768983</v>
      </c>
    </row>
    <row r="44" spans="1:14" ht="19.5" customHeight="1">
      <c r="C44" s="124"/>
    </row>
  </sheetData>
  <mergeCells count="7">
    <mergeCell ref="I3:K3"/>
    <mergeCell ref="L3:N3"/>
    <mergeCell ref="A41:B41"/>
    <mergeCell ref="A3:A4"/>
    <mergeCell ref="B3:B4"/>
    <mergeCell ref="C3:E3"/>
    <mergeCell ref="F3:H3"/>
  </mergeCells>
  <printOptions horizontalCentered="1"/>
  <pageMargins left="0.18" right="0.16" top="0.35" bottom="0.41" header="0.22" footer="0.17"/>
  <pageSetup paperSize="9" scale="95" firstPageNumber="73" orientation="portrait" useFirstPageNumber="1" horizontalDpi="300" verticalDpi="300" r:id="rId1"/>
  <headerFooter alignWithMargins="0">
    <oddFooter>&amp;LStatistics of School Education 2009-10&amp;C&amp;P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AC50"/>
  <sheetViews>
    <sheetView showZeros="0" view="pageBreakPreview" zoomScaleSheetLayoutView="100" workbookViewId="0">
      <pane xSplit="2" ySplit="5" topLeftCell="D33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RowHeight="15.75"/>
  <cols>
    <col min="1" max="1" width="4.85546875" style="61" customWidth="1"/>
    <col min="2" max="2" width="22.140625" style="61" customWidth="1"/>
    <col min="3" max="29" width="12.7109375" style="61" customWidth="1"/>
    <col min="30" max="237" width="9.140625" style="61"/>
    <col min="238" max="238" width="4.85546875" style="61" customWidth="1"/>
    <col min="239" max="239" width="22.140625" style="61" customWidth="1"/>
    <col min="240" max="240" width="11.42578125" style="61" customWidth="1"/>
    <col min="241" max="241" width="11.140625" style="61" customWidth="1"/>
    <col min="242" max="242" width="11.42578125" style="61" customWidth="1"/>
    <col min="243" max="243" width="11" style="61" customWidth="1"/>
    <col min="244" max="244" width="10.140625" style="61" customWidth="1"/>
    <col min="245" max="245" width="11.5703125" style="61" customWidth="1"/>
    <col min="246" max="246" width="9.5703125" style="61" bestFit="1" customWidth="1"/>
    <col min="247" max="248" width="9.140625" style="61"/>
    <col min="249" max="249" width="10.7109375" style="61" customWidth="1"/>
    <col min="250" max="250" width="10.85546875" style="61" customWidth="1"/>
    <col min="251" max="251" width="10.42578125" style="61" customWidth="1"/>
    <col min="252" max="252" width="12.85546875" style="61" customWidth="1"/>
    <col min="253" max="253" width="12.7109375" style="61" customWidth="1"/>
    <col min="254" max="16384" width="9.140625" style="61"/>
  </cols>
  <sheetData>
    <row r="1" spans="1:29" s="60" customFormat="1" ht="21" customHeight="1">
      <c r="B1" s="42"/>
      <c r="C1" s="155" t="s">
        <v>145</v>
      </c>
      <c r="D1" s="65"/>
      <c r="E1" s="65"/>
      <c r="F1" s="65"/>
      <c r="G1" s="65"/>
      <c r="H1" s="65"/>
      <c r="I1" s="65"/>
      <c r="J1" s="65"/>
      <c r="K1" s="73" t="s">
        <v>116</v>
      </c>
      <c r="L1" s="155" t="str">
        <f>C1</f>
        <v>Table I: BACK SERIES OF ENROLMENT IN CLASS I</v>
      </c>
      <c r="T1" s="73" t="str">
        <f>K1</f>
        <v>Appendix-1</v>
      </c>
      <c r="U1" s="155" t="str">
        <f>L1</f>
        <v>Table I: BACK SERIES OF ENROLMENT IN CLASS I</v>
      </c>
      <c r="AC1" s="73" t="str">
        <f>T1</f>
        <v>Appendix-1</v>
      </c>
    </row>
    <row r="2" spans="1:29" s="72" customFormat="1" ht="16.5" customHeight="1">
      <c r="A2" s="211" t="s">
        <v>67</v>
      </c>
      <c r="B2" s="211" t="s">
        <v>65</v>
      </c>
      <c r="C2" s="214" t="s">
        <v>81</v>
      </c>
      <c r="D2" s="214"/>
      <c r="E2" s="214"/>
      <c r="F2" s="214"/>
      <c r="G2" s="214"/>
      <c r="H2" s="214"/>
      <c r="I2" s="214"/>
      <c r="J2" s="214"/>
      <c r="K2" s="214"/>
      <c r="L2" s="214" t="s">
        <v>79</v>
      </c>
      <c r="M2" s="214"/>
      <c r="N2" s="214"/>
      <c r="O2" s="214"/>
      <c r="P2" s="214"/>
      <c r="Q2" s="214"/>
      <c r="R2" s="214"/>
      <c r="S2" s="214"/>
      <c r="T2" s="214"/>
      <c r="U2" s="214" t="s">
        <v>80</v>
      </c>
      <c r="V2" s="214"/>
      <c r="W2" s="214"/>
      <c r="X2" s="214"/>
      <c r="Y2" s="214"/>
      <c r="Z2" s="214"/>
      <c r="AA2" s="214"/>
      <c r="AB2" s="214"/>
      <c r="AC2" s="214"/>
    </row>
    <row r="3" spans="1:29" s="72" customFormat="1" ht="16.5" customHeight="1">
      <c r="A3" s="211"/>
      <c r="B3" s="211"/>
      <c r="C3" s="211" t="s">
        <v>157</v>
      </c>
      <c r="D3" s="214"/>
      <c r="E3" s="214"/>
      <c r="F3" s="211" t="s">
        <v>158</v>
      </c>
      <c r="G3" s="214"/>
      <c r="H3" s="214"/>
      <c r="I3" s="211" t="s">
        <v>159</v>
      </c>
      <c r="J3" s="214"/>
      <c r="K3" s="214"/>
      <c r="L3" s="211" t="str">
        <f>C3</f>
        <v>2005-2006</v>
      </c>
      <c r="M3" s="214"/>
      <c r="N3" s="214"/>
      <c r="O3" s="211" t="str">
        <f>F3</f>
        <v>2002-2003</v>
      </c>
      <c r="P3" s="214"/>
      <c r="Q3" s="214"/>
      <c r="R3" s="211" t="str">
        <f>I3</f>
        <v>2000-2001</v>
      </c>
      <c r="S3" s="214"/>
      <c r="T3" s="214"/>
      <c r="U3" s="211" t="str">
        <f>C3</f>
        <v>2005-2006</v>
      </c>
      <c r="V3" s="214"/>
      <c r="W3" s="214"/>
      <c r="X3" s="211" t="str">
        <f>F3</f>
        <v>2002-2003</v>
      </c>
      <c r="Y3" s="214"/>
      <c r="Z3" s="214"/>
      <c r="AA3" s="211" t="str">
        <f>I3</f>
        <v>2000-2001</v>
      </c>
      <c r="AB3" s="214"/>
      <c r="AC3" s="214"/>
    </row>
    <row r="4" spans="1:29" s="72" customFormat="1" ht="16.5" customHeight="1">
      <c r="A4" s="211"/>
      <c r="B4" s="211"/>
      <c r="C4" s="158" t="s">
        <v>13</v>
      </c>
      <c r="D4" s="158" t="s">
        <v>14</v>
      </c>
      <c r="E4" s="159" t="s">
        <v>15</v>
      </c>
      <c r="F4" s="158" t="s">
        <v>13</v>
      </c>
      <c r="G4" s="158" t="s">
        <v>14</v>
      </c>
      <c r="H4" s="159" t="s">
        <v>15</v>
      </c>
      <c r="I4" s="158" t="s">
        <v>13</v>
      </c>
      <c r="J4" s="158" t="s">
        <v>14</v>
      </c>
      <c r="K4" s="159" t="s">
        <v>15</v>
      </c>
      <c r="L4" s="158" t="s">
        <v>13</v>
      </c>
      <c r="M4" s="158" t="s">
        <v>14</v>
      </c>
      <c r="N4" s="159" t="s">
        <v>15</v>
      </c>
      <c r="O4" s="158" t="s">
        <v>13</v>
      </c>
      <c r="P4" s="158" t="s">
        <v>14</v>
      </c>
      <c r="Q4" s="159" t="s">
        <v>15</v>
      </c>
      <c r="R4" s="158" t="s">
        <v>13</v>
      </c>
      <c r="S4" s="158" t="s">
        <v>14</v>
      </c>
      <c r="T4" s="159" t="s">
        <v>15</v>
      </c>
      <c r="U4" s="158" t="s">
        <v>13</v>
      </c>
      <c r="V4" s="158" t="s">
        <v>14</v>
      </c>
      <c r="W4" s="159" t="s">
        <v>15</v>
      </c>
      <c r="X4" s="158" t="s">
        <v>13</v>
      </c>
      <c r="Y4" s="158" t="s">
        <v>14</v>
      </c>
      <c r="Z4" s="159" t="s">
        <v>15</v>
      </c>
      <c r="AA4" s="158" t="s">
        <v>13</v>
      </c>
      <c r="AB4" s="158" t="s">
        <v>14</v>
      </c>
      <c r="AC4" s="159" t="s">
        <v>15</v>
      </c>
    </row>
    <row r="5" spans="1:29" s="63" customFormat="1" ht="12">
      <c r="A5" s="64">
        <v>1</v>
      </c>
      <c r="B5" s="64">
        <v>2</v>
      </c>
      <c r="C5" s="64">
        <v>3</v>
      </c>
      <c r="D5" s="64">
        <v>4</v>
      </c>
      <c r="E5" s="64">
        <v>5</v>
      </c>
      <c r="F5" s="64">
        <v>6</v>
      </c>
      <c r="G5" s="64">
        <v>7</v>
      </c>
      <c r="H5" s="64">
        <v>8</v>
      </c>
      <c r="I5" s="64">
        <v>9</v>
      </c>
      <c r="J5" s="64">
        <v>10</v>
      </c>
      <c r="K5" s="64">
        <v>11</v>
      </c>
      <c r="L5" s="64">
        <v>12</v>
      </c>
      <c r="M5" s="64">
        <v>13</v>
      </c>
      <c r="N5" s="64">
        <v>14</v>
      </c>
      <c r="O5" s="64">
        <v>15</v>
      </c>
      <c r="P5" s="64">
        <v>16</v>
      </c>
      <c r="Q5" s="64">
        <v>17</v>
      </c>
      <c r="R5" s="64">
        <v>18</v>
      </c>
      <c r="S5" s="64">
        <v>19</v>
      </c>
      <c r="T5" s="64">
        <v>20</v>
      </c>
      <c r="U5" s="64">
        <v>21</v>
      </c>
      <c r="V5" s="64">
        <v>22</v>
      </c>
      <c r="W5" s="64">
        <v>23</v>
      </c>
      <c r="X5" s="64">
        <v>24</v>
      </c>
      <c r="Y5" s="64">
        <v>25</v>
      </c>
      <c r="Z5" s="64">
        <v>26</v>
      </c>
      <c r="AA5" s="64">
        <v>27</v>
      </c>
      <c r="AB5" s="64">
        <v>28</v>
      </c>
      <c r="AC5" s="64">
        <v>29</v>
      </c>
    </row>
    <row r="6" spans="1:29" ht="17.25" customHeight="1">
      <c r="A6" s="71">
        <v>1</v>
      </c>
      <c r="B6" s="68" t="s">
        <v>16</v>
      </c>
      <c r="C6" s="78">
        <v>829756</v>
      </c>
      <c r="D6" s="78">
        <v>801798</v>
      </c>
      <c r="E6" s="66">
        <f>C6+D6</f>
        <v>1631554</v>
      </c>
      <c r="F6" s="67">
        <v>980057</v>
      </c>
      <c r="G6" s="67">
        <v>962818</v>
      </c>
      <c r="H6" s="67">
        <f t="shared" ref="H6:H40" si="0">F6+G6</f>
        <v>1942875</v>
      </c>
      <c r="I6" s="67">
        <v>1161617</v>
      </c>
      <c r="J6" s="67">
        <v>1127603</v>
      </c>
      <c r="K6" s="67">
        <f>I6+J6</f>
        <v>2289220</v>
      </c>
      <c r="L6" s="67">
        <v>164400</v>
      </c>
      <c r="M6" s="67">
        <v>160641</v>
      </c>
      <c r="N6" s="67">
        <f>L6+M6</f>
        <v>325041</v>
      </c>
      <c r="O6" s="67">
        <v>191381.37666048991</v>
      </c>
      <c r="P6" s="67">
        <v>188726.13126784892</v>
      </c>
      <c r="Q6" s="67">
        <f>O6+P6</f>
        <v>380107.50792833883</v>
      </c>
      <c r="R6" s="67">
        <v>241004</v>
      </c>
      <c r="S6" s="67">
        <v>235510</v>
      </c>
      <c r="T6" s="67">
        <f>R6+S6</f>
        <v>476514</v>
      </c>
      <c r="U6" s="67">
        <v>101124</v>
      </c>
      <c r="V6" s="67">
        <v>97358</v>
      </c>
      <c r="W6" s="67">
        <f>U6+V6</f>
        <v>198482</v>
      </c>
      <c r="X6" s="67">
        <v>125863.67154878213</v>
      </c>
      <c r="Y6" s="67">
        <v>126288.88224345737</v>
      </c>
      <c r="Z6" s="67">
        <f>X6+Y6</f>
        <v>252152.55379223952</v>
      </c>
      <c r="AA6" s="67">
        <v>160144</v>
      </c>
      <c r="AB6" s="67">
        <v>152165</v>
      </c>
      <c r="AC6" s="67">
        <f>AA6+AB6</f>
        <v>312309</v>
      </c>
    </row>
    <row r="7" spans="1:29" ht="17.25" customHeight="1">
      <c r="A7" s="71">
        <v>2</v>
      </c>
      <c r="B7" s="68" t="s">
        <v>17</v>
      </c>
      <c r="C7" s="78">
        <v>30336</v>
      </c>
      <c r="D7" s="78">
        <v>25745</v>
      </c>
      <c r="E7" s="66">
        <f t="shared" ref="E7:E40" si="1">C7+D7</f>
        <v>56081</v>
      </c>
      <c r="F7" s="67">
        <v>25201</v>
      </c>
      <c r="G7" s="67">
        <v>21040</v>
      </c>
      <c r="H7" s="67">
        <f t="shared" si="0"/>
        <v>46241</v>
      </c>
      <c r="I7" s="67">
        <v>23609</v>
      </c>
      <c r="J7" s="67">
        <v>20099</v>
      </c>
      <c r="K7" s="67">
        <f t="shared" ref="K7:K40" si="2">I7+J7</f>
        <v>43708</v>
      </c>
      <c r="L7" s="67">
        <v>39</v>
      </c>
      <c r="M7" s="67">
        <v>26</v>
      </c>
      <c r="N7" s="67">
        <f t="shared" ref="N7:N40" si="3">L7+M7</f>
        <v>65</v>
      </c>
      <c r="O7" s="67">
        <v>247.25585290950426</v>
      </c>
      <c r="P7" s="67">
        <v>233.73319347763899</v>
      </c>
      <c r="Q7" s="67">
        <f t="shared" ref="Q7:Q40" si="4">O7+P7</f>
        <v>480.98904638714328</v>
      </c>
      <c r="R7" s="67">
        <v>35</v>
      </c>
      <c r="S7" s="67">
        <v>28</v>
      </c>
      <c r="T7" s="67">
        <f t="shared" ref="T7:T40" si="5">R7+S7</f>
        <v>63</v>
      </c>
      <c r="U7" s="67">
        <v>22671</v>
      </c>
      <c r="V7" s="67">
        <v>19142</v>
      </c>
      <c r="W7" s="67">
        <f t="shared" ref="W7:W40" si="6">U7+V7</f>
        <v>41813</v>
      </c>
      <c r="X7" s="67">
        <v>19216.604275515492</v>
      </c>
      <c r="Y7" s="67">
        <v>16178.750834366359</v>
      </c>
      <c r="Z7" s="67">
        <f t="shared" ref="Z7:Z40" si="7">X7+Y7</f>
        <v>35395.35510988185</v>
      </c>
      <c r="AA7" s="67">
        <v>17910</v>
      </c>
      <c r="AB7" s="67">
        <v>15114</v>
      </c>
      <c r="AC7" s="67">
        <f t="shared" ref="AC7:AC40" si="8">AA7+AB7</f>
        <v>33024</v>
      </c>
    </row>
    <row r="8" spans="1:29" ht="17.25" customHeight="1">
      <c r="A8" s="71">
        <v>3</v>
      </c>
      <c r="B8" s="68" t="s">
        <v>48</v>
      </c>
      <c r="C8" s="79">
        <v>394503</v>
      </c>
      <c r="D8" s="78">
        <v>380203</v>
      </c>
      <c r="E8" s="66">
        <f t="shared" si="1"/>
        <v>774706</v>
      </c>
      <c r="F8" s="67">
        <v>568668</v>
      </c>
      <c r="G8" s="67">
        <v>537232</v>
      </c>
      <c r="H8" s="67">
        <f t="shared" si="0"/>
        <v>1105900</v>
      </c>
      <c r="I8" s="67">
        <v>697098</v>
      </c>
      <c r="J8" s="67">
        <v>606946</v>
      </c>
      <c r="K8" s="67">
        <f t="shared" si="2"/>
        <v>1304044</v>
      </c>
      <c r="L8" s="67">
        <v>35344</v>
      </c>
      <c r="M8" s="67">
        <v>33661</v>
      </c>
      <c r="N8" s="67">
        <f t="shared" si="3"/>
        <v>69005</v>
      </c>
      <c r="O8" s="67">
        <v>53612.82334227633</v>
      </c>
      <c r="P8" s="67">
        <v>49492.579125890814</v>
      </c>
      <c r="Q8" s="67">
        <f t="shared" si="4"/>
        <v>103105.40246816714</v>
      </c>
      <c r="R8" s="67">
        <v>94153</v>
      </c>
      <c r="S8" s="67">
        <v>76067</v>
      </c>
      <c r="T8" s="67">
        <f t="shared" si="5"/>
        <v>170220</v>
      </c>
      <c r="U8" s="67">
        <v>58476</v>
      </c>
      <c r="V8" s="67">
        <v>57251</v>
      </c>
      <c r="W8" s="67">
        <f t="shared" si="6"/>
        <v>115727</v>
      </c>
      <c r="X8" s="67">
        <v>99106.785972577185</v>
      </c>
      <c r="Y8" s="67">
        <v>95366.817744397515</v>
      </c>
      <c r="Z8" s="67">
        <f t="shared" si="7"/>
        <v>194473.6037169747</v>
      </c>
      <c r="AA8" s="67">
        <v>158309</v>
      </c>
      <c r="AB8" s="67">
        <v>113414</v>
      </c>
      <c r="AC8" s="67">
        <f t="shared" si="8"/>
        <v>271723</v>
      </c>
    </row>
    <row r="9" spans="1:29" ht="17.25" customHeight="1">
      <c r="A9" s="71">
        <v>4</v>
      </c>
      <c r="B9" s="68" t="s">
        <v>18</v>
      </c>
      <c r="C9" s="78">
        <v>1964435</v>
      </c>
      <c r="D9" s="78">
        <v>1406471</v>
      </c>
      <c r="E9" s="66">
        <f t="shared" si="1"/>
        <v>3370906</v>
      </c>
      <c r="F9" s="67">
        <v>2003091</v>
      </c>
      <c r="G9" s="67">
        <v>1611435</v>
      </c>
      <c r="H9" s="67">
        <f t="shared" si="0"/>
        <v>3614526</v>
      </c>
      <c r="I9" s="67">
        <v>2137049</v>
      </c>
      <c r="J9" s="67">
        <v>1283078</v>
      </c>
      <c r="K9" s="67">
        <f t="shared" si="2"/>
        <v>3420127</v>
      </c>
      <c r="L9" s="67">
        <v>353283</v>
      </c>
      <c r="M9" s="67">
        <v>235666</v>
      </c>
      <c r="N9" s="67">
        <f t="shared" si="3"/>
        <v>588949</v>
      </c>
      <c r="O9" s="67">
        <v>382495.10491604113</v>
      </c>
      <c r="P9" s="67">
        <v>271074.6496250268</v>
      </c>
      <c r="Q9" s="67">
        <f t="shared" si="4"/>
        <v>653569.75454106787</v>
      </c>
      <c r="R9" s="67">
        <v>341233</v>
      </c>
      <c r="S9" s="67">
        <v>207636</v>
      </c>
      <c r="T9" s="67">
        <f t="shared" si="5"/>
        <v>548869</v>
      </c>
      <c r="U9" s="67">
        <v>19976</v>
      </c>
      <c r="V9" s="67">
        <v>12033</v>
      </c>
      <c r="W9" s="67">
        <f t="shared" si="6"/>
        <v>32009</v>
      </c>
      <c r="X9" s="67">
        <v>17316.903710791386</v>
      </c>
      <c r="Y9" s="67">
        <v>11457.471052067711</v>
      </c>
      <c r="Z9" s="67">
        <f t="shared" si="7"/>
        <v>28774.374762859097</v>
      </c>
      <c r="AA9" s="67">
        <v>185967</v>
      </c>
      <c r="AB9" s="67">
        <v>141999</v>
      </c>
      <c r="AC9" s="67">
        <f t="shared" si="8"/>
        <v>327966</v>
      </c>
    </row>
    <row r="10" spans="1:29" ht="17.25" customHeight="1">
      <c r="A10" s="71">
        <v>5</v>
      </c>
      <c r="B10" s="69" t="s">
        <v>19</v>
      </c>
      <c r="C10" s="78">
        <v>480770</v>
      </c>
      <c r="D10" s="78">
        <v>352543</v>
      </c>
      <c r="E10" s="66">
        <f t="shared" si="1"/>
        <v>833313</v>
      </c>
      <c r="F10" s="183">
        <v>348810</v>
      </c>
      <c r="G10" s="183">
        <v>335040</v>
      </c>
      <c r="H10" s="67">
        <f t="shared" si="0"/>
        <v>683850</v>
      </c>
      <c r="I10" s="80">
        <v>0</v>
      </c>
      <c r="J10" s="80">
        <v>0</v>
      </c>
      <c r="K10" s="67">
        <f t="shared" si="2"/>
        <v>0</v>
      </c>
      <c r="L10" s="80">
        <v>65017</v>
      </c>
      <c r="M10" s="80">
        <v>57101</v>
      </c>
      <c r="N10" s="67">
        <f t="shared" si="3"/>
        <v>122118</v>
      </c>
      <c r="O10" s="80">
        <v>53666.077989939367</v>
      </c>
      <c r="P10" s="80">
        <v>51749.980682549904</v>
      </c>
      <c r="Q10" s="67">
        <f t="shared" si="4"/>
        <v>105416.05867248928</v>
      </c>
      <c r="R10" s="80">
        <v>0</v>
      </c>
      <c r="S10" s="80">
        <v>0</v>
      </c>
      <c r="T10" s="67">
        <f t="shared" si="5"/>
        <v>0</v>
      </c>
      <c r="U10" s="80">
        <v>136105</v>
      </c>
      <c r="V10" s="80">
        <v>130116</v>
      </c>
      <c r="W10" s="67">
        <f t="shared" si="6"/>
        <v>266221</v>
      </c>
      <c r="X10" s="80">
        <v>111743.72426767921</v>
      </c>
      <c r="Y10" s="80">
        <v>106931.78221363667</v>
      </c>
      <c r="Z10" s="67">
        <f t="shared" si="7"/>
        <v>218675.50648131588</v>
      </c>
      <c r="AA10" s="80">
        <v>0</v>
      </c>
      <c r="AB10" s="80">
        <v>0</v>
      </c>
      <c r="AC10" s="67">
        <f t="shared" si="8"/>
        <v>0</v>
      </c>
    </row>
    <row r="11" spans="1:29" ht="17.25" customHeight="1">
      <c r="A11" s="71">
        <v>6</v>
      </c>
      <c r="B11" s="68" t="s">
        <v>20</v>
      </c>
      <c r="C11" s="78">
        <v>12371</v>
      </c>
      <c r="D11" s="78">
        <v>11361</v>
      </c>
      <c r="E11" s="66">
        <f t="shared" si="1"/>
        <v>23732</v>
      </c>
      <c r="F11" s="183">
        <v>9347</v>
      </c>
      <c r="G11" s="183">
        <v>8668</v>
      </c>
      <c r="H11" s="67">
        <f t="shared" si="0"/>
        <v>18015</v>
      </c>
      <c r="I11" s="67">
        <v>13132</v>
      </c>
      <c r="J11" s="67">
        <v>12149</v>
      </c>
      <c r="K11" s="67">
        <f t="shared" si="2"/>
        <v>25281</v>
      </c>
      <c r="L11" s="67">
        <v>260</v>
      </c>
      <c r="M11" s="67">
        <v>214</v>
      </c>
      <c r="N11" s="67">
        <f t="shared" si="3"/>
        <v>474</v>
      </c>
      <c r="O11" s="67">
        <v>227.22209190745281</v>
      </c>
      <c r="P11" s="67">
        <v>219.84782107447543</v>
      </c>
      <c r="Q11" s="67">
        <f t="shared" si="4"/>
        <v>447.06991298192827</v>
      </c>
      <c r="R11" s="67">
        <v>407</v>
      </c>
      <c r="S11" s="67">
        <v>378</v>
      </c>
      <c r="T11" s="67">
        <f t="shared" si="5"/>
        <v>785</v>
      </c>
      <c r="U11" s="67">
        <v>602</v>
      </c>
      <c r="V11" s="67">
        <v>512</v>
      </c>
      <c r="W11" s="67">
        <f t="shared" si="6"/>
        <v>1114</v>
      </c>
      <c r="X11" s="67">
        <v>28.901055549632154</v>
      </c>
      <c r="Y11" s="67">
        <v>31.977864883560063</v>
      </c>
      <c r="Z11" s="67">
        <f t="shared" si="7"/>
        <v>60.878920433192221</v>
      </c>
      <c r="AA11" s="67">
        <v>20</v>
      </c>
      <c r="AB11" s="67">
        <v>18</v>
      </c>
      <c r="AC11" s="67">
        <f t="shared" si="8"/>
        <v>38</v>
      </c>
    </row>
    <row r="12" spans="1:29" ht="17.25" customHeight="1">
      <c r="A12" s="71">
        <v>7</v>
      </c>
      <c r="B12" s="68" t="s">
        <v>21</v>
      </c>
      <c r="C12" s="78">
        <v>997297</v>
      </c>
      <c r="D12" s="78">
        <v>585398</v>
      </c>
      <c r="E12" s="66">
        <f t="shared" si="1"/>
        <v>1582695</v>
      </c>
      <c r="F12" s="67">
        <v>764588</v>
      </c>
      <c r="G12" s="67">
        <v>680828</v>
      </c>
      <c r="H12" s="67">
        <f t="shared" si="0"/>
        <v>1445416</v>
      </c>
      <c r="I12" s="67">
        <v>930172</v>
      </c>
      <c r="J12" s="67">
        <v>723027</v>
      </c>
      <c r="K12" s="67">
        <f t="shared" si="2"/>
        <v>1653199</v>
      </c>
      <c r="L12" s="67">
        <v>76488</v>
      </c>
      <c r="M12" s="67">
        <v>67417</v>
      </c>
      <c r="N12" s="67">
        <f t="shared" si="3"/>
        <v>143905</v>
      </c>
      <c r="O12" s="67">
        <v>58862.294393055781</v>
      </c>
      <c r="P12" s="67">
        <v>52645.185517869751</v>
      </c>
      <c r="Q12" s="67">
        <f t="shared" si="4"/>
        <v>111507.47991092553</v>
      </c>
      <c r="R12" s="67">
        <v>75476</v>
      </c>
      <c r="S12" s="67">
        <v>67021</v>
      </c>
      <c r="T12" s="67">
        <f t="shared" si="5"/>
        <v>142497</v>
      </c>
      <c r="U12" s="67">
        <v>181763</v>
      </c>
      <c r="V12" s="67">
        <v>150896</v>
      </c>
      <c r="W12" s="67">
        <f t="shared" si="6"/>
        <v>332659</v>
      </c>
      <c r="X12" s="67">
        <v>133342.36242602195</v>
      </c>
      <c r="Y12" s="67">
        <v>123532.23149962939</v>
      </c>
      <c r="Z12" s="67">
        <f t="shared" si="7"/>
        <v>256874.59392565134</v>
      </c>
      <c r="AA12" s="67">
        <v>178037</v>
      </c>
      <c r="AB12" s="67">
        <v>144255</v>
      </c>
      <c r="AC12" s="67">
        <f t="shared" si="8"/>
        <v>322292</v>
      </c>
    </row>
    <row r="13" spans="1:29" ht="17.25" customHeight="1">
      <c r="A13" s="71">
        <v>8</v>
      </c>
      <c r="B13" s="68" t="s">
        <v>22</v>
      </c>
      <c r="C13" s="78">
        <v>221166</v>
      </c>
      <c r="D13" s="78">
        <v>189549</v>
      </c>
      <c r="E13" s="66">
        <f t="shared" si="1"/>
        <v>410715</v>
      </c>
      <c r="F13" s="67">
        <v>249284</v>
      </c>
      <c r="G13" s="67">
        <v>207767</v>
      </c>
      <c r="H13" s="67">
        <f t="shared" si="0"/>
        <v>457051</v>
      </c>
      <c r="I13" s="67">
        <v>216274</v>
      </c>
      <c r="J13" s="67">
        <v>189994</v>
      </c>
      <c r="K13" s="67">
        <f t="shared" si="2"/>
        <v>406268</v>
      </c>
      <c r="L13" s="67">
        <v>65418</v>
      </c>
      <c r="M13" s="67">
        <v>58148</v>
      </c>
      <c r="N13" s="67">
        <f t="shared" si="3"/>
        <v>123566</v>
      </c>
      <c r="O13" s="67">
        <v>67171.367540591265</v>
      </c>
      <c r="P13" s="67">
        <v>59993.41698717948</v>
      </c>
      <c r="Q13" s="67">
        <f t="shared" si="4"/>
        <v>127164.78452777074</v>
      </c>
      <c r="R13" s="67">
        <v>59772</v>
      </c>
      <c r="S13" s="67">
        <v>53389</v>
      </c>
      <c r="T13" s="67">
        <f t="shared" si="5"/>
        <v>113161</v>
      </c>
      <c r="U13" s="67">
        <v>0</v>
      </c>
      <c r="V13" s="67">
        <v>0</v>
      </c>
      <c r="W13" s="67">
        <f t="shared" si="6"/>
        <v>0</v>
      </c>
      <c r="X13" s="67">
        <v>3046.8498933441128</v>
      </c>
      <c r="Y13" s="67">
        <v>2524.5320512820508</v>
      </c>
      <c r="Z13" s="67">
        <f t="shared" si="7"/>
        <v>5571.3819446261641</v>
      </c>
      <c r="AA13" s="67">
        <v>0</v>
      </c>
      <c r="AB13" s="67">
        <v>0</v>
      </c>
      <c r="AC13" s="67">
        <f t="shared" si="8"/>
        <v>0</v>
      </c>
    </row>
    <row r="14" spans="1:29" ht="17.25" customHeight="1">
      <c r="A14" s="71">
        <v>9</v>
      </c>
      <c r="B14" s="68" t="s">
        <v>23</v>
      </c>
      <c r="C14" s="78">
        <v>67768</v>
      </c>
      <c r="D14" s="78">
        <v>60854</v>
      </c>
      <c r="E14" s="66">
        <f t="shared" si="1"/>
        <v>128622</v>
      </c>
      <c r="F14" s="67">
        <v>78975</v>
      </c>
      <c r="G14" s="67">
        <v>72331</v>
      </c>
      <c r="H14" s="67">
        <f t="shared" si="0"/>
        <v>151306</v>
      </c>
      <c r="I14" s="67">
        <v>71113</v>
      </c>
      <c r="J14" s="67">
        <v>67438</v>
      </c>
      <c r="K14" s="67">
        <f t="shared" si="2"/>
        <v>138551</v>
      </c>
      <c r="L14" s="67">
        <v>19520</v>
      </c>
      <c r="M14" s="67">
        <v>18458</v>
      </c>
      <c r="N14" s="67">
        <f t="shared" si="3"/>
        <v>37978</v>
      </c>
      <c r="O14" s="67">
        <v>23239.164959016394</v>
      </c>
      <c r="P14" s="67">
        <v>22047.989122923402</v>
      </c>
      <c r="Q14" s="67">
        <f t="shared" si="4"/>
        <v>45287.154081939792</v>
      </c>
      <c r="R14" s="67">
        <v>23092</v>
      </c>
      <c r="S14" s="67">
        <v>21901</v>
      </c>
      <c r="T14" s="67">
        <f t="shared" si="5"/>
        <v>44993</v>
      </c>
      <c r="U14" s="67">
        <v>3651</v>
      </c>
      <c r="V14" s="67">
        <v>3446</v>
      </c>
      <c r="W14" s="67">
        <f t="shared" si="6"/>
        <v>7097</v>
      </c>
      <c r="X14" s="67">
        <v>3709.1956967213123</v>
      </c>
      <c r="Y14" s="67">
        <v>3514.8823285512894</v>
      </c>
      <c r="Z14" s="67">
        <f t="shared" si="7"/>
        <v>7224.0780252726017</v>
      </c>
      <c r="AA14" s="67">
        <v>3567</v>
      </c>
      <c r="AB14" s="67">
        <v>3547</v>
      </c>
      <c r="AC14" s="67">
        <f t="shared" si="8"/>
        <v>7114</v>
      </c>
    </row>
    <row r="15" spans="1:29" ht="17.25" customHeight="1">
      <c r="A15" s="71">
        <v>10</v>
      </c>
      <c r="B15" s="68" t="s">
        <v>24</v>
      </c>
      <c r="C15" s="78">
        <v>140435</v>
      </c>
      <c r="D15" s="78">
        <v>125895</v>
      </c>
      <c r="E15" s="66">
        <f t="shared" si="1"/>
        <v>266330</v>
      </c>
      <c r="F15" s="67">
        <v>148204</v>
      </c>
      <c r="G15" s="67">
        <v>123464</v>
      </c>
      <c r="H15" s="67">
        <f t="shared" si="0"/>
        <v>271668</v>
      </c>
      <c r="I15" s="67">
        <v>152940</v>
      </c>
      <c r="J15" s="67">
        <v>119355</v>
      </c>
      <c r="K15" s="67">
        <f t="shared" si="2"/>
        <v>272295</v>
      </c>
      <c r="L15" s="67">
        <v>9235</v>
      </c>
      <c r="M15" s="67">
        <v>8035</v>
      </c>
      <c r="N15" s="67">
        <f t="shared" si="3"/>
        <v>17270</v>
      </c>
      <c r="O15" s="67">
        <v>13667.837325489098</v>
      </c>
      <c r="P15" s="67">
        <v>11651.130484942196</v>
      </c>
      <c r="Q15" s="67">
        <f t="shared" si="4"/>
        <v>25318.967810431292</v>
      </c>
      <c r="R15" s="67">
        <v>10674</v>
      </c>
      <c r="S15" s="67">
        <v>9616</v>
      </c>
      <c r="T15" s="67">
        <f t="shared" si="5"/>
        <v>20290</v>
      </c>
      <c r="U15" s="67">
        <v>19126</v>
      </c>
      <c r="V15" s="67">
        <v>16485</v>
      </c>
      <c r="W15" s="67">
        <f t="shared" si="6"/>
        <v>35611</v>
      </c>
      <c r="X15" s="67">
        <v>21329.181117803611</v>
      </c>
      <c r="Y15" s="67">
        <v>16810.5070542145</v>
      </c>
      <c r="Z15" s="67">
        <f t="shared" si="7"/>
        <v>38139.688172018112</v>
      </c>
      <c r="AA15" s="67">
        <v>15420</v>
      </c>
      <c r="AB15" s="67">
        <v>9393</v>
      </c>
      <c r="AC15" s="67">
        <f t="shared" si="8"/>
        <v>24813</v>
      </c>
    </row>
    <row r="16" spans="1:29" ht="17.25" customHeight="1">
      <c r="A16" s="71">
        <v>11</v>
      </c>
      <c r="B16" s="68" t="s">
        <v>52</v>
      </c>
      <c r="C16" s="78">
        <v>653727</v>
      </c>
      <c r="D16" s="78">
        <v>579968</v>
      </c>
      <c r="E16" s="66">
        <f t="shared" si="1"/>
        <v>1233695</v>
      </c>
      <c r="F16" s="67">
        <v>535578</v>
      </c>
      <c r="G16" s="67">
        <v>456965</v>
      </c>
      <c r="H16" s="67">
        <f t="shared" si="0"/>
        <v>992543</v>
      </c>
      <c r="I16" s="80">
        <v>0</v>
      </c>
      <c r="J16" s="80">
        <v>0</v>
      </c>
      <c r="K16" s="67">
        <f t="shared" si="2"/>
        <v>0</v>
      </c>
      <c r="L16" s="80">
        <v>95222</v>
      </c>
      <c r="M16" s="80">
        <v>77498</v>
      </c>
      <c r="N16" s="67">
        <f t="shared" si="3"/>
        <v>172720</v>
      </c>
      <c r="O16" s="80">
        <v>78812.310770597396</v>
      </c>
      <c r="P16" s="80">
        <v>62438.869462582159</v>
      </c>
      <c r="Q16" s="67">
        <f t="shared" si="4"/>
        <v>141251.18023317956</v>
      </c>
      <c r="R16" s="80">
        <v>0</v>
      </c>
      <c r="S16" s="80">
        <v>0</v>
      </c>
      <c r="T16" s="67">
        <f t="shared" si="5"/>
        <v>0</v>
      </c>
      <c r="U16" s="80">
        <v>213716</v>
      </c>
      <c r="V16" s="80">
        <v>175491</v>
      </c>
      <c r="W16" s="67">
        <f t="shared" si="6"/>
        <v>389207</v>
      </c>
      <c r="X16" s="80">
        <v>168511.41692205195</v>
      </c>
      <c r="Y16" s="80">
        <v>137517.52274523818</v>
      </c>
      <c r="Z16" s="67">
        <f t="shared" si="7"/>
        <v>306028.93966729013</v>
      </c>
      <c r="AA16" s="80">
        <v>0</v>
      </c>
      <c r="AB16" s="80">
        <v>0</v>
      </c>
      <c r="AC16" s="67">
        <f t="shared" si="8"/>
        <v>0</v>
      </c>
    </row>
    <row r="17" spans="1:29" ht="17.25" customHeight="1">
      <c r="A17" s="71">
        <v>12</v>
      </c>
      <c r="B17" s="68" t="s">
        <v>25</v>
      </c>
      <c r="C17" s="78">
        <v>631254</v>
      </c>
      <c r="D17" s="78">
        <v>588398</v>
      </c>
      <c r="E17" s="66">
        <f t="shared" si="1"/>
        <v>1219652</v>
      </c>
      <c r="F17" s="67">
        <v>661649</v>
      </c>
      <c r="G17" s="67">
        <v>617218</v>
      </c>
      <c r="H17" s="67">
        <f t="shared" si="0"/>
        <v>1278867</v>
      </c>
      <c r="I17" s="67">
        <v>725184</v>
      </c>
      <c r="J17" s="67">
        <v>675852</v>
      </c>
      <c r="K17" s="67">
        <f t="shared" si="2"/>
        <v>1401036</v>
      </c>
      <c r="L17" s="67">
        <v>130022</v>
      </c>
      <c r="M17" s="67">
        <v>119630</v>
      </c>
      <c r="N17" s="67">
        <f t="shared" si="3"/>
        <v>249652</v>
      </c>
      <c r="O17" s="67">
        <v>133323.38829409503</v>
      </c>
      <c r="P17" s="67">
        <v>126094.65473834678</v>
      </c>
      <c r="Q17" s="67">
        <f t="shared" si="4"/>
        <v>259418.04303244181</v>
      </c>
      <c r="R17" s="67">
        <v>146792</v>
      </c>
      <c r="S17" s="67">
        <v>144786</v>
      </c>
      <c r="T17" s="67">
        <f t="shared" si="5"/>
        <v>291578</v>
      </c>
      <c r="U17" s="67">
        <v>49342</v>
      </c>
      <c r="V17" s="67">
        <v>53293</v>
      </c>
      <c r="W17" s="67">
        <f t="shared" si="6"/>
        <v>102635</v>
      </c>
      <c r="X17" s="67">
        <v>50281.952184303176</v>
      </c>
      <c r="Y17" s="67">
        <v>47453.299629346904</v>
      </c>
      <c r="Z17" s="67">
        <f t="shared" si="7"/>
        <v>97735.251813650073</v>
      </c>
      <c r="AA17" s="67">
        <v>53052</v>
      </c>
      <c r="AB17" s="67">
        <v>47901</v>
      </c>
      <c r="AC17" s="67">
        <f t="shared" si="8"/>
        <v>100953</v>
      </c>
    </row>
    <row r="18" spans="1:29" ht="17.25" customHeight="1">
      <c r="A18" s="71">
        <v>13</v>
      </c>
      <c r="B18" s="68" t="s">
        <v>26</v>
      </c>
      <c r="C18" s="78">
        <v>239760</v>
      </c>
      <c r="D18" s="78">
        <v>234744</v>
      </c>
      <c r="E18" s="66">
        <f t="shared" si="1"/>
        <v>474504</v>
      </c>
      <c r="F18" s="67">
        <v>247600</v>
      </c>
      <c r="G18" s="67">
        <v>241919</v>
      </c>
      <c r="H18" s="67">
        <f t="shared" si="0"/>
        <v>489519</v>
      </c>
      <c r="I18" s="67">
        <v>240856</v>
      </c>
      <c r="J18" s="67">
        <v>234503</v>
      </c>
      <c r="K18" s="67">
        <f t="shared" si="2"/>
        <v>475359</v>
      </c>
      <c r="L18" s="67">
        <v>25290</v>
      </c>
      <c r="M18" s="67">
        <v>24582</v>
      </c>
      <c r="N18" s="67">
        <f t="shared" si="3"/>
        <v>49872</v>
      </c>
      <c r="O18" s="67">
        <v>27684.909656416028</v>
      </c>
      <c r="P18" s="67">
        <v>26213.463746048557</v>
      </c>
      <c r="Q18" s="67">
        <f t="shared" si="4"/>
        <v>53898.373402464582</v>
      </c>
      <c r="R18" s="67">
        <v>24493</v>
      </c>
      <c r="S18" s="67">
        <v>23697</v>
      </c>
      <c r="T18" s="67">
        <f t="shared" si="5"/>
        <v>48190</v>
      </c>
      <c r="U18" s="67">
        <v>4158</v>
      </c>
      <c r="V18" s="67">
        <v>3845</v>
      </c>
      <c r="W18" s="67">
        <f t="shared" si="6"/>
        <v>8003</v>
      </c>
      <c r="X18" s="67">
        <v>4230.0967779673801</v>
      </c>
      <c r="Y18" s="67">
        <v>3922.8106163420002</v>
      </c>
      <c r="Z18" s="67">
        <f t="shared" si="7"/>
        <v>8152.9073943093808</v>
      </c>
      <c r="AA18" s="67">
        <v>3041</v>
      </c>
      <c r="AB18" s="67">
        <v>2872</v>
      </c>
      <c r="AC18" s="67">
        <f t="shared" si="8"/>
        <v>5913</v>
      </c>
    </row>
    <row r="19" spans="1:29" ht="17.25" customHeight="1">
      <c r="A19" s="71">
        <v>14</v>
      </c>
      <c r="B19" s="68" t="s">
        <v>27</v>
      </c>
      <c r="C19" s="78">
        <v>1472014</v>
      </c>
      <c r="D19" s="78">
        <v>1331756</v>
      </c>
      <c r="E19" s="66">
        <f t="shared" si="1"/>
        <v>2803770</v>
      </c>
      <c r="F19" s="67">
        <v>912497</v>
      </c>
      <c r="G19" s="67">
        <v>818056</v>
      </c>
      <c r="H19" s="67">
        <f t="shared" si="0"/>
        <v>1730553</v>
      </c>
      <c r="I19" s="67">
        <v>1434444</v>
      </c>
      <c r="J19" s="67">
        <v>1205499</v>
      </c>
      <c r="K19" s="67">
        <f t="shared" si="2"/>
        <v>2639943</v>
      </c>
      <c r="L19" s="67">
        <v>262944</v>
      </c>
      <c r="M19" s="67">
        <v>236383</v>
      </c>
      <c r="N19" s="67">
        <f t="shared" si="3"/>
        <v>499327</v>
      </c>
      <c r="O19" s="67">
        <v>165874.79466356931</v>
      </c>
      <c r="P19" s="67">
        <v>149644.49934928032</v>
      </c>
      <c r="Q19" s="67">
        <f t="shared" si="4"/>
        <v>315519.29401284963</v>
      </c>
      <c r="R19" s="67">
        <v>265071</v>
      </c>
      <c r="S19" s="67">
        <v>208504</v>
      </c>
      <c r="T19" s="67">
        <f t="shared" si="5"/>
        <v>473575</v>
      </c>
      <c r="U19" s="67">
        <v>353590</v>
      </c>
      <c r="V19" s="67">
        <v>323692</v>
      </c>
      <c r="W19" s="67">
        <f t="shared" si="6"/>
        <v>677282</v>
      </c>
      <c r="X19" s="67">
        <v>201194.27159667466</v>
      </c>
      <c r="Y19" s="67">
        <v>175332.29376317692</v>
      </c>
      <c r="Z19" s="67">
        <f t="shared" si="7"/>
        <v>376526.56535985158</v>
      </c>
      <c r="AA19" s="67">
        <v>378962</v>
      </c>
      <c r="AB19" s="67">
        <v>284463</v>
      </c>
      <c r="AC19" s="67">
        <f t="shared" si="8"/>
        <v>663425</v>
      </c>
    </row>
    <row r="20" spans="1:29" ht="17.25" customHeight="1">
      <c r="A20" s="71">
        <v>15</v>
      </c>
      <c r="B20" s="68" t="s">
        <v>28</v>
      </c>
      <c r="C20" s="78">
        <v>1324611</v>
      </c>
      <c r="D20" s="78">
        <v>1208048</v>
      </c>
      <c r="E20" s="66">
        <f t="shared" si="1"/>
        <v>2532659</v>
      </c>
      <c r="F20" s="67">
        <v>1247321</v>
      </c>
      <c r="G20" s="67">
        <v>1129375</v>
      </c>
      <c r="H20" s="67">
        <f t="shared" si="0"/>
        <v>2376696</v>
      </c>
      <c r="I20" s="67">
        <v>1266415</v>
      </c>
      <c r="J20" s="67">
        <v>1160608</v>
      </c>
      <c r="K20" s="67">
        <f t="shared" si="2"/>
        <v>2427023</v>
      </c>
      <c r="L20" s="67">
        <v>196307</v>
      </c>
      <c r="M20" s="67">
        <v>181086</v>
      </c>
      <c r="N20" s="67">
        <f t="shared" si="3"/>
        <v>377393</v>
      </c>
      <c r="O20" s="67">
        <v>179347.03745550226</v>
      </c>
      <c r="P20" s="67">
        <v>166804.89309975703</v>
      </c>
      <c r="Q20" s="67">
        <f t="shared" si="4"/>
        <v>346151.93055525929</v>
      </c>
      <c r="R20" s="67">
        <v>185102</v>
      </c>
      <c r="S20" s="67">
        <v>172853</v>
      </c>
      <c r="T20" s="67">
        <f t="shared" si="5"/>
        <v>357955</v>
      </c>
      <c r="U20" s="67">
        <v>151800</v>
      </c>
      <c r="V20" s="67">
        <v>131315</v>
      </c>
      <c r="W20" s="67">
        <f t="shared" si="6"/>
        <v>283115</v>
      </c>
      <c r="X20" s="67">
        <v>160771.85501771088</v>
      </c>
      <c r="Y20" s="67">
        <v>145824.30368849481</v>
      </c>
      <c r="Z20" s="67">
        <f t="shared" si="7"/>
        <v>306596.15870620566</v>
      </c>
      <c r="AA20" s="67">
        <v>158866</v>
      </c>
      <c r="AB20" s="67">
        <v>140311</v>
      </c>
      <c r="AC20" s="67">
        <f t="shared" si="8"/>
        <v>299177</v>
      </c>
    </row>
    <row r="21" spans="1:29" ht="17.25" customHeight="1">
      <c r="A21" s="71">
        <v>16</v>
      </c>
      <c r="B21" s="68" t="s">
        <v>29</v>
      </c>
      <c r="C21" s="81">
        <v>51563</v>
      </c>
      <c r="D21" s="78">
        <v>49271</v>
      </c>
      <c r="E21" s="66">
        <f t="shared" si="1"/>
        <v>100834</v>
      </c>
      <c r="F21" s="67">
        <v>55775</v>
      </c>
      <c r="G21" s="67">
        <v>53097</v>
      </c>
      <c r="H21" s="67">
        <f t="shared" si="0"/>
        <v>108872</v>
      </c>
      <c r="I21" s="67">
        <v>41600</v>
      </c>
      <c r="J21" s="67">
        <v>39480</v>
      </c>
      <c r="K21" s="67">
        <f t="shared" si="2"/>
        <v>81080</v>
      </c>
      <c r="L21" s="67">
        <v>1351</v>
      </c>
      <c r="M21" s="67">
        <v>1219</v>
      </c>
      <c r="N21" s="67">
        <f t="shared" si="3"/>
        <v>2570</v>
      </c>
      <c r="O21" s="67">
        <v>1782.460770584222</v>
      </c>
      <c r="P21" s="67">
        <v>1622.4667194480573</v>
      </c>
      <c r="Q21" s="67">
        <f t="shared" si="4"/>
        <v>3404.9274900322794</v>
      </c>
      <c r="R21" s="67">
        <v>945</v>
      </c>
      <c r="S21" s="67">
        <v>880</v>
      </c>
      <c r="T21" s="67">
        <f t="shared" si="5"/>
        <v>1825</v>
      </c>
      <c r="U21" s="67">
        <v>20715</v>
      </c>
      <c r="V21" s="67">
        <v>19153</v>
      </c>
      <c r="W21" s="67">
        <f t="shared" si="6"/>
        <v>39868</v>
      </c>
      <c r="X21" s="67">
        <v>27532.009228338542</v>
      </c>
      <c r="Y21" s="67">
        <v>25149.735508680649</v>
      </c>
      <c r="Z21" s="67">
        <f t="shared" si="7"/>
        <v>52681.744737019195</v>
      </c>
      <c r="AA21" s="67">
        <v>17540</v>
      </c>
      <c r="AB21" s="67">
        <v>16210</v>
      </c>
      <c r="AC21" s="67">
        <f t="shared" si="8"/>
        <v>33750</v>
      </c>
    </row>
    <row r="22" spans="1:29" ht="17.25" customHeight="1">
      <c r="A22" s="71">
        <v>17</v>
      </c>
      <c r="B22" s="68" t="s">
        <v>30</v>
      </c>
      <c r="C22" s="81">
        <v>88063</v>
      </c>
      <c r="D22" s="78">
        <v>83491</v>
      </c>
      <c r="E22" s="66">
        <f t="shared" si="1"/>
        <v>171554</v>
      </c>
      <c r="F22" s="67">
        <v>67952</v>
      </c>
      <c r="G22" s="67">
        <v>67507</v>
      </c>
      <c r="H22" s="67">
        <f t="shared" si="0"/>
        <v>135459</v>
      </c>
      <c r="I22" s="67">
        <v>55352</v>
      </c>
      <c r="J22" s="67">
        <v>54840</v>
      </c>
      <c r="K22" s="67">
        <f t="shared" si="2"/>
        <v>110192</v>
      </c>
      <c r="L22" s="67">
        <v>551</v>
      </c>
      <c r="M22" s="67">
        <v>464</v>
      </c>
      <c r="N22" s="67">
        <f t="shared" si="3"/>
        <v>1015</v>
      </c>
      <c r="O22" s="67">
        <v>1075.9267399267401</v>
      </c>
      <c r="P22" s="67">
        <v>1027.8014200199041</v>
      </c>
      <c r="Q22" s="67">
        <f t="shared" si="4"/>
        <v>2103.7281599466442</v>
      </c>
      <c r="R22" s="67">
        <v>905</v>
      </c>
      <c r="S22" s="67">
        <v>890</v>
      </c>
      <c r="T22" s="67">
        <f t="shared" si="5"/>
        <v>1795</v>
      </c>
      <c r="U22" s="67">
        <v>70552</v>
      </c>
      <c r="V22" s="67">
        <v>66696</v>
      </c>
      <c r="W22" s="67">
        <f t="shared" si="6"/>
        <v>137248</v>
      </c>
      <c r="X22" s="67">
        <v>61999.274725274721</v>
      </c>
      <c r="Y22" s="67">
        <v>61914.757541999017</v>
      </c>
      <c r="Z22" s="67">
        <f t="shared" si="7"/>
        <v>123914.03226727374</v>
      </c>
      <c r="AA22" s="67">
        <v>49693</v>
      </c>
      <c r="AB22" s="67">
        <v>48959</v>
      </c>
      <c r="AC22" s="67">
        <f t="shared" si="8"/>
        <v>98652</v>
      </c>
    </row>
    <row r="23" spans="1:29" s="167" customFormat="1" ht="17.25" customHeight="1">
      <c r="A23" s="164">
        <v>18</v>
      </c>
      <c r="B23" s="165" t="s">
        <v>31</v>
      </c>
      <c r="C23" s="81">
        <v>16535</v>
      </c>
      <c r="D23" s="78">
        <v>15571</v>
      </c>
      <c r="E23" s="188">
        <f t="shared" si="1"/>
        <v>32106</v>
      </c>
      <c r="F23" s="67">
        <v>16522</v>
      </c>
      <c r="G23" s="67">
        <v>14949</v>
      </c>
      <c r="H23" s="166">
        <f t="shared" si="0"/>
        <v>31471</v>
      </c>
      <c r="I23" s="67">
        <v>15897</v>
      </c>
      <c r="J23" s="67">
        <v>14099</v>
      </c>
      <c r="K23" s="166">
        <f t="shared" si="2"/>
        <v>29996</v>
      </c>
      <c r="L23" s="67">
        <v>94</v>
      </c>
      <c r="M23" s="67">
        <v>85</v>
      </c>
      <c r="N23" s="166">
        <f t="shared" si="3"/>
        <v>179</v>
      </c>
      <c r="O23" s="67">
        <v>142.08588104502502</v>
      </c>
      <c r="P23" s="67">
        <v>99.500102019995921</v>
      </c>
      <c r="Q23" s="166">
        <f t="shared" si="4"/>
        <v>241.58598306502094</v>
      </c>
      <c r="R23" s="67">
        <v>107</v>
      </c>
      <c r="S23" s="67">
        <v>104</v>
      </c>
      <c r="T23" s="166">
        <f t="shared" si="5"/>
        <v>211</v>
      </c>
      <c r="U23" s="67">
        <f>21859-5418</f>
        <v>16441</v>
      </c>
      <c r="V23" s="67">
        <f>20770-5284</f>
        <v>15486</v>
      </c>
      <c r="W23" s="166">
        <f t="shared" si="6"/>
        <v>31927</v>
      </c>
      <c r="X23" s="67">
        <f>21268.1698165648-4928</f>
        <v>16340.169816564801</v>
      </c>
      <c r="Y23" s="67">
        <f>19366.699857172-4557</f>
        <v>14809.699857172</v>
      </c>
      <c r="Z23" s="166">
        <f t="shared" si="7"/>
        <v>31149.869673736801</v>
      </c>
      <c r="AA23" s="67">
        <f>21909-6119</f>
        <v>15790</v>
      </c>
      <c r="AB23" s="67">
        <f>19547-5546</f>
        <v>14001</v>
      </c>
      <c r="AC23" s="166">
        <f t="shared" si="8"/>
        <v>29791</v>
      </c>
    </row>
    <row r="24" spans="1:29" ht="17.25" customHeight="1">
      <c r="A24" s="71">
        <v>19</v>
      </c>
      <c r="B24" s="68" t="s">
        <v>54</v>
      </c>
      <c r="C24" s="81">
        <v>29132</v>
      </c>
      <c r="D24" s="78">
        <v>26366</v>
      </c>
      <c r="E24" s="66">
        <f t="shared" si="1"/>
        <v>55498</v>
      </c>
      <c r="F24" s="67">
        <v>22412</v>
      </c>
      <c r="G24" s="67">
        <v>20446</v>
      </c>
      <c r="H24" s="67">
        <f t="shared" si="0"/>
        <v>42858</v>
      </c>
      <c r="I24" s="67">
        <v>28438</v>
      </c>
      <c r="J24" s="67">
        <v>26522</v>
      </c>
      <c r="K24" s="67">
        <f t="shared" si="2"/>
        <v>54960</v>
      </c>
      <c r="L24" s="67">
        <v>0</v>
      </c>
      <c r="M24" s="67">
        <v>0</v>
      </c>
      <c r="N24" s="67">
        <f t="shared" si="3"/>
        <v>0</v>
      </c>
      <c r="O24" s="67">
        <v>635.25513673318551</v>
      </c>
      <c r="P24" s="67">
        <v>564.29007324673216</v>
      </c>
      <c r="Q24" s="67">
        <f t="shared" si="4"/>
        <v>1199.5452099799177</v>
      </c>
      <c r="R24" s="67">
        <v>0</v>
      </c>
      <c r="S24" s="67">
        <v>0</v>
      </c>
      <c r="T24" s="67">
        <f t="shared" si="5"/>
        <v>0</v>
      </c>
      <c r="U24" s="67">
        <v>27659</v>
      </c>
      <c r="V24" s="67">
        <v>24094</v>
      </c>
      <c r="W24" s="67">
        <f t="shared" si="6"/>
        <v>51753</v>
      </c>
      <c r="X24" s="67">
        <v>21249.160088691795</v>
      </c>
      <c r="Y24" s="67">
        <v>19462.215693415885</v>
      </c>
      <c r="Z24" s="67">
        <f t="shared" si="7"/>
        <v>40711.37578210768</v>
      </c>
      <c r="AA24" s="67">
        <v>23348</v>
      </c>
      <c r="AB24" s="67">
        <v>20324</v>
      </c>
      <c r="AC24" s="67">
        <f t="shared" si="8"/>
        <v>43672</v>
      </c>
    </row>
    <row r="25" spans="1:29" ht="17.25" customHeight="1">
      <c r="A25" s="71">
        <v>20</v>
      </c>
      <c r="B25" s="70" t="s">
        <v>55</v>
      </c>
      <c r="C25" s="81">
        <v>580852</v>
      </c>
      <c r="D25" s="78">
        <v>547873</v>
      </c>
      <c r="E25" s="66">
        <f t="shared" si="1"/>
        <v>1128725</v>
      </c>
      <c r="F25" s="67">
        <v>620079</v>
      </c>
      <c r="G25" s="67">
        <v>576766</v>
      </c>
      <c r="H25" s="67">
        <f t="shared" si="0"/>
        <v>1196845</v>
      </c>
      <c r="I25" s="67">
        <v>730000</v>
      </c>
      <c r="J25" s="67">
        <v>569000</v>
      </c>
      <c r="K25" s="67">
        <f t="shared" si="2"/>
        <v>1299000</v>
      </c>
      <c r="L25" s="67">
        <v>103817</v>
      </c>
      <c r="M25" s="67">
        <v>96938</v>
      </c>
      <c r="N25" s="67">
        <f t="shared" si="3"/>
        <v>200755</v>
      </c>
      <c r="O25" s="67">
        <v>136374.0212313626</v>
      </c>
      <c r="P25" s="67">
        <v>129788.14977514131</v>
      </c>
      <c r="Q25" s="67">
        <f t="shared" si="4"/>
        <v>266162.17100650392</v>
      </c>
      <c r="R25" s="67">
        <v>159800</v>
      </c>
      <c r="S25" s="67">
        <v>116200</v>
      </c>
      <c r="T25" s="67">
        <f t="shared" si="5"/>
        <v>276000</v>
      </c>
      <c r="U25" s="67">
        <v>164864</v>
      </c>
      <c r="V25" s="67">
        <v>153775</v>
      </c>
      <c r="W25" s="67">
        <f t="shared" si="6"/>
        <v>318639</v>
      </c>
      <c r="X25" s="67">
        <v>160516.88357085743</v>
      </c>
      <c r="Y25" s="67">
        <v>145173.15010403655</v>
      </c>
      <c r="Z25" s="67">
        <f t="shared" si="7"/>
        <v>305690.03367489402</v>
      </c>
      <c r="AA25" s="67">
        <v>228600</v>
      </c>
      <c r="AB25" s="67">
        <v>171200</v>
      </c>
      <c r="AC25" s="67">
        <f t="shared" si="8"/>
        <v>399800</v>
      </c>
    </row>
    <row r="26" spans="1:29" ht="17.25" customHeight="1">
      <c r="A26" s="71">
        <v>21</v>
      </c>
      <c r="B26" s="68" t="s">
        <v>101</v>
      </c>
      <c r="C26" s="81">
        <v>214889</v>
      </c>
      <c r="D26" s="78">
        <v>189168</v>
      </c>
      <c r="E26" s="66">
        <f t="shared" si="1"/>
        <v>404057</v>
      </c>
      <c r="F26" s="67">
        <v>208701</v>
      </c>
      <c r="G26" s="67">
        <v>181029</v>
      </c>
      <c r="H26" s="67">
        <f t="shared" si="0"/>
        <v>389730</v>
      </c>
      <c r="I26" s="67">
        <v>241439</v>
      </c>
      <c r="J26" s="67">
        <v>205536</v>
      </c>
      <c r="K26" s="67">
        <f t="shared" si="2"/>
        <v>446975</v>
      </c>
      <c r="L26" s="67">
        <v>106934</v>
      </c>
      <c r="M26" s="67">
        <v>96969</v>
      </c>
      <c r="N26" s="67">
        <f t="shared" si="3"/>
        <v>203903</v>
      </c>
      <c r="O26" s="67">
        <v>106010.9925100082</v>
      </c>
      <c r="P26" s="67">
        <v>96403.580662440334</v>
      </c>
      <c r="Q26" s="67">
        <f t="shared" si="4"/>
        <v>202414.57317244855</v>
      </c>
      <c r="R26" s="67">
        <v>112114</v>
      </c>
      <c r="S26" s="67">
        <v>96295</v>
      </c>
      <c r="T26" s="67">
        <f t="shared" si="5"/>
        <v>208409</v>
      </c>
      <c r="U26" s="67">
        <v>0</v>
      </c>
      <c r="V26" s="67">
        <v>0</v>
      </c>
      <c r="W26" s="67">
        <f t="shared" si="6"/>
        <v>0</v>
      </c>
      <c r="X26" s="67">
        <v>0</v>
      </c>
      <c r="Y26" s="67">
        <v>0</v>
      </c>
      <c r="Z26" s="67">
        <f t="shared" si="7"/>
        <v>0</v>
      </c>
      <c r="AA26" s="67">
        <v>0</v>
      </c>
      <c r="AB26" s="67">
        <v>0</v>
      </c>
      <c r="AC26" s="67">
        <f t="shared" si="8"/>
        <v>0</v>
      </c>
    </row>
    <row r="27" spans="1:29" ht="17.25" customHeight="1">
      <c r="A27" s="71">
        <v>22</v>
      </c>
      <c r="B27" s="68" t="s">
        <v>32</v>
      </c>
      <c r="C27" s="81">
        <v>1473282</v>
      </c>
      <c r="D27" s="78">
        <v>1297548</v>
      </c>
      <c r="E27" s="66">
        <f t="shared" si="1"/>
        <v>2770830</v>
      </c>
      <c r="F27" s="67">
        <v>1298085</v>
      </c>
      <c r="G27" s="67">
        <v>1266023</v>
      </c>
      <c r="H27" s="67">
        <f t="shared" si="0"/>
        <v>2564108</v>
      </c>
      <c r="I27" s="67">
        <v>1841410</v>
      </c>
      <c r="J27" s="67">
        <v>1167280</v>
      </c>
      <c r="K27" s="67">
        <f t="shared" si="2"/>
        <v>3008690</v>
      </c>
      <c r="L27" s="67">
        <v>289312</v>
      </c>
      <c r="M27" s="67">
        <v>252247</v>
      </c>
      <c r="N27" s="67">
        <f t="shared" si="3"/>
        <v>541559</v>
      </c>
      <c r="O27" s="67">
        <v>285249.54820867011</v>
      </c>
      <c r="P27" s="67">
        <v>277640.1155425387</v>
      </c>
      <c r="Q27" s="67">
        <f t="shared" si="4"/>
        <v>562889.66375120881</v>
      </c>
      <c r="R27" s="67">
        <v>311376</v>
      </c>
      <c r="S27" s="67">
        <v>237928</v>
      </c>
      <c r="T27" s="67">
        <f t="shared" si="5"/>
        <v>549304</v>
      </c>
      <c r="U27" s="67">
        <v>215866</v>
      </c>
      <c r="V27" s="67">
        <v>191340</v>
      </c>
      <c r="W27" s="67">
        <f t="shared" si="6"/>
        <v>407206</v>
      </c>
      <c r="X27" s="67">
        <v>169915.38470074121</v>
      </c>
      <c r="Y27" s="67">
        <v>169049.52534625371</v>
      </c>
      <c r="Z27" s="67">
        <f t="shared" si="7"/>
        <v>338964.91004699492</v>
      </c>
      <c r="AA27" s="67">
        <v>234087</v>
      </c>
      <c r="AB27" s="67">
        <v>177928</v>
      </c>
      <c r="AC27" s="67">
        <f t="shared" si="8"/>
        <v>412015</v>
      </c>
    </row>
    <row r="28" spans="1:29" ht="17.25" customHeight="1">
      <c r="A28" s="71">
        <v>23</v>
      </c>
      <c r="B28" s="68" t="s">
        <v>33</v>
      </c>
      <c r="C28" s="81">
        <v>9288</v>
      </c>
      <c r="D28" s="78">
        <v>8429</v>
      </c>
      <c r="E28" s="66">
        <f t="shared" si="1"/>
        <v>17717</v>
      </c>
      <c r="F28" s="67">
        <v>8957</v>
      </c>
      <c r="G28" s="67">
        <v>8664</v>
      </c>
      <c r="H28" s="67">
        <f t="shared" si="0"/>
        <v>17621</v>
      </c>
      <c r="I28" s="67">
        <v>13707</v>
      </c>
      <c r="J28" s="67">
        <v>13351</v>
      </c>
      <c r="K28" s="67">
        <f t="shared" si="2"/>
        <v>27058</v>
      </c>
      <c r="L28" s="67">
        <v>693</v>
      </c>
      <c r="M28" s="67">
        <v>604</v>
      </c>
      <c r="N28" s="67">
        <f t="shared" si="3"/>
        <v>1297</v>
      </c>
      <c r="O28" s="67">
        <v>717.16691134952009</v>
      </c>
      <c r="P28" s="67">
        <v>660.09506057781914</v>
      </c>
      <c r="Q28" s="67">
        <f t="shared" si="4"/>
        <v>1377.2619719273393</v>
      </c>
      <c r="R28" s="67">
        <v>860</v>
      </c>
      <c r="S28" s="67">
        <v>803</v>
      </c>
      <c r="T28" s="67">
        <f t="shared" si="5"/>
        <v>1663</v>
      </c>
      <c r="U28" s="67">
        <v>3525</v>
      </c>
      <c r="V28" s="67">
        <v>3247</v>
      </c>
      <c r="W28" s="67">
        <f t="shared" si="6"/>
        <v>6772</v>
      </c>
      <c r="X28" s="67">
        <v>2020.0032749858835</v>
      </c>
      <c r="Y28" s="67">
        <v>1907.6141658900278</v>
      </c>
      <c r="Z28" s="67">
        <f t="shared" si="7"/>
        <v>3927.6174408759116</v>
      </c>
      <c r="AA28" s="67">
        <v>3170</v>
      </c>
      <c r="AB28" s="67">
        <v>3090</v>
      </c>
      <c r="AC28" s="67">
        <f t="shared" si="8"/>
        <v>6260</v>
      </c>
    </row>
    <row r="29" spans="1:29" ht="17.25" customHeight="1">
      <c r="A29" s="71">
        <v>24</v>
      </c>
      <c r="B29" s="68" t="s">
        <v>34</v>
      </c>
      <c r="C29" s="81">
        <v>668963</v>
      </c>
      <c r="D29" s="78">
        <v>630034</v>
      </c>
      <c r="E29" s="66">
        <f t="shared" si="1"/>
        <v>1298997</v>
      </c>
      <c r="F29" s="67">
        <v>718039</v>
      </c>
      <c r="G29" s="67">
        <v>664770</v>
      </c>
      <c r="H29" s="67">
        <f t="shared" si="0"/>
        <v>1382809</v>
      </c>
      <c r="I29" s="67">
        <v>684304</v>
      </c>
      <c r="J29" s="67">
        <v>631544</v>
      </c>
      <c r="K29" s="67">
        <f t="shared" si="2"/>
        <v>1315848</v>
      </c>
      <c r="L29" s="67">
        <v>144276</v>
      </c>
      <c r="M29" s="67">
        <v>138312</v>
      </c>
      <c r="N29" s="67">
        <f t="shared" si="3"/>
        <v>282588</v>
      </c>
      <c r="O29" s="67">
        <v>185969.75354309118</v>
      </c>
      <c r="P29" s="67">
        <v>174039.16620366339</v>
      </c>
      <c r="Q29" s="67">
        <f t="shared" si="4"/>
        <v>360008.91974675457</v>
      </c>
      <c r="R29" s="67">
        <v>136862</v>
      </c>
      <c r="S29" s="67">
        <v>126308</v>
      </c>
      <c r="T29" s="67">
        <f t="shared" si="5"/>
        <v>263170</v>
      </c>
      <c r="U29" s="67">
        <v>11920</v>
      </c>
      <c r="V29" s="67">
        <v>9523</v>
      </c>
      <c r="W29" s="67">
        <f t="shared" si="6"/>
        <v>21443</v>
      </c>
      <c r="X29" s="67">
        <v>13447.160563999718</v>
      </c>
      <c r="Y29" s="67">
        <v>11430.847235945472</v>
      </c>
      <c r="Z29" s="67">
        <f t="shared" si="7"/>
        <v>24878.00779994519</v>
      </c>
      <c r="AA29" s="67">
        <v>9061</v>
      </c>
      <c r="AB29" s="67">
        <v>6549</v>
      </c>
      <c r="AC29" s="67">
        <f t="shared" si="8"/>
        <v>15610</v>
      </c>
    </row>
    <row r="30" spans="1:29" ht="17.25" customHeight="1">
      <c r="A30" s="71">
        <v>25</v>
      </c>
      <c r="B30" s="68" t="s">
        <v>35</v>
      </c>
      <c r="C30" s="81">
        <v>62164</v>
      </c>
      <c r="D30" s="78">
        <v>57169</v>
      </c>
      <c r="E30" s="66">
        <f t="shared" si="1"/>
        <v>119333</v>
      </c>
      <c r="F30" s="67">
        <v>55658</v>
      </c>
      <c r="G30" s="67">
        <v>51662</v>
      </c>
      <c r="H30" s="67">
        <f t="shared" si="0"/>
        <v>107320</v>
      </c>
      <c r="I30" s="67">
        <v>64735</v>
      </c>
      <c r="J30" s="67">
        <v>58770</v>
      </c>
      <c r="K30" s="67">
        <f t="shared" si="2"/>
        <v>123505</v>
      </c>
      <c r="L30" s="67">
        <v>9584</v>
      </c>
      <c r="M30" s="67">
        <v>8975</v>
      </c>
      <c r="N30" s="67">
        <f t="shared" si="3"/>
        <v>18559</v>
      </c>
      <c r="O30" s="67">
        <v>9064.6452099031212</v>
      </c>
      <c r="P30" s="67">
        <v>8464.1417782156022</v>
      </c>
      <c r="Q30" s="67">
        <f t="shared" si="4"/>
        <v>17528.786988118722</v>
      </c>
      <c r="R30" s="67">
        <v>10726</v>
      </c>
      <c r="S30" s="67">
        <v>9760</v>
      </c>
      <c r="T30" s="67">
        <f t="shared" si="5"/>
        <v>20486</v>
      </c>
      <c r="U30" s="67">
        <v>30350</v>
      </c>
      <c r="V30" s="67">
        <v>27652</v>
      </c>
      <c r="W30" s="67">
        <f t="shared" si="6"/>
        <v>58002</v>
      </c>
      <c r="X30" s="67">
        <v>26910.353426623609</v>
      </c>
      <c r="Y30" s="67">
        <v>24522.261265959707</v>
      </c>
      <c r="Z30" s="67">
        <f t="shared" si="7"/>
        <v>51432.614692583316</v>
      </c>
      <c r="AA30" s="67">
        <v>28035</v>
      </c>
      <c r="AB30" s="67">
        <v>25068</v>
      </c>
      <c r="AC30" s="67">
        <f t="shared" si="8"/>
        <v>53103</v>
      </c>
    </row>
    <row r="31" spans="1:29" ht="17.25" customHeight="1">
      <c r="A31" s="71">
        <v>26</v>
      </c>
      <c r="B31" s="68" t="s">
        <v>36</v>
      </c>
      <c r="C31" s="81">
        <v>3833646</v>
      </c>
      <c r="D31" s="78">
        <v>3329411</v>
      </c>
      <c r="E31" s="66">
        <f t="shared" si="1"/>
        <v>7163057</v>
      </c>
      <c r="F31" s="67">
        <v>3455676</v>
      </c>
      <c r="G31" s="67">
        <v>3003836</v>
      </c>
      <c r="H31" s="67">
        <f t="shared" si="0"/>
        <v>6459512</v>
      </c>
      <c r="I31" s="67">
        <v>2589945</v>
      </c>
      <c r="J31" s="67">
        <v>1590337</v>
      </c>
      <c r="K31" s="67">
        <f t="shared" si="2"/>
        <v>4180282</v>
      </c>
      <c r="L31" s="67">
        <v>1003837</v>
      </c>
      <c r="M31" s="67">
        <v>725874</v>
      </c>
      <c r="N31" s="67">
        <f t="shared" si="3"/>
        <v>1729711</v>
      </c>
      <c r="O31" s="67">
        <v>1005339.848587604</v>
      </c>
      <c r="P31" s="67">
        <v>883454.4622284621</v>
      </c>
      <c r="Q31" s="67">
        <f t="shared" si="4"/>
        <v>1888794.3108160661</v>
      </c>
      <c r="R31" s="67">
        <v>763696</v>
      </c>
      <c r="S31" s="67">
        <v>496008</v>
      </c>
      <c r="T31" s="67">
        <f t="shared" si="5"/>
        <v>1259704</v>
      </c>
      <c r="U31" s="67">
        <v>5699</v>
      </c>
      <c r="V31" s="67">
        <v>3920</v>
      </c>
      <c r="W31" s="67">
        <f t="shared" si="6"/>
        <v>9619</v>
      </c>
      <c r="X31" s="67">
        <v>16290.803836160849</v>
      </c>
      <c r="Y31" s="67">
        <v>13346.176461655681</v>
      </c>
      <c r="Z31" s="67">
        <f t="shared" si="7"/>
        <v>29636.980297816532</v>
      </c>
      <c r="AA31" s="67">
        <v>9050</v>
      </c>
      <c r="AB31" s="67">
        <v>4754</v>
      </c>
      <c r="AC31" s="67">
        <f t="shared" si="8"/>
        <v>13804</v>
      </c>
    </row>
    <row r="32" spans="1:29" ht="17.25" customHeight="1">
      <c r="A32" s="71">
        <v>27</v>
      </c>
      <c r="B32" s="68" t="s">
        <v>37</v>
      </c>
      <c r="C32" s="81">
        <v>156617</v>
      </c>
      <c r="D32" s="78">
        <v>146579</v>
      </c>
      <c r="E32" s="66">
        <f t="shared" si="1"/>
        <v>303196</v>
      </c>
      <c r="F32" s="67">
        <v>153290</v>
      </c>
      <c r="G32" s="67">
        <v>143489</v>
      </c>
      <c r="H32" s="67">
        <f t="shared" si="0"/>
        <v>296779</v>
      </c>
      <c r="I32" s="80">
        <v>0</v>
      </c>
      <c r="J32" s="80">
        <v>0</v>
      </c>
      <c r="K32" s="67">
        <f t="shared" si="2"/>
        <v>0</v>
      </c>
      <c r="L32" s="80">
        <v>39825</v>
      </c>
      <c r="M32" s="80">
        <v>38006</v>
      </c>
      <c r="N32" s="67">
        <f t="shared" si="3"/>
        <v>77831</v>
      </c>
      <c r="O32" s="80">
        <v>39134.771601039276</v>
      </c>
      <c r="P32" s="80">
        <v>37289.357474065298</v>
      </c>
      <c r="Q32" s="67">
        <f t="shared" si="4"/>
        <v>76424.129075104574</v>
      </c>
      <c r="R32" s="80">
        <v>0</v>
      </c>
      <c r="S32" s="80">
        <v>0</v>
      </c>
      <c r="T32" s="67">
        <f t="shared" si="5"/>
        <v>0</v>
      </c>
      <c r="U32" s="80">
        <v>5914</v>
      </c>
      <c r="V32" s="80">
        <v>5277</v>
      </c>
      <c r="W32" s="67">
        <f t="shared" si="6"/>
        <v>11191</v>
      </c>
      <c r="X32" s="80">
        <v>5344.2729978055459</v>
      </c>
      <c r="Y32" s="80">
        <v>5409.684153728329</v>
      </c>
      <c r="Z32" s="67">
        <f t="shared" si="7"/>
        <v>10753.957151533876</v>
      </c>
      <c r="AA32" s="80">
        <v>0</v>
      </c>
      <c r="AB32" s="80">
        <v>0</v>
      </c>
      <c r="AC32" s="67">
        <f t="shared" si="8"/>
        <v>0</v>
      </c>
    </row>
    <row r="33" spans="1:29" ht="17.25" customHeight="1">
      <c r="A33" s="71">
        <v>28</v>
      </c>
      <c r="B33" s="68" t="s">
        <v>38</v>
      </c>
      <c r="C33" s="81">
        <v>1189646</v>
      </c>
      <c r="D33" s="78">
        <v>1096589</v>
      </c>
      <c r="E33" s="66">
        <f t="shared" si="1"/>
        <v>2286235</v>
      </c>
      <c r="F33" s="67">
        <v>1345849</v>
      </c>
      <c r="G33" s="67">
        <v>1297622</v>
      </c>
      <c r="H33" s="67">
        <f t="shared" si="0"/>
        <v>2643471</v>
      </c>
      <c r="I33" s="67">
        <v>1580626</v>
      </c>
      <c r="J33" s="67">
        <v>1470735</v>
      </c>
      <c r="K33" s="67">
        <f t="shared" si="2"/>
        <v>3051361</v>
      </c>
      <c r="L33" s="67">
        <v>333261</v>
      </c>
      <c r="M33" s="67">
        <v>308212</v>
      </c>
      <c r="N33" s="67">
        <f t="shared" si="3"/>
        <v>641473</v>
      </c>
      <c r="O33" s="67">
        <v>392130.66609995207</v>
      </c>
      <c r="P33" s="67">
        <v>382904.21396648954</v>
      </c>
      <c r="Q33" s="67">
        <f t="shared" si="4"/>
        <v>775034.8800664416</v>
      </c>
      <c r="R33" s="67">
        <v>440895</v>
      </c>
      <c r="S33" s="67">
        <v>419474</v>
      </c>
      <c r="T33" s="67">
        <f t="shared" si="5"/>
        <v>860369</v>
      </c>
      <c r="U33" s="67">
        <v>104068</v>
      </c>
      <c r="V33" s="67">
        <v>91065</v>
      </c>
      <c r="W33" s="67">
        <f t="shared" si="6"/>
        <v>195133</v>
      </c>
      <c r="X33" s="67">
        <v>101021.73236175196</v>
      </c>
      <c r="Y33" s="67">
        <v>96443.34663790364</v>
      </c>
      <c r="Z33" s="67">
        <f t="shared" si="7"/>
        <v>197465.07899965561</v>
      </c>
      <c r="AA33" s="67">
        <v>149968</v>
      </c>
      <c r="AB33" s="67">
        <v>94471</v>
      </c>
      <c r="AC33" s="67">
        <f t="shared" si="8"/>
        <v>244439</v>
      </c>
    </row>
    <row r="34" spans="1:29" ht="17.25" customHeight="1">
      <c r="A34" s="71">
        <v>29</v>
      </c>
      <c r="B34" s="68" t="s">
        <v>39</v>
      </c>
      <c r="C34" s="81">
        <v>3794</v>
      </c>
      <c r="D34" s="78">
        <v>3562</v>
      </c>
      <c r="E34" s="66">
        <f t="shared" si="1"/>
        <v>7356</v>
      </c>
      <c r="F34" s="67">
        <v>4154</v>
      </c>
      <c r="G34" s="67">
        <v>3988</v>
      </c>
      <c r="H34" s="67">
        <f t="shared" si="0"/>
        <v>8142</v>
      </c>
      <c r="I34" s="67">
        <v>4293</v>
      </c>
      <c r="J34" s="67">
        <v>3808</v>
      </c>
      <c r="K34" s="67">
        <f t="shared" si="2"/>
        <v>8101</v>
      </c>
      <c r="L34" s="67">
        <v>0</v>
      </c>
      <c r="M34" s="67">
        <v>0</v>
      </c>
      <c r="N34" s="67">
        <f t="shared" si="3"/>
        <v>0</v>
      </c>
      <c r="O34" s="67">
        <v>0</v>
      </c>
      <c r="P34" s="67">
        <v>0</v>
      </c>
      <c r="Q34" s="67">
        <f t="shared" si="4"/>
        <v>0</v>
      </c>
      <c r="R34" s="67">
        <v>0</v>
      </c>
      <c r="S34" s="67">
        <v>0</v>
      </c>
      <c r="T34" s="67">
        <f t="shared" si="5"/>
        <v>0</v>
      </c>
      <c r="U34" s="67">
        <v>273</v>
      </c>
      <c r="V34" s="67">
        <v>273</v>
      </c>
      <c r="W34" s="67">
        <f t="shared" si="6"/>
        <v>546</v>
      </c>
      <c r="X34" s="67">
        <v>370.91070998796636</v>
      </c>
      <c r="Y34" s="67">
        <v>324.91852594635247</v>
      </c>
      <c r="Z34" s="67">
        <f t="shared" si="7"/>
        <v>695.82923593431883</v>
      </c>
      <c r="AA34" s="67">
        <v>354</v>
      </c>
      <c r="AB34" s="67">
        <v>283</v>
      </c>
      <c r="AC34" s="67">
        <f t="shared" si="8"/>
        <v>637</v>
      </c>
    </row>
    <row r="35" spans="1:29" ht="17.25" customHeight="1">
      <c r="A35" s="71">
        <v>30</v>
      </c>
      <c r="B35" s="68" t="s">
        <v>40</v>
      </c>
      <c r="C35" s="81">
        <v>7208</v>
      </c>
      <c r="D35" s="78">
        <v>6440</v>
      </c>
      <c r="E35" s="66">
        <f t="shared" si="1"/>
        <v>13648</v>
      </c>
      <c r="F35" s="67">
        <v>7205</v>
      </c>
      <c r="G35" s="67">
        <v>5883</v>
      </c>
      <c r="H35" s="67">
        <f t="shared" si="0"/>
        <v>13088</v>
      </c>
      <c r="I35" s="67">
        <v>6978</v>
      </c>
      <c r="J35" s="67">
        <v>5957</v>
      </c>
      <c r="K35" s="67">
        <f t="shared" si="2"/>
        <v>12935</v>
      </c>
      <c r="L35" s="67">
        <v>655</v>
      </c>
      <c r="M35" s="67">
        <v>549</v>
      </c>
      <c r="N35" s="67">
        <f t="shared" si="3"/>
        <v>1204</v>
      </c>
      <c r="O35" s="67">
        <v>1138.1044755438547</v>
      </c>
      <c r="P35" s="67">
        <v>945.9800270819228</v>
      </c>
      <c r="Q35" s="67">
        <f t="shared" si="4"/>
        <v>2084.0845026257775</v>
      </c>
      <c r="R35" s="67">
        <v>1265</v>
      </c>
      <c r="S35" s="67">
        <v>1127</v>
      </c>
      <c r="T35" s="67">
        <f t="shared" si="5"/>
        <v>2392</v>
      </c>
      <c r="U35" s="67">
        <v>0</v>
      </c>
      <c r="V35" s="67">
        <v>0</v>
      </c>
      <c r="W35" s="67">
        <f t="shared" si="6"/>
        <v>0</v>
      </c>
      <c r="X35" s="67">
        <v>2.9950117777469858</v>
      </c>
      <c r="Y35" s="67">
        <v>4.9788422477995944</v>
      </c>
      <c r="Z35" s="67">
        <f t="shared" si="7"/>
        <v>7.9738540255465802</v>
      </c>
      <c r="AA35" s="67">
        <v>0</v>
      </c>
      <c r="AB35" s="67">
        <v>0</v>
      </c>
      <c r="AC35" s="67">
        <f t="shared" si="8"/>
        <v>0</v>
      </c>
    </row>
    <row r="36" spans="1:29" ht="17.25" customHeight="1">
      <c r="A36" s="71">
        <v>31</v>
      </c>
      <c r="B36" s="68" t="s">
        <v>41</v>
      </c>
      <c r="C36" s="81">
        <v>4731</v>
      </c>
      <c r="D36" s="78">
        <v>4567</v>
      </c>
      <c r="E36" s="66">
        <f t="shared" si="1"/>
        <v>9298</v>
      </c>
      <c r="F36" s="67">
        <v>4922</v>
      </c>
      <c r="G36" s="67">
        <v>4805</v>
      </c>
      <c r="H36" s="67">
        <f t="shared" si="0"/>
        <v>9727</v>
      </c>
      <c r="I36" s="67">
        <v>3846</v>
      </c>
      <c r="J36" s="67">
        <v>3349</v>
      </c>
      <c r="K36" s="67">
        <f t="shared" si="2"/>
        <v>7195</v>
      </c>
      <c r="L36" s="67">
        <v>87</v>
      </c>
      <c r="M36" s="67">
        <v>62</v>
      </c>
      <c r="N36" s="67">
        <f t="shared" si="3"/>
        <v>149</v>
      </c>
      <c r="O36" s="67">
        <v>99.635627530364388</v>
      </c>
      <c r="P36" s="67">
        <v>86.053727613494374</v>
      </c>
      <c r="Q36" s="67">
        <f t="shared" si="4"/>
        <v>185.68935514385876</v>
      </c>
      <c r="R36" s="67">
        <v>66</v>
      </c>
      <c r="S36" s="67">
        <v>73</v>
      </c>
      <c r="T36" s="67">
        <f t="shared" si="5"/>
        <v>139</v>
      </c>
      <c r="U36" s="67">
        <v>3417</v>
      </c>
      <c r="V36" s="67">
        <v>3459</v>
      </c>
      <c r="W36" s="67">
        <f t="shared" si="6"/>
        <v>6876</v>
      </c>
      <c r="X36" s="67">
        <v>3703.456275303643</v>
      </c>
      <c r="Y36" s="67">
        <v>3857.40837151187</v>
      </c>
      <c r="Z36" s="67">
        <f t="shared" si="7"/>
        <v>7560.864646815513</v>
      </c>
      <c r="AA36" s="67">
        <v>2980</v>
      </c>
      <c r="AB36" s="67">
        <v>2652</v>
      </c>
      <c r="AC36" s="67">
        <f t="shared" si="8"/>
        <v>5632</v>
      </c>
    </row>
    <row r="37" spans="1:29" ht="17.25" customHeight="1">
      <c r="A37" s="71">
        <v>32</v>
      </c>
      <c r="B37" s="68" t="s">
        <v>42</v>
      </c>
      <c r="C37" s="81">
        <v>1922</v>
      </c>
      <c r="D37" s="78">
        <v>1591</v>
      </c>
      <c r="E37" s="66">
        <f t="shared" si="1"/>
        <v>3513</v>
      </c>
      <c r="F37" s="67">
        <v>1880</v>
      </c>
      <c r="G37" s="67">
        <v>1645</v>
      </c>
      <c r="H37" s="67">
        <f t="shared" si="0"/>
        <v>3525</v>
      </c>
      <c r="I37" s="67">
        <v>1859</v>
      </c>
      <c r="J37" s="67">
        <v>1573</v>
      </c>
      <c r="K37" s="67">
        <f t="shared" si="2"/>
        <v>3432</v>
      </c>
      <c r="L37" s="67">
        <v>75</v>
      </c>
      <c r="M37" s="67">
        <v>66</v>
      </c>
      <c r="N37" s="67">
        <f t="shared" si="3"/>
        <v>141</v>
      </c>
      <c r="O37" s="67">
        <v>61</v>
      </c>
      <c r="P37" s="67">
        <v>64</v>
      </c>
      <c r="Q37" s="67">
        <f t="shared" si="4"/>
        <v>125</v>
      </c>
      <c r="R37" s="67">
        <v>75</v>
      </c>
      <c r="S37" s="67">
        <v>58</v>
      </c>
      <c r="T37" s="67">
        <f t="shared" si="5"/>
        <v>133</v>
      </c>
      <c r="U37" s="67">
        <v>225</v>
      </c>
      <c r="V37" s="67">
        <v>196</v>
      </c>
      <c r="W37" s="67">
        <f t="shared" si="6"/>
        <v>421</v>
      </c>
      <c r="X37" s="67">
        <v>218</v>
      </c>
      <c r="Y37" s="67">
        <v>211</v>
      </c>
      <c r="Z37" s="67">
        <f t="shared" si="7"/>
        <v>429</v>
      </c>
      <c r="AA37" s="67">
        <v>287</v>
      </c>
      <c r="AB37" s="67">
        <v>241</v>
      </c>
      <c r="AC37" s="67">
        <f t="shared" si="8"/>
        <v>528</v>
      </c>
    </row>
    <row r="38" spans="1:29" s="62" customFormat="1" ht="17.25" customHeight="1">
      <c r="A38" s="71">
        <v>33</v>
      </c>
      <c r="B38" s="68" t="s">
        <v>43</v>
      </c>
      <c r="C38" s="81">
        <v>193065</v>
      </c>
      <c r="D38" s="78">
        <v>177854</v>
      </c>
      <c r="E38" s="66">
        <f t="shared" si="1"/>
        <v>370919</v>
      </c>
      <c r="F38" s="67">
        <v>158436</v>
      </c>
      <c r="G38" s="67">
        <v>146266</v>
      </c>
      <c r="H38" s="67">
        <f t="shared" si="0"/>
        <v>304702</v>
      </c>
      <c r="I38" s="67">
        <v>115354</v>
      </c>
      <c r="J38" s="67">
        <v>115379</v>
      </c>
      <c r="K38" s="67">
        <f t="shared" si="2"/>
        <v>230733</v>
      </c>
      <c r="L38" s="67">
        <v>26319</v>
      </c>
      <c r="M38" s="67">
        <v>21392</v>
      </c>
      <c r="N38" s="67">
        <f t="shared" si="3"/>
        <v>47711</v>
      </c>
      <c r="O38" s="67">
        <v>19653.572334293945</v>
      </c>
      <c r="P38" s="67">
        <v>15904.703512303786</v>
      </c>
      <c r="Q38" s="67">
        <f t="shared" si="4"/>
        <v>35558.275846597731</v>
      </c>
      <c r="R38" s="67">
        <v>21358</v>
      </c>
      <c r="S38" s="67">
        <v>20444</v>
      </c>
      <c r="T38" s="67">
        <f t="shared" si="5"/>
        <v>41802</v>
      </c>
      <c r="U38" s="67">
        <v>782</v>
      </c>
      <c r="V38" s="67">
        <v>643</v>
      </c>
      <c r="W38" s="67">
        <f t="shared" si="6"/>
        <v>1425</v>
      </c>
      <c r="X38" s="67">
        <v>753.87734870317001</v>
      </c>
      <c r="Y38" s="67">
        <v>963.30816539720092</v>
      </c>
      <c r="Z38" s="67">
        <f t="shared" si="7"/>
        <v>1717.1855141003709</v>
      </c>
      <c r="AA38" s="67">
        <v>493</v>
      </c>
      <c r="AB38" s="67">
        <v>386</v>
      </c>
      <c r="AC38" s="67">
        <f t="shared" si="8"/>
        <v>879</v>
      </c>
    </row>
    <row r="39" spans="1:29" ht="17.25" customHeight="1">
      <c r="A39" s="71">
        <v>34</v>
      </c>
      <c r="B39" s="68" t="s">
        <v>44</v>
      </c>
      <c r="C39" s="81">
        <v>1013</v>
      </c>
      <c r="D39" s="78">
        <v>1067</v>
      </c>
      <c r="E39" s="66">
        <f t="shared" si="1"/>
        <v>2080</v>
      </c>
      <c r="F39" s="67">
        <v>698</v>
      </c>
      <c r="G39" s="67">
        <v>578</v>
      </c>
      <c r="H39" s="67">
        <f t="shared" si="0"/>
        <v>1276</v>
      </c>
      <c r="I39" s="67">
        <v>776</v>
      </c>
      <c r="J39" s="67">
        <v>772</v>
      </c>
      <c r="K39" s="67">
        <f t="shared" si="2"/>
        <v>1548</v>
      </c>
      <c r="L39" s="67">
        <v>0</v>
      </c>
      <c r="M39" s="67">
        <v>0</v>
      </c>
      <c r="N39" s="67">
        <f t="shared" si="3"/>
        <v>0</v>
      </c>
      <c r="O39" s="67">
        <v>1</v>
      </c>
      <c r="P39" s="67">
        <v>0</v>
      </c>
      <c r="Q39" s="67">
        <f t="shared" si="4"/>
        <v>1</v>
      </c>
      <c r="R39" s="67">
        <v>0</v>
      </c>
      <c r="S39" s="67">
        <v>1</v>
      </c>
      <c r="T39" s="67">
        <f t="shared" si="5"/>
        <v>1</v>
      </c>
      <c r="U39" s="67">
        <v>1002</v>
      </c>
      <c r="V39" s="67">
        <v>1061</v>
      </c>
      <c r="W39" s="67">
        <f t="shared" si="6"/>
        <v>2063</v>
      </c>
      <c r="X39" s="67">
        <v>693</v>
      </c>
      <c r="Y39" s="67">
        <v>577.05090311986862</v>
      </c>
      <c r="Z39" s="67">
        <f t="shared" si="7"/>
        <v>1270.0509031198685</v>
      </c>
      <c r="AA39" s="67">
        <v>771</v>
      </c>
      <c r="AB39" s="67">
        <v>716</v>
      </c>
      <c r="AC39" s="67">
        <f t="shared" si="8"/>
        <v>1487</v>
      </c>
    </row>
    <row r="40" spans="1:29" ht="17.25" customHeight="1">
      <c r="A40" s="71">
        <v>35</v>
      </c>
      <c r="B40" s="68" t="s">
        <v>45</v>
      </c>
      <c r="C40" s="81">
        <v>11570</v>
      </c>
      <c r="D40" s="78">
        <v>11246</v>
      </c>
      <c r="E40" s="66">
        <f t="shared" si="1"/>
        <v>22816</v>
      </c>
      <c r="F40" s="67">
        <v>10267</v>
      </c>
      <c r="G40" s="67">
        <v>9799</v>
      </c>
      <c r="H40" s="67">
        <f t="shared" si="0"/>
        <v>20066</v>
      </c>
      <c r="I40" s="67">
        <v>10422</v>
      </c>
      <c r="J40" s="67">
        <v>9547</v>
      </c>
      <c r="K40" s="67">
        <f t="shared" si="2"/>
        <v>19969</v>
      </c>
      <c r="L40" s="67">
        <v>2168</v>
      </c>
      <c r="M40" s="67">
        <v>2103</v>
      </c>
      <c r="N40" s="67">
        <f t="shared" si="3"/>
        <v>4271</v>
      </c>
      <c r="O40" s="67">
        <v>1804.067133683596</v>
      </c>
      <c r="P40" s="67">
        <v>1773.0856734402123</v>
      </c>
      <c r="Q40" s="67">
        <f t="shared" si="4"/>
        <v>3577.1528071238081</v>
      </c>
      <c r="R40" s="67">
        <v>1771</v>
      </c>
      <c r="S40" s="67">
        <v>1797</v>
      </c>
      <c r="T40" s="67">
        <f t="shared" si="5"/>
        <v>3568</v>
      </c>
      <c r="U40" s="67">
        <v>0</v>
      </c>
      <c r="V40" s="67">
        <v>0</v>
      </c>
      <c r="W40" s="67">
        <f t="shared" si="6"/>
        <v>0</v>
      </c>
      <c r="X40" s="67">
        <v>1.9978595057404163</v>
      </c>
      <c r="Y40" s="67">
        <v>3.0018380475850095</v>
      </c>
      <c r="Z40" s="67">
        <f t="shared" si="7"/>
        <v>4.9996975533254258</v>
      </c>
      <c r="AA40" s="67">
        <v>0</v>
      </c>
      <c r="AB40" s="67">
        <v>0</v>
      </c>
      <c r="AC40" s="67">
        <f t="shared" si="8"/>
        <v>0</v>
      </c>
    </row>
    <row r="41" spans="1:29" s="162" customFormat="1" ht="17.25" customHeight="1">
      <c r="A41" s="212" t="s">
        <v>100</v>
      </c>
      <c r="B41" s="213"/>
      <c r="C41" s="91">
        <f>SUM(C6:C40)</f>
        <v>18058146</v>
      </c>
      <c r="D41" s="91">
        <f t="shared" ref="D41:AC41" si="9">SUM(D6:D40)</f>
        <v>15566557</v>
      </c>
      <c r="E41" s="91">
        <f t="shared" si="9"/>
        <v>33624703</v>
      </c>
      <c r="F41" s="91">
        <f t="shared" si="9"/>
        <v>16995427</v>
      </c>
      <c r="G41" s="91">
        <f t="shared" si="9"/>
        <v>15346980</v>
      </c>
      <c r="H41" s="91">
        <f t="shared" si="9"/>
        <v>32342407</v>
      </c>
      <c r="I41" s="91">
        <f t="shared" si="9"/>
        <v>17100884</v>
      </c>
      <c r="J41" s="91">
        <f t="shared" si="9"/>
        <v>13408030</v>
      </c>
      <c r="K41" s="91">
        <f t="shared" si="9"/>
        <v>30508914</v>
      </c>
      <c r="L41" s="91">
        <f t="shared" si="9"/>
        <v>3561628</v>
      </c>
      <c r="M41" s="91">
        <f t="shared" si="9"/>
        <v>2970623</v>
      </c>
      <c r="N41" s="91">
        <f t="shared" si="9"/>
        <v>6532251</v>
      </c>
      <c r="O41" s="187">
        <f t="shared" si="9"/>
        <v>3615997.4879142172</v>
      </c>
      <c r="P41" s="187">
        <f t="shared" si="9"/>
        <v>3251762.1881715669</v>
      </c>
      <c r="Q41" s="187">
        <f t="shared" si="9"/>
        <v>6867759.6760857841</v>
      </c>
      <c r="R41" s="91">
        <f t="shared" si="9"/>
        <v>3430125</v>
      </c>
      <c r="S41" s="91">
        <f t="shared" si="9"/>
        <v>2749536</v>
      </c>
      <c r="T41" s="91">
        <f t="shared" si="9"/>
        <v>6179661</v>
      </c>
      <c r="U41" s="91">
        <f t="shared" si="9"/>
        <v>1999372</v>
      </c>
      <c r="V41" s="91">
        <f t="shared" si="9"/>
        <v>1791735</v>
      </c>
      <c r="W41" s="91">
        <f t="shared" si="9"/>
        <v>3791107</v>
      </c>
      <c r="X41" s="187">
        <f t="shared" si="9"/>
        <v>1748025.2182605681</v>
      </c>
      <c r="Y41" s="187">
        <f t="shared" si="9"/>
        <v>1607248.7459479969</v>
      </c>
      <c r="Z41" s="91">
        <f t="shared" si="9"/>
        <v>3355273.9642085652</v>
      </c>
      <c r="AA41" s="91">
        <f t="shared" si="9"/>
        <v>2086522</v>
      </c>
      <c r="AB41" s="91">
        <f t="shared" si="9"/>
        <v>1642284</v>
      </c>
      <c r="AC41" s="91">
        <f t="shared" si="9"/>
        <v>3728806</v>
      </c>
    </row>
    <row r="42" spans="1:29" s="175" customFormat="1" ht="12.75">
      <c r="C42" s="175" t="s">
        <v>163</v>
      </c>
      <c r="L42" s="175" t="str">
        <f>C42</f>
        <v>Note: During 2000-2001 the state of Bihar, Madhya Pradesh and Uttar Pradesh were not bifurcated.</v>
      </c>
      <c r="U42" s="175" t="str">
        <f>L42</f>
        <v>Note: During 2000-2001 the state of Bihar, Madhya Pradesh and Uttar Pradesh were not bifurcated.</v>
      </c>
    </row>
    <row r="43" spans="1:29">
      <c r="D43" s="62"/>
      <c r="E43" s="62"/>
      <c r="F43" s="62"/>
    </row>
    <row r="44" spans="1:29">
      <c r="C44" s="184"/>
      <c r="D44" s="184"/>
      <c r="E44" s="184"/>
      <c r="F44" s="184"/>
      <c r="G44" s="184"/>
      <c r="H44" s="184"/>
      <c r="I44" s="184"/>
      <c r="J44" s="184"/>
      <c r="K44" s="184"/>
    </row>
    <row r="45" spans="1:29">
      <c r="E45" s="62"/>
      <c r="H45" s="62"/>
      <c r="K45" s="62"/>
    </row>
    <row r="46" spans="1:29">
      <c r="D46" s="62"/>
      <c r="E46" s="62"/>
      <c r="F46" s="62"/>
    </row>
    <row r="47" spans="1:29">
      <c r="E47" s="62"/>
      <c r="H47" s="62"/>
      <c r="K47" s="62"/>
    </row>
    <row r="48" spans="1:29">
      <c r="D48" s="62"/>
    </row>
    <row r="49" spans="5:11">
      <c r="E49" s="62"/>
      <c r="H49" s="62"/>
      <c r="K49" s="62"/>
    </row>
    <row r="50" spans="5:11">
      <c r="E50" s="62"/>
      <c r="H50" s="62"/>
      <c r="K50" s="62"/>
    </row>
  </sheetData>
  <mergeCells count="15">
    <mergeCell ref="A2:A4"/>
    <mergeCell ref="B2:B4"/>
    <mergeCell ref="A41:B41"/>
    <mergeCell ref="L2:T2"/>
    <mergeCell ref="U2:AC2"/>
    <mergeCell ref="L3:N3"/>
    <mergeCell ref="O3:Q3"/>
    <mergeCell ref="R3:T3"/>
    <mergeCell ref="U3:W3"/>
    <mergeCell ref="X3:Z3"/>
    <mergeCell ref="AA3:AC3"/>
    <mergeCell ref="C3:E3"/>
    <mergeCell ref="C2:K2"/>
    <mergeCell ref="I3:K3"/>
    <mergeCell ref="F3:H3"/>
  </mergeCells>
  <printOptions horizontalCentered="1"/>
  <pageMargins left="0.18" right="0.16" top="0.35" bottom="0.41" header="0.22" footer="0.17"/>
  <pageSetup paperSize="9" scale="78" firstPageNumber="75" orientation="landscape" useFirstPageNumber="1" horizontalDpi="4294967292" r:id="rId1"/>
  <headerFooter alignWithMargins="0">
    <oddFooter>&amp;LStatistics of School Education 2009-10&amp;C&amp;P</oddFooter>
  </headerFooter>
  <colBreaks count="2" manualBreakCount="2">
    <brk id="11" max="41" man="1"/>
    <brk id="20" max="41" man="1"/>
  </colBreaks>
</worksheet>
</file>

<file path=xl/worksheets/sheet25.xml><?xml version="1.0" encoding="utf-8"?>
<worksheet xmlns="http://schemas.openxmlformats.org/spreadsheetml/2006/main" xmlns:r="http://schemas.openxmlformats.org/officeDocument/2006/relationships">
  <dimension ref="A1:T40"/>
  <sheetViews>
    <sheetView showZeros="0" view="pageBreakPreview" zoomScaleSheetLayoutView="100" workbookViewId="0">
      <pane xSplit="2" ySplit="4" topLeftCell="C26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RowHeight="15.75"/>
  <cols>
    <col min="1" max="1" width="5.140625" style="5" customWidth="1"/>
    <col min="2" max="2" width="19.5703125" style="5" customWidth="1"/>
    <col min="3" max="8" width="12.28515625" style="5" customWidth="1"/>
    <col min="9" max="11" width="11.42578125" style="5" customWidth="1"/>
    <col min="12" max="12" width="11.7109375" style="5" customWidth="1"/>
    <col min="13" max="13" width="12" style="5" customWidth="1"/>
    <col min="14" max="14" width="12.5703125" style="5" customWidth="1"/>
    <col min="15" max="17" width="10.28515625" style="5" customWidth="1"/>
    <col min="18" max="18" width="11.5703125" style="5" customWidth="1"/>
    <col min="19" max="19" width="11.42578125" style="5" customWidth="1"/>
    <col min="20" max="20" width="12.5703125" style="5" customWidth="1"/>
    <col min="21" max="16384" width="9.140625" style="5"/>
  </cols>
  <sheetData>
    <row r="1" spans="1:20" s="4" customFormat="1" ht="21" customHeight="1">
      <c r="B1" s="1"/>
      <c r="C1" s="156" t="s">
        <v>146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73" t="s">
        <v>117</v>
      </c>
    </row>
    <row r="2" spans="1:20" s="13" customFormat="1" ht="38.25" customHeight="1">
      <c r="A2" s="190" t="s">
        <v>67</v>
      </c>
      <c r="B2" s="190" t="s">
        <v>65</v>
      </c>
      <c r="C2" s="190" t="s">
        <v>68</v>
      </c>
      <c r="D2" s="190"/>
      <c r="E2" s="190"/>
      <c r="F2" s="190" t="s">
        <v>47</v>
      </c>
      <c r="G2" s="190"/>
      <c r="H2" s="190"/>
      <c r="I2" s="190" t="s">
        <v>69</v>
      </c>
      <c r="J2" s="190"/>
      <c r="K2" s="190"/>
      <c r="L2" s="190" t="s">
        <v>59</v>
      </c>
      <c r="M2" s="190"/>
      <c r="N2" s="190"/>
      <c r="O2" s="190" t="s">
        <v>70</v>
      </c>
      <c r="P2" s="190"/>
      <c r="Q2" s="190"/>
      <c r="R2" s="190" t="s">
        <v>105</v>
      </c>
      <c r="S2" s="190"/>
      <c r="T2" s="190"/>
    </row>
    <row r="3" spans="1:20" s="16" customFormat="1" ht="14.25" customHeight="1">
      <c r="A3" s="190"/>
      <c r="B3" s="190"/>
      <c r="C3" s="160" t="s">
        <v>13</v>
      </c>
      <c r="D3" s="160" t="s">
        <v>14</v>
      </c>
      <c r="E3" s="161" t="s">
        <v>15</v>
      </c>
      <c r="F3" s="160" t="s">
        <v>13</v>
      </c>
      <c r="G3" s="160" t="s">
        <v>14</v>
      </c>
      <c r="H3" s="161" t="s">
        <v>15</v>
      </c>
      <c r="I3" s="160" t="s">
        <v>13</v>
      </c>
      <c r="J3" s="160" t="s">
        <v>14</v>
      </c>
      <c r="K3" s="161" t="s">
        <v>15</v>
      </c>
      <c r="L3" s="160" t="s">
        <v>13</v>
      </c>
      <c r="M3" s="160" t="s">
        <v>14</v>
      </c>
      <c r="N3" s="161" t="s">
        <v>15</v>
      </c>
      <c r="O3" s="160" t="s">
        <v>13</v>
      </c>
      <c r="P3" s="160" t="s">
        <v>14</v>
      </c>
      <c r="Q3" s="161" t="s">
        <v>15</v>
      </c>
      <c r="R3" s="160" t="s">
        <v>13</v>
      </c>
      <c r="S3" s="160" t="s">
        <v>14</v>
      </c>
      <c r="T3" s="161" t="s">
        <v>15</v>
      </c>
    </row>
    <row r="4" spans="1:20" s="25" customFormat="1" ht="12.75" customHeight="1">
      <c r="A4" s="24">
        <v>1</v>
      </c>
      <c r="B4" s="24">
        <v>2</v>
      </c>
      <c r="C4" s="24">
        <v>3</v>
      </c>
      <c r="D4" s="24">
        <v>4</v>
      </c>
      <c r="E4" s="24">
        <v>5</v>
      </c>
      <c r="F4" s="24">
        <v>6</v>
      </c>
      <c r="G4" s="24">
        <v>7</v>
      </c>
      <c r="H4" s="24">
        <v>8</v>
      </c>
      <c r="I4" s="24">
        <v>9</v>
      </c>
      <c r="J4" s="24">
        <v>10</v>
      </c>
      <c r="K4" s="24">
        <v>11</v>
      </c>
      <c r="L4" s="24">
        <v>12</v>
      </c>
      <c r="M4" s="24">
        <v>13</v>
      </c>
      <c r="N4" s="24">
        <v>14</v>
      </c>
      <c r="O4" s="24">
        <v>15</v>
      </c>
      <c r="P4" s="24">
        <v>16</v>
      </c>
      <c r="Q4" s="24">
        <v>17</v>
      </c>
      <c r="R4" s="24">
        <v>15</v>
      </c>
      <c r="S4" s="24">
        <v>16</v>
      </c>
      <c r="T4" s="24">
        <v>17</v>
      </c>
    </row>
    <row r="5" spans="1:20" ht="19.5" customHeight="1">
      <c r="A5" s="6">
        <v>1</v>
      </c>
      <c r="B5" s="2" t="s">
        <v>16</v>
      </c>
      <c r="C5" s="74">
        <v>867025</v>
      </c>
      <c r="D5" s="74">
        <v>707097</v>
      </c>
      <c r="E5" s="74">
        <f>C5+D5</f>
        <v>1574122</v>
      </c>
      <c r="F5" s="74">
        <v>2797781</v>
      </c>
      <c r="G5" s="74">
        <v>2679646</v>
      </c>
      <c r="H5" s="74">
        <f>F5+G5</f>
        <v>5477427</v>
      </c>
      <c r="I5" s="74">
        <v>1248562</v>
      </c>
      <c r="J5" s="74">
        <v>1147287</v>
      </c>
      <c r="K5" s="74">
        <f>I5+J5</f>
        <v>2395849</v>
      </c>
      <c r="L5" s="74">
        <f>2725513</f>
        <v>2725513</v>
      </c>
      <c r="M5" s="74">
        <f>2666740</f>
        <v>2666740</v>
      </c>
      <c r="N5" s="163">
        <f>L5+M5</f>
        <v>5392253</v>
      </c>
      <c r="O5" s="74"/>
      <c r="P5" s="74"/>
      <c r="Q5" s="163">
        <f>O5+P5</f>
        <v>0</v>
      </c>
      <c r="R5" s="74">
        <f>(C5+F5+I5+L5+O5)-(EnrlAll!BH6+EnrlAll!C6)</f>
        <v>10502</v>
      </c>
      <c r="S5" s="74">
        <f>(D5+G5+J5+M5+P5)-(EnrlAll!BI6+EnrlAll!D6)</f>
        <v>9668</v>
      </c>
      <c r="T5" s="74">
        <f>R5+S5</f>
        <v>20170</v>
      </c>
    </row>
    <row r="6" spans="1:20" ht="19.5" customHeight="1">
      <c r="A6" s="6">
        <v>2</v>
      </c>
      <c r="B6" s="2" t="s">
        <v>17</v>
      </c>
      <c r="C6" s="74">
        <v>39952</v>
      </c>
      <c r="D6" s="74">
        <v>34561</v>
      </c>
      <c r="E6" s="74">
        <f t="shared" ref="E6:E39" si="0">C6+D6</f>
        <v>74513</v>
      </c>
      <c r="F6" s="74">
        <v>31396</v>
      </c>
      <c r="G6" s="74">
        <v>26989</v>
      </c>
      <c r="H6" s="74">
        <f t="shared" ref="H6:H39" si="1">F6+G6</f>
        <v>58385</v>
      </c>
      <c r="I6" s="74">
        <v>69772</v>
      </c>
      <c r="J6" s="74">
        <v>65402</v>
      </c>
      <c r="K6" s="74">
        <f t="shared" ref="K6:K39" si="2">I6+J6</f>
        <v>135174</v>
      </c>
      <c r="L6" s="74">
        <v>51631</v>
      </c>
      <c r="M6" s="74">
        <v>48084</v>
      </c>
      <c r="N6" s="163">
        <f t="shared" ref="N6:N39" si="3">L6+M6</f>
        <v>99715</v>
      </c>
      <c r="O6" s="74">
        <v>16905</v>
      </c>
      <c r="P6" s="74">
        <v>16121</v>
      </c>
      <c r="Q6" s="163">
        <f t="shared" ref="Q6:Q39" si="4">O6+P6</f>
        <v>33026</v>
      </c>
      <c r="R6" s="74">
        <f>(C6+F6+I6+L6+O6)-(EnrlAll!BH7+EnrlAll!C7)</f>
        <v>0</v>
      </c>
      <c r="S6" s="74">
        <f>(D6+G6+J6+M6+P6)-(EnrlAll!BI7+EnrlAll!D7)</f>
        <v>0</v>
      </c>
      <c r="T6" s="74">
        <f t="shared" ref="T6:T39" si="5">R6+S6</f>
        <v>0</v>
      </c>
    </row>
    <row r="7" spans="1:20" ht="19.5" customHeight="1">
      <c r="A7" s="6">
        <v>3</v>
      </c>
      <c r="B7" s="2" t="s">
        <v>48</v>
      </c>
      <c r="C7" s="74">
        <v>253116</v>
      </c>
      <c r="D7" s="74">
        <v>180201</v>
      </c>
      <c r="E7" s="74">
        <f t="shared" si="0"/>
        <v>433317</v>
      </c>
      <c r="F7" s="74">
        <v>706608</v>
      </c>
      <c r="G7" s="74">
        <v>643081</v>
      </c>
      <c r="H7" s="74">
        <f t="shared" si="1"/>
        <v>1349689</v>
      </c>
      <c r="I7" s="74">
        <v>686099</v>
      </c>
      <c r="J7" s="74">
        <v>737156</v>
      </c>
      <c r="K7" s="74">
        <f t="shared" si="2"/>
        <v>1423255</v>
      </c>
      <c r="L7" s="74">
        <v>1218594</v>
      </c>
      <c r="M7" s="74">
        <v>1201181</v>
      </c>
      <c r="N7" s="163">
        <f t="shared" si="3"/>
        <v>2419775</v>
      </c>
      <c r="O7" s="74"/>
      <c r="P7" s="74"/>
      <c r="Q7" s="163">
        <f t="shared" si="4"/>
        <v>0</v>
      </c>
      <c r="R7" s="74">
        <f>(C7+F7+I7+L7+O7)-(EnrlAll!BH8+EnrlAll!C8)</f>
        <v>0</v>
      </c>
      <c r="S7" s="74">
        <f>(D7+G7+J7+M7+P7)-(EnrlAll!BI8+EnrlAll!D8)</f>
        <v>0</v>
      </c>
      <c r="T7" s="74">
        <f t="shared" si="5"/>
        <v>0</v>
      </c>
    </row>
    <row r="8" spans="1:20" ht="19.5" customHeight="1">
      <c r="A8" s="6">
        <v>4</v>
      </c>
      <c r="B8" s="3" t="s">
        <v>49</v>
      </c>
      <c r="C8" s="74">
        <f>281960+348626</f>
        <v>630586</v>
      </c>
      <c r="D8" s="74">
        <f>180966+234082</f>
        <v>415048</v>
      </c>
      <c r="E8" s="74">
        <f t="shared" si="0"/>
        <v>1045634</v>
      </c>
      <c r="F8" s="74">
        <v>909624</v>
      </c>
      <c r="G8" s="74">
        <v>609156</v>
      </c>
      <c r="H8" s="74">
        <f t="shared" si="1"/>
        <v>1518780</v>
      </c>
      <c r="I8" s="74">
        <v>3733330</v>
      </c>
      <c r="J8" s="74">
        <v>2855066</v>
      </c>
      <c r="K8" s="74">
        <f t="shared" si="2"/>
        <v>6588396</v>
      </c>
      <c r="L8" s="74">
        <v>6251464</v>
      </c>
      <c r="M8" s="74">
        <v>5033965</v>
      </c>
      <c r="N8" s="163">
        <f t="shared" si="3"/>
        <v>11285429</v>
      </c>
      <c r="O8" s="74">
        <v>119</v>
      </c>
      <c r="P8" s="74">
        <v>95</v>
      </c>
      <c r="Q8" s="163">
        <f t="shared" si="4"/>
        <v>214</v>
      </c>
      <c r="R8" s="74">
        <f>(C8+F8+I8+L8+O8)-(EnrlAll!BH9+EnrlAll!C9)</f>
        <v>0</v>
      </c>
      <c r="S8" s="74">
        <f>(D8+G8+J8+M8+P8)-(EnrlAll!BI9+EnrlAll!D9)</f>
        <v>0</v>
      </c>
      <c r="T8" s="74">
        <f t="shared" si="5"/>
        <v>0</v>
      </c>
    </row>
    <row r="9" spans="1:20" ht="19.5" customHeight="1">
      <c r="A9" s="6">
        <v>5</v>
      </c>
      <c r="B9" s="3" t="s">
        <v>19</v>
      </c>
      <c r="C9" s="74">
        <v>338935</v>
      </c>
      <c r="D9" s="74">
        <v>265440</v>
      </c>
      <c r="E9" s="74">
        <f t="shared" si="0"/>
        <v>604375</v>
      </c>
      <c r="F9" s="74">
        <v>259694</v>
      </c>
      <c r="G9" s="74">
        <v>216540</v>
      </c>
      <c r="H9" s="74">
        <f t="shared" si="1"/>
        <v>476234</v>
      </c>
      <c r="I9" s="74">
        <v>661688</v>
      </c>
      <c r="J9" s="74">
        <v>601597</v>
      </c>
      <c r="K9" s="74">
        <f t="shared" si="2"/>
        <v>1263285</v>
      </c>
      <c r="L9" s="74">
        <v>1585448</v>
      </c>
      <c r="M9" s="74">
        <v>1482531</v>
      </c>
      <c r="N9" s="163">
        <f t="shared" si="3"/>
        <v>3067979</v>
      </c>
      <c r="O9" s="74">
        <v>46650</v>
      </c>
      <c r="P9" s="74">
        <v>36427</v>
      </c>
      <c r="Q9" s="163">
        <f t="shared" si="4"/>
        <v>83077</v>
      </c>
      <c r="R9" s="74">
        <f>(C9+F9+I9+L9+O9)-(EnrlAll!BH10+EnrlAll!C10)</f>
        <v>0</v>
      </c>
      <c r="S9" s="74">
        <f>(D9+G9+J9+M9+P9)-(EnrlAll!BI10+EnrlAll!D10)</f>
        <v>0</v>
      </c>
      <c r="T9" s="74">
        <f t="shared" si="5"/>
        <v>0</v>
      </c>
    </row>
    <row r="10" spans="1:20" ht="19.5" customHeight="1">
      <c r="A10" s="6">
        <v>6</v>
      </c>
      <c r="B10" s="2" t="s">
        <v>20</v>
      </c>
      <c r="C10" s="74">
        <v>13659</v>
      </c>
      <c r="D10" s="74">
        <v>13829</v>
      </c>
      <c r="E10" s="74">
        <f t="shared" si="0"/>
        <v>27488</v>
      </c>
      <c r="F10" s="74">
        <v>30724</v>
      </c>
      <c r="G10" s="74">
        <v>27484</v>
      </c>
      <c r="H10" s="74">
        <f t="shared" si="1"/>
        <v>58208</v>
      </c>
      <c r="I10" s="74">
        <v>38243</v>
      </c>
      <c r="J10" s="74">
        <v>33470</v>
      </c>
      <c r="K10" s="74">
        <f t="shared" si="2"/>
        <v>71713</v>
      </c>
      <c r="L10" s="74">
        <v>53059</v>
      </c>
      <c r="M10" s="74">
        <v>48464</v>
      </c>
      <c r="N10" s="163">
        <f t="shared" si="3"/>
        <v>101523</v>
      </c>
      <c r="O10" s="74"/>
      <c r="P10" s="74"/>
      <c r="Q10" s="163">
        <f t="shared" si="4"/>
        <v>0</v>
      </c>
      <c r="R10" s="74">
        <f>(C10+F10+I10+L10+O10)-(EnrlAll!BH11+EnrlAll!C11)</f>
        <v>0</v>
      </c>
      <c r="S10" s="74">
        <f>(D10+G10+J10+M10+P10)-(EnrlAll!BI11+EnrlAll!D11)</f>
        <v>0</v>
      </c>
      <c r="T10" s="74">
        <f t="shared" si="5"/>
        <v>0</v>
      </c>
    </row>
    <row r="11" spans="1:20" ht="19.5" customHeight="1">
      <c r="A11" s="6">
        <v>7</v>
      </c>
      <c r="B11" s="2" t="s">
        <v>21</v>
      </c>
      <c r="C11" s="74">
        <v>1028832</v>
      </c>
      <c r="D11" s="74">
        <v>759250</v>
      </c>
      <c r="E11" s="74">
        <f t="shared" si="0"/>
        <v>1788082</v>
      </c>
      <c r="F11" s="74">
        <v>758456</v>
      </c>
      <c r="G11" s="74">
        <v>498515</v>
      </c>
      <c r="H11" s="74">
        <f t="shared" si="1"/>
        <v>1256971</v>
      </c>
      <c r="I11" s="74">
        <v>4596691</v>
      </c>
      <c r="J11" s="74">
        <v>4004646</v>
      </c>
      <c r="K11" s="74">
        <f t="shared" si="2"/>
        <v>8601337</v>
      </c>
      <c r="L11" s="74"/>
      <c r="M11" s="74"/>
      <c r="N11" s="163">
        <f t="shared" si="3"/>
        <v>0</v>
      </c>
      <c r="O11" s="74"/>
      <c r="P11" s="74"/>
      <c r="Q11" s="163">
        <f t="shared" si="4"/>
        <v>0</v>
      </c>
      <c r="R11" s="74">
        <f>(C11+F11+I11+L11+O11)-(EnrlAll!BH12+EnrlAll!C12)</f>
        <v>0</v>
      </c>
      <c r="S11" s="74">
        <f>(D11+G11+J11+M11+P11)-(EnrlAll!BI12+EnrlAll!D12)</f>
        <v>0</v>
      </c>
      <c r="T11" s="74">
        <f t="shared" si="5"/>
        <v>0</v>
      </c>
    </row>
    <row r="12" spans="1:20" ht="19.5" customHeight="1">
      <c r="A12" s="6">
        <v>8</v>
      </c>
      <c r="B12" s="2" t="s">
        <v>22</v>
      </c>
      <c r="C12" s="74">
        <v>747967</v>
      </c>
      <c r="D12" s="74">
        <v>613627</v>
      </c>
      <c r="E12" s="74">
        <f t="shared" si="0"/>
        <v>1361594</v>
      </c>
      <c r="F12" s="74">
        <v>527762</v>
      </c>
      <c r="G12" s="74">
        <v>448671</v>
      </c>
      <c r="H12" s="74">
        <f t="shared" si="1"/>
        <v>976433</v>
      </c>
      <c r="I12" s="74">
        <v>438165</v>
      </c>
      <c r="J12" s="74">
        <v>390721</v>
      </c>
      <c r="K12" s="74">
        <f t="shared" si="2"/>
        <v>828886</v>
      </c>
      <c r="L12" s="74">
        <v>837689</v>
      </c>
      <c r="M12" s="74">
        <v>791666</v>
      </c>
      <c r="N12" s="163">
        <f t="shared" si="3"/>
        <v>1629355</v>
      </c>
      <c r="O12" s="74">
        <v>1122</v>
      </c>
      <c r="P12" s="74">
        <v>971</v>
      </c>
      <c r="Q12" s="163">
        <f t="shared" si="4"/>
        <v>2093</v>
      </c>
      <c r="R12" s="74">
        <f>(C12+F12+I12+L12+O12)-(EnrlAll!BH13+EnrlAll!C13)</f>
        <v>0</v>
      </c>
      <c r="S12" s="74">
        <f>(D12+G12+J12+M12+P12)-(EnrlAll!BI13+EnrlAll!D13)</f>
        <v>0</v>
      </c>
      <c r="T12" s="74">
        <f t="shared" si="5"/>
        <v>0</v>
      </c>
    </row>
    <row r="13" spans="1:20" ht="19.5" customHeight="1">
      <c r="A13" s="9">
        <v>9</v>
      </c>
      <c r="B13" s="2" t="s">
        <v>50</v>
      </c>
      <c r="C13" s="74">
        <v>197280</v>
      </c>
      <c r="D13" s="74">
        <v>180398</v>
      </c>
      <c r="E13" s="74">
        <f t="shared" si="0"/>
        <v>377678</v>
      </c>
      <c r="F13" s="74">
        <v>110582</v>
      </c>
      <c r="G13" s="74">
        <v>94673</v>
      </c>
      <c r="H13" s="74">
        <f t="shared" si="1"/>
        <v>205255</v>
      </c>
      <c r="I13" s="74">
        <v>236160</v>
      </c>
      <c r="J13" s="74">
        <v>212021</v>
      </c>
      <c r="K13" s="74">
        <f t="shared" si="2"/>
        <v>448181</v>
      </c>
      <c r="L13" s="74">
        <v>236832</v>
      </c>
      <c r="M13" s="74">
        <v>232928</v>
      </c>
      <c r="N13" s="163">
        <f t="shared" si="3"/>
        <v>469760</v>
      </c>
      <c r="O13" s="74">
        <v>125</v>
      </c>
      <c r="P13" s="74">
        <v>112</v>
      </c>
      <c r="Q13" s="163">
        <f t="shared" si="4"/>
        <v>237</v>
      </c>
      <c r="R13" s="74">
        <f>(C13+F13+I13+L13+O13)-(EnrlAll!BH14+EnrlAll!C14)</f>
        <v>0</v>
      </c>
      <c r="S13" s="74">
        <f>(D13+G13+J13+M13+P13)-(EnrlAll!BI14+EnrlAll!D14)</f>
        <v>0</v>
      </c>
      <c r="T13" s="74">
        <f t="shared" si="5"/>
        <v>0</v>
      </c>
    </row>
    <row r="14" spans="1:20" ht="19.5" customHeight="1">
      <c r="A14" s="6">
        <v>10</v>
      </c>
      <c r="B14" s="2" t="s">
        <v>51</v>
      </c>
      <c r="C14" s="74">
        <v>135899</v>
      </c>
      <c r="D14" s="74">
        <v>116022</v>
      </c>
      <c r="E14" s="74">
        <f t="shared" si="0"/>
        <v>251921</v>
      </c>
      <c r="F14" s="74">
        <v>185361</v>
      </c>
      <c r="G14" s="74">
        <v>163075</v>
      </c>
      <c r="H14" s="74">
        <f t="shared" si="1"/>
        <v>348436</v>
      </c>
      <c r="I14" s="74">
        <v>366711</v>
      </c>
      <c r="J14" s="74">
        <v>321471</v>
      </c>
      <c r="K14" s="74">
        <f t="shared" si="2"/>
        <v>688182</v>
      </c>
      <c r="L14" s="74">
        <f>406824+262503</f>
        <v>669327</v>
      </c>
      <c r="M14" s="74">
        <f>390143+230829</f>
        <v>620972</v>
      </c>
      <c r="N14" s="163">
        <f t="shared" si="3"/>
        <v>1290299</v>
      </c>
      <c r="O14" s="74">
        <f>34941</f>
        <v>34941</v>
      </c>
      <c r="P14" s="74">
        <f>28704</f>
        <v>28704</v>
      </c>
      <c r="Q14" s="163">
        <f t="shared" si="4"/>
        <v>63645</v>
      </c>
      <c r="R14" s="74">
        <f>(C14+F14+I14+L14+O14)-(EnrlAll!BH15+EnrlAll!C15)</f>
        <v>0</v>
      </c>
      <c r="S14" s="74">
        <f>(D14+G14+J14+M14+P14)-(EnrlAll!BI15+EnrlAll!D15)</f>
        <v>0</v>
      </c>
      <c r="T14" s="74">
        <f t="shared" si="5"/>
        <v>0</v>
      </c>
    </row>
    <row r="15" spans="1:20" s="28" customFormat="1" ht="19.5" customHeight="1">
      <c r="A15" s="149">
        <v>11</v>
      </c>
      <c r="B15" s="2" t="s">
        <v>52</v>
      </c>
      <c r="C15" s="150"/>
      <c r="D15" s="150"/>
      <c r="E15" s="150">
        <f t="shared" si="0"/>
        <v>0</v>
      </c>
      <c r="F15" s="150"/>
      <c r="G15" s="150"/>
      <c r="H15" s="150">
        <f t="shared" si="1"/>
        <v>0</v>
      </c>
      <c r="I15" s="150"/>
      <c r="J15" s="150"/>
      <c r="K15" s="150">
        <f t="shared" si="2"/>
        <v>0</v>
      </c>
      <c r="L15" s="150"/>
      <c r="M15" s="150"/>
      <c r="N15" s="163">
        <f t="shared" si="3"/>
        <v>0</v>
      </c>
      <c r="O15" s="150"/>
      <c r="P15" s="150"/>
      <c r="Q15" s="163">
        <f t="shared" si="4"/>
        <v>0</v>
      </c>
      <c r="R15" s="150">
        <f>(C15+F15+I15+L15+O15)-(EnrlAll!BH16+EnrlAll!C16)</f>
        <v>-3860383</v>
      </c>
      <c r="S15" s="150">
        <f>(D15+G15+J15+M15+P15)-(EnrlAll!BI16+EnrlAll!D16)</f>
        <v>-3685322</v>
      </c>
      <c r="T15" s="150">
        <f t="shared" si="5"/>
        <v>-7545705</v>
      </c>
    </row>
    <row r="16" spans="1:20" ht="19.5" customHeight="1">
      <c r="A16" s="6">
        <v>12</v>
      </c>
      <c r="B16" s="2" t="s">
        <v>25</v>
      </c>
      <c r="C16" s="74">
        <v>496916</v>
      </c>
      <c r="D16" s="74">
        <v>490729</v>
      </c>
      <c r="E16" s="74">
        <f t="shared" si="0"/>
        <v>987645</v>
      </c>
      <c r="F16" s="74">
        <v>1341897</v>
      </c>
      <c r="G16" s="74">
        <v>1236179</v>
      </c>
      <c r="H16" s="74">
        <f t="shared" si="1"/>
        <v>2578076</v>
      </c>
      <c r="I16" s="74">
        <v>3301020</v>
      </c>
      <c r="J16" s="74">
        <v>3072904</v>
      </c>
      <c r="K16" s="74">
        <f t="shared" si="2"/>
        <v>6373924</v>
      </c>
      <c r="L16" s="74">
        <v>552128</v>
      </c>
      <c r="M16" s="74">
        <v>530965</v>
      </c>
      <c r="N16" s="163">
        <f t="shared" si="3"/>
        <v>1083093</v>
      </c>
      <c r="O16" s="74"/>
      <c r="P16" s="74"/>
      <c r="Q16" s="163">
        <f t="shared" si="4"/>
        <v>0</v>
      </c>
      <c r="R16" s="74">
        <f>(C16+F16+I16+L16+O16)-(EnrlAll!BH17+EnrlAll!C17)</f>
        <v>0</v>
      </c>
      <c r="S16" s="74">
        <f>(D16+G16+J16+M16+P16)-(EnrlAll!BI17+EnrlAll!D17)</f>
        <v>0</v>
      </c>
      <c r="T16" s="74">
        <f t="shared" si="5"/>
        <v>0</v>
      </c>
    </row>
    <row r="17" spans="1:20" ht="19.5" customHeight="1">
      <c r="A17" s="6">
        <v>13</v>
      </c>
      <c r="B17" s="2" t="s">
        <v>53</v>
      </c>
      <c r="C17" s="74">
        <f>291591+276021</f>
        <v>567612</v>
      </c>
      <c r="D17" s="74">
        <f>254403+319816</f>
        <v>574219</v>
      </c>
      <c r="E17" s="74">
        <f t="shared" si="0"/>
        <v>1141831</v>
      </c>
      <c r="F17" s="74">
        <v>1307727</v>
      </c>
      <c r="G17" s="74">
        <v>1271596</v>
      </c>
      <c r="H17" s="74">
        <f t="shared" si="1"/>
        <v>2579323</v>
      </c>
      <c r="I17" s="74">
        <v>588707</v>
      </c>
      <c r="J17" s="74">
        <v>544900</v>
      </c>
      <c r="K17" s="74">
        <f t="shared" si="2"/>
        <v>1133607</v>
      </c>
      <c r="L17" s="74">
        <v>481105</v>
      </c>
      <c r="M17" s="74">
        <v>480669</v>
      </c>
      <c r="N17" s="163">
        <f t="shared" si="3"/>
        <v>961774</v>
      </c>
      <c r="O17" s="74">
        <v>0</v>
      </c>
      <c r="P17" s="74">
        <v>0</v>
      </c>
      <c r="Q17" s="163">
        <f t="shared" si="4"/>
        <v>0</v>
      </c>
      <c r="R17" s="74">
        <f>(C17+F17+I17+L17+O17)-(EnrlAll!BH18+EnrlAll!C18)</f>
        <v>0</v>
      </c>
      <c r="S17" s="74">
        <f>(D17+G17+J17+M17+P17)-(EnrlAll!BI18+EnrlAll!D18)</f>
        <v>0</v>
      </c>
      <c r="T17" s="74">
        <f t="shared" si="5"/>
        <v>0</v>
      </c>
    </row>
    <row r="18" spans="1:20" ht="19.5" customHeight="1">
      <c r="A18" s="6">
        <v>14</v>
      </c>
      <c r="B18" s="2" t="s">
        <v>27</v>
      </c>
      <c r="C18" s="74">
        <v>1059783</v>
      </c>
      <c r="D18" s="74">
        <v>606279</v>
      </c>
      <c r="E18" s="74">
        <f t="shared" si="0"/>
        <v>1666062</v>
      </c>
      <c r="F18" s="74">
        <v>910976</v>
      </c>
      <c r="G18" s="74">
        <v>600647</v>
      </c>
      <c r="H18" s="74">
        <f t="shared" si="1"/>
        <v>1511623</v>
      </c>
      <c r="I18" s="74">
        <v>1415980</v>
      </c>
      <c r="J18" s="74">
        <v>1550946</v>
      </c>
      <c r="K18" s="74">
        <f t="shared" si="2"/>
        <v>2966926</v>
      </c>
      <c r="L18" s="74">
        <v>3573679</v>
      </c>
      <c r="M18" s="74">
        <v>3868202</v>
      </c>
      <c r="N18" s="163">
        <f t="shared" si="3"/>
        <v>7441881</v>
      </c>
      <c r="O18" s="74"/>
      <c r="P18" s="74"/>
      <c r="Q18" s="163">
        <f t="shared" si="4"/>
        <v>0</v>
      </c>
      <c r="R18" s="74">
        <f>(C18+F18+I18+L18+O18)-(EnrlAll!BH19+EnrlAll!C19)</f>
        <v>-3122831</v>
      </c>
      <c r="S18" s="74">
        <f>(D18+G18+J18+M18+P18)-(EnrlAll!BI19+EnrlAll!D19)</f>
        <v>-2038802</v>
      </c>
      <c r="T18" s="74">
        <f t="shared" si="5"/>
        <v>-5161633</v>
      </c>
    </row>
    <row r="19" spans="1:20" ht="19.5" customHeight="1">
      <c r="A19" s="6">
        <v>15</v>
      </c>
      <c r="B19" s="2" t="s">
        <v>28</v>
      </c>
      <c r="C19" s="74">
        <f>582039+2285064</f>
        <v>2867103</v>
      </c>
      <c r="D19" s="74">
        <f>462828+1838704</f>
        <v>2301532</v>
      </c>
      <c r="E19" s="74">
        <f t="shared" si="0"/>
        <v>5168635</v>
      </c>
      <c r="F19" s="74">
        <f>2878807+22972</f>
        <v>2901779</v>
      </c>
      <c r="G19" s="74">
        <f>2516133-22972</f>
        <v>2493161</v>
      </c>
      <c r="H19" s="74">
        <f t="shared" si="1"/>
        <v>5394940</v>
      </c>
      <c r="I19" s="74">
        <v>3482756</v>
      </c>
      <c r="J19" s="74">
        <v>3095074</v>
      </c>
      <c r="K19" s="74">
        <f t="shared" si="2"/>
        <v>6577830</v>
      </c>
      <c r="L19" s="74">
        <v>2151563</v>
      </c>
      <c r="M19" s="74">
        <v>1998482</v>
      </c>
      <c r="N19" s="163">
        <f t="shared" si="3"/>
        <v>4150045</v>
      </c>
      <c r="O19" s="74">
        <v>1259699</v>
      </c>
      <c r="P19" s="74">
        <v>1107107</v>
      </c>
      <c r="Q19" s="163">
        <f t="shared" si="4"/>
        <v>2366806</v>
      </c>
      <c r="R19" s="74">
        <f>(C19+F19+I19+L19+O19)-(EnrlAll!BH20+EnrlAll!C20)</f>
        <v>0</v>
      </c>
      <c r="S19" s="74">
        <f>(D19+G19+J19+M19+P19)-(EnrlAll!BI20+EnrlAll!D20)</f>
        <v>0</v>
      </c>
      <c r="T19" s="74">
        <f t="shared" si="5"/>
        <v>0</v>
      </c>
    </row>
    <row r="20" spans="1:20" ht="19.5" customHeight="1">
      <c r="A20" s="6">
        <v>16</v>
      </c>
      <c r="B20" s="2" t="s">
        <v>29</v>
      </c>
      <c r="C20" s="74">
        <v>38899</v>
      </c>
      <c r="D20" s="74">
        <v>31516</v>
      </c>
      <c r="E20" s="74">
        <f t="shared" si="0"/>
        <v>70415</v>
      </c>
      <c r="F20" s="74">
        <v>123706</v>
      </c>
      <c r="G20" s="74">
        <v>112082</v>
      </c>
      <c r="H20" s="74">
        <f t="shared" si="1"/>
        <v>235788</v>
      </c>
      <c r="I20" s="74">
        <v>97655</v>
      </c>
      <c r="J20" s="74">
        <v>87323</v>
      </c>
      <c r="K20" s="74">
        <f t="shared" si="2"/>
        <v>184978</v>
      </c>
      <c r="L20" s="74">
        <v>128967</v>
      </c>
      <c r="M20" s="74">
        <v>125655</v>
      </c>
      <c r="N20" s="163">
        <f t="shared" si="3"/>
        <v>254622</v>
      </c>
      <c r="O20" s="74">
        <v>35</v>
      </c>
      <c r="P20" s="74">
        <v>28</v>
      </c>
      <c r="Q20" s="163">
        <f t="shared" si="4"/>
        <v>63</v>
      </c>
      <c r="R20" s="74">
        <f>(C20+F20+I20+L20+O20)-(EnrlAll!BH21+EnrlAll!C21)</f>
        <v>0</v>
      </c>
      <c r="S20" s="74">
        <f>(D20+G20+J20+M20+P20)-(EnrlAll!BI21+EnrlAll!D21)</f>
        <v>0</v>
      </c>
      <c r="T20" s="74">
        <f t="shared" si="5"/>
        <v>0</v>
      </c>
    </row>
    <row r="21" spans="1:20" ht="19.5" customHeight="1">
      <c r="A21" s="6">
        <v>17</v>
      </c>
      <c r="B21" s="2" t="s">
        <v>30</v>
      </c>
      <c r="C21" s="74">
        <v>8021</v>
      </c>
      <c r="D21" s="74">
        <v>9963</v>
      </c>
      <c r="E21" s="74">
        <f t="shared" si="0"/>
        <v>17984</v>
      </c>
      <c r="F21" s="74">
        <v>26364</v>
      </c>
      <c r="G21" s="74">
        <v>29042</v>
      </c>
      <c r="H21" s="74">
        <f t="shared" si="1"/>
        <v>55406</v>
      </c>
      <c r="I21" s="74">
        <v>75625</v>
      </c>
      <c r="J21" s="74">
        <v>82842</v>
      </c>
      <c r="K21" s="74">
        <f t="shared" si="2"/>
        <v>158467</v>
      </c>
      <c r="L21" s="74">
        <v>402046</v>
      </c>
      <c r="M21" s="74">
        <v>397894</v>
      </c>
      <c r="N21" s="163">
        <f t="shared" si="3"/>
        <v>799940</v>
      </c>
      <c r="O21" s="74"/>
      <c r="P21" s="74"/>
      <c r="Q21" s="163">
        <f t="shared" si="4"/>
        <v>0</v>
      </c>
      <c r="R21" s="74">
        <f>(C21+F21+I21+L21+O21)-(EnrlAll!BH22+EnrlAll!C22)</f>
        <v>0</v>
      </c>
      <c r="S21" s="74">
        <f>(D21+G21+J21+M21+P21)-(EnrlAll!BI22+EnrlAll!D22)</f>
        <v>0</v>
      </c>
      <c r="T21" s="74">
        <f t="shared" si="5"/>
        <v>0</v>
      </c>
    </row>
    <row r="22" spans="1:20" ht="19.5" customHeight="1">
      <c r="A22" s="6">
        <v>18</v>
      </c>
      <c r="B22" s="2" t="s">
        <v>31</v>
      </c>
      <c r="C22" s="74">
        <v>8661</v>
      </c>
      <c r="D22" s="74">
        <v>8388</v>
      </c>
      <c r="E22" s="74">
        <f t="shared" si="0"/>
        <v>17049</v>
      </c>
      <c r="F22" s="74">
        <v>24548</v>
      </c>
      <c r="G22" s="74">
        <v>24263</v>
      </c>
      <c r="H22" s="74">
        <f t="shared" si="1"/>
        <v>48811</v>
      </c>
      <c r="I22" s="74">
        <v>34980</v>
      </c>
      <c r="J22" s="74">
        <v>31796</v>
      </c>
      <c r="K22" s="74">
        <f t="shared" si="2"/>
        <v>66776</v>
      </c>
      <c r="L22" s="74">
        <v>81781</v>
      </c>
      <c r="M22" s="74">
        <v>74615</v>
      </c>
      <c r="N22" s="163">
        <f t="shared" si="3"/>
        <v>156396</v>
      </c>
      <c r="O22" s="74"/>
      <c r="P22" s="74"/>
      <c r="Q22" s="163">
        <f t="shared" si="4"/>
        <v>0</v>
      </c>
      <c r="R22" s="74">
        <f>(C22+F22+I22+L22+O22)-(EnrlAll!BH23+EnrlAll!C23)</f>
        <v>0</v>
      </c>
      <c r="S22" s="74">
        <f>(D22+G22+J22+M22+P22)-(EnrlAll!BI23+EnrlAll!D23)</f>
        <v>0</v>
      </c>
      <c r="T22" s="74">
        <f t="shared" si="5"/>
        <v>0</v>
      </c>
    </row>
    <row r="23" spans="1:20" ht="19.5" customHeight="1">
      <c r="A23" s="6">
        <v>19</v>
      </c>
      <c r="B23" s="2" t="s">
        <v>54</v>
      </c>
      <c r="C23" s="74">
        <v>39473</v>
      </c>
      <c r="D23" s="74">
        <v>35542</v>
      </c>
      <c r="E23" s="74">
        <f t="shared" si="0"/>
        <v>75015</v>
      </c>
      <c r="F23" s="74">
        <v>84139</v>
      </c>
      <c r="G23" s="74">
        <v>76213</v>
      </c>
      <c r="H23" s="74">
        <f t="shared" si="1"/>
        <v>160352</v>
      </c>
      <c r="I23" s="74">
        <v>45292</v>
      </c>
      <c r="J23" s="74">
        <v>43460</v>
      </c>
      <c r="K23" s="74">
        <f t="shared" si="2"/>
        <v>88752</v>
      </c>
      <c r="L23" s="74">
        <v>80708</v>
      </c>
      <c r="M23" s="74">
        <v>74905</v>
      </c>
      <c r="N23" s="163">
        <f t="shared" si="3"/>
        <v>155613</v>
      </c>
      <c r="O23" s="74"/>
      <c r="P23" s="74"/>
      <c r="Q23" s="163">
        <f t="shared" si="4"/>
        <v>0</v>
      </c>
      <c r="R23" s="74">
        <f>(C23+F23+I23+L23+O23)-(EnrlAll!BH24+EnrlAll!C24)</f>
        <v>0</v>
      </c>
      <c r="S23" s="74">
        <f>(D23+G23+J23+M23+P23)-(EnrlAll!BI24+EnrlAll!D24)</f>
        <v>0</v>
      </c>
      <c r="T23" s="74">
        <f t="shared" si="5"/>
        <v>0</v>
      </c>
    </row>
    <row r="24" spans="1:20" ht="19.5" customHeight="1">
      <c r="A24" s="6">
        <v>20</v>
      </c>
      <c r="B24" s="2" t="s">
        <v>55</v>
      </c>
      <c r="C24" s="74">
        <v>212403</v>
      </c>
      <c r="D24" s="74">
        <v>166833</v>
      </c>
      <c r="E24" s="74">
        <f t="shared" si="0"/>
        <v>379236</v>
      </c>
      <c r="F24" s="74">
        <v>774103</v>
      </c>
      <c r="G24" s="74">
        <v>681777</v>
      </c>
      <c r="H24" s="74">
        <f t="shared" si="1"/>
        <v>1455880</v>
      </c>
      <c r="I24" s="74">
        <v>763413</v>
      </c>
      <c r="J24" s="74">
        <v>710559</v>
      </c>
      <c r="K24" s="74">
        <f t="shared" si="2"/>
        <v>1473972</v>
      </c>
      <c r="L24" s="74">
        <v>2308957</v>
      </c>
      <c r="M24" s="74">
        <v>2184342</v>
      </c>
      <c r="N24" s="163">
        <f t="shared" si="3"/>
        <v>4493299</v>
      </c>
      <c r="O24" s="74"/>
      <c r="P24" s="74"/>
      <c r="Q24" s="163">
        <f t="shared" si="4"/>
        <v>0</v>
      </c>
      <c r="R24" s="74">
        <f>(C24+F24+I24+L24+O24)-(EnrlAll!BH25+EnrlAll!C25)</f>
        <v>0</v>
      </c>
      <c r="S24" s="74">
        <f>(D24+G24+J24+M24+P24)-(EnrlAll!BI25+EnrlAll!D25)</f>
        <v>0</v>
      </c>
      <c r="T24" s="74">
        <f t="shared" si="5"/>
        <v>0</v>
      </c>
    </row>
    <row r="25" spans="1:20" ht="19.5" customHeight="1">
      <c r="A25" s="6">
        <v>21</v>
      </c>
      <c r="B25" s="2" t="s">
        <v>56</v>
      </c>
      <c r="C25" s="74">
        <v>783170</v>
      </c>
      <c r="D25" s="74">
        <v>632793</v>
      </c>
      <c r="E25" s="74">
        <f t="shared" si="0"/>
        <v>1415963</v>
      </c>
      <c r="F25" s="74">
        <v>446850</v>
      </c>
      <c r="G25" s="74">
        <v>354371</v>
      </c>
      <c r="H25" s="74">
        <f t="shared" si="1"/>
        <v>801221</v>
      </c>
      <c r="I25" s="74">
        <v>192454</v>
      </c>
      <c r="J25" s="74">
        <v>156609</v>
      </c>
      <c r="K25" s="74">
        <f t="shared" si="2"/>
        <v>349063</v>
      </c>
      <c r="L25" s="74">
        <v>669790</v>
      </c>
      <c r="M25" s="74">
        <v>599336</v>
      </c>
      <c r="N25" s="163">
        <f t="shared" si="3"/>
        <v>1269126</v>
      </c>
      <c r="O25" s="74"/>
      <c r="P25" s="74"/>
      <c r="Q25" s="163">
        <f t="shared" si="4"/>
        <v>0</v>
      </c>
      <c r="R25" s="74">
        <f>(C25+F25+I25+L25+O25)-(EnrlAll!BH26+EnrlAll!C26)</f>
        <v>-7730</v>
      </c>
      <c r="S25" s="74">
        <f>(D25+G25+J25+M25+P25)-(EnrlAll!BI26+EnrlAll!D26)</f>
        <v>-6481</v>
      </c>
      <c r="T25" s="74">
        <f t="shared" si="5"/>
        <v>-14211</v>
      </c>
    </row>
    <row r="26" spans="1:20" ht="19.5" customHeight="1">
      <c r="A26" s="6">
        <v>22</v>
      </c>
      <c r="B26" s="2" t="s">
        <v>32</v>
      </c>
      <c r="C26" s="74">
        <v>1668206</v>
      </c>
      <c r="D26" s="74">
        <v>951402</v>
      </c>
      <c r="E26" s="74">
        <f t="shared" si="0"/>
        <v>2619608</v>
      </c>
      <c r="F26" s="74">
        <v>1188631</v>
      </c>
      <c r="G26" s="74">
        <v>740488</v>
      </c>
      <c r="H26" s="74">
        <f t="shared" si="1"/>
        <v>1929119</v>
      </c>
      <c r="I26" s="74">
        <v>3375393</v>
      </c>
      <c r="J26" s="74">
        <v>2840206</v>
      </c>
      <c r="K26" s="74">
        <f t="shared" si="2"/>
        <v>6215599</v>
      </c>
      <c r="L26" s="74">
        <v>2723969</v>
      </c>
      <c r="M26" s="74">
        <v>2287249</v>
      </c>
      <c r="N26" s="163">
        <f t="shared" si="3"/>
        <v>5011218</v>
      </c>
      <c r="O26" s="74">
        <v>155</v>
      </c>
      <c r="P26" s="74">
        <v>181</v>
      </c>
      <c r="Q26" s="163">
        <f t="shared" si="4"/>
        <v>336</v>
      </c>
      <c r="R26" s="74">
        <f>(C26+F26+I26+L26+O26)-(EnrlAll!BH27+EnrlAll!C27)</f>
        <v>0</v>
      </c>
      <c r="S26" s="74">
        <f>(D26+G26+J26+M26+P26)-(EnrlAll!BI27+EnrlAll!D27)</f>
        <v>0</v>
      </c>
      <c r="T26" s="74">
        <f t="shared" si="5"/>
        <v>0</v>
      </c>
    </row>
    <row r="27" spans="1:20" ht="19.5" customHeight="1">
      <c r="A27" s="6">
        <v>23</v>
      </c>
      <c r="B27" s="2" t="s">
        <v>33</v>
      </c>
      <c r="C27" s="74">
        <v>4077</v>
      </c>
      <c r="D27" s="74">
        <v>4339</v>
      </c>
      <c r="E27" s="74">
        <f t="shared" si="0"/>
        <v>8416</v>
      </c>
      <c r="F27" s="74">
        <v>5883</v>
      </c>
      <c r="G27" s="74">
        <v>6706</v>
      </c>
      <c r="H27" s="74">
        <f t="shared" si="1"/>
        <v>12589</v>
      </c>
      <c r="I27" s="74">
        <v>15150</v>
      </c>
      <c r="J27" s="74">
        <v>18025</v>
      </c>
      <c r="K27" s="74">
        <f t="shared" si="2"/>
        <v>33175</v>
      </c>
      <c r="L27" s="74">
        <v>55275</v>
      </c>
      <c r="M27" s="74">
        <v>52282</v>
      </c>
      <c r="N27" s="163">
        <f t="shared" si="3"/>
        <v>107557</v>
      </c>
      <c r="O27" s="74"/>
      <c r="P27" s="74"/>
      <c r="Q27" s="163">
        <f t="shared" si="4"/>
        <v>0</v>
      </c>
      <c r="R27" s="74">
        <f>(C27+F27+I27+L27+O27)-(EnrlAll!BH28+EnrlAll!C28)</f>
        <v>0</v>
      </c>
      <c r="S27" s="74">
        <f>(D27+G27+J27+M27+P27)-(EnrlAll!BI28+EnrlAll!D28)</f>
        <v>0</v>
      </c>
      <c r="T27" s="74">
        <f t="shared" si="5"/>
        <v>0</v>
      </c>
    </row>
    <row r="28" spans="1:20" ht="19.5" customHeight="1">
      <c r="A28" s="6">
        <v>24</v>
      </c>
      <c r="B28" s="2" t="s">
        <v>34</v>
      </c>
      <c r="C28" s="74">
        <v>1942122</v>
      </c>
      <c r="D28" s="74">
        <v>1956454</v>
      </c>
      <c r="E28" s="74">
        <f t="shared" si="0"/>
        <v>3898576</v>
      </c>
      <c r="F28" s="74">
        <v>560847</v>
      </c>
      <c r="G28" s="74">
        <v>603771</v>
      </c>
      <c r="H28" s="74">
        <f t="shared" si="1"/>
        <v>1164618</v>
      </c>
      <c r="I28" s="74">
        <v>464514</v>
      </c>
      <c r="J28" s="74">
        <v>455280</v>
      </c>
      <c r="K28" s="74">
        <f t="shared" si="2"/>
        <v>919794</v>
      </c>
      <c r="L28" s="74">
        <v>1903916</v>
      </c>
      <c r="M28" s="74">
        <v>1928272</v>
      </c>
      <c r="N28" s="163">
        <f t="shared" si="3"/>
        <v>3832188</v>
      </c>
      <c r="O28" s="74"/>
      <c r="P28" s="74"/>
      <c r="Q28" s="163">
        <f t="shared" si="4"/>
        <v>0</v>
      </c>
      <c r="R28" s="74">
        <f>(C28+F28+I28+L28+O28)-(EnrlAll!BH29+EnrlAll!C29)</f>
        <v>-2058738</v>
      </c>
      <c r="S28" s="74">
        <f>(D28+G28+J28+M28+P28)-(EnrlAll!BI29+EnrlAll!D29)</f>
        <v>-1786874</v>
      </c>
      <c r="T28" s="74">
        <f t="shared" si="5"/>
        <v>-3845612</v>
      </c>
    </row>
    <row r="29" spans="1:20" ht="19.5" customHeight="1">
      <c r="A29" s="6">
        <v>25</v>
      </c>
      <c r="B29" s="2" t="s">
        <v>35</v>
      </c>
      <c r="C29" s="74">
        <v>127078</v>
      </c>
      <c r="D29" s="74">
        <v>116932</v>
      </c>
      <c r="E29" s="74">
        <f t="shared" si="0"/>
        <v>244010</v>
      </c>
      <c r="F29" s="74">
        <v>112327</v>
      </c>
      <c r="G29" s="74">
        <v>112880</v>
      </c>
      <c r="H29" s="74">
        <f t="shared" si="1"/>
        <v>225207</v>
      </c>
      <c r="I29" s="74">
        <v>81090</v>
      </c>
      <c r="J29" s="74">
        <v>69541</v>
      </c>
      <c r="K29" s="74">
        <f t="shared" si="2"/>
        <v>150631</v>
      </c>
      <c r="L29" s="74">
        <v>101734</v>
      </c>
      <c r="M29" s="74">
        <v>98352</v>
      </c>
      <c r="N29" s="163">
        <f t="shared" si="3"/>
        <v>200086</v>
      </c>
      <c r="O29" s="74"/>
      <c r="P29" s="74"/>
      <c r="Q29" s="163">
        <f t="shared" si="4"/>
        <v>0</v>
      </c>
      <c r="R29" s="74">
        <f>(C29+F29+I29+L29+O29)-(EnrlAll!BH30+EnrlAll!C30)</f>
        <v>0</v>
      </c>
      <c r="S29" s="74">
        <f>(D29+G29+J29+M29+P29)-(EnrlAll!BI30+EnrlAll!D30)</f>
        <v>0</v>
      </c>
      <c r="T29" s="74">
        <f t="shared" si="5"/>
        <v>0</v>
      </c>
    </row>
    <row r="30" spans="1:20" ht="19.5" customHeight="1">
      <c r="A30" s="6">
        <v>26</v>
      </c>
      <c r="B30" s="2" t="s">
        <v>36</v>
      </c>
      <c r="C30" s="74">
        <v>4495215</v>
      </c>
      <c r="D30" s="74">
        <v>3564610</v>
      </c>
      <c r="E30" s="74">
        <f t="shared" si="0"/>
        <v>8059825</v>
      </c>
      <c r="F30" s="74">
        <v>3030142</v>
      </c>
      <c r="G30" s="74">
        <v>1383615</v>
      </c>
      <c r="H30" s="74">
        <f t="shared" si="1"/>
        <v>4413757</v>
      </c>
      <c r="I30" s="74">
        <v>3804158</v>
      </c>
      <c r="J30" s="74">
        <v>3810979</v>
      </c>
      <c r="K30" s="74">
        <f t="shared" si="2"/>
        <v>7615137</v>
      </c>
      <c r="L30" s="74">
        <v>12104620</v>
      </c>
      <c r="M30" s="74">
        <v>11849680</v>
      </c>
      <c r="N30" s="163">
        <f t="shared" si="3"/>
        <v>23954300</v>
      </c>
      <c r="O30" s="74"/>
      <c r="P30" s="74"/>
      <c r="Q30" s="163">
        <f t="shared" si="4"/>
        <v>0</v>
      </c>
      <c r="R30" s="74">
        <f>(C30+F30+I30+L30+O30)-(EnrlAll!BH31+EnrlAll!C31)</f>
        <v>0</v>
      </c>
      <c r="S30" s="74">
        <f>(D30+G30+J30+M30+P30)-(EnrlAll!BI31+EnrlAll!D31)</f>
        <v>0</v>
      </c>
      <c r="T30" s="74">
        <f t="shared" si="5"/>
        <v>0</v>
      </c>
    </row>
    <row r="31" spans="1:20" ht="19.5" customHeight="1">
      <c r="A31" s="6">
        <v>27</v>
      </c>
      <c r="B31" s="2" t="s">
        <v>37</v>
      </c>
      <c r="C31" s="74">
        <v>179510</v>
      </c>
      <c r="D31" s="74">
        <v>153799</v>
      </c>
      <c r="E31" s="74">
        <f t="shared" si="0"/>
        <v>333309</v>
      </c>
      <c r="F31" s="74">
        <v>182071</v>
      </c>
      <c r="G31" s="74">
        <v>157009</v>
      </c>
      <c r="H31" s="74">
        <f t="shared" si="1"/>
        <v>339080</v>
      </c>
      <c r="I31" s="74">
        <v>271359</v>
      </c>
      <c r="J31" s="74">
        <v>264857</v>
      </c>
      <c r="K31" s="74">
        <f t="shared" si="2"/>
        <v>536216</v>
      </c>
      <c r="L31" s="74">
        <v>562922</v>
      </c>
      <c r="M31" s="74">
        <v>532217</v>
      </c>
      <c r="N31" s="163">
        <f t="shared" si="3"/>
        <v>1095139</v>
      </c>
      <c r="O31" s="74">
        <v>0</v>
      </c>
      <c r="P31" s="74">
        <v>0</v>
      </c>
      <c r="Q31" s="163">
        <f t="shared" si="4"/>
        <v>0</v>
      </c>
      <c r="R31" s="74">
        <f>(C31+F31+I31+L31+O31)-(EnrlAll!BH32+EnrlAll!C32)</f>
        <v>0</v>
      </c>
      <c r="S31" s="74">
        <f>(D31+G31+J31+M31+P31)-(EnrlAll!BI32+EnrlAll!D32)</f>
        <v>0</v>
      </c>
      <c r="T31" s="74">
        <f t="shared" si="5"/>
        <v>0</v>
      </c>
    </row>
    <row r="32" spans="1:20" ht="19.5" customHeight="1">
      <c r="A32" s="6">
        <v>28</v>
      </c>
      <c r="B32" s="2" t="s">
        <v>57</v>
      </c>
      <c r="C32" s="74">
        <v>4320061</v>
      </c>
      <c r="D32" s="74">
        <v>4292202</v>
      </c>
      <c r="E32" s="74">
        <f t="shared" si="0"/>
        <v>8612263</v>
      </c>
      <c r="F32" s="74">
        <v>17563</v>
      </c>
      <c r="G32" s="74">
        <v>19435</v>
      </c>
      <c r="H32" s="74">
        <f t="shared" si="1"/>
        <v>36998</v>
      </c>
      <c r="I32" s="74">
        <v>330625</v>
      </c>
      <c r="J32" s="74">
        <v>386115</v>
      </c>
      <c r="K32" s="74">
        <f t="shared" si="2"/>
        <v>716740</v>
      </c>
      <c r="L32" s="74">
        <v>4100719</v>
      </c>
      <c r="M32" s="74">
        <v>3988172</v>
      </c>
      <c r="N32" s="163">
        <f t="shared" si="3"/>
        <v>8088891</v>
      </c>
      <c r="O32" s="74"/>
      <c r="P32" s="74"/>
      <c r="Q32" s="163">
        <f t="shared" si="4"/>
        <v>0</v>
      </c>
      <c r="R32" s="74">
        <f>(C32+F32+I32+L32+O32)-(EnrlAll!BH33+EnrlAll!C33)</f>
        <v>0</v>
      </c>
      <c r="S32" s="74">
        <f>(D32+G32+J32+M32+P32)-(EnrlAll!BI33+EnrlAll!D33)</f>
        <v>0</v>
      </c>
      <c r="T32" s="74">
        <f t="shared" si="5"/>
        <v>0</v>
      </c>
    </row>
    <row r="33" spans="1:20" ht="19.5" customHeight="1">
      <c r="A33" s="6">
        <v>29</v>
      </c>
      <c r="B33" s="2" t="s">
        <v>39</v>
      </c>
      <c r="C33" s="74">
        <v>20212</v>
      </c>
      <c r="D33" s="74">
        <v>19731</v>
      </c>
      <c r="E33" s="74">
        <f t="shared" si="0"/>
        <v>39943</v>
      </c>
      <c r="F33" s="74">
        <v>8363</v>
      </c>
      <c r="G33" s="74">
        <v>7805</v>
      </c>
      <c r="H33" s="74">
        <f t="shared" si="1"/>
        <v>16168</v>
      </c>
      <c r="I33" s="74">
        <v>6161</v>
      </c>
      <c r="J33" s="74">
        <v>5576</v>
      </c>
      <c r="K33" s="74">
        <f t="shared" si="2"/>
        <v>11737</v>
      </c>
      <c r="L33" s="74">
        <v>7564</v>
      </c>
      <c r="M33" s="74">
        <v>6905</v>
      </c>
      <c r="N33" s="163">
        <f t="shared" si="3"/>
        <v>14469</v>
      </c>
      <c r="O33" s="74">
        <v>1200</v>
      </c>
      <c r="P33" s="74">
        <v>1143</v>
      </c>
      <c r="Q33" s="163">
        <f t="shared" si="4"/>
        <v>2343</v>
      </c>
      <c r="R33" s="74">
        <f>(C33+F33+I33+L33+O33)-(EnrlAll!BH34+EnrlAll!C34)</f>
        <v>0</v>
      </c>
      <c r="S33" s="74">
        <f>(D33+G33+J33+M33+P33)-(EnrlAll!BI34+EnrlAll!D34)</f>
        <v>0</v>
      </c>
      <c r="T33" s="74">
        <f t="shared" si="5"/>
        <v>0</v>
      </c>
    </row>
    <row r="34" spans="1:20" ht="19.5" customHeight="1">
      <c r="A34" s="6">
        <v>30</v>
      </c>
      <c r="B34" s="2" t="s">
        <v>40</v>
      </c>
      <c r="C34" s="74">
        <v>55734</v>
      </c>
      <c r="D34" s="74">
        <v>47076</v>
      </c>
      <c r="E34" s="74">
        <f t="shared" si="0"/>
        <v>102810</v>
      </c>
      <c r="F34" s="74">
        <v>42877</v>
      </c>
      <c r="G34" s="74">
        <v>33333</v>
      </c>
      <c r="H34" s="74">
        <f t="shared" si="1"/>
        <v>76210</v>
      </c>
      <c r="I34" s="74">
        <v>8557</v>
      </c>
      <c r="J34" s="74">
        <v>7395</v>
      </c>
      <c r="K34" s="74">
        <f t="shared" si="2"/>
        <v>15952</v>
      </c>
      <c r="L34" s="74">
        <v>4672</v>
      </c>
      <c r="M34" s="74">
        <v>4244</v>
      </c>
      <c r="N34" s="163">
        <f t="shared" si="3"/>
        <v>8916</v>
      </c>
      <c r="O34" s="74">
        <v>26</v>
      </c>
      <c r="P34" s="74">
        <v>23</v>
      </c>
      <c r="Q34" s="163">
        <f t="shared" si="4"/>
        <v>49</v>
      </c>
      <c r="R34" s="74">
        <f>(C34+F34+I34+L34+O34)-(EnrlAll!BH35+EnrlAll!C35)</f>
        <v>0</v>
      </c>
      <c r="S34" s="74">
        <f>(D34+G34+J34+M34+P34)-(EnrlAll!BI35+EnrlAll!D35)</f>
        <v>0</v>
      </c>
      <c r="T34" s="74">
        <f t="shared" si="5"/>
        <v>0</v>
      </c>
    </row>
    <row r="35" spans="1:20" ht="19.5" customHeight="1">
      <c r="A35" s="6">
        <v>31</v>
      </c>
      <c r="B35" s="2" t="s">
        <v>41</v>
      </c>
      <c r="C35" s="74">
        <v>1750</v>
      </c>
      <c r="D35" s="74">
        <v>1249</v>
      </c>
      <c r="E35" s="74">
        <f t="shared" si="0"/>
        <v>2999</v>
      </c>
      <c r="F35" s="74">
        <v>3950</v>
      </c>
      <c r="G35" s="74">
        <v>2798</v>
      </c>
      <c r="H35" s="74">
        <f t="shared" si="1"/>
        <v>6748</v>
      </c>
      <c r="I35" s="74">
        <v>10007</v>
      </c>
      <c r="J35" s="74">
        <v>7730</v>
      </c>
      <c r="K35" s="74">
        <f t="shared" si="2"/>
        <v>17737</v>
      </c>
      <c r="L35" s="74">
        <v>20739</v>
      </c>
      <c r="M35" s="74">
        <v>19041</v>
      </c>
      <c r="N35" s="163">
        <f t="shared" si="3"/>
        <v>39780</v>
      </c>
      <c r="O35" s="74"/>
      <c r="P35" s="74"/>
      <c r="Q35" s="163">
        <f t="shared" si="4"/>
        <v>0</v>
      </c>
      <c r="R35" s="74">
        <f>(C35+F35+I35+L35+O35)-(EnrlAll!BH36+EnrlAll!C36)</f>
        <v>0</v>
      </c>
      <c r="S35" s="74">
        <f>(D35+G35+J35+M35+P35)-(EnrlAll!BI36+EnrlAll!D36)</f>
        <v>0</v>
      </c>
      <c r="T35" s="74">
        <f t="shared" si="5"/>
        <v>0</v>
      </c>
    </row>
    <row r="36" spans="1:20" ht="19.5" customHeight="1">
      <c r="A36" s="6">
        <v>32</v>
      </c>
      <c r="B36" s="2" t="s">
        <v>42</v>
      </c>
      <c r="C36" s="74">
        <v>1517</v>
      </c>
      <c r="D36" s="74">
        <v>1426</v>
      </c>
      <c r="E36" s="74">
        <f t="shared" si="0"/>
        <v>2943</v>
      </c>
      <c r="F36" s="74">
        <v>2463</v>
      </c>
      <c r="G36" s="74">
        <v>2290</v>
      </c>
      <c r="H36" s="74">
        <f t="shared" si="1"/>
        <v>4753</v>
      </c>
      <c r="I36" s="74">
        <v>6266</v>
      </c>
      <c r="J36" s="74">
        <v>5548</v>
      </c>
      <c r="K36" s="74">
        <f t="shared" si="2"/>
        <v>11814</v>
      </c>
      <c r="L36" s="74">
        <v>11507</v>
      </c>
      <c r="M36" s="74">
        <v>9664</v>
      </c>
      <c r="N36" s="163">
        <f t="shared" si="3"/>
        <v>21171</v>
      </c>
      <c r="O36" s="74">
        <v>1100</v>
      </c>
      <c r="P36" s="74">
        <v>1240</v>
      </c>
      <c r="Q36" s="163">
        <f t="shared" si="4"/>
        <v>2340</v>
      </c>
      <c r="R36" s="74">
        <f>(C36+F36+I36+L36+O36)-(EnrlAll!BH37+EnrlAll!C37)</f>
        <v>0</v>
      </c>
      <c r="S36" s="74">
        <f>(D36+G36+J36+M36+P36)-(EnrlAll!BI37+EnrlAll!D37)</f>
        <v>0</v>
      </c>
      <c r="T36" s="74">
        <f t="shared" si="5"/>
        <v>0</v>
      </c>
    </row>
    <row r="37" spans="1:20" ht="19.5" customHeight="1">
      <c r="A37" s="6">
        <v>33</v>
      </c>
      <c r="B37" s="2" t="s">
        <v>43</v>
      </c>
      <c r="C37" s="74">
        <v>1084202</v>
      </c>
      <c r="D37" s="74">
        <v>947717</v>
      </c>
      <c r="E37" s="74">
        <f t="shared" si="0"/>
        <v>2031919</v>
      </c>
      <c r="F37" s="74">
        <v>209995</v>
      </c>
      <c r="G37" s="74">
        <v>144897</v>
      </c>
      <c r="H37" s="74">
        <f t="shared" si="1"/>
        <v>354892</v>
      </c>
      <c r="I37" s="74">
        <v>131534</v>
      </c>
      <c r="J37" s="74">
        <v>85116</v>
      </c>
      <c r="K37" s="74">
        <f t="shared" si="2"/>
        <v>216650</v>
      </c>
      <c r="L37" s="74">
        <v>574581</v>
      </c>
      <c r="M37" s="74">
        <v>555863</v>
      </c>
      <c r="N37" s="163">
        <f t="shared" si="3"/>
        <v>1130444</v>
      </c>
      <c r="O37" s="74">
        <v>2536</v>
      </c>
      <c r="P37" s="74">
        <v>2552</v>
      </c>
      <c r="Q37" s="163">
        <f t="shared" si="4"/>
        <v>5088</v>
      </c>
      <c r="R37" s="74">
        <f>(C37+F37+I37+L37+O37)-(EnrlAll!BH38+EnrlAll!C38)</f>
        <v>0</v>
      </c>
      <c r="S37" s="74">
        <f>(D37+G37+J37+M37+P37)-(EnrlAll!BI38+EnrlAll!D38)</f>
        <v>0</v>
      </c>
      <c r="T37" s="74">
        <f t="shared" si="5"/>
        <v>0</v>
      </c>
    </row>
    <row r="38" spans="1:20" ht="19.5" customHeight="1">
      <c r="A38" s="6">
        <v>34</v>
      </c>
      <c r="B38" s="2" t="s">
        <v>58</v>
      </c>
      <c r="C38" s="74">
        <v>1175</v>
      </c>
      <c r="D38" s="74">
        <v>1161</v>
      </c>
      <c r="E38" s="74">
        <f t="shared" si="0"/>
        <v>2336</v>
      </c>
      <c r="F38" s="74">
        <v>1270</v>
      </c>
      <c r="G38" s="74">
        <v>1244</v>
      </c>
      <c r="H38" s="74">
        <f t="shared" si="1"/>
        <v>2514</v>
      </c>
      <c r="I38" s="74">
        <v>1746</v>
      </c>
      <c r="J38" s="74">
        <v>1764</v>
      </c>
      <c r="K38" s="74">
        <f t="shared" si="2"/>
        <v>3510</v>
      </c>
      <c r="L38" s="74">
        <v>3381</v>
      </c>
      <c r="M38" s="74">
        <v>3380</v>
      </c>
      <c r="N38" s="163">
        <f t="shared" si="3"/>
        <v>6761</v>
      </c>
      <c r="O38" s="74">
        <v>471</v>
      </c>
      <c r="P38" s="74">
        <v>431</v>
      </c>
      <c r="Q38" s="163">
        <f t="shared" si="4"/>
        <v>902</v>
      </c>
      <c r="R38" s="74">
        <f>(C38+F38+I38+L38+O38)-(EnrlAll!BH39+EnrlAll!C39)</f>
        <v>0</v>
      </c>
      <c r="S38" s="74">
        <f>(D38+G38+J38+M38+P38)-(EnrlAll!BI39+EnrlAll!D39)</f>
        <v>0</v>
      </c>
      <c r="T38" s="74">
        <f t="shared" si="5"/>
        <v>0</v>
      </c>
    </row>
    <row r="39" spans="1:20" ht="19.5" customHeight="1">
      <c r="A39" s="6">
        <v>35</v>
      </c>
      <c r="B39" s="2" t="s">
        <v>45</v>
      </c>
      <c r="C39" s="74">
        <v>60449</v>
      </c>
      <c r="D39" s="74">
        <v>59580</v>
      </c>
      <c r="E39" s="74">
        <f t="shared" si="0"/>
        <v>120029</v>
      </c>
      <c r="F39" s="74">
        <v>37376</v>
      </c>
      <c r="G39" s="74">
        <v>34232</v>
      </c>
      <c r="H39" s="74">
        <f t="shared" si="1"/>
        <v>71608</v>
      </c>
      <c r="I39" s="74">
        <v>13695</v>
      </c>
      <c r="J39" s="74">
        <v>14306</v>
      </c>
      <c r="K39" s="74">
        <f t="shared" si="2"/>
        <v>28001</v>
      </c>
      <c r="L39" s="74">
        <v>15312</v>
      </c>
      <c r="M39" s="74">
        <v>16158</v>
      </c>
      <c r="N39" s="163">
        <f t="shared" si="3"/>
        <v>31470</v>
      </c>
      <c r="O39" s="74">
        <v>20626</v>
      </c>
      <c r="P39" s="74">
        <v>19052</v>
      </c>
      <c r="Q39" s="163">
        <f t="shared" si="4"/>
        <v>39678</v>
      </c>
      <c r="R39" s="74">
        <f>(C39+F39+I39+L39+O39)-(EnrlAll!BH40+EnrlAll!C40)</f>
        <v>0</v>
      </c>
      <c r="S39" s="74">
        <f>(D39+G39+J39+M39+P39)-(EnrlAll!BI40+EnrlAll!D40)</f>
        <v>0</v>
      </c>
      <c r="T39" s="74">
        <f t="shared" si="5"/>
        <v>0</v>
      </c>
    </row>
    <row r="40" spans="1:20" s="90" customFormat="1" ht="19.5" customHeight="1">
      <c r="A40" s="193" t="s">
        <v>46</v>
      </c>
      <c r="B40" s="193"/>
      <c r="C40" s="89">
        <f>SUM(C5:C39)</f>
        <v>24296600</v>
      </c>
      <c r="D40" s="89">
        <f t="shared" ref="D40:Q40" si="6">SUM(D5:D39)</f>
        <v>20260945</v>
      </c>
      <c r="E40" s="89">
        <f t="shared" si="6"/>
        <v>44557545</v>
      </c>
      <c r="F40" s="89">
        <f t="shared" si="6"/>
        <v>19663835</v>
      </c>
      <c r="G40" s="89">
        <f t="shared" si="6"/>
        <v>15537664</v>
      </c>
      <c r="H40" s="89">
        <f t="shared" si="6"/>
        <v>35201499</v>
      </c>
      <c r="I40" s="89">
        <f t="shared" si="6"/>
        <v>30593558</v>
      </c>
      <c r="J40" s="89">
        <f t="shared" si="6"/>
        <v>27717688</v>
      </c>
      <c r="K40" s="89">
        <f t="shared" si="6"/>
        <v>58311246</v>
      </c>
      <c r="L40" s="89">
        <f t="shared" si="6"/>
        <v>46251192</v>
      </c>
      <c r="M40" s="89">
        <f t="shared" si="6"/>
        <v>43813075</v>
      </c>
      <c r="N40" s="89">
        <f t="shared" si="6"/>
        <v>90064267</v>
      </c>
      <c r="O40" s="89">
        <f t="shared" si="6"/>
        <v>1385710</v>
      </c>
      <c r="P40" s="89">
        <f t="shared" si="6"/>
        <v>1214187</v>
      </c>
      <c r="Q40" s="89">
        <f t="shared" si="6"/>
        <v>2599897</v>
      </c>
      <c r="R40" s="89">
        <f t="shared" ref="R40:T40" si="7">SUM(R5:R39)</f>
        <v>-9039180</v>
      </c>
      <c r="S40" s="89">
        <f t="shared" si="7"/>
        <v>-7507811</v>
      </c>
      <c r="T40" s="89">
        <f t="shared" si="7"/>
        <v>-16546991</v>
      </c>
    </row>
  </sheetData>
  <mergeCells count="9">
    <mergeCell ref="R2:T2"/>
    <mergeCell ref="O2:Q2"/>
    <mergeCell ref="A40:B40"/>
    <mergeCell ref="A2:A3"/>
    <mergeCell ref="B2:B3"/>
    <mergeCell ref="C2:E2"/>
    <mergeCell ref="F2:H2"/>
    <mergeCell ref="I2:K2"/>
    <mergeCell ref="L2:N2"/>
  </mergeCells>
  <printOptions horizontalCentered="1"/>
  <pageMargins left="0.18" right="0.16" top="0.35" bottom="0.41" header="0.22" footer="0.17"/>
  <pageSetup paperSize="9" scale="70" firstPageNumber="78" orientation="landscape" useFirstPageNumber="1" r:id="rId1"/>
  <headerFooter alignWithMargins="0">
    <oddFooter>&amp;LStatistics of School Education 2009-10&amp;C&amp;P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M42"/>
  <sheetViews>
    <sheetView tabSelected="1" view="pageBreakPreview" zoomScaleSheetLayoutView="100" workbookViewId="0">
      <pane xSplit="2" ySplit="4" topLeftCell="BE5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8.85546875" defaultRowHeight="15.75"/>
  <cols>
    <col min="1" max="1" width="6.140625" style="5" customWidth="1"/>
    <col min="2" max="2" width="20.28515625" style="5" customWidth="1"/>
    <col min="3" max="22" width="11.5703125" style="5" customWidth="1"/>
    <col min="23" max="23" width="12.5703125" style="5" customWidth="1"/>
    <col min="24" max="35" width="11.5703125" style="5" customWidth="1"/>
    <col min="36" max="36" width="13.140625" style="5" customWidth="1"/>
    <col min="37" max="37" width="11.5703125" style="5" customWidth="1"/>
    <col min="38" max="38" width="12.7109375" style="5" customWidth="1"/>
    <col min="39" max="47" width="11.5703125" style="5" customWidth="1"/>
    <col min="48" max="50" width="12.7109375" style="5" customWidth="1"/>
    <col min="51" max="59" width="11.5703125" style="5" customWidth="1"/>
    <col min="60" max="60" width="12.5703125" style="5" customWidth="1"/>
    <col min="61" max="61" width="13.140625" style="5" customWidth="1"/>
    <col min="62" max="62" width="12.5703125" style="5" customWidth="1"/>
    <col min="63" max="65" width="13.5703125" style="5" customWidth="1"/>
    <col min="66" max="66" width="8.85546875" style="5"/>
    <col min="67" max="67" width="9" style="5" bestFit="1" customWidth="1"/>
    <col min="68" max="251" width="8.85546875" style="5"/>
    <col min="252" max="252" width="6.140625" style="5" customWidth="1"/>
    <col min="253" max="253" width="20.28515625" style="5" customWidth="1"/>
    <col min="254" max="254" width="12.42578125" style="5" customWidth="1"/>
    <col min="255" max="255" width="13" style="5" customWidth="1"/>
    <col min="256" max="256" width="12.5703125" style="5" customWidth="1"/>
    <col min="257" max="270" width="11.7109375" style="5" customWidth="1"/>
    <col min="271" max="271" width="12.28515625" style="5" customWidth="1"/>
    <col min="272" max="272" width="11.7109375" style="5" customWidth="1"/>
    <col min="273" max="273" width="12.85546875" style="5" customWidth="1"/>
    <col min="274" max="274" width="11.7109375" style="5" customWidth="1"/>
    <col min="275" max="275" width="12.7109375" style="5" customWidth="1"/>
    <col min="276" max="276" width="11.7109375" style="5" customWidth="1"/>
    <col min="277" max="277" width="13" style="5" customWidth="1"/>
    <col min="278" max="289" width="11.7109375" style="5" customWidth="1"/>
    <col min="290" max="290" width="12.5703125" style="5" customWidth="1"/>
    <col min="291" max="291" width="11.7109375" style="5" customWidth="1"/>
    <col min="292" max="292" width="13" style="5" customWidth="1"/>
    <col min="293" max="298" width="11.7109375" style="5" customWidth="1"/>
    <col min="299" max="299" width="13.7109375" style="5" customWidth="1"/>
    <col min="300" max="300" width="13.140625" style="5" customWidth="1"/>
    <col min="301" max="304" width="13" style="5" customWidth="1"/>
    <col min="305" max="311" width="11.7109375" style="5" customWidth="1"/>
    <col min="312" max="312" width="10.85546875" style="5" customWidth="1"/>
    <col min="313" max="313" width="11.7109375" style="5" customWidth="1"/>
    <col min="314" max="316" width="22.7109375" style="5" customWidth="1"/>
    <col min="317" max="319" width="20.7109375" style="5" customWidth="1"/>
    <col min="320" max="507" width="8.85546875" style="5"/>
    <col min="508" max="508" width="6.140625" style="5" customWidth="1"/>
    <col min="509" max="509" width="20.28515625" style="5" customWidth="1"/>
    <col min="510" max="510" width="12.42578125" style="5" customWidth="1"/>
    <col min="511" max="511" width="13" style="5" customWidth="1"/>
    <col min="512" max="512" width="12.5703125" style="5" customWidth="1"/>
    <col min="513" max="526" width="11.7109375" style="5" customWidth="1"/>
    <col min="527" max="527" width="12.28515625" style="5" customWidth="1"/>
    <col min="528" max="528" width="11.7109375" style="5" customWidth="1"/>
    <col min="529" max="529" width="12.85546875" style="5" customWidth="1"/>
    <col min="530" max="530" width="11.7109375" style="5" customWidth="1"/>
    <col min="531" max="531" width="12.7109375" style="5" customWidth="1"/>
    <col min="532" max="532" width="11.7109375" style="5" customWidth="1"/>
    <col min="533" max="533" width="13" style="5" customWidth="1"/>
    <col min="534" max="545" width="11.7109375" style="5" customWidth="1"/>
    <col min="546" max="546" width="12.5703125" style="5" customWidth="1"/>
    <col min="547" max="547" width="11.7109375" style="5" customWidth="1"/>
    <col min="548" max="548" width="13" style="5" customWidth="1"/>
    <col min="549" max="554" width="11.7109375" style="5" customWidth="1"/>
    <col min="555" max="555" width="13.7109375" style="5" customWidth="1"/>
    <col min="556" max="556" width="13.140625" style="5" customWidth="1"/>
    <col min="557" max="560" width="13" style="5" customWidth="1"/>
    <col min="561" max="567" width="11.7109375" style="5" customWidth="1"/>
    <col min="568" max="568" width="10.85546875" style="5" customWidth="1"/>
    <col min="569" max="569" width="11.7109375" style="5" customWidth="1"/>
    <col min="570" max="570" width="22.7109375" style="5" customWidth="1"/>
    <col min="571" max="16384" width="8.85546875" style="5"/>
  </cols>
  <sheetData>
    <row r="1" spans="1:65" s="43" customFormat="1" ht="24.75" customHeight="1">
      <c r="A1" s="41"/>
      <c r="B1" s="42"/>
      <c r="C1" s="27" t="s">
        <v>125</v>
      </c>
      <c r="D1" s="27"/>
      <c r="E1" s="27"/>
      <c r="F1" s="27"/>
      <c r="G1" s="27"/>
      <c r="H1" s="27"/>
      <c r="I1" s="27" t="str">
        <f>C1</f>
        <v>Table B1: ENROLMENT IN SCHOOL EDUCATION</v>
      </c>
      <c r="J1" s="27"/>
      <c r="K1" s="27"/>
      <c r="L1" s="27"/>
      <c r="M1" s="27"/>
      <c r="N1" s="27"/>
      <c r="O1" s="27" t="str">
        <f>I1</f>
        <v>Table B1: ENROLMENT IN SCHOOL EDUCATION</v>
      </c>
      <c r="P1" s="27"/>
      <c r="Q1" s="27"/>
      <c r="R1" s="27"/>
      <c r="S1" s="27"/>
      <c r="T1" s="27"/>
      <c r="U1" s="27" t="str">
        <f>O1</f>
        <v>Table B1: ENROLMENT IN SCHOOL EDUCATION</v>
      </c>
      <c r="V1" s="27"/>
      <c r="W1" s="27"/>
      <c r="X1" s="27"/>
      <c r="Y1" s="27"/>
      <c r="Z1" s="27"/>
      <c r="AA1" s="27" t="str">
        <f>U1</f>
        <v>Table B1: ENROLMENT IN SCHOOL EDUCATION</v>
      </c>
      <c r="AB1" s="27"/>
      <c r="AC1" s="27"/>
      <c r="AD1" s="27"/>
      <c r="AE1" s="27"/>
      <c r="AF1" s="27"/>
      <c r="AG1" s="27" t="str">
        <f>AA1</f>
        <v>Table B1: ENROLMENT IN SCHOOL EDUCATION</v>
      </c>
      <c r="AH1" s="27"/>
      <c r="AI1" s="27"/>
      <c r="AJ1" s="27"/>
      <c r="AK1" s="27"/>
      <c r="AL1" s="27"/>
      <c r="AM1" s="27" t="str">
        <f>AG1</f>
        <v>Table B1: ENROLMENT IN SCHOOL EDUCATION</v>
      </c>
      <c r="AN1" s="27"/>
      <c r="AO1" s="27"/>
      <c r="AP1" s="27"/>
      <c r="AQ1" s="27"/>
      <c r="AR1" s="27"/>
      <c r="AS1" s="27" t="str">
        <f>AM1</f>
        <v>Table B1: ENROLMENT IN SCHOOL EDUCATION</v>
      </c>
      <c r="AT1" s="27"/>
      <c r="AU1" s="27"/>
      <c r="AV1" s="27"/>
      <c r="AW1" s="27"/>
      <c r="AX1" s="27"/>
      <c r="AY1" s="27" t="str">
        <f>AS1</f>
        <v>Table B1: ENROLMENT IN SCHOOL EDUCATION</v>
      </c>
      <c r="AZ1" s="27"/>
      <c r="BA1" s="27"/>
      <c r="BB1" s="27"/>
      <c r="BC1" s="27"/>
      <c r="BD1" s="27"/>
      <c r="BE1" s="27" t="str">
        <f>AY1</f>
        <v>Table B1: ENROLMENT IN SCHOOL EDUCATION</v>
      </c>
      <c r="BF1" s="27"/>
      <c r="BG1" s="27"/>
      <c r="BH1" s="27"/>
      <c r="BI1" s="27"/>
      <c r="BJ1" s="27"/>
      <c r="BK1" s="27"/>
      <c r="BL1" s="27"/>
      <c r="BM1" s="27"/>
    </row>
    <row r="2" spans="1:65" s="146" customFormat="1" ht="15.75" customHeight="1">
      <c r="C2" s="148" t="s">
        <v>81</v>
      </c>
      <c r="I2" s="148" t="str">
        <f>C2</f>
        <v>All Categories</v>
      </c>
      <c r="O2" s="148" t="str">
        <f>I2</f>
        <v>All Categories</v>
      </c>
      <c r="U2" s="148" t="str">
        <f>O2</f>
        <v>All Categories</v>
      </c>
      <c r="AA2" s="148" t="str">
        <f>U2</f>
        <v>All Categories</v>
      </c>
      <c r="AG2" s="148" t="str">
        <f>AA2</f>
        <v>All Categories</v>
      </c>
      <c r="AH2" s="148"/>
      <c r="AI2" s="148"/>
      <c r="AJ2" s="148"/>
      <c r="AK2" s="148"/>
      <c r="AL2" s="148"/>
      <c r="AM2" s="148" t="str">
        <f>AG2</f>
        <v>All Categories</v>
      </c>
      <c r="AN2" s="148"/>
      <c r="AO2" s="148"/>
      <c r="AP2" s="148"/>
      <c r="AQ2" s="148"/>
      <c r="AR2" s="148"/>
      <c r="AS2" s="148" t="str">
        <f>AM2</f>
        <v>All Categories</v>
      </c>
      <c r="AT2" s="148"/>
      <c r="AU2" s="148"/>
      <c r="AV2" s="148"/>
      <c r="AW2" s="148"/>
      <c r="AX2" s="148"/>
      <c r="AY2" s="148" t="str">
        <f>AS2</f>
        <v>All Categories</v>
      </c>
      <c r="AZ2" s="148"/>
      <c r="BA2" s="148"/>
      <c r="BB2" s="148"/>
      <c r="BC2" s="148"/>
      <c r="BD2" s="148"/>
      <c r="BE2" s="148" t="str">
        <f>AY2</f>
        <v>All Categories</v>
      </c>
      <c r="BF2" s="148"/>
      <c r="BG2" s="148"/>
      <c r="BH2" s="148"/>
      <c r="BI2" s="148"/>
      <c r="BJ2" s="148"/>
    </row>
    <row r="3" spans="1:65" s="45" customFormat="1" ht="32.25" customHeight="1">
      <c r="A3" s="190" t="s">
        <v>67</v>
      </c>
      <c r="B3" s="190" t="s">
        <v>65</v>
      </c>
      <c r="C3" s="192" t="s">
        <v>0</v>
      </c>
      <c r="D3" s="192"/>
      <c r="E3" s="192"/>
      <c r="F3" s="192" t="s">
        <v>1</v>
      </c>
      <c r="G3" s="192"/>
      <c r="H3" s="192"/>
      <c r="I3" s="192" t="s">
        <v>2</v>
      </c>
      <c r="J3" s="192"/>
      <c r="K3" s="192"/>
      <c r="L3" s="192" t="s">
        <v>3</v>
      </c>
      <c r="M3" s="192"/>
      <c r="N3" s="192"/>
      <c r="O3" s="192" t="s">
        <v>4</v>
      </c>
      <c r="P3" s="192"/>
      <c r="Q3" s="192"/>
      <c r="R3" s="192" t="s">
        <v>5</v>
      </c>
      <c r="S3" s="192"/>
      <c r="T3" s="192"/>
      <c r="U3" s="190" t="s">
        <v>82</v>
      </c>
      <c r="V3" s="192"/>
      <c r="W3" s="192"/>
      <c r="X3" s="192" t="s">
        <v>6</v>
      </c>
      <c r="Y3" s="192"/>
      <c r="Z3" s="192"/>
      <c r="AA3" s="192" t="s">
        <v>7</v>
      </c>
      <c r="AB3" s="192"/>
      <c r="AC3" s="192"/>
      <c r="AD3" s="192" t="s">
        <v>8</v>
      </c>
      <c r="AE3" s="192"/>
      <c r="AF3" s="192"/>
      <c r="AG3" s="190" t="s">
        <v>83</v>
      </c>
      <c r="AH3" s="192"/>
      <c r="AI3" s="192"/>
      <c r="AJ3" s="190" t="s">
        <v>84</v>
      </c>
      <c r="AK3" s="192"/>
      <c r="AL3" s="192"/>
      <c r="AM3" s="192" t="s">
        <v>9</v>
      </c>
      <c r="AN3" s="192"/>
      <c r="AO3" s="192"/>
      <c r="AP3" s="192" t="s">
        <v>10</v>
      </c>
      <c r="AQ3" s="192"/>
      <c r="AR3" s="192"/>
      <c r="AS3" s="190" t="s">
        <v>85</v>
      </c>
      <c r="AT3" s="192"/>
      <c r="AU3" s="192"/>
      <c r="AV3" s="190" t="s">
        <v>86</v>
      </c>
      <c r="AW3" s="192"/>
      <c r="AX3" s="192"/>
      <c r="AY3" s="192" t="s">
        <v>11</v>
      </c>
      <c r="AZ3" s="192"/>
      <c r="BA3" s="192"/>
      <c r="BB3" s="192" t="s">
        <v>12</v>
      </c>
      <c r="BC3" s="192"/>
      <c r="BD3" s="192"/>
      <c r="BE3" s="190" t="s">
        <v>87</v>
      </c>
      <c r="BF3" s="190"/>
      <c r="BG3" s="190"/>
      <c r="BH3" s="190" t="s">
        <v>88</v>
      </c>
      <c r="BI3" s="190"/>
      <c r="BJ3" s="190"/>
      <c r="BK3" s="190" t="s">
        <v>124</v>
      </c>
      <c r="BL3" s="190"/>
      <c r="BM3" s="190"/>
    </row>
    <row r="4" spans="1:65" s="45" customFormat="1" ht="20.25" customHeight="1">
      <c r="A4" s="190"/>
      <c r="B4" s="190"/>
      <c r="C4" s="19" t="s">
        <v>13</v>
      </c>
      <c r="D4" s="19" t="s">
        <v>14</v>
      </c>
      <c r="E4" s="19" t="s">
        <v>15</v>
      </c>
      <c r="F4" s="19" t="s">
        <v>13</v>
      </c>
      <c r="G4" s="19" t="s">
        <v>14</v>
      </c>
      <c r="H4" s="19" t="s">
        <v>15</v>
      </c>
      <c r="I4" s="19" t="s">
        <v>13</v>
      </c>
      <c r="J4" s="19" t="s">
        <v>14</v>
      </c>
      <c r="K4" s="19" t="s">
        <v>15</v>
      </c>
      <c r="L4" s="19" t="s">
        <v>13</v>
      </c>
      <c r="M4" s="19" t="s">
        <v>14</v>
      </c>
      <c r="N4" s="19" t="s">
        <v>15</v>
      </c>
      <c r="O4" s="19" t="s">
        <v>13</v>
      </c>
      <c r="P4" s="19" t="s">
        <v>14</v>
      </c>
      <c r="Q4" s="19" t="s">
        <v>15</v>
      </c>
      <c r="R4" s="19" t="s">
        <v>13</v>
      </c>
      <c r="S4" s="19" t="s">
        <v>14</v>
      </c>
      <c r="T4" s="19" t="s">
        <v>15</v>
      </c>
      <c r="U4" s="19" t="s">
        <v>13</v>
      </c>
      <c r="V4" s="19" t="s">
        <v>14</v>
      </c>
      <c r="W4" s="19" t="s">
        <v>15</v>
      </c>
      <c r="X4" s="19" t="s">
        <v>13</v>
      </c>
      <c r="Y4" s="19" t="s">
        <v>14</v>
      </c>
      <c r="Z4" s="19" t="s">
        <v>15</v>
      </c>
      <c r="AA4" s="19" t="s">
        <v>13</v>
      </c>
      <c r="AB4" s="19" t="s">
        <v>14</v>
      </c>
      <c r="AC4" s="19" t="s">
        <v>15</v>
      </c>
      <c r="AD4" s="19" t="s">
        <v>13</v>
      </c>
      <c r="AE4" s="19" t="s">
        <v>14</v>
      </c>
      <c r="AF4" s="19" t="s">
        <v>15</v>
      </c>
      <c r="AG4" s="19" t="s">
        <v>13</v>
      </c>
      <c r="AH4" s="19" t="s">
        <v>14</v>
      </c>
      <c r="AI4" s="19" t="s">
        <v>15</v>
      </c>
      <c r="AJ4" s="19" t="s">
        <v>13</v>
      </c>
      <c r="AK4" s="19" t="s">
        <v>14</v>
      </c>
      <c r="AL4" s="19" t="s">
        <v>15</v>
      </c>
      <c r="AM4" s="19" t="s">
        <v>13</v>
      </c>
      <c r="AN4" s="19" t="s">
        <v>14</v>
      </c>
      <c r="AO4" s="19" t="s">
        <v>15</v>
      </c>
      <c r="AP4" s="19" t="s">
        <v>13</v>
      </c>
      <c r="AQ4" s="19" t="s">
        <v>14</v>
      </c>
      <c r="AR4" s="19" t="s">
        <v>15</v>
      </c>
      <c r="AS4" s="19" t="s">
        <v>13</v>
      </c>
      <c r="AT4" s="19" t="s">
        <v>14</v>
      </c>
      <c r="AU4" s="19" t="s">
        <v>15</v>
      </c>
      <c r="AV4" s="19" t="s">
        <v>13</v>
      </c>
      <c r="AW4" s="19" t="s">
        <v>14</v>
      </c>
      <c r="AX4" s="19" t="s">
        <v>15</v>
      </c>
      <c r="AY4" s="19" t="s">
        <v>13</v>
      </c>
      <c r="AZ4" s="19" t="s">
        <v>14</v>
      </c>
      <c r="BA4" s="19" t="s">
        <v>15</v>
      </c>
      <c r="BB4" s="19" t="s">
        <v>13</v>
      </c>
      <c r="BC4" s="19" t="s">
        <v>14</v>
      </c>
      <c r="BD4" s="19" t="s">
        <v>15</v>
      </c>
      <c r="BE4" s="19" t="s">
        <v>13</v>
      </c>
      <c r="BF4" s="19" t="s">
        <v>14</v>
      </c>
      <c r="BG4" s="19" t="s">
        <v>15</v>
      </c>
      <c r="BH4" s="19" t="s">
        <v>13</v>
      </c>
      <c r="BI4" s="19" t="s">
        <v>14</v>
      </c>
      <c r="BJ4" s="19" t="s">
        <v>15</v>
      </c>
      <c r="BK4" s="106" t="s">
        <v>13</v>
      </c>
      <c r="BL4" s="106" t="s">
        <v>14</v>
      </c>
      <c r="BM4" s="106" t="s">
        <v>15</v>
      </c>
    </row>
    <row r="5" spans="1:65" s="46" customFormat="1" ht="13.5" customHeight="1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12</v>
      </c>
      <c r="M5" s="26">
        <v>13</v>
      </c>
      <c r="N5" s="26">
        <v>14</v>
      </c>
      <c r="O5" s="26">
        <v>15</v>
      </c>
      <c r="P5" s="26">
        <v>16</v>
      </c>
      <c r="Q5" s="26">
        <v>17</v>
      </c>
      <c r="R5" s="26">
        <v>18</v>
      </c>
      <c r="S5" s="26">
        <v>19</v>
      </c>
      <c r="T5" s="26">
        <v>20</v>
      </c>
      <c r="U5" s="26">
        <v>21</v>
      </c>
      <c r="V5" s="26">
        <v>22</v>
      </c>
      <c r="W5" s="26">
        <v>23</v>
      </c>
      <c r="X5" s="26">
        <v>24</v>
      </c>
      <c r="Y5" s="26">
        <v>25</v>
      </c>
      <c r="Z5" s="26">
        <v>26</v>
      </c>
      <c r="AA5" s="26">
        <v>27</v>
      </c>
      <c r="AB5" s="26">
        <v>28</v>
      </c>
      <c r="AC5" s="26">
        <v>29</v>
      </c>
      <c r="AD5" s="26">
        <v>30</v>
      </c>
      <c r="AE5" s="26">
        <v>31</v>
      </c>
      <c r="AF5" s="26">
        <v>32</v>
      </c>
      <c r="AG5" s="26">
        <v>33</v>
      </c>
      <c r="AH5" s="26">
        <v>34</v>
      </c>
      <c r="AI5" s="26">
        <v>35</v>
      </c>
      <c r="AJ5" s="26">
        <v>36</v>
      </c>
      <c r="AK5" s="26">
        <v>37</v>
      </c>
      <c r="AL5" s="26">
        <v>38</v>
      </c>
      <c r="AM5" s="26">
        <v>39</v>
      </c>
      <c r="AN5" s="26">
        <v>40</v>
      </c>
      <c r="AO5" s="26">
        <v>41</v>
      </c>
      <c r="AP5" s="26">
        <v>42</v>
      </c>
      <c r="AQ5" s="26">
        <v>43</v>
      </c>
      <c r="AR5" s="26">
        <v>44</v>
      </c>
      <c r="AS5" s="26">
        <v>45</v>
      </c>
      <c r="AT5" s="26">
        <v>46</v>
      </c>
      <c r="AU5" s="26">
        <v>47</v>
      </c>
      <c r="AV5" s="26">
        <v>48</v>
      </c>
      <c r="AW5" s="26">
        <v>49</v>
      </c>
      <c r="AX5" s="26">
        <v>50</v>
      </c>
      <c r="AY5" s="26">
        <v>51</v>
      </c>
      <c r="AZ5" s="26">
        <v>52</v>
      </c>
      <c r="BA5" s="26">
        <v>53</v>
      </c>
      <c r="BB5" s="26">
        <v>54</v>
      </c>
      <c r="BC5" s="26">
        <v>55</v>
      </c>
      <c r="BD5" s="26">
        <v>56</v>
      </c>
      <c r="BE5" s="26">
        <v>57</v>
      </c>
      <c r="BF5" s="26">
        <v>58</v>
      </c>
      <c r="BG5" s="26">
        <v>59</v>
      </c>
      <c r="BH5" s="26">
        <v>60</v>
      </c>
      <c r="BI5" s="26">
        <v>61</v>
      </c>
      <c r="BJ5" s="26">
        <v>62</v>
      </c>
      <c r="BK5" s="145"/>
      <c r="BL5" s="145"/>
      <c r="BM5" s="145"/>
    </row>
    <row r="6" spans="1:65" s="47" customFormat="1" ht="18.75" customHeight="1">
      <c r="A6" s="29">
        <v>1</v>
      </c>
      <c r="B6" s="30" t="s">
        <v>16</v>
      </c>
      <c r="C6" s="31">
        <v>233568</v>
      </c>
      <c r="D6" s="31">
        <v>184546</v>
      </c>
      <c r="E6" s="31">
        <f t="shared" ref="E6:E40" si="0">C6+D6</f>
        <v>418114</v>
      </c>
      <c r="F6" s="31">
        <v>810757</v>
      </c>
      <c r="G6" s="31">
        <v>769013</v>
      </c>
      <c r="H6" s="32">
        <f t="shared" ref="H6:H40" si="1">F6+G6</f>
        <v>1579770</v>
      </c>
      <c r="I6" s="31">
        <v>717867</v>
      </c>
      <c r="J6" s="31">
        <v>694935</v>
      </c>
      <c r="K6" s="32">
        <f t="shared" ref="K6:K40" si="2">I6+J6</f>
        <v>1412802</v>
      </c>
      <c r="L6" s="31">
        <v>708852</v>
      </c>
      <c r="M6" s="31">
        <v>688675</v>
      </c>
      <c r="N6" s="32">
        <f t="shared" ref="N6:N40" si="3">L6+M6</f>
        <v>1397527</v>
      </c>
      <c r="O6" s="31">
        <v>694964</v>
      </c>
      <c r="P6" s="31">
        <v>678461</v>
      </c>
      <c r="Q6" s="32">
        <f t="shared" ref="Q6:Q40" si="4">O6+P6</f>
        <v>1373425</v>
      </c>
      <c r="R6" s="31">
        <v>694154</v>
      </c>
      <c r="S6" s="31">
        <v>679613</v>
      </c>
      <c r="T6" s="32">
        <f t="shared" ref="T6:T40" si="5">R6+S6</f>
        <v>1373767</v>
      </c>
      <c r="U6" s="31">
        <f>F6+I6+L6+O6+R6</f>
        <v>3626594</v>
      </c>
      <c r="V6" s="31">
        <f>G6+J6+M6+P6+S6</f>
        <v>3510697</v>
      </c>
      <c r="W6" s="31">
        <f>U6+V6</f>
        <v>7137291</v>
      </c>
      <c r="X6" s="31">
        <v>639176</v>
      </c>
      <c r="Y6" s="31">
        <v>614081</v>
      </c>
      <c r="Z6" s="32">
        <f t="shared" ref="Z6:Z40" si="6">X6+Y6</f>
        <v>1253257</v>
      </c>
      <c r="AA6" s="31">
        <v>624574</v>
      </c>
      <c r="AB6" s="31">
        <v>600175</v>
      </c>
      <c r="AC6" s="32">
        <f t="shared" ref="AC6:AC40" si="7">AA6+AB6</f>
        <v>1224749</v>
      </c>
      <c r="AD6" s="31">
        <v>579230</v>
      </c>
      <c r="AE6" s="31">
        <v>561527</v>
      </c>
      <c r="AF6" s="32">
        <f t="shared" ref="AF6:AF40" si="8">AD6+AE6</f>
        <v>1140757</v>
      </c>
      <c r="AG6" s="31">
        <f>X6+AA6+AD6</f>
        <v>1842980</v>
      </c>
      <c r="AH6" s="31">
        <f>Y6+AB6+AE6</f>
        <v>1775783</v>
      </c>
      <c r="AI6" s="31">
        <f>AG6+AH6</f>
        <v>3618763</v>
      </c>
      <c r="AJ6" s="31">
        <f>U6+AG6</f>
        <v>5469574</v>
      </c>
      <c r="AK6" s="31">
        <f>V6+AH6</f>
        <v>5286480</v>
      </c>
      <c r="AL6" s="31">
        <f>AJ6+AK6</f>
        <v>10756054</v>
      </c>
      <c r="AM6" s="31">
        <v>562721</v>
      </c>
      <c r="AN6" s="31">
        <v>541037</v>
      </c>
      <c r="AO6" s="32">
        <f t="shared" ref="AO6:AO40" si="9">AM6+AN6</f>
        <v>1103758</v>
      </c>
      <c r="AP6" s="31">
        <v>549153</v>
      </c>
      <c r="AQ6" s="31">
        <v>518489</v>
      </c>
      <c r="AR6" s="32">
        <f t="shared" ref="AR6:AR40" si="10">AP6+AQ6</f>
        <v>1067642</v>
      </c>
      <c r="AS6" s="31">
        <f>AM6+AP6</f>
        <v>1111874</v>
      </c>
      <c r="AT6" s="31">
        <f>AN6+AQ6</f>
        <v>1059526</v>
      </c>
      <c r="AU6" s="31">
        <f>AS6+AT6</f>
        <v>2171400</v>
      </c>
      <c r="AV6" s="31">
        <f>U6+AG6+AS6</f>
        <v>6581448</v>
      </c>
      <c r="AW6" s="31">
        <f>V6+AH6+AT6</f>
        <v>6346006</v>
      </c>
      <c r="AX6" s="31">
        <f>AV6+AW6</f>
        <v>12927454</v>
      </c>
      <c r="AY6" s="31">
        <v>447851</v>
      </c>
      <c r="AZ6" s="31">
        <v>359835</v>
      </c>
      <c r="BA6" s="32">
        <f>AY6+AZ6</f>
        <v>807686</v>
      </c>
      <c r="BB6" s="31">
        <v>365512</v>
      </c>
      <c r="BC6" s="31">
        <v>300715</v>
      </c>
      <c r="BD6" s="32">
        <f t="shared" ref="BD6:BD40" si="11">BB6+BC6</f>
        <v>666227</v>
      </c>
      <c r="BE6" s="31">
        <f>AY6+BB6</f>
        <v>813363</v>
      </c>
      <c r="BF6" s="31">
        <f>AZ6+BC6</f>
        <v>660550</v>
      </c>
      <c r="BG6" s="31">
        <f>BE6+BF6</f>
        <v>1473913</v>
      </c>
      <c r="BH6" s="31">
        <f t="shared" ref="BH6:BI40" si="12">U6+AG6+AS6+BE6</f>
        <v>7394811</v>
      </c>
      <c r="BI6" s="31">
        <f t="shared" si="12"/>
        <v>7006556</v>
      </c>
      <c r="BJ6" s="31">
        <f>BH6+BI6</f>
        <v>14401367</v>
      </c>
      <c r="BK6" s="31">
        <f>C6+BH6</f>
        <v>7628379</v>
      </c>
      <c r="BL6" s="31">
        <f>D6+BI6</f>
        <v>7191102</v>
      </c>
      <c r="BM6" s="31">
        <f>BK6+BL6</f>
        <v>14819481</v>
      </c>
    </row>
    <row r="7" spans="1:65" s="47" customFormat="1" ht="18.75" customHeight="1">
      <c r="A7" s="29">
        <v>2</v>
      </c>
      <c r="B7" s="30" t="s">
        <v>17</v>
      </c>
      <c r="C7" s="31">
        <v>26084</v>
      </c>
      <c r="D7" s="31">
        <v>23963</v>
      </c>
      <c r="E7" s="31">
        <f t="shared" si="0"/>
        <v>50047</v>
      </c>
      <c r="F7" s="31">
        <v>30317</v>
      </c>
      <c r="G7" s="31">
        <v>28791</v>
      </c>
      <c r="H7" s="32">
        <f t="shared" si="1"/>
        <v>59108</v>
      </c>
      <c r="I7" s="31">
        <v>24097</v>
      </c>
      <c r="J7" s="31">
        <v>22551</v>
      </c>
      <c r="K7" s="32">
        <f>I7+J7</f>
        <v>46648</v>
      </c>
      <c r="L7" s="31">
        <v>21740</v>
      </c>
      <c r="M7" s="31">
        <v>19837</v>
      </c>
      <c r="N7" s="32">
        <f t="shared" si="3"/>
        <v>41577</v>
      </c>
      <c r="O7" s="31">
        <v>19070</v>
      </c>
      <c r="P7" s="31">
        <v>17549</v>
      </c>
      <c r="Q7" s="32">
        <f t="shared" si="4"/>
        <v>36619</v>
      </c>
      <c r="R7" s="31">
        <v>17249</v>
      </c>
      <c r="S7" s="31">
        <v>15644</v>
      </c>
      <c r="T7" s="32">
        <f t="shared" si="5"/>
        <v>32893</v>
      </c>
      <c r="U7" s="31">
        <f t="shared" ref="U7:V40" si="13">F7+I7+L7+O7+R7</f>
        <v>112473</v>
      </c>
      <c r="V7" s="31">
        <f t="shared" si="13"/>
        <v>104372</v>
      </c>
      <c r="W7" s="31">
        <f t="shared" ref="W7:W40" si="14">U7+V7</f>
        <v>216845</v>
      </c>
      <c r="X7" s="31">
        <v>15066</v>
      </c>
      <c r="Y7" s="31">
        <v>13824</v>
      </c>
      <c r="Z7" s="32">
        <f t="shared" si="6"/>
        <v>28890</v>
      </c>
      <c r="AA7" s="31">
        <v>13351</v>
      </c>
      <c r="AB7" s="31">
        <v>11784</v>
      </c>
      <c r="AC7" s="32">
        <f t="shared" si="7"/>
        <v>25135</v>
      </c>
      <c r="AD7" s="31">
        <v>12980</v>
      </c>
      <c r="AE7" s="31">
        <v>11544</v>
      </c>
      <c r="AF7" s="32">
        <f t="shared" si="8"/>
        <v>24524</v>
      </c>
      <c r="AG7" s="31">
        <f t="shared" ref="AG7:AH40" si="15">X7+AA7+AD7</f>
        <v>41397</v>
      </c>
      <c r="AH7" s="31">
        <f t="shared" si="15"/>
        <v>37152</v>
      </c>
      <c r="AI7" s="31">
        <f t="shared" ref="AI7:AI40" si="16">AG7+AH7</f>
        <v>78549</v>
      </c>
      <c r="AJ7" s="31">
        <f t="shared" ref="AJ7:AK40" si="17">U7+AG7</f>
        <v>153870</v>
      </c>
      <c r="AK7" s="31">
        <f t="shared" si="17"/>
        <v>141524</v>
      </c>
      <c r="AL7" s="31">
        <f t="shared" ref="AL7:AL40" si="18">AJ7+AK7</f>
        <v>295394</v>
      </c>
      <c r="AM7" s="31">
        <v>10221</v>
      </c>
      <c r="AN7" s="31">
        <v>8932</v>
      </c>
      <c r="AO7" s="32">
        <f t="shared" si="9"/>
        <v>19153</v>
      </c>
      <c r="AP7" s="31">
        <v>8263</v>
      </c>
      <c r="AQ7" s="31">
        <v>7095</v>
      </c>
      <c r="AR7" s="32">
        <f t="shared" si="10"/>
        <v>15358</v>
      </c>
      <c r="AS7" s="31">
        <f t="shared" ref="AS7:AT40" si="19">AM7+AP7</f>
        <v>18484</v>
      </c>
      <c r="AT7" s="31">
        <f t="shared" si="19"/>
        <v>16027</v>
      </c>
      <c r="AU7" s="31">
        <f t="shared" ref="AU7:AU40" si="20">AS7+AT7</f>
        <v>34511</v>
      </c>
      <c r="AV7" s="31">
        <f t="shared" ref="AV7:AW40" si="21">U7+AG7+AS7</f>
        <v>172354</v>
      </c>
      <c r="AW7" s="31">
        <f t="shared" si="21"/>
        <v>157551</v>
      </c>
      <c r="AX7" s="31">
        <f t="shared" ref="AX7:AX40" si="22">AV7+AW7</f>
        <v>329905</v>
      </c>
      <c r="AY7" s="30">
        <v>5966</v>
      </c>
      <c r="AZ7" s="31">
        <v>5192</v>
      </c>
      <c r="BA7" s="32">
        <f>AY7+AZ7</f>
        <v>11158</v>
      </c>
      <c r="BB7" s="31">
        <v>5252</v>
      </c>
      <c r="BC7" s="31">
        <v>4451</v>
      </c>
      <c r="BD7" s="32">
        <f t="shared" si="11"/>
        <v>9703</v>
      </c>
      <c r="BE7" s="31">
        <f>AY7+BB7</f>
        <v>11218</v>
      </c>
      <c r="BF7" s="31">
        <f>AZ7+BC7</f>
        <v>9643</v>
      </c>
      <c r="BG7" s="31">
        <f>BE7+BF7</f>
        <v>20861</v>
      </c>
      <c r="BH7" s="31">
        <f t="shared" si="12"/>
        <v>183572</v>
      </c>
      <c r="BI7" s="31">
        <f t="shared" si="12"/>
        <v>167194</v>
      </c>
      <c r="BJ7" s="31">
        <f t="shared" ref="BJ7:BJ40" si="23">BH7+BI7</f>
        <v>350766</v>
      </c>
      <c r="BK7" s="31">
        <f t="shared" ref="BK7:BL40" si="24">C7+BH7</f>
        <v>209656</v>
      </c>
      <c r="BL7" s="31">
        <f t="shared" si="24"/>
        <v>191157</v>
      </c>
      <c r="BM7" s="31">
        <f t="shared" ref="BM7:BM40" si="25">BK7+BL7</f>
        <v>400813</v>
      </c>
    </row>
    <row r="8" spans="1:65" s="47" customFormat="1" ht="18.75" customHeight="1">
      <c r="A8" s="29">
        <v>3</v>
      </c>
      <c r="B8" s="30" t="s">
        <v>48</v>
      </c>
      <c r="C8" s="181">
        <f>392239-118460</f>
        <v>273779</v>
      </c>
      <c r="D8" s="181">
        <f>378843-155107</f>
        <v>223736</v>
      </c>
      <c r="E8" s="31">
        <f t="shared" si="0"/>
        <v>497515</v>
      </c>
      <c r="F8" s="31">
        <v>369391</v>
      </c>
      <c r="G8" s="31">
        <v>358895</v>
      </c>
      <c r="H8" s="32">
        <f t="shared" si="1"/>
        <v>728286</v>
      </c>
      <c r="I8" s="31">
        <v>309241</v>
      </c>
      <c r="J8" s="31">
        <v>304354</v>
      </c>
      <c r="K8" s="32">
        <f>I8+J8</f>
        <v>613595</v>
      </c>
      <c r="L8" s="31">
        <v>281209</v>
      </c>
      <c r="M8" s="31">
        <v>278475</v>
      </c>
      <c r="N8" s="32">
        <f t="shared" si="3"/>
        <v>559684</v>
      </c>
      <c r="O8" s="31">
        <v>262122</v>
      </c>
      <c r="P8" s="31">
        <v>262375</v>
      </c>
      <c r="Q8" s="32">
        <f t="shared" si="4"/>
        <v>524497</v>
      </c>
      <c r="R8" s="31">
        <v>240677</v>
      </c>
      <c r="S8" s="31">
        <v>255975</v>
      </c>
      <c r="T8" s="32">
        <f t="shared" si="5"/>
        <v>496652</v>
      </c>
      <c r="U8" s="31">
        <f t="shared" si="13"/>
        <v>1462640</v>
      </c>
      <c r="V8" s="31">
        <f t="shared" si="13"/>
        <v>1460074</v>
      </c>
      <c r="W8" s="31">
        <f t="shared" si="14"/>
        <v>2922714</v>
      </c>
      <c r="X8" s="31">
        <v>230783</v>
      </c>
      <c r="Y8" s="31">
        <v>248342</v>
      </c>
      <c r="Z8" s="32">
        <f t="shared" si="6"/>
        <v>479125</v>
      </c>
      <c r="AA8" s="31">
        <v>223757</v>
      </c>
      <c r="AB8" s="31">
        <v>242311</v>
      </c>
      <c r="AC8" s="32">
        <f t="shared" si="7"/>
        <v>466068</v>
      </c>
      <c r="AD8" s="31">
        <v>227831</v>
      </c>
      <c r="AE8" s="31">
        <v>201193</v>
      </c>
      <c r="AF8" s="32">
        <f t="shared" si="8"/>
        <v>429024</v>
      </c>
      <c r="AG8" s="31">
        <f t="shared" si="15"/>
        <v>682371</v>
      </c>
      <c r="AH8" s="31">
        <f t="shared" si="15"/>
        <v>691846</v>
      </c>
      <c r="AI8" s="31">
        <f t="shared" si="16"/>
        <v>1374217</v>
      </c>
      <c r="AJ8" s="31">
        <f t="shared" si="17"/>
        <v>2145011</v>
      </c>
      <c r="AK8" s="31">
        <f t="shared" si="17"/>
        <v>2151920</v>
      </c>
      <c r="AL8" s="31">
        <f t="shared" si="18"/>
        <v>4296931</v>
      </c>
      <c r="AM8" s="31">
        <v>194924</v>
      </c>
      <c r="AN8" s="31">
        <v>169473</v>
      </c>
      <c r="AO8" s="32">
        <f t="shared" si="9"/>
        <v>364397</v>
      </c>
      <c r="AP8" s="31">
        <v>157491</v>
      </c>
      <c r="AQ8" s="31">
        <v>134594</v>
      </c>
      <c r="AR8" s="32">
        <f t="shared" si="10"/>
        <v>292085</v>
      </c>
      <c r="AS8" s="31">
        <f t="shared" si="19"/>
        <v>352415</v>
      </c>
      <c r="AT8" s="31">
        <f t="shared" si="19"/>
        <v>304067</v>
      </c>
      <c r="AU8" s="31">
        <f t="shared" si="20"/>
        <v>656482</v>
      </c>
      <c r="AV8" s="31">
        <f t="shared" si="21"/>
        <v>2497426</v>
      </c>
      <c r="AW8" s="31">
        <f t="shared" si="21"/>
        <v>2455987</v>
      </c>
      <c r="AX8" s="31">
        <f t="shared" si="22"/>
        <v>4953413</v>
      </c>
      <c r="AY8" s="31">
        <v>50178</v>
      </c>
      <c r="AZ8" s="31">
        <v>40038</v>
      </c>
      <c r="BA8" s="32">
        <f t="shared" ref="BA8:BA40" si="26">AY8+AZ8</f>
        <v>90216</v>
      </c>
      <c r="BB8" s="31">
        <v>43034</v>
      </c>
      <c r="BC8" s="31">
        <v>41858</v>
      </c>
      <c r="BD8" s="32">
        <f t="shared" si="11"/>
        <v>84892</v>
      </c>
      <c r="BE8" s="31">
        <f t="shared" ref="BE8:BF40" si="27">AY8+BB8</f>
        <v>93212</v>
      </c>
      <c r="BF8" s="31">
        <f t="shared" si="27"/>
        <v>81896</v>
      </c>
      <c r="BG8" s="31">
        <f t="shared" ref="BG8:BG40" si="28">BE8+BF8</f>
        <v>175108</v>
      </c>
      <c r="BH8" s="31">
        <f t="shared" si="12"/>
        <v>2590638</v>
      </c>
      <c r="BI8" s="31">
        <f t="shared" si="12"/>
        <v>2537883</v>
      </c>
      <c r="BJ8" s="31">
        <f t="shared" si="23"/>
        <v>5128521</v>
      </c>
      <c r="BK8" s="31">
        <f t="shared" si="24"/>
        <v>2864417</v>
      </c>
      <c r="BL8" s="31">
        <f t="shared" si="24"/>
        <v>2761619</v>
      </c>
      <c r="BM8" s="31">
        <f t="shared" si="25"/>
        <v>5626036</v>
      </c>
    </row>
    <row r="9" spans="1:65" s="47" customFormat="1" ht="18.75" customHeight="1">
      <c r="A9" s="29">
        <v>4</v>
      </c>
      <c r="B9" s="30" t="s">
        <v>18</v>
      </c>
      <c r="C9" s="31">
        <v>119</v>
      </c>
      <c r="D9" s="31">
        <v>95</v>
      </c>
      <c r="E9" s="31">
        <f t="shared" si="0"/>
        <v>214</v>
      </c>
      <c r="F9" s="31">
        <v>2209647</v>
      </c>
      <c r="G9" s="31">
        <v>1797562</v>
      </c>
      <c r="H9" s="33">
        <f t="shared" si="1"/>
        <v>4007209</v>
      </c>
      <c r="I9" s="31">
        <v>1727017</v>
      </c>
      <c r="J9" s="31">
        <v>1389500</v>
      </c>
      <c r="K9" s="33">
        <f t="shared" si="2"/>
        <v>3116517</v>
      </c>
      <c r="L9" s="31">
        <v>1450370</v>
      </c>
      <c r="M9" s="31">
        <v>1161386</v>
      </c>
      <c r="N9" s="33">
        <f t="shared" si="3"/>
        <v>2611756</v>
      </c>
      <c r="O9" s="31">
        <v>1259524</v>
      </c>
      <c r="P9" s="31">
        <v>972962</v>
      </c>
      <c r="Q9" s="33">
        <f t="shared" si="4"/>
        <v>2232486</v>
      </c>
      <c r="R9" s="31">
        <v>1109647</v>
      </c>
      <c r="S9" s="31">
        <v>830183</v>
      </c>
      <c r="T9" s="33">
        <f t="shared" si="5"/>
        <v>1939830</v>
      </c>
      <c r="U9" s="31">
        <f t="shared" si="13"/>
        <v>7756205</v>
      </c>
      <c r="V9" s="31">
        <f t="shared" si="13"/>
        <v>6151593</v>
      </c>
      <c r="W9" s="31">
        <f t="shared" si="14"/>
        <v>13907798</v>
      </c>
      <c r="X9" s="31">
        <v>872112</v>
      </c>
      <c r="Y9" s="31">
        <v>671948</v>
      </c>
      <c r="Z9" s="32">
        <f t="shared" si="6"/>
        <v>1544060</v>
      </c>
      <c r="AA9" s="31">
        <v>767845</v>
      </c>
      <c r="AB9" s="31">
        <v>586656</v>
      </c>
      <c r="AC9" s="32">
        <f t="shared" si="7"/>
        <v>1354501</v>
      </c>
      <c r="AD9" s="31">
        <v>701581</v>
      </c>
      <c r="AE9" s="31">
        <v>526523</v>
      </c>
      <c r="AF9" s="32">
        <f t="shared" si="8"/>
        <v>1228104</v>
      </c>
      <c r="AG9" s="31">
        <f t="shared" si="15"/>
        <v>2341538</v>
      </c>
      <c r="AH9" s="31">
        <f t="shared" si="15"/>
        <v>1785127</v>
      </c>
      <c r="AI9" s="31">
        <f t="shared" si="16"/>
        <v>4126665</v>
      </c>
      <c r="AJ9" s="31">
        <f t="shared" si="17"/>
        <v>10097743</v>
      </c>
      <c r="AK9" s="31">
        <f t="shared" si="17"/>
        <v>7936720</v>
      </c>
      <c r="AL9" s="31">
        <f t="shared" si="18"/>
        <v>18034463</v>
      </c>
      <c r="AM9" s="31">
        <v>537937</v>
      </c>
      <c r="AN9" s="31">
        <v>376782</v>
      </c>
      <c r="AO9" s="32">
        <f t="shared" si="9"/>
        <v>914719</v>
      </c>
      <c r="AP9" s="31">
        <v>460353</v>
      </c>
      <c r="AQ9" s="31">
        <v>307135</v>
      </c>
      <c r="AR9" s="32">
        <f t="shared" si="10"/>
        <v>767488</v>
      </c>
      <c r="AS9" s="31">
        <f t="shared" si="19"/>
        <v>998290</v>
      </c>
      <c r="AT9" s="31">
        <f t="shared" si="19"/>
        <v>683917</v>
      </c>
      <c r="AU9" s="31">
        <f t="shared" si="20"/>
        <v>1682207</v>
      </c>
      <c r="AV9" s="31">
        <f t="shared" si="21"/>
        <v>11096033</v>
      </c>
      <c r="AW9" s="31">
        <f t="shared" si="21"/>
        <v>8620637</v>
      </c>
      <c r="AX9" s="31">
        <f t="shared" si="22"/>
        <v>19716670</v>
      </c>
      <c r="AY9" s="181">
        <f>195907+45149</f>
        <v>241056</v>
      </c>
      <c r="AZ9" s="181">
        <f>134182+33543</f>
        <v>167725</v>
      </c>
      <c r="BA9" s="32">
        <f t="shared" si="26"/>
        <v>408781</v>
      </c>
      <c r="BB9" s="181">
        <f>152719+35196</f>
        <v>187915</v>
      </c>
      <c r="BC9" s="181">
        <f>99900+24973</f>
        <v>124873</v>
      </c>
      <c r="BD9" s="32">
        <f t="shared" si="11"/>
        <v>312788</v>
      </c>
      <c r="BE9" s="31">
        <f t="shared" si="27"/>
        <v>428971</v>
      </c>
      <c r="BF9" s="31">
        <f t="shared" si="27"/>
        <v>292598</v>
      </c>
      <c r="BG9" s="31">
        <f t="shared" si="28"/>
        <v>721569</v>
      </c>
      <c r="BH9" s="31">
        <f t="shared" si="12"/>
        <v>11525004</v>
      </c>
      <c r="BI9" s="31">
        <f t="shared" si="12"/>
        <v>8913235</v>
      </c>
      <c r="BJ9" s="31">
        <f t="shared" si="23"/>
        <v>20438239</v>
      </c>
      <c r="BK9" s="31">
        <f t="shared" si="24"/>
        <v>11525123</v>
      </c>
      <c r="BL9" s="31">
        <f t="shared" si="24"/>
        <v>8913330</v>
      </c>
      <c r="BM9" s="31">
        <f t="shared" si="25"/>
        <v>20438453</v>
      </c>
    </row>
    <row r="10" spans="1:65" s="47" customFormat="1" ht="18.75" customHeight="1">
      <c r="A10" s="29">
        <v>5</v>
      </c>
      <c r="B10" s="34" t="s">
        <v>19</v>
      </c>
      <c r="C10" s="31">
        <v>46650</v>
      </c>
      <c r="D10" s="31">
        <v>36427</v>
      </c>
      <c r="E10" s="31">
        <f t="shared" si="0"/>
        <v>83077</v>
      </c>
      <c r="F10" s="31">
        <v>396446</v>
      </c>
      <c r="G10" s="31">
        <v>362165</v>
      </c>
      <c r="H10" s="32">
        <f t="shared" si="1"/>
        <v>758611</v>
      </c>
      <c r="I10" s="31">
        <v>345677</v>
      </c>
      <c r="J10" s="31">
        <v>326578</v>
      </c>
      <c r="K10" s="32">
        <f t="shared" si="2"/>
        <v>672255</v>
      </c>
      <c r="L10" s="31">
        <v>337042</v>
      </c>
      <c r="M10" s="31">
        <v>308850</v>
      </c>
      <c r="N10" s="32">
        <f t="shared" si="3"/>
        <v>645892</v>
      </c>
      <c r="O10" s="31">
        <v>314666</v>
      </c>
      <c r="P10" s="31">
        <v>294469</v>
      </c>
      <c r="Q10" s="32">
        <f t="shared" si="4"/>
        <v>609135</v>
      </c>
      <c r="R10" s="31">
        <v>284395</v>
      </c>
      <c r="S10" s="31">
        <v>264622</v>
      </c>
      <c r="T10" s="32">
        <f t="shared" si="5"/>
        <v>549017</v>
      </c>
      <c r="U10" s="31">
        <f t="shared" si="13"/>
        <v>1678226</v>
      </c>
      <c r="V10" s="31">
        <f t="shared" si="13"/>
        <v>1556684</v>
      </c>
      <c r="W10" s="31">
        <f t="shared" si="14"/>
        <v>3234910</v>
      </c>
      <c r="X10" s="31">
        <v>255975</v>
      </c>
      <c r="Y10" s="31">
        <v>233481</v>
      </c>
      <c r="Z10" s="32">
        <f t="shared" si="6"/>
        <v>489456</v>
      </c>
      <c r="AA10" s="31">
        <v>231111</v>
      </c>
      <c r="AB10" s="31">
        <v>210674</v>
      </c>
      <c r="AC10" s="32">
        <f t="shared" si="7"/>
        <v>441785</v>
      </c>
      <c r="AD10" s="31">
        <v>212835</v>
      </c>
      <c r="AE10" s="31">
        <v>192880</v>
      </c>
      <c r="AF10" s="32">
        <f t="shared" si="8"/>
        <v>405715</v>
      </c>
      <c r="AG10" s="31">
        <f t="shared" si="15"/>
        <v>699921</v>
      </c>
      <c r="AH10" s="31">
        <f t="shared" si="15"/>
        <v>637035</v>
      </c>
      <c r="AI10" s="31">
        <f t="shared" si="16"/>
        <v>1336956</v>
      </c>
      <c r="AJ10" s="31">
        <f t="shared" si="17"/>
        <v>2378147</v>
      </c>
      <c r="AK10" s="31">
        <f t="shared" si="17"/>
        <v>2193719</v>
      </c>
      <c r="AL10" s="31">
        <f t="shared" si="18"/>
        <v>4571866</v>
      </c>
      <c r="AM10" s="31">
        <v>155292</v>
      </c>
      <c r="AN10" s="31">
        <v>130823</v>
      </c>
      <c r="AO10" s="32">
        <f t="shared" si="9"/>
        <v>286115</v>
      </c>
      <c r="AP10" s="31">
        <v>138770</v>
      </c>
      <c r="AQ10" s="31">
        <v>112126</v>
      </c>
      <c r="AR10" s="32">
        <f t="shared" si="10"/>
        <v>250896</v>
      </c>
      <c r="AS10" s="31">
        <f t="shared" si="19"/>
        <v>294062</v>
      </c>
      <c r="AT10" s="31">
        <f t="shared" si="19"/>
        <v>242949</v>
      </c>
      <c r="AU10" s="31">
        <f t="shared" si="20"/>
        <v>537011</v>
      </c>
      <c r="AV10" s="31">
        <f t="shared" si="21"/>
        <v>2672209</v>
      </c>
      <c r="AW10" s="31">
        <f t="shared" si="21"/>
        <v>2436668</v>
      </c>
      <c r="AX10" s="31">
        <f t="shared" si="22"/>
        <v>5108877</v>
      </c>
      <c r="AY10" s="31">
        <v>91257</v>
      </c>
      <c r="AZ10" s="31">
        <v>69818</v>
      </c>
      <c r="BA10" s="32">
        <f t="shared" si="26"/>
        <v>161075</v>
      </c>
      <c r="BB10" s="31">
        <v>82299</v>
      </c>
      <c r="BC10" s="31">
        <v>59622</v>
      </c>
      <c r="BD10" s="32">
        <f t="shared" si="11"/>
        <v>141921</v>
      </c>
      <c r="BE10" s="31">
        <f t="shared" si="27"/>
        <v>173556</v>
      </c>
      <c r="BF10" s="31">
        <f t="shared" si="27"/>
        <v>129440</v>
      </c>
      <c r="BG10" s="31">
        <f t="shared" si="28"/>
        <v>302996</v>
      </c>
      <c r="BH10" s="31">
        <f t="shared" si="12"/>
        <v>2845765</v>
      </c>
      <c r="BI10" s="31">
        <f t="shared" si="12"/>
        <v>2566108</v>
      </c>
      <c r="BJ10" s="31">
        <f t="shared" si="23"/>
        <v>5411873</v>
      </c>
      <c r="BK10" s="31">
        <f t="shared" si="24"/>
        <v>2892415</v>
      </c>
      <c r="BL10" s="31">
        <f t="shared" si="24"/>
        <v>2602535</v>
      </c>
      <c r="BM10" s="31">
        <f t="shared" si="25"/>
        <v>5494950</v>
      </c>
    </row>
    <row r="11" spans="1:65" s="47" customFormat="1" ht="18.75" customHeight="1">
      <c r="A11" s="29">
        <v>6</v>
      </c>
      <c r="B11" s="30" t="s">
        <v>20</v>
      </c>
      <c r="C11" s="31">
        <v>0</v>
      </c>
      <c r="D11" s="35">
        <v>0</v>
      </c>
      <c r="E11" s="31">
        <f t="shared" si="0"/>
        <v>0</v>
      </c>
      <c r="F11" s="35">
        <v>13545</v>
      </c>
      <c r="G11" s="35">
        <v>12341</v>
      </c>
      <c r="H11" s="32">
        <f t="shared" si="1"/>
        <v>25886</v>
      </c>
      <c r="I11" s="35">
        <v>13115</v>
      </c>
      <c r="J11" s="35">
        <v>12046</v>
      </c>
      <c r="K11" s="32">
        <f t="shared" si="2"/>
        <v>25161</v>
      </c>
      <c r="L11" s="35">
        <v>12681</v>
      </c>
      <c r="M11" s="35">
        <v>11825</v>
      </c>
      <c r="N11" s="32">
        <f t="shared" si="3"/>
        <v>24506</v>
      </c>
      <c r="O11" s="35">
        <v>13718</v>
      </c>
      <c r="P11" s="35">
        <v>12252</v>
      </c>
      <c r="Q11" s="32">
        <f t="shared" si="4"/>
        <v>25970</v>
      </c>
      <c r="R11" s="35">
        <v>13910</v>
      </c>
      <c r="S11" s="35">
        <v>11848</v>
      </c>
      <c r="T11" s="32">
        <f t="shared" si="5"/>
        <v>25758</v>
      </c>
      <c r="U11" s="31">
        <f t="shared" si="13"/>
        <v>66969</v>
      </c>
      <c r="V11" s="31">
        <f t="shared" si="13"/>
        <v>60312</v>
      </c>
      <c r="W11" s="31">
        <f t="shared" si="14"/>
        <v>127281</v>
      </c>
      <c r="X11" s="35">
        <v>12647</v>
      </c>
      <c r="Y11" s="35">
        <v>11067</v>
      </c>
      <c r="Z11" s="32">
        <f t="shared" si="6"/>
        <v>23714</v>
      </c>
      <c r="AA11" s="35">
        <v>11686</v>
      </c>
      <c r="AB11" s="35">
        <v>10555</v>
      </c>
      <c r="AC11" s="32">
        <f t="shared" si="7"/>
        <v>22241</v>
      </c>
      <c r="AD11" s="35">
        <v>11691</v>
      </c>
      <c r="AE11" s="35">
        <v>9541</v>
      </c>
      <c r="AF11" s="32">
        <f t="shared" si="8"/>
        <v>21232</v>
      </c>
      <c r="AG11" s="31">
        <f t="shared" si="15"/>
        <v>36024</v>
      </c>
      <c r="AH11" s="31">
        <f t="shared" si="15"/>
        <v>31163</v>
      </c>
      <c r="AI11" s="31">
        <f t="shared" si="16"/>
        <v>67187</v>
      </c>
      <c r="AJ11" s="31">
        <f t="shared" si="17"/>
        <v>102993</v>
      </c>
      <c r="AK11" s="31">
        <f t="shared" si="17"/>
        <v>91475</v>
      </c>
      <c r="AL11" s="31">
        <f t="shared" si="18"/>
        <v>194468</v>
      </c>
      <c r="AM11" s="35">
        <v>10609</v>
      </c>
      <c r="AN11" s="35">
        <v>9758</v>
      </c>
      <c r="AO11" s="32">
        <f t="shared" si="9"/>
        <v>20367</v>
      </c>
      <c r="AP11" s="35">
        <v>8424</v>
      </c>
      <c r="AQ11" s="35">
        <v>8185</v>
      </c>
      <c r="AR11" s="32">
        <f t="shared" si="10"/>
        <v>16609</v>
      </c>
      <c r="AS11" s="31">
        <f t="shared" si="19"/>
        <v>19033</v>
      </c>
      <c r="AT11" s="31">
        <f t="shared" si="19"/>
        <v>17943</v>
      </c>
      <c r="AU11" s="31">
        <f t="shared" si="20"/>
        <v>36976</v>
      </c>
      <c r="AV11" s="31">
        <f t="shared" si="21"/>
        <v>122026</v>
      </c>
      <c r="AW11" s="31">
        <f t="shared" si="21"/>
        <v>109418</v>
      </c>
      <c r="AX11" s="31">
        <f t="shared" si="22"/>
        <v>231444</v>
      </c>
      <c r="AY11" s="35">
        <v>7616</v>
      </c>
      <c r="AZ11" s="35">
        <v>7311</v>
      </c>
      <c r="BA11" s="32">
        <f t="shared" si="26"/>
        <v>14927</v>
      </c>
      <c r="BB11" s="35">
        <v>6043</v>
      </c>
      <c r="BC11" s="35">
        <v>6518</v>
      </c>
      <c r="BD11" s="32">
        <f t="shared" si="11"/>
        <v>12561</v>
      </c>
      <c r="BE11" s="31">
        <f t="shared" si="27"/>
        <v>13659</v>
      </c>
      <c r="BF11" s="31">
        <f t="shared" si="27"/>
        <v>13829</v>
      </c>
      <c r="BG11" s="31">
        <f t="shared" si="28"/>
        <v>27488</v>
      </c>
      <c r="BH11" s="31">
        <f t="shared" si="12"/>
        <v>135685</v>
      </c>
      <c r="BI11" s="31">
        <f t="shared" si="12"/>
        <v>123247</v>
      </c>
      <c r="BJ11" s="31">
        <f t="shared" si="23"/>
        <v>258932</v>
      </c>
      <c r="BK11" s="31">
        <f t="shared" si="24"/>
        <v>135685</v>
      </c>
      <c r="BL11" s="31">
        <f t="shared" si="24"/>
        <v>123247</v>
      </c>
      <c r="BM11" s="31">
        <f t="shared" si="25"/>
        <v>258932</v>
      </c>
    </row>
    <row r="12" spans="1:65" s="47" customFormat="1" ht="18.75" customHeight="1">
      <c r="A12" s="29">
        <v>7</v>
      </c>
      <c r="B12" s="30" t="s">
        <v>21</v>
      </c>
      <c r="C12" s="31">
        <v>0</v>
      </c>
      <c r="D12" s="31">
        <v>0</v>
      </c>
      <c r="E12" s="31">
        <f t="shared" si="0"/>
        <v>0</v>
      </c>
      <c r="F12" s="31">
        <v>754294</v>
      </c>
      <c r="G12" s="31">
        <v>644972</v>
      </c>
      <c r="H12" s="32">
        <f t="shared" si="1"/>
        <v>1399266</v>
      </c>
      <c r="I12" s="31">
        <v>716535</v>
      </c>
      <c r="J12" s="31">
        <v>621864</v>
      </c>
      <c r="K12" s="32">
        <f t="shared" si="2"/>
        <v>1338399</v>
      </c>
      <c r="L12" s="31">
        <v>721476</v>
      </c>
      <c r="M12" s="31">
        <v>629877</v>
      </c>
      <c r="N12" s="32">
        <f t="shared" si="3"/>
        <v>1351353</v>
      </c>
      <c r="O12" s="31">
        <v>693711</v>
      </c>
      <c r="P12" s="31">
        <v>622815</v>
      </c>
      <c r="Q12" s="32">
        <f t="shared" si="4"/>
        <v>1316526</v>
      </c>
      <c r="R12" s="31">
        <v>629377</v>
      </c>
      <c r="S12" s="31">
        <v>547218</v>
      </c>
      <c r="T12" s="32">
        <f t="shared" si="5"/>
        <v>1176595</v>
      </c>
      <c r="U12" s="31">
        <f t="shared" si="13"/>
        <v>3515393</v>
      </c>
      <c r="V12" s="31">
        <f t="shared" si="13"/>
        <v>3066746</v>
      </c>
      <c r="W12" s="31">
        <f t="shared" si="14"/>
        <v>6582139</v>
      </c>
      <c r="X12" s="31">
        <v>567058</v>
      </c>
      <c r="Y12" s="31">
        <v>494404</v>
      </c>
      <c r="Z12" s="32">
        <f t="shared" si="6"/>
        <v>1061462</v>
      </c>
      <c r="AA12" s="31">
        <v>514240</v>
      </c>
      <c r="AB12" s="31">
        <v>443496</v>
      </c>
      <c r="AC12" s="32">
        <f t="shared" si="7"/>
        <v>957736</v>
      </c>
      <c r="AD12" s="35">
        <v>518111</v>
      </c>
      <c r="AE12" s="35">
        <v>353457</v>
      </c>
      <c r="AF12" s="33">
        <f>AD12+AE12</f>
        <v>871568</v>
      </c>
      <c r="AG12" s="31">
        <f t="shared" si="15"/>
        <v>1599409</v>
      </c>
      <c r="AH12" s="31">
        <f t="shared" si="15"/>
        <v>1291357</v>
      </c>
      <c r="AI12" s="31">
        <f t="shared" si="16"/>
        <v>2890766</v>
      </c>
      <c r="AJ12" s="31">
        <f t="shared" si="17"/>
        <v>5114802</v>
      </c>
      <c r="AK12" s="31">
        <f t="shared" si="17"/>
        <v>4358103</v>
      </c>
      <c r="AL12" s="31">
        <f t="shared" si="18"/>
        <v>9472905</v>
      </c>
      <c r="AM12" s="35">
        <v>436329</v>
      </c>
      <c r="AN12" s="35">
        <v>297477</v>
      </c>
      <c r="AO12" s="32">
        <f>AM12+AN12</f>
        <v>733806</v>
      </c>
      <c r="AP12" s="35">
        <v>368592</v>
      </c>
      <c r="AQ12" s="35">
        <v>257334</v>
      </c>
      <c r="AR12" s="32">
        <f>AP12+AQ12</f>
        <v>625926</v>
      </c>
      <c r="AS12" s="31">
        <f t="shared" si="19"/>
        <v>804921</v>
      </c>
      <c r="AT12" s="31">
        <f t="shared" si="19"/>
        <v>554811</v>
      </c>
      <c r="AU12" s="31">
        <f t="shared" si="20"/>
        <v>1359732</v>
      </c>
      <c r="AV12" s="31">
        <f t="shared" si="21"/>
        <v>5919723</v>
      </c>
      <c r="AW12" s="31">
        <f t="shared" si="21"/>
        <v>4912914</v>
      </c>
      <c r="AX12" s="31">
        <f t="shared" si="22"/>
        <v>10832637</v>
      </c>
      <c r="AY12" s="35">
        <v>240255</v>
      </c>
      <c r="AZ12" s="35">
        <v>183059</v>
      </c>
      <c r="BA12" s="32">
        <f>AY12+AZ12</f>
        <v>423314</v>
      </c>
      <c r="BB12" s="35">
        <v>224001</v>
      </c>
      <c r="BC12" s="35">
        <v>166438</v>
      </c>
      <c r="BD12" s="32">
        <f>BB12+BC12</f>
        <v>390439</v>
      </c>
      <c r="BE12" s="31">
        <f t="shared" si="27"/>
        <v>464256</v>
      </c>
      <c r="BF12" s="31">
        <f t="shared" si="27"/>
        <v>349497</v>
      </c>
      <c r="BG12" s="31">
        <f t="shared" si="28"/>
        <v>813753</v>
      </c>
      <c r="BH12" s="31">
        <f t="shared" si="12"/>
        <v>6383979</v>
      </c>
      <c r="BI12" s="31">
        <f t="shared" si="12"/>
        <v>5262411</v>
      </c>
      <c r="BJ12" s="31">
        <f t="shared" si="23"/>
        <v>11646390</v>
      </c>
      <c r="BK12" s="31">
        <f t="shared" si="24"/>
        <v>6383979</v>
      </c>
      <c r="BL12" s="31">
        <f t="shared" si="24"/>
        <v>5262411</v>
      </c>
      <c r="BM12" s="31">
        <f t="shared" si="25"/>
        <v>11646390</v>
      </c>
    </row>
    <row r="13" spans="1:65" s="47" customFormat="1" ht="18.75" customHeight="1">
      <c r="A13" s="29">
        <v>8</v>
      </c>
      <c r="B13" s="30" t="s">
        <v>22</v>
      </c>
      <c r="C13" s="31">
        <v>64290</v>
      </c>
      <c r="D13" s="31">
        <v>54132</v>
      </c>
      <c r="E13" s="31">
        <f t="shared" si="0"/>
        <v>118422</v>
      </c>
      <c r="F13" s="31">
        <v>240761</v>
      </c>
      <c r="G13" s="31">
        <v>187695</v>
      </c>
      <c r="H13" s="32">
        <f t="shared" si="1"/>
        <v>428456</v>
      </c>
      <c r="I13" s="31">
        <v>252457</v>
      </c>
      <c r="J13" s="31">
        <v>208093</v>
      </c>
      <c r="K13" s="32">
        <f t="shared" si="2"/>
        <v>460550</v>
      </c>
      <c r="L13" s="31">
        <v>234859</v>
      </c>
      <c r="M13" s="31">
        <v>214279</v>
      </c>
      <c r="N13" s="32">
        <f t="shared" si="3"/>
        <v>449138</v>
      </c>
      <c r="O13" s="31">
        <v>231830</v>
      </c>
      <c r="P13" s="31">
        <v>198953</v>
      </c>
      <c r="Q13" s="32">
        <f t="shared" si="4"/>
        <v>430783</v>
      </c>
      <c r="R13" s="31">
        <v>223657</v>
      </c>
      <c r="S13" s="31">
        <v>193795</v>
      </c>
      <c r="T13" s="32">
        <f t="shared" si="5"/>
        <v>417452</v>
      </c>
      <c r="U13" s="31">
        <f t="shared" si="13"/>
        <v>1183564</v>
      </c>
      <c r="V13" s="31">
        <f t="shared" si="13"/>
        <v>1002815</v>
      </c>
      <c r="W13" s="31">
        <f t="shared" si="14"/>
        <v>2186379</v>
      </c>
      <c r="X13" s="31">
        <v>217908</v>
      </c>
      <c r="Y13" s="31">
        <v>186671</v>
      </c>
      <c r="Z13" s="32">
        <f t="shared" si="6"/>
        <v>404579</v>
      </c>
      <c r="AA13" s="31">
        <v>212210</v>
      </c>
      <c r="AB13" s="31">
        <v>181885</v>
      </c>
      <c r="AC13" s="32">
        <f t="shared" si="7"/>
        <v>394095</v>
      </c>
      <c r="AD13" s="31">
        <v>200448</v>
      </c>
      <c r="AE13" s="31">
        <v>190941</v>
      </c>
      <c r="AF13" s="32">
        <f t="shared" si="8"/>
        <v>391389</v>
      </c>
      <c r="AG13" s="31">
        <f t="shared" si="15"/>
        <v>630566</v>
      </c>
      <c r="AH13" s="31">
        <f t="shared" si="15"/>
        <v>559497</v>
      </c>
      <c r="AI13" s="31">
        <f t="shared" si="16"/>
        <v>1190063</v>
      </c>
      <c r="AJ13" s="31">
        <f t="shared" si="17"/>
        <v>1814130</v>
      </c>
      <c r="AK13" s="31">
        <f t="shared" si="17"/>
        <v>1562312</v>
      </c>
      <c r="AL13" s="31">
        <f t="shared" si="18"/>
        <v>3376442</v>
      </c>
      <c r="AM13" s="31">
        <v>162987</v>
      </c>
      <c r="AN13" s="31">
        <v>185464</v>
      </c>
      <c r="AO13" s="32">
        <f t="shared" si="9"/>
        <v>348451</v>
      </c>
      <c r="AP13" s="31">
        <v>172657</v>
      </c>
      <c r="AQ13" s="31">
        <v>153024</v>
      </c>
      <c r="AR13" s="32">
        <f t="shared" si="10"/>
        <v>325681</v>
      </c>
      <c r="AS13" s="31">
        <f t="shared" si="19"/>
        <v>335644</v>
      </c>
      <c r="AT13" s="31">
        <f t="shared" si="19"/>
        <v>338488</v>
      </c>
      <c r="AU13" s="31">
        <f t="shared" si="20"/>
        <v>674132</v>
      </c>
      <c r="AV13" s="31">
        <f t="shared" si="21"/>
        <v>2149774</v>
      </c>
      <c r="AW13" s="31">
        <f t="shared" si="21"/>
        <v>1900800</v>
      </c>
      <c r="AX13" s="31">
        <f t="shared" si="22"/>
        <v>4050574</v>
      </c>
      <c r="AY13" s="31">
        <v>189187</v>
      </c>
      <c r="AZ13" s="31">
        <v>157965</v>
      </c>
      <c r="BA13" s="32">
        <f t="shared" si="26"/>
        <v>347152</v>
      </c>
      <c r="BB13" s="31">
        <v>149454</v>
      </c>
      <c r="BC13" s="31">
        <v>132759</v>
      </c>
      <c r="BD13" s="32">
        <f>BB13+BC13</f>
        <v>282213</v>
      </c>
      <c r="BE13" s="31">
        <f t="shared" si="27"/>
        <v>338641</v>
      </c>
      <c r="BF13" s="31">
        <f t="shared" si="27"/>
        <v>290724</v>
      </c>
      <c r="BG13" s="31">
        <f t="shared" si="28"/>
        <v>629365</v>
      </c>
      <c r="BH13" s="31">
        <f t="shared" si="12"/>
        <v>2488415</v>
      </c>
      <c r="BI13" s="31">
        <f t="shared" si="12"/>
        <v>2191524</v>
      </c>
      <c r="BJ13" s="31">
        <f t="shared" si="23"/>
        <v>4679939</v>
      </c>
      <c r="BK13" s="31">
        <f t="shared" si="24"/>
        <v>2552705</v>
      </c>
      <c r="BL13" s="31">
        <f t="shared" si="24"/>
        <v>2245656</v>
      </c>
      <c r="BM13" s="31">
        <f t="shared" si="25"/>
        <v>4798361</v>
      </c>
    </row>
    <row r="14" spans="1:65" s="47" customFormat="1" ht="18.75" customHeight="1">
      <c r="A14" s="29">
        <v>9</v>
      </c>
      <c r="B14" s="30" t="s">
        <v>23</v>
      </c>
      <c r="C14" s="31">
        <v>32612</v>
      </c>
      <c r="D14" s="31">
        <v>31333</v>
      </c>
      <c r="E14" s="31">
        <f t="shared" si="0"/>
        <v>63945</v>
      </c>
      <c r="F14" s="31">
        <v>66512</v>
      </c>
      <c r="G14" s="31">
        <v>60355</v>
      </c>
      <c r="H14" s="32">
        <f t="shared" si="1"/>
        <v>126867</v>
      </c>
      <c r="I14" s="31">
        <v>63113</v>
      </c>
      <c r="J14" s="31">
        <v>58179</v>
      </c>
      <c r="K14" s="32">
        <f t="shared" si="2"/>
        <v>121292</v>
      </c>
      <c r="L14" s="31">
        <v>63846</v>
      </c>
      <c r="M14" s="31">
        <v>58085</v>
      </c>
      <c r="N14" s="32">
        <f t="shared" si="3"/>
        <v>121931</v>
      </c>
      <c r="O14" s="31">
        <v>66272</v>
      </c>
      <c r="P14" s="31">
        <v>59168</v>
      </c>
      <c r="Q14" s="32">
        <f t="shared" si="4"/>
        <v>125440</v>
      </c>
      <c r="R14" s="31">
        <v>67529</v>
      </c>
      <c r="S14" s="31">
        <v>60139</v>
      </c>
      <c r="T14" s="32">
        <f t="shared" si="5"/>
        <v>127668</v>
      </c>
      <c r="U14" s="31">
        <f t="shared" si="13"/>
        <v>327272</v>
      </c>
      <c r="V14" s="31">
        <f t="shared" si="13"/>
        <v>295926</v>
      </c>
      <c r="W14" s="31">
        <f t="shared" si="14"/>
        <v>623198</v>
      </c>
      <c r="X14" s="31">
        <v>70992</v>
      </c>
      <c r="Y14" s="31">
        <v>63268</v>
      </c>
      <c r="Z14" s="32">
        <f t="shared" si="6"/>
        <v>134260</v>
      </c>
      <c r="AA14" s="31">
        <v>69153</v>
      </c>
      <c r="AB14" s="31">
        <v>61794</v>
      </c>
      <c r="AC14" s="32">
        <f t="shared" si="7"/>
        <v>130947</v>
      </c>
      <c r="AD14" s="31">
        <v>77851</v>
      </c>
      <c r="AE14" s="31">
        <v>69861</v>
      </c>
      <c r="AF14" s="32">
        <f t="shared" si="8"/>
        <v>147712</v>
      </c>
      <c r="AG14" s="31">
        <f t="shared" si="15"/>
        <v>217996</v>
      </c>
      <c r="AH14" s="31">
        <f t="shared" si="15"/>
        <v>194923</v>
      </c>
      <c r="AI14" s="31">
        <f t="shared" si="16"/>
        <v>412919</v>
      </c>
      <c r="AJ14" s="31">
        <f t="shared" si="17"/>
        <v>545268</v>
      </c>
      <c r="AK14" s="31">
        <f t="shared" si="17"/>
        <v>490849</v>
      </c>
      <c r="AL14" s="31">
        <f t="shared" si="18"/>
        <v>1036117</v>
      </c>
      <c r="AM14" s="31">
        <v>56611</v>
      </c>
      <c r="AN14" s="31">
        <v>56675</v>
      </c>
      <c r="AO14" s="32">
        <f t="shared" si="9"/>
        <v>113286</v>
      </c>
      <c r="AP14" s="31">
        <v>55268</v>
      </c>
      <c r="AQ14" s="31">
        <v>54671</v>
      </c>
      <c r="AR14" s="32">
        <f t="shared" si="10"/>
        <v>109939</v>
      </c>
      <c r="AS14" s="31">
        <f t="shared" si="19"/>
        <v>111879</v>
      </c>
      <c r="AT14" s="31">
        <f t="shared" si="19"/>
        <v>111346</v>
      </c>
      <c r="AU14" s="31">
        <f t="shared" si="20"/>
        <v>223225</v>
      </c>
      <c r="AV14" s="31">
        <f t="shared" si="21"/>
        <v>657147</v>
      </c>
      <c r="AW14" s="31">
        <f t="shared" si="21"/>
        <v>602195</v>
      </c>
      <c r="AX14" s="31">
        <f t="shared" si="22"/>
        <v>1259342</v>
      </c>
      <c r="AY14" s="31">
        <v>46522</v>
      </c>
      <c r="AZ14" s="31">
        <v>44168</v>
      </c>
      <c r="BA14" s="32">
        <f t="shared" si="26"/>
        <v>90690</v>
      </c>
      <c r="BB14" s="31">
        <v>44698</v>
      </c>
      <c r="BC14" s="31">
        <v>42436</v>
      </c>
      <c r="BD14" s="32">
        <f t="shared" si="11"/>
        <v>87134</v>
      </c>
      <c r="BE14" s="31">
        <f t="shared" si="27"/>
        <v>91220</v>
      </c>
      <c r="BF14" s="31">
        <f t="shared" si="27"/>
        <v>86604</v>
      </c>
      <c r="BG14" s="31">
        <f t="shared" si="28"/>
        <v>177824</v>
      </c>
      <c r="BH14" s="31">
        <f t="shared" si="12"/>
        <v>748367</v>
      </c>
      <c r="BI14" s="31">
        <f t="shared" si="12"/>
        <v>688799</v>
      </c>
      <c r="BJ14" s="31">
        <f t="shared" si="23"/>
        <v>1437166</v>
      </c>
      <c r="BK14" s="31">
        <f t="shared" si="24"/>
        <v>780979</v>
      </c>
      <c r="BL14" s="31">
        <f t="shared" si="24"/>
        <v>720132</v>
      </c>
      <c r="BM14" s="31">
        <f t="shared" si="25"/>
        <v>1501111</v>
      </c>
    </row>
    <row r="15" spans="1:65" s="47" customFormat="1" ht="18.75" customHeight="1">
      <c r="A15" s="29">
        <v>10</v>
      </c>
      <c r="B15" s="30" t="s">
        <v>24</v>
      </c>
      <c r="C15" s="31">
        <v>92111</v>
      </c>
      <c r="D15" s="31">
        <v>80799</v>
      </c>
      <c r="E15" s="31">
        <f t="shared" si="0"/>
        <v>172910</v>
      </c>
      <c r="F15" s="31">
        <v>145444</v>
      </c>
      <c r="G15" s="31">
        <v>135246</v>
      </c>
      <c r="H15" s="33">
        <f t="shared" si="1"/>
        <v>280690</v>
      </c>
      <c r="I15" s="31">
        <v>133660</v>
      </c>
      <c r="J15" s="31">
        <v>122180</v>
      </c>
      <c r="K15" s="33">
        <f t="shared" si="2"/>
        <v>255840</v>
      </c>
      <c r="L15" s="31">
        <v>129057</v>
      </c>
      <c r="M15" s="31">
        <v>119207</v>
      </c>
      <c r="N15" s="33">
        <f t="shared" si="3"/>
        <v>248264</v>
      </c>
      <c r="O15" s="31">
        <v>128058</v>
      </c>
      <c r="P15" s="31">
        <v>118021</v>
      </c>
      <c r="Q15" s="32">
        <f t="shared" si="4"/>
        <v>246079</v>
      </c>
      <c r="R15" s="30">
        <v>126688</v>
      </c>
      <c r="S15" s="31">
        <v>117313</v>
      </c>
      <c r="T15" s="32">
        <f t="shared" si="5"/>
        <v>244001</v>
      </c>
      <c r="U15" s="31">
        <f t="shared" si="13"/>
        <v>662907</v>
      </c>
      <c r="V15" s="31">
        <f t="shared" si="13"/>
        <v>611967</v>
      </c>
      <c r="W15" s="31">
        <f t="shared" si="14"/>
        <v>1274874</v>
      </c>
      <c r="X15" s="31">
        <v>120918</v>
      </c>
      <c r="Y15" s="31">
        <v>108114</v>
      </c>
      <c r="Z15" s="33">
        <f t="shared" si="6"/>
        <v>229032</v>
      </c>
      <c r="AA15" s="31">
        <v>114723</v>
      </c>
      <c r="AB15" s="31">
        <v>99646</v>
      </c>
      <c r="AC15" s="33">
        <f t="shared" si="7"/>
        <v>214369</v>
      </c>
      <c r="AD15" s="31">
        <v>113000</v>
      </c>
      <c r="AE15" s="31">
        <v>99031</v>
      </c>
      <c r="AF15" s="33">
        <f t="shared" si="8"/>
        <v>212031</v>
      </c>
      <c r="AG15" s="31">
        <f t="shared" si="15"/>
        <v>348641</v>
      </c>
      <c r="AH15" s="31">
        <f t="shared" si="15"/>
        <v>306791</v>
      </c>
      <c r="AI15" s="31">
        <f t="shared" si="16"/>
        <v>655432</v>
      </c>
      <c r="AJ15" s="31">
        <f t="shared" si="17"/>
        <v>1011548</v>
      </c>
      <c r="AK15" s="31">
        <f t="shared" si="17"/>
        <v>918758</v>
      </c>
      <c r="AL15" s="31">
        <f t="shared" si="18"/>
        <v>1930306</v>
      </c>
      <c r="AM15" s="31">
        <v>91441</v>
      </c>
      <c r="AN15" s="31">
        <v>77902</v>
      </c>
      <c r="AO15" s="33">
        <f t="shared" si="9"/>
        <v>169343</v>
      </c>
      <c r="AP15" s="31">
        <v>80807</v>
      </c>
      <c r="AQ15" s="31">
        <v>70859</v>
      </c>
      <c r="AR15" s="33">
        <f t="shared" si="10"/>
        <v>151666</v>
      </c>
      <c r="AS15" s="31">
        <f t="shared" si="19"/>
        <v>172248</v>
      </c>
      <c r="AT15" s="31">
        <f t="shared" si="19"/>
        <v>148761</v>
      </c>
      <c r="AU15" s="31">
        <f t="shared" si="20"/>
        <v>321009</v>
      </c>
      <c r="AV15" s="31">
        <f t="shared" si="21"/>
        <v>1183796</v>
      </c>
      <c r="AW15" s="31">
        <f t="shared" si="21"/>
        <v>1067519</v>
      </c>
      <c r="AX15" s="31">
        <f t="shared" si="22"/>
        <v>2251315</v>
      </c>
      <c r="AY15" s="31">
        <v>61328</v>
      </c>
      <c r="AZ15" s="31">
        <v>53255</v>
      </c>
      <c r="BA15" s="33">
        <f t="shared" si="26"/>
        <v>114583</v>
      </c>
      <c r="BB15" s="31">
        <v>55004</v>
      </c>
      <c r="BC15" s="31">
        <v>48671</v>
      </c>
      <c r="BD15" s="32">
        <f t="shared" si="11"/>
        <v>103675</v>
      </c>
      <c r="BE15" s="31">
        <f t="shared" si="27"/>
        <v>116332</v>
      </c>
      <c r="BF15" s="31">
        <f t="shared" si="27"/>
        <v>101926</v>
      </c>
      <c r="BG15" s="31">
        <f t="shared" si="28"/>
        <v>218258</v>
      </c>
      <c r="BH15" s="31">
        <f t="shared" si="12"/>
        <v>1300128</v>
      </c>
      <c r="BI15" s="31">
        <f t="shared" si="12"/>
        <v>1169445</v>
      </c>
      <c r="BJ15" s="31">
        <f t="shared" si="23"/>
        <v>2469573</v>
      </c>
      <c r="BK15" s="31">
        <f t="shared" si="24"/>
        <v>1392239</v>
      </c>
      <c r="BL15" s="31">
        <f t="shared" si="24"/>
        <v>1250244</v>
      </c>
      <c r="BM15" s="31">
        <f t="shared" si="25"/>
        <v>2642483</v>
      </c>
    </row>
    <row r="16" spans="1:65" s="47" customFormat="1" ht="18.75" customHeight="1">
      <c r="A16" s="29">
        <v>11</v>
      </c>
      <c r="B16" s="30" t="s">
        <v>52</v>
      </c>
      <c r="C16" s="31">
        <v>43980</v>
      </c>
      <c r="D16" s="35">
        <v>36003</v>
      </c>
      <c r="E16" s="31">
        <f t="shared" si="0"/>
        <v>79983</v>
      </c>
      <c r="F16" s="31">
        <v>692645</v>
      </c>
      <c r="G16" s="35">
        <v>672133</v>
      </c>
      <c r="H16" s="33">
        <f t="shared" si="1"/>
        <v>1364778</v>
      </c>
      <c r="I16" s="31">
        <v>523906</v>
      </c>
      <c r="J16" s="35">
        <v>512744</v>
      </c>
      <c r="K16" s="33">
        <f t="shared" si="2"/>
        <v>1036650</v>
      </c>
      <c r="L16" s="31">
        <v>496646</v>
      </c>
      <c r="M16" s="35">
        <v>487237</v>
      </c>
      <c r="N16" s="33">
        <f t="shared" si="3"/>
        <v>983883</v>
      </c>
      <c r="O16" s="31">
        <v>469003</v>
      </c>
      <c r="P16" s="35">
        <v>462409</v>
      </c>
      <c r="Q16" s="32">
        <f t="shared" si="4"/>
        <v>931412</v>
      </c>
      <c r="R16" s="31">
        <v>435768</v>
      </c>
      <c r="S16" s="35">
        <v>416421</v>
      </c>
      <c r="T16" s="32">
        <f t="shared" si="5"/>
        <v>852189</v>
      </c>
      <c r="U16" s="31">
        <f t="shared" ref="U16" si="29">F16+I16+L16+O16+R16</f>
        <v>2617968</v>
      </c>
      <c r="V16" s="31">
        <f t="shared" ref="V16" si="30">G16+J16+M16+P16+S16</f>
        <v>2550944</v>
      </c>
      <c r="W16" s="31">
        <f t="shared" ref="W16" si="31">U16+V16</f>
        <v>5168912</v>
      </c>
      <c r="X16" s="31">
        <v>331467</v>
      </c>
      <c r="Y16" s="35">
        <v>320006</v>
      </c>
      <c r="Z16" s="33">
        <f t="shared" si="6"/>
        <v>651473</v>
      </c>
      <c r="AA16" s="31">
        <v>293577</v>
      </c>
      <c r="AB16" s="35">
        <v>275632</v>
      </c>
      <c r="AC16" s="33">
        <f t="shared" si="7"/>
        <v>569209</v>
      </c>
      <c r="AD16" s="31">
        <v>247070</v>
      </c>
      <c r="AE16" s="35">
        <v>225702</v>
      </c>
      <c r="AF16" s="33">
        <f t="shared" si="8"/>
        <v>472772</v>
      </c>
      <c r="AG16" s="31">
        <f t="shared" ref="AG16" si="32">X16+AA16+AD16</f>
        <v>872114</v>
      </c>
      <c r="AH16" s="31">
        <f t="shared" ref="AH16" si="33">Y16+AB16+AE16</f>
        <v>821340</v>
      </c>
      <c r="AI16" s="31">
        <f t="shared" ref="AI16" si="34">AG16+AH16</f>
        <v>1693454</v>
      </c>
      <c r="AJ16" s="31">
        <f t="shared" ref="AJ16" si="35">U16+AG16</f>
        <v>3490082</v>
      </c>
      <c r="AK16" s="31">
        <f t="shared" ref="AK16" si="36">V16+AH16</f>
        <v>3372284</v>
      </c>
      <c r="AL16" s="31">
        <f t="shared" ref="AL16" si="37">AJ16+AK16</f>
        <v>6862366</v>
      </c>
      <c r="AM16" s="31">
        <v>149229</v>
      </c>
      <c r="AN16" s="35">
        <v>130244</v>
      </c>
      <c r="AO16" s="33">
        <f t="shared" si="9"/>
        <v>279473</v>
      </c>
      <c r="AP16" s="31">
        <v>118406</v>
      </c>
      <c r="AQ16" s="35">
        <v>97845</v>
      </c>
      <c r="AR16" s="33">
        <f t="shared" si="10"/>
        <v>216251</v>
      </c>
      <c r="AS16" s="31">
        <f t="shared" ref="AS16" si="38">AM16+AP16</f>
        <v>267635</v>
      </c>
      <c r="AT16" s="31">
        <f t="shared" ref="AT16" si="39">AN16+AQ16</f>
        <v>228089</v>
      </c>
      <c r="AU16" s="31">
        <f t="shared" ref="AU16" si="40">AS16+AT16</f>
        <v>495724</v>
      </c>
      <c r="AV16" s="31">
        <f t="shared" ref="AV16" si="41">U16+AG16+AS16</f>
        <v>3757717</v>
      </c>
      <c r="AW16" s="31">
        <f t="shared" ref="AW16" si="42">V16+AH16+AT16</f>
        <v>3600373</v>
      </c>
      <c r="AX16" s="31">
        <f t="shared" ref="AX16" si="43">AV16+AW16</f>
        <v>7358090</v>
      </c>
      <c r="AY16" s="31">
        <v>30600</v>
      </c>
      <c r="AZ16" s="35">
        <v>25512</v>
      </c>
      <c r="BA16" s="33">
        <f t="shared" si="26"/>
        <v>56112</v>
      </c>
      <c r="BB16" s="31">
        <v>28086</v>
      </c>
      <c r="BC16" s="35">
        <v>23434</v>
      </c>
      <c r="BD16" s="32">
        <f t="shared" si="11"/>
        <v>51520</v>
      </c>
      <c r="BE16" s="31">
        <f t="shared" ref="BE16" si="44">AY16+BB16</f>
        <v>58686</v>
      </c>
      <c r="BF16" s="31">
        <f t="shared" ref="BF16" si="45">AZ16+BC16</f>
        <v>48946</v>
      </c>
      <c r="BG16" s="31">
        <f t="shared" ref="BG16" si="46">BE16+BF16</f>
        <v>107632</v>
      </c>
      <c r="BH16" s="31">
        <f t="shared" si="12"/>
        <v>3816403</v>
      </c>
      <c r="BI16" s="31">
        <f t="shared" si="12"/>
        <v>3649319</v>
      </c>
      <c r="BJ16" s="31">
        <f t="shared" si="23"/>
        <v>7465722</v>
      </c>
      <c r="BK16" s="31">
        <f t="shared" si="24"/>
        <v>3860383</v>
      </c>
      <c r="BL16" s="31">
        <f t="shared" si="24"/>
        <v>3685322</v>
      </c>
      <c r="BM16" s="31">
        <f t="shared" si="25"/>
        <v>7545705</v>
      </c>
    </row>
    <row r="17" spans="1:65" s="47" customFormat="1" ht="18.75" customHeight="1">
      <c r="A17" s="29">
        <v>12</v>
      </c>
      <c r="B17" s="30" t="s">
        <v>25</v>
      </c>
      <c r="C17" s="31">
        <v>0</v>
      </c>
      <c r="D17" s="31">
        <v>0</v>
      </c>
      <c r="E17" s="31">
        <f t="shared" si="0"/>
        <v>0</v>
      </c>
      <c r="F17" s="31">
        <v>573948</v>
      </c>
      <c r="G17" s="31">
        <v>533367</v>
      </c>
      <c r="H17" s="32">
        <f t="shared" si="1"/>
        <v>1107315</v>
      </c>
      <c r="I17" s="31">
        <v>558238</v>
      </c>
      <c r="J17" s="31">
        <v>521030</v>
      </c>
      <c r="K17" s="32">
        <f>I17+J17</f>
        <v>1079268</v>
      </c>
      <c r="L17" s="31">
        <v>569165</v>
      </c>
      <c r="M17" s="31">
        <v>532621</v>
      </c>
      <c r="N17" s="32">
        <f t="shared" si="3"/>
        <v>1101786</v>
      </c>
      <c r="O17" s="31">
        <v>561089</v>
      </c>
      <c r="P17" s="31">
        <v>526597</v>
      </c>
      <c r="Q17" s="32">
        <f t="shared" si="4"/>
        <v>1087686</v>
      </c>
      <c r="R17" s="31">
        <v>558048</v>
      </c>
      <c r="S17" s="31">
        <v>525940</v>
      </c>
      <c r="T17" s="32">
        <f t="shared" si="5"/>
        <v>1083988</v>
      </c>
      <c r="U17" s="31">
        <f t="shared" si="13"/>
        <v>2820488</v>
      </c>
      <c r="V17" s="31">
        <f t="shared" si="13"/>
        <v>2639555</v>
      </c>
      <c r="W17" s="31">
        <f t="shared" si="14"/>
        <v>5460043</v>
      </c>
      <c r="X17" s="31">
        <v>516290</v>
      </c>
      <c r="Y17" s="31">
        <v>481505</v>
      </c>
      <c r="Z17" s="32">
        <f t="shared" si="6"/>
        <v>997795</v>
      </c>
      <c r="AA17" s="31">
        <v>516370</v>
      </c>
      <c r="AB17" s="31">
        <v>482809</v>
      </c>
      <c r="AC17" s="32">
        <f>AA17+AB17</f>
        <v>999179</v>
      </c>
      <c r="AD17" s="31">
        <v>495925</v>
      </c>
      <c r="AE17" s="31">
        <v>452260</v>
      </c>
      <c r="AF17" s="32">
        <f t="shared" si="8"/>
        <v>948185</v>
      </c>
      <c r="AG17" s="31">
        <f t="shared" si="15"/>
        <v>1528585</v>
      </c>
      <c r="AH17" s="31">
        <f t="shared" si="15"/>
        <v>1416574</v>
      </c>
      <c r="AI17" s="31">
        <f t="shared" si="16"/>
        <v>2945159</v>
      </c>
      <c r="AJ17" s="31">
        <f t="shared" si="17"/>
        <v>4349073</v>
      </c>
      <c r="AK17" s="31">
        <f t="shared" si="17"/>
        <v>4056129</v>
      </c>
      <c r="AL17" s="31">
        <f t="shared" si="18"/>
        <v>8405202</v>
      </c>
      <c r="AM17" s="31">
        <v>460817</v>
      </c>
      <c r="AN17" s="31">
        <v>421195</v>
      </c>
      <c r="AO17" s="32">
        <f t="shared" si="9"/>
        <v>882012</v>
      </c>
      <c r="AP17" s="31">
        <v>385155</v>
      </c>
      <c r="AQ17" s="31">
        <v>362724</v>
      </c>
      <c r="AR17" s="32">
        <f t="shared" si="10"/>
        <v>747879</v>
      </c>
      <c r="AS17" s="31">
        <f t="shared" si="19"/>
        <v>845972</v>
      </c>
      <c r="AT17" s="31">
        <f t="shared" si="19"/>
        <v>783919</v>
      </c>
      <c r="AU17" s="31">
        <f t="shared" si="20"/>
        <v>1629891</v>
      </c>
      <c r="AV17" s="31">
        <f t="shared" si="21"/>
        <v>5195045</v>
      </c>
      <c r="AW17" s="31">
        <f t="shared" si="21"/>
        <v>4840048</v>
      </c>
      <c r="AX17" s="31">
        <f t="shared" si="22"/>
        <v>10035093</v>
      </c>
      <c r="AY17" s="31">
        <v>287908</v>
      </c>
      <c r="AZ17" s="31">
        <v>271159</v>
      </c>
      <c r="BA17" s="32">
        <f t="shared" si="26"/>
        <v>559067</v>
      </c>
      <c r="BB17" s="31">
        <v>209008</v>
      </c>
      <c r="BC17" s="31">
        <v>219570</v>
      </c>
      <c r="BD17" s="32">
        <f t="shared" si="11"/>
        <v>428578</v>
      </c>
      <c r="BE17" s="31">
        <f t="shared" si="27"/>
        <v>496916</v>
      </c>
      <c r="BF17" s="31">
        <f t="shared" si="27"/>
        <v>490729</v>
      </c>
      <c r="BG17" s="31">
        <f t="shared" si="28"/>
        <v>987645</v>
      </c>
      <c r="BH17" s="31">
        <f t="shared" si="12"/>
        <v>5691961</v>
      </c>
      <c r="BI17" s="31">
        <f t="shared" si="12"/>
        <v>5330777</v>
      </c>
      <c r="BJ17" s="31">
        <f t="shared" si="23"/>
        <v>11022738</v>
      </c>
      <c r="BK17" s="31">
        <f t="shared" si="24"/>
        <v>5691961</v>
      </c>
      <c r="BL17" s="31">
        <f t="shared" si="24"/>
        <v>5330777</v>
      </c>
      <c r="BM17" s="31">
        <f t="shared" si="25"/>
        <v>11022738</v>
      </c>
    </row>
    <row r="18" spans="1:65" s="47" customFormat="1" ht="18.75" customHeight="1">
      <c r="A18" s="29">
        <v>13</v>
      </c>
      <c r="B18" s="30" t="s">
        <v>26</v>
      </c>
      <c r="C18" s="31">
        <v>0</v>
      </c>
      <c r="D18" s="31">
        <v>0</v>
      </c>
      <c r="E18" s="31">
        <f t="shared" si="0"/>
        <v>0</v>
      </c>
      <c r="F18" s="31">
        <v>221869</v>
      </c>
      <c r="G18" s="31">
        <v>216292</v>
      </c>
      <c r="H18" s="32">
        <f t="shared" si="1"/>
        <v>438161</v>
      </c>
      <c r="I18" s="31">
        <v>235753</v>
      </c>
      <c r="J18" s="31">
        <v>226848</v>
      </c>
      <c r="K18" s="32">
        <f>I18+J18</f>
        <v>462601</v>
      </c>
      <c r="L18" s="31">
        <v>246868</v>
      </c>
      <c r="M18" s="31">
        <v>237092</v>
      </c>
      <c r="N18" s="32">
        <f t="shared" si="3"/>
        <v>483960</v>
      </c>
      <c r="O18" s="31">
        <v>260153</v>
      </c>
      <c r="P18" s="31">
        <v>251185</v>
      </c>
      <c r="Q18" s="32">
        <f t="shared" si="4"/>
        <v>511338</v>
      </c>
      <c r="R18" s="31">
        <v>273852</v>
      </c>
      <c r="S18" s="31">
        <v>261040</v>
      </c>
      <c r="T18" s="32">
        <f t="shared" si="5"/>
        <v>534892</v>
      </c>
      <c r="U18" s="31">
        <f t="shared" si="13"/>
        <v>1238495</v>
      </c>
      <c r="V18" s="31">
        <f t="shared" si="13"/>
        <v>1192457</v>
      </c>
      <c r="W18" s="31">
        <f t="shared" si="14"/>
        <v>2430952</v>
      </c>
      <c r="X18" s="31">
        <v>277373</v>
      </c>
      <c r="Y18" s="31">
        <v>258846</v>
      </c>
      <c r="Z18" s="32">
        <f t="shared" si="6"/>
        <v>536219</v>
      </c>
      <c r="AA18" s="31">
        <v>289398</v>
      </c>
      <c r="AB18" s="31">
        <v>270417</v>
      </c>
      <c r="AC18" s="32">
        <f t="shared" si="7"/>
        <v>559815</v>
      </c>
      <c r="AD18" s="31">
        <v>289386</v>
      </c>
      <c r="AE18" s="31">
        <v>270110</v>
      </c>
      <c r="AF18" s="32">
        <f t="shared" si="8"/>
        <v>559496</v>
      </c>
      <c r="AG18" s="31">
        <f t="shared" si="15"/>
        <v>856157</v>
      </c>
      <c r="AH18" s="31">
        <f t="shared" si="15"/>
        <v>799373</v>
      </c>
      <c r="AI18" s="31">
        <f t="shared" si="16"/>
        <v>1655530</v>
      </c>
      <c r="AJ18" s="31">
        <f t="shared" si="17"/>
        <v>2094652</v>
      </c>
      <c r="AK18" s="31">
        <f t="shared" si="17"/>
        <v>1991830</v>
      </c>
      <c r="AL18" s="31">
        <f t="shared" si="18"/>
        <v>4086482</v>
      </c>
      <c r="AM18" s="31">
        <v>278422</v>
      </c>
      <c r="AN18" s="31">
        <v>262702</v>
      </c>
      <c r="AO18" s="32">
        <f t="shared" si="9"/>
        <v>541124</v>
      </c>
      <c r="AP18" s="31">
        <v>248222</v>
      </c>
      <c r="AQ18" s="31">
        <v>246920</v>
      </c>
      <c r="AR18" s="32">
        <f t="shared" si="10"/>
        <v>495142</v>
      </c>
      <c r="AS18" s="31">
        <f t="shared" si="19"/>
        <v>526644</v>
      </c>
      <c r="AT18" s="31">
        <f t="shared" si="19"/>
        <v>509622</v>
      </c>
      <c r="AU18" s="31">
        <f t="shared" si="20"/>
        <v>1036266</v>
      </c>
      <c r="AV18" s="31">
        <f t="shared" si="21"/>
        <v>2621296</v>
      </c>
      <c r="AW18" s="31">
        <f t="shared" si="21"/>
        <v>2501452</v>
      </c>
      <c r="AX18" s="31">
        <f t="shared" si="22"/>
        <v>5122748</v>
      </c>
      <c r="AY18" s="31">
        <v>165961</v>
      </c>
      <c r="AZ18" s="31">
        <v>187723</v>
      </c>
      <c r="BA18" s="32">
        <f t="shared" si="26"/>
        <v>353684</v>
      </c>
      <c r="BB18" s="31">
        <v>157894</v>
      </c>
      <c r="BC18" s="31">
        <v>182209</v>
      </c>
      <c r="BD18" s="32">
        <f t="shared" si="11"/>
        <v>340103</v>
      </c>
      <c r="BE18" s="31">
        <f t="shared" si="27"/>
        <v>323855</v>
      </c>
      <c r="BF18" s="31">
        <f t="shared" si="27"/>
        <v>369932</v>
      </c>
      <c r="BG18" s="31">
        <f t="shared" si="28"/>
        <v>693787</v>
      </c>
      <c r="BH18" s="31">
        <f t="shared" si="12"/>
        <v>2945151</v>
      </c>
      <c r="BI18" s="31">
        <f t="shared" si="12"/>
        <v>2871384</v>
      </c>
      <c r="BJ18" s="31">
        <f t="shared" si="23"/>
        <v>5816535</v>
      </c>
      <c r="BK18" s="31">
        <f t="shared" si="24"/>
        <v>2945151</v>
      </c>
      <c r="BL18" s="31">
        <f t="shared" si="24"/>
        <v>2871384</v>
      </c>
      <c r="BM18" s="31">
        <f t="shared" si="25"/>
        <v>5816535</v>
      </c>
    </row>
    <row r="19" spans="1:65" s="47" customFormat="1" ht="18.75" customHeight="1">
      <c r="A19" s="29">
        <v>14</v>
      </c>
      <c r="B19" s="30" t="s">
        <v>27</v>
      </c>
      <c r="C19" s="31">
        <v>0</v>
      </c>
      <c r="D19" s="31">
        <v>0</v>
      </c>
      <c r="E19" s="31">
        <f t="shared" si="0"/>
        <v>0</v>
      </c>
      <c r="F19" s="31">
        <v>1304733</v>
      </c>
      <c r="G19" s="31">
        <v>1137112</v>
      </c>
      <c r="H19" s="32">
        <f t="shared" si="1"/>
        <v>2441845</v>
      </c>
      <c r="I19" s="31">
        <v>1144055</v>
      </c>
      <c r="J19" s="31">
        <v>1067208</v>
      </c>
      <c r="K19" s="32">
        <f t="shared" si="2"/>
        <v>2211263</v>
      </c>
      <c r="L19" s="31">
        <v>1103016</v>
      </c>
      <c r="M19" s="31">
        <v>1043276</v>
      </c>
      <c r="N19" s="32">
        <f t="shared" si="3"/>
        <v>2146292</v>
      </c>
      <c r="O19" s="31">
        <v>1035272</v>
      </c>
      <c r="P19" s="31">
        <v>986863</v>
      </c>
      <c r="Q19" s="32">
        <f t="shared" si="4"/>
        <v>2022135</v>
      </c>
      <c r="R19" s="31">
        <v>969554</v>
      </c>
      <c r="S19" s="31">
        <v>917482</v>
      </c>
      <c r="T19" s="32">
        <f t="shared" si="5"/>
        <v>1887036</v>
      </c>
      <c r="U19" s="31">
        <f t="shared" si="13"/>
        <v>5556630</v>
      </c>
      <c r="V19" s="31">
        <f t="shared" si="13"/>
        <v>5151941</v>
      </c>
      <c r="W19" s="31">
        <f t="shared" si="14"/>
        <v>10708571</v>
      </c>
      <c r="X19" s="31">
        <v>1001149</v>
      </c>
      <c r="Y19" s="31">
        <v>921831</v>
      </c>
      <c r="Z19" s="32">
        <f t="shared" si="6"/>
        <v>1922980</v>
      </c>
      <c r="AA19" s="31">
        <v>858766</v>
      </c>
      <c r="AB19" s="31">
        <v>771963</v>
      </c>
      <c r="AC19" s="32">
        <f t="shared" si="7"/>
        <v>1630729</v>
      </c>
      <c r="AD19" s="31">
        <v>695945</v>
      </c>
      <c r="AE19" s="31">
        <v>612215</v>
      </c>
      <c r="AF19" s="32">
        <f t="shared" si="8"/>
        <v>1308160</v>
      </c>
      <c r="AG19" s="31">
        <f t="shared" si="15"/>
        <v>2555860</v>
      </c>
      <c r="AH19" s="31">
        <f t="shared" si="15"/>
        <v>2306009</v>
      </c>
      <c r="AI19" s="31">
        <f t="shared" si="16"/>
        <v>4861869</v>
      </c>
      <c r="AJ19" s="31">
        <f t="shared" si="17"/>
        <v>8112490</v>
      </c>
      <c r="AK19" s="31">
        <f t="shared" si="17"/>
        <v>7457950</v>
      </c>
      <c r="AL19" s="31">
        <f t="shared" si="18"/>
        <v>15570440</v>
      </c>
      <c r="AM19" s="31">
        <v>655243</v>
      </c>
      <c r="AN19" s="31">
        <v>406046</v>
      </c>
      <c r="AO19" s="32">
        <f t="shared" si="9"/>
        <v>1061289</v>
      </c>
      <c r="AP19" s="31">
        <v>559673</v>
      </c>
      <c r="AQ19" s="31">
        <v>345689</v>
      </c>
      <c r="AR19" s="32">
        <f t="shared" si="10"/>
        <v>905362</v>
      </c>
      <c r="AS19" s="31">
        <f t="shared" si="19"/>
        <v>1214916</v>
      </c>
      <c r="AT19" s="31">
        <f t="shared" si="19"/>
        <v>751735</v>
      </c>
      <c r="AU19" s="31">
        <f t="shared" si="20"/>
        <v>1966651</v>
      </c>
      <c r="AV19" s="31">
        <f t="shared" si="21"/>
        <v>9327406</v>
      </c>
      <c r="AW19" s="31">
        <f t="shared" si="21"/>
        <v>8209685</v>
      </c>
      <c r="AX19" s="31">
        <f t="shared" si="22"/>
        <v>17537091</v>
      </c>
      <c r="AY19" s="31">
        <v>399974</v>
      </c>
      <c r="AZ19" s="31">
        <v>244568</v>
      </c>
      <c r="BA19" s="32">
        <f t="shared" si="26"/>
        <v>644542</v>
      </c>
      <c r="BB19" s="31">
        <v>355869</v>
      </c>
      <c r="BC19" s="31">
        <v>210623</v>
      </c>
      <c r="BD19" s="32">
        <f t="shared" si="11"/>
        <v>566492</v>
      </c>
      <c r="BE19" s="31">
        <f t="shared" si="27"/>
        <v>755843</v>
      </c>
      <c r="BF19" s="31">
        <f t="shared" si="27"/>
        <v>455191</v>
      </c>
      <c r="BG19" s="31">
        <f t="shared" si="28"/>
        <v>1211034</v>
      </c>
      <c r="BH19" s="31">
        <f t="shared" si="12"/>
        <v>10083249</v>
      </c>
      <c r="BI19" s="31">
        <f t="shared" si="12"/>
        <v>8664876</v>
      </c>
      <c r="BJ19" s="31">
        <f t="shared" si="23"/>
        <v>18748125</v>
      </c>
      <c r="BK19" s="31">
        <f t="shared" si="24"/>
        <v>10083249</v>
      </c>
      <c r="BL19" s="31">
        <f t="shared" si="24"/>
        <v>8664876</v>
      </c>
      <c r="BM19" s="31">
        <f t="shared" si="25"/>
        <v>18748125</v>
      </c>
    </row>
    <row r="20" spans="1:65" s="47" customFormat="1" ht="18.75" customHeight="1">
      <c r="A20" s="29">
        <v>15</v>
      </c>
      <c r="B20" s="30" t="s">
        <v>28</v>
      </c>
      <c r="C20" s="30">
        <v>1259699</v>
      </c>
      <c r="D20" s="30">
        <v>1107107</v>
      </c>
      <c r="E20" s="31">
        <f t="shared" si="0"/>
        <v>2366806</v>
      </c>
      <c r="F20" s="30">
        <v>1157755</v>
      </c>
      <c r="G20" s="30">
        <v>1036413</v>
      </c>
      <c r="H20" s="32">
        <f t="shared" si="1"/>
        <v>2194168</v>
      </c>
      <c r="I20" s="30">
        <v>1102184</v>
      </c>
      <c r="J20" s="30">
        <v>986002</v>
      </c>
      <c r="K20" s="32">
        <f t="shared" si="2"/>
        <v>2088186</v>
      </c>
      <c r="L20" s="30">
        <v>1092866</v>
      </c>
      <c r="M20" s="30">
        <v>966102</v>
      </c>
      <c r="N20" s="32">
        <f t="shared" si="3"/>
        <v>2058968</v>
      </c>
      <c r="O20" s="30">
        <v>1074129</v>
      </c>
      <c r="P20" s="30">
        <v>956439</v>
      </c>
      <c r="Q20" s="32">
        <f t="shared" si="4"/>
        <v>2030568</v>
      </c>
      <c r="R20" s="30">
        <v>1057225</v>
      </c>
      <c r="S20" s="30">
        <v>935716</v>
      </c>
      <c r="T20" s="32">
        <f t="shared" si="5"/>
        <v>1992941</v>
      </c>
      <c r="U20" s="31">
        <f t="shared" si="13"/>
        <v>5484159</v>
      </c>
      <c r="V20" s="31">
        <f t="shared" si="13"/>
        <v>4880672</v>
      </c>
      <c r="W20" s="31">
        <f t="shared" si="14"/>
        <v>10364831</v>
      </c>
      <c r="X20" s="30">
        <v>1004366</v>
      </c>
      <c r="Y20" s="30">
        <v>887374</v>
      </c>
      <c r="Z20" s="32">
        <f t="shared" si="6"/>
        <v>1891740</v>
      </c>
      <c r="AA20" s="30">
        <v>983762</v>
      </c>
      <c r="AB20" s="30">
        <v>879824</v>
      </c>
      <c r="AC20" s="32">
        <f t="shared" si="7"/>
        <v>1863586</v>
      </c>
      <c r="AD20" s="30">
        <v>943492</v>
      </c>
      <c r="AE20" s="30">
        <v>818211</v>
      </c>
      <c r="AF20" s="32">
        <f t="shared" si="8"/>
        <v>1761703</v>
      </c>
      <c r="AG20" s="31">
        <f t="shared" si="15"/>
        <v>2931620</v>
      </c>
      <c r="AH20" s="31">
        <f t="shared" si="15"/>
        <v>2585409</v>
      </c>
      <c r="AI20" s="31">
        <f t="shared" si="16"/>
        <v>5517029</v>
      </c>
      <c r="AJ20" s="31">
        <f t="shared" si="17"/>
        <v>8415779</v>
      </c>
      <c r="AK20" s="31">
        <f t="shared" si="17"/>
        <v>7466081</v>
      </c>
      <c r="AL20" s="31">
        <f t="shared" si="18"/>
        <v>15881860</v>
      </c>
      <c r="AM20" s="30">
        <v>880272</v>
      </c>
      <c r="AN20" s="30">
        <v>729141</v>
      </c>
      <c r="AO20" s="30">
        <f t="shared" si="9"/>
        <v>1609413</v>
      </c>
      <c r="AP20" s="30">
        <v>777241</v>
      </c>
      <c r="AQ20" s="30">
        <v>665960</v>
      </c>
      <c r="AR20" s="30">
        <f t="shared" si="10"/>
        <v>1443201</v>
      </c>
      <c r="AS20" s="31">
        <f t="shared" si="19"/>
        <v>1657513</v>
      </c>
      <c r="AT20" s="31">
        <f t="shared" si="19"/>
        <v>1395101</v>
      </c>
      <c r="AU20" s="31">
        <f t="shared" si="20"/>
        <v>3052614</v>
      </c>
      <c r="AV20" s="31">
        <f t="shared" si="21"/>
        <v>10073292</v>
      </c>
      <c r="AW20" s="31">
        <f t="shared" si="21"/>
        <v>8861182</v>
      </c>
      <c r="AX20" s="31">
        <f t="shared" si="22"/>
        <v>18934474</v>
      </c>
      <c r="AY20" s="30">
        <v>676355</v>
      </c>
      <c r="AZ20" s="30">
        <v>522365</v>
      </c>
      <c r="BA20" s="32">
        <f t="shared" si="26"/>
        <v>1198720</v>
      </c>
      <c r="BB20" s="30">
        <v>653554</v>
      </c>
      <c r="BC20" s="30">
        <v>504702</v>
      </c>
      <c r="BD20" s="32">
        <f t="shared" si="11"/>
        <v>1158256</v>
      </c>
      <c r="BE20" s="31">
        <f t="shared" si="27"/>
        <v>1329909</v>
      </c>
      <c r="BF20" s="31">
        <f t="shared" si="27"/>
        <v>1027067</v>
      </c>
      <c r="BG20" s="31">
        <f t="shared" si="28"/>
        <v>2356976</v>
      </c>
      <c r="BH20" s="31">
        <f t="shared" si="12"/>
        <v>11403201</v>
      </c>
      <c r="BI20" s="31">
        <f t="shared" si="12"/>
        <v>9888249</v>
      </c>
      <c r="BJ20" s="31">
        <f t="shared" si="23"/>
        <v>21291450</v>
      </c>
      <c r="BK20" s="31">
        <f t="shared" si="24"/>
        <v>12662900</v>
      </c>
      <c r="BL20" s="31">
        <f t="shared" si="24"/>
        <v>10995356</v>
      </c>
      <c r="BM20" s="31">
        <f t="shared" si="25"/>
        <v>23658256</v>
      </c>
    </row>
    <row r="21" spans="1:65" s="47" customFormat="1" ht="18.75" customHeight="1">
      <c r="A21" s="29">
        <v>16</v>
      </c>
      <c r="B21" s="30" t="s">
        <v>29</v>
      </c>
      <c r="C21" s="31">
        <v>61468</v>
      </c>
      <c r="D21" s="31">
        <v>53451</v>
      </c>
      <c r="E21" s="31">
        <f t="shared" si="0"/>
        <v>114919</v>
      </c>
      <c r="F21" s="31">
        <v>52640</v>
      </c>
      <c r="G21" s="31">
        <v>49440</v>
      </c>
      <c r="H21" s="32">
        <f>F21+G21</f>
        <v>102080</v>
      </c>
      <c r="I21" s="31">
        <v>39625</v>
      </c>
      <c r="J21" s="31">
        <v>37405</v>
      </c>
      <c r="K21" s="32">
        <f>I21+J21</f>
        <v>77030</v>
      </c>
      <c r="L21" s="31">
        <v>35150</v>
      </c>
      <c r="M21" s="31">
        <v>31930</v>
      </c>
      <c r="N21" s="32">
        <f>L21+M21</f>
        <v>67080</v>
      </c>
      <c r="O21" s="31">
        <v>30218</v>
      </c>
      <c r="P21" s="31">
        <v>31206</v>
      </c>
      <c r="Q21" s="32">
        <f>O21+P21</f>
        <v>61424</v>
      </c>
      <c r="R21" s="31">
        <v>34520</v>
      </c>
      <c r="S21" s="31">
        <v>29525</v>
      </c>
      <c r="T21" s="32">
        <f>R21+S21</f>
        <v>64045</v>
      </c>
      <c r="U21" s="31">
        <f t="shared" si="13"/>
        <v>192153</v>
      </c>
      <c r="V21" s="31">
        <f t="shared" si="13"/>
        <v>179506</v>
      </c>
      <c r="W21" s="31">
        <f t="shared" si="14"/>
        <v>371659</v>
      </c>
      <c r="X21" s="31">
        <v>28853</v>
      </c>
      <c r="Y21" s="31">
        <v>22735</v>
      </c>
      <c r="Z21" s="32">
        <f>X21+Y21</f>
        <v>51588</v>
      </c>
      <c r="AA21" s="31">
        <v>24610</v>
      </c>
      <c r="AB21" s="31">
        <v>23692</v>
      </c>
      <c r="AC21" s="32">
        <f t="shared" si="7"/>
        <v>48302</v>
      </c>
      <c r="AD21" s="31">
        <v>23618</v>
      </c>
      <c r="AE21" s="31">
        <v>23051</v>
      </c>
      <c r="AF21" s="32">
        <f>AD21+AE21</f>
        <v>46669</v>
      </c>
      <c r="AG21" s="31">
        <f t="shared" si="15"/>
        <v>77081</v>
      </c>
      <c r="AH21" s="31">
        <f t="shared" si="15"/>
        <v>69478</v>
      </c>
      <c r="AI21" s="31">
        <f t="shared" si="16"/>
        <v>146559</v>
      </c>
      <c r="AJ21" s="31">
        <f t="shared" si="17"/>
        <v>269234</v>
      </c>
      <c r="AK21" s="31">
        <f t="shared" si="17"/>
        <v>248984</v>
      </c>
      <c r="AL21" s="31">
        <f t="shared" si="18"/>
        <v>518218</v>
      </c>
      <c r="AM21" s="31">
        <v>22854</v>
      </c>
      <c r="AN21" s="31">
        <v>22710</v>
      </c>
      <c r="AO21" s="32">
        <f>AM21+AN21</f>
        <v>45564</v>
      </c>
      <c r="AP21" s="31">
        <v>17546</v>
      </c>
      <c r="AQ21" s="31">
        <v>17486</v>
      </c>
      <c r="AR21" s="32">
        <f>AP21+AQ21</f>
        <v>35032</v>
      </c>
      <c r="AS21" s="31">
        <f t="shared" si="19"/>
        <v>40400</v>
      </c>
      <c r="AT21" s="31">
        <f t="shared" si="19"/>
        <v>40196</v>
      </c>
      <c r="AU21" s="31">
        <f t="shared" si="20"/>
        <v>80596</v>
      </c>
      <c r="AV21" s="31">
        <f t="shared" si="21"/>
        <v>309634</v>
      </c>
      <c r="AW21" s="31">
        <f t="shared" si="21"/>
        <v>289180</v>
      </c>
      <c r="AX21" s="31">
        <f t="shared" si="22"/>
        <v>598814</v>
      </c>
      <c r="AY21" s="31">
        <v>7354</v>
      </c>
      <c r="AZ21" s="31">
        <v>5510</v>
      </c>
      <c r="BA21" s="32">
        <f>AY21+AZ21</f>
        <v>12864</v>
      </c>
      <c r="BB21" s="31">
        <v>10806</v>
      </c>
      <c r="BC21" s="31">
        <v>8463</v>
      </c>
      <c r="BD21" s="32">
        <f>BB21+BC21</f>
        <v>19269</v>
      </c>
      <c r="BE21" s="31">
        <f t="shared" si="27"/>
        <v>18160</v>
      </c>
      <c r="BF21" s="31">
        <f t="shared" si="27"/>
        <v>13973</v>
      </c>
      <c r="BG21" s="31">
        <f t="shared" si="28"/>
        <v>32133</v>
      </c>
      <c r="BH21" s="31">
        <f t="shared" si="12"/>
        <v>327794</v>
      </c>
      <c r="BI21" s="31">
        <f t="shared" si="12"/>
        <v>303153</v>
      </c>
      <c r="BJ21" s="31">
        <f t="shared" si="23"/>
        <v>630947</v>
      </c>
      <c r="BK21" s="31">
        <f t="shared" si="24"/>
        <v>389262</v>
      </c>
      <c r="BL21" s="31">
        <f t="shared" si="24"/>
        <v>356604</v>
      </c>
      <c r="BM21" s="31">
        <f t="shared" si="25"/>
        <v>745866</v>
      </c>
    </row>
    <row r="22" spans="1:65" s="47" customFormat="1" ht="18.75" customHeight="1">
      <c r="A22" s="29">
        <v>17</v>
      </c>
      <c r="B22" s="30" t="s">
        <v>30</v>
      </c>
      <c r="C22" s="31">
        <v>147091</v>
      </c>
      <c r="D22" s="31">
        <v>144551</v>
      </c>
      <c r="E22" s="31">
        <f t="shared" si="0"/>
        <v>291642</v>
      </c>
      <c r="F22" s="31">
        <v>75080</v>
      </c>
      <c r="G22" s="31">
        <v>73850</v>
      </c>
      <c r="H22" s="31">
        <f t="shared" si="1"/>
        <v>148930</v>
      </c>
      <c r="I22" s="31">
        <v>55288</v>
      </c>
      <c r="J22" s="31">
        <v>53041</v>
      </c>
      <c r="K22" s="32">
        <f t="shared" si="2"/>
        <v>108329</v>
      </c>
      <c r="L22" s="31">
        <v>47192</v>
      </c>
      <c r="M22" s="31">
        <v>45852</v>
      </c>
      <c r="N22" s="32">
        <f t="shared" si="3"/>
        <v>93044</v>
      </c>
      <c r="O22" s="31">
        <v>39745</v>
      </c>
      <c r="P22" s="31">
        <v>41424</v>
      </c>
      <c r="Q22" s="32">
        <f t="shared" si="4"/>
        <v>81169</v>
      </c>
      <c r="R22" s="31">
        <v>37650</v>
      </c>
      <c r="S22" s="31">
        <v>39176</v>
      </c>
      <c r="T22" s="32">
        <f t="shared" si="5"/>
        <v>76826</v>
      </c>
      <c r="U22" s="31">
        <f t="shared" si="13"/>
        <v>254955</v>
      </c>
      <c r="V22" s="31">
        <f t="shared" si="13"/>
        <v>253343</v>
      </c>
      <c r="W22" s="31">
        <f t="shared" si="14"/>
        <v>508298</v>
      </c>
      <c r="X22" s="31">
        <v>31745</v>
      </c>
      <c r="Y22" s="31">
        <v>34842</v>
      </c>
      <c r="Z22" s="32">
        <f t="shared" si="6"/>
        <v>66587</v>
      </c>
      <c r="AA22" s="31">
        <v>27412</v>
      </c>
      <c r="AB22" s="31">
        <v>29169</v>
      </c>
      <c r="AC22" s="32">
        <f t="shared" si="7"/>
        <v>56581</v>
      </c>
      <c r="AD22" s="31">
        <v>16468</v>
      </c>
      <c r="AE22" s="31">
        <v>18831</v>
      </c>
      <c r="AF22" s="32">
        <f t="shared" si="8"/>
        <v>35299</v>
      </c>
      <c r="AG22" s="31">
        <f t="shared" si="15"/>
        <v>75625</v>
      </c>
      <c r="AH22" s="31">
        <f t="shared" si="15"/>
        <v>82842</v>
      </c>
      <c r="AI22" s="31">
        <f t="shared" si="16"/>
        <v>158467</v>
      </c>
      <c r="AJ22" s="31">
        <f t="shared" si="17"/>
        <v>330580</v>
      </c>
      <c r="AK22" s="31">
        <f t="shared" si="17"/>
        <v>336185</v>
      </c>
      <c r="AL22" s="31">
        <f t="shared" si="18"/>
        <v>666765</v>
      </c>
      <c r="AM22" s="31">
        <v>14409</v>
      </c>
      <c r="AN22" s="31">
        <v>16017</v>
      </c>
      <c r="AO22" s="32">
        <f t="shared" si="9"/>
        <v>30426</v>
      </c>
      <c r="AP22" s="31">
        <v>11955</v>
      </c>
      <c r="AQ22" s="31">
        <v>13025</v>
      </c>
      <c r="AR22" s="32">
        <f t="shared" si="10"/>
        <v>24980</v>
      </c>
      <c r="AS22" s="31">
        <f t="shared" si="19"/>
        <v>26364</v>
      </c>
      <c r="AT22" s="31">
        <f t="shared" si="19"/>
        <v>29042</v>
      </c>
      <c r="AU22" s="31">
        <f t="shared" si="20"/>
        <v>55406</v>
      </c>
      <c r="AV22" s="31">
        <f t="shared" si="21"/>
        <v>356944</v>
      </c>
      <c r="AW22" s="31">
        <f t="shared" si="21"/>
        <v>365227</v>
      </c>
      <c r="AX22" s="31">
        <f t="shared" si="22"/>
        <v>722171</v>
      </c>
      <c r="AY22" s="31">
        <v>4540</v>
      </c>
      <c r="AZ22" s="31">
        <v>5589</v>
      </c>
      <c r="BA22" s="32">
        <f>AY22+AZ22</f>
        <v>10129</v>
      </c>
      <c r="BB22" s="31">
        <v>3481</v>
      </c>
      <c r="BC22" s="31">
        <v>4374</v>
      </c>
      <c r="BD22" s="32">
        <f t="shared" si="11"/>
        <v>7855</v>
      </c>
      <c r="BE22" s="31">
        <f t="shared" si="27"/>
        <v>8021</v>
      </c>
      <c r="BF22" s="31">
        <f t="shared" si="27"/>
        <v>9963</v>
      </c>
      <c r="BG22" s="31">
        <f t="shared" si="28"/>
        <v>17984</v>
      </c>
      <c r="BH22" s="31">
        <f t="shared" si="12"/>
        <v>364965</v>
      </c>
      <c r="BI22" s="31">
        <f t="shared" si="12"/>
        <v>375190</v>
      </c>
      <c r="BJ22" s="31">
        <f t="shared" si="23"/>
        <v>740155</v>
      </c>
      <c r="BK22" s="31">
        <f t="shared" si="24"/>
        <v>512056</v>
      </c>
      <c r="BL22" s="31">
        <f t="shared" si="24"/>
        <v>519741</v>
      </c>
      <c r="BM22" s="31">
        <f t="shared" si="25"/>
        <v>1031797</v>
      </c>
    </row>
    <row r="23" spans="1:65" s="47" customFormat="1" ht="18.75" customHeight="1">
      <c r="A23" s="29">
        <v>18</v>
      </c>
      <c r="B23" s="30" t="s">
        <v>31</v>
      </c>
      <c r="C23" s="35">
        <v>19686</v>
      </c>
      <c r="D23" s="35">
        <v>18054</v>
      </c>
      <c r="E23" s="31">
        <f t="shared" si="0"/>
        <v>37740</v>
      </c>
      <c r="F23" s="35">
        <v>20377</v>
      </c>
      <c r="G23" s="35">
        <v>18494</v>
      </c>
      <c r="H23" s="32">
        <f t="shared" si="1"/>
        <v>38871</v>
      </c>
      <c r="I23" s="35">
        <v>15177</v>
      </c>
      <c r="J23" s="35">
        <v>13854</v>
      </c>
      <c r="K23" s="32">
        <f t="shared" si="2"/>
        <v>29031</v>
      </c>
      <c r="L23" s="35">
        <v>14263</v>
      </c>
      <c r="M23" s="35">
        <v>13038</v>
      </c>
      <c r="N23" s="32">
        <f t="shared" si="3"/>
        <v>27301</v>
      </c>
      <c r="O23" s="35">
        <v>12278</v>
      </c>
      <c r="P23" s="35">
        <v>11175</v>
      </c>
      <c r="Q23" s="32">
        <f t="shared" si="4"/>
        <v>23453</v>
      </c>
      <c r="R23" s="35">
        <v>12348</v>
      </c>
      <c r="S23" s="35">
        <v>11143</v>
      </c>
      <c r="T23" s="32">
        <f t="shared" si="5"/>
        <v>23491</v>
      </c>
      <c r="U23" s="31">
        <f t="shared" si="13"/>
        <v>74443</v>
      </c>
      <c r="V23" s="31">
        <f t="shared" si="13"/>
        <v>67704</v>
      </c>
      <c r="W23" s="31">
        <f t="shared" si="14"/>
        <v>142147</v>
      </c>
      <c r="X23" s="35">
        <v>11606</v>
      </c>
      <c r="Y23" s="35">
        <v>10365</v>
      </c>
      <c r="Z23" s="32">
        <f t="shared" si="6"/>
        <v>21971</v>
      </c>
      <c r="AA23" s="35">
        <v>11026</v>
      </c>
      <c r="AB23" s="35">
        <v>10288</v>
      </c>
      <c r="AC23" s="32">
        <f t="shared" si="7"/>
        <v>21314</v>
      </c>
      <c r="AD23" s="35">
        <v>9359</v>
      </c>
      <c r="AE23" s="35">
        <v>9031</v>
      </c>
      <c r="AF23" s="32">
        <f t="shared" si="8"/>
        <v>18390</v>
      </c>
      <c r="AG23" s="31">
        <f t="shared" si="15"/>
        <v>31991</v>
      </c>
      <c r="AH23" s="31">
        <f t="shared" si="15"/>
        <v>29684</v>
      </c>
      <c r="AI23" s="31">
        <f t="shared" si="16"/>
        <v>61675</v>
      </c>
      <c r="AJ23" s="31">
        <f t="shared" si="17"/>
        <v>106434</v>
      </c>
      <c r="AK23" s="31">
        <f t="shared" si="17"/>
        <v>97388</v>
      </c>
      <c r="AL23" s="31">
        <f t="shared" si="18"/>
        <v>203822</v>
      </c>
      <c r="AM23" s="35">
        <v>7438</v>
      </c>
      <c r="AN23" s="35">
        <v>7516</v>
      </c>
      <c r="AO23" s="32">
        <f t="shared" si="9"/>
        <v>14954</v>
      </c>
      <c r="AP23" s="35">
        <v>7751</v>
      </c>
      <c r="AQ23" s="35">
        <v>7716</v>
      </c>
      <c r="AR23" s="32">
        <f t="shared" si="10"/>
        <v>15467</v>
      </c>
      <c r="AS23" s="31">
        <f t="shared" si="19"/>
        <v>15189</v>
      </c>
      <c r="AT23" s="31">
        <f t="shared" si="19"/>
        <v>15232</v>
      </c>
      <c r="AU23" s="31">
        <f t="shared" si="20"/>
        <v>30421</v>
      </c>
      <c r="AV23" s="31">
        <f t="shared" si="21"/>
        <v>121623</v>
      </c>
      <c r="AW23" s="31">
        <f t="shared" si="21"/>
        <v>112620</v>
      </c>
      <c r="AX23" s="31">
        <f t="shared" si="22"/>
        <v>234243</v>
      </c>
      <c r="AY23" s="35">
        <v>4210</v>
      </c>
      <c r="AZ23" s="35">
        <v>4040</v>
      </c>
      <c r="BA23" s="32">
        <f t="shared" si="26"/>
        <v>8250</v>
      </c>
      <c r="BB23" s="35">
        <v>4451</v>
      </c>
      <c r="BC23" s="31">
        <v>4348</v>
      </c>
      <c r="BD23" s="32">
        <f t="shared" si="11"/>
        <v>8799</v>
      </c>
      <c r="BE23" s="31">
        <f t="shared" si="27"/>
        <v>8661</v>
      </c>
      <c r="BF23" s="31">
        <f t="shared" si="27"/>
        <v>8388</v>
      </c>
      <c r="BG23" s="31">
        <f t="shared" si="28"/>
        <v>17049</v>
      </c>
      <c r="BH23" s="31">
        <f t="shared" si="12"/>
        <v>130284</v>
      </c>
      <c r="BI23" s="31">
        <f t="shared" si="12"/>
        <v>121008</v>
      </c>
      <c r="BJ23" s="31">
        <f t="shared" si="23"/>
        <v>251292</v>
      </c>
      <c r="BK23" s="31">
        <f t="shared" si="24"/>
        <v>149970</v>
      </c>
      <c r="BL23" s="31">
        <f t="shared" si="24"/>
        <v>139062</v>
      </c>
      <c r="BM23" s="31">
        <f t="shared" si="25"/>
        <v>289032</v>
      </c>
    </row>
    <row r="24" spans="1:65" s="47" customFormat="1" ht="18.75" customHeight="1">
      <c r="A24" s="29">
        <v>19</v>
      </c>
      <c r="B24" s="30" t="s">
        <v>54</v>
      </c>
      <c r="C24" s="31">
        <v>62459</v>
      </c>
      <c r="D24" s="31">
        <v>54609</v>
      </c>
      <c r="E24" s="31">
        <f t="shared" si="0"/>
        <v>117068</v>
      </c>
      <c r="F24" s="31">
        <v>28379</v>
      </c>
      <c r="G24" s="31">
        <v>25849</v>
      </c>
      <c r="H24" s="32">
        <f t="shared" si="1"/>
        <v>54228</v>
      </c>
      <c r="I24" s="31">
        <v>25200</v>
      </c>
      <c r="J24" s="31">
        <v>24649</v>
      </c>
      <c r="K24" s="32">
        <f t="shared" si="2"/>
        <v>49849</v>
      </c>
      <c r="L24" s="31">
        <v>22954</v>
      </c>
      <c r="M24" s="31">
        <v>21110</v>
      </c>
      <c r="N24" s="32">
        <f t="shared" si="3"/>
        <v>44064</v>
      </c>
      <c r="O24" s="31">
        <v>19817</v>
      </c>
      <c r="P24" s="31">
        <v>18517</v>
      </c>
      <c r="Q24" s="32">
        <f t="shared" si="4"/>
        <v>38334</v>
      </c>
      <c r="R24" s="31">
        <v>17451</v>
      </c>
      <c r="S24" s="31">
        <v>15878</v>
      </c>
      <c r="T24" s="32">
        <f t="shared" si="5"/>
        <v>33329</v>
      </c>
      <c r="U24" s="31">
        <f t="shared" si="13"/>
        <v>113801</v>
      </c>
      <c r="V24" s="31">
        <f t="shared" si="13"/>
        <v>106003</v>
      </c>
      <c r="W24" s="31">
        <f t="shared" si="14"/>
        <v>219804</v>
      </c>
      <c r="X24" s="31">
        <v>15717</v>
      </c>
      <c r="Y24" s="31">
        <v>15796</v>
      </c>
      <c r="Z24" s="32">
        <f t="shared" si="6"/>
        <v>31513</v>
      </c>
      <c r="AA24" s="31">
        <v>15270</v>
      </c>
      <c r="AB24" s="31">
        <v>14120</v>
      </c>
      <c r="AC24" s="32">
        <f t="shared" si="7"/>
        <v>29390</v>
      </c>
      <c r="AD24" s="31">
        <v>15117</v>
      </c>
      <c r="AE24" s="31">
        <v>14206</v>
      </c>
      <c r="AF24" s="32">
        <f t="shared" si="8"/>
        <v>29323</v>
      </c>
      <c r="AG24" s="31">
        <f t="shared" si="15"/>
        <v>46104</v>
      </c>
      <c r="AH24" s="31">
        <f t="shared" si="15"/>
        <v>44122</v>
      </c>
      <c r="AI24" s="31">
        <f t="shared" si="16"/>
        <v>90226</v>
      </c>
      <c r="AJ24" s="31">
        <f t="shared" si="17"/>
        <v>159905</v>
      </c>
      <c r="AK24" s="31">
        <f t="shared" si="17"/>
        <v>150125</v>
      </c>
      <c r="AL24" s="31">
        <f t="shared" si="18"/>
        <v>310030</v>
      </c>
      <c r="AM24" s="31">
        <v>9160</v>
      </c>
      <c r="AN24" s="31">
        <v>9022</v>
      </c>
      <c r="AO24" s="32">
        <f t="shared" si="9"/>
        <v>18182</v>
      </c>
      <c r="AP24" s="31">
        <v>6913</v>
      </c>
      <c r="AQ24" s="31">
        <v>6905</v>
      </c>
      <c r="AR24" s="32">
        <f t="shared" si="10"/>
        <v>13818</v>
      </c>
      <c r="AS24" s="31">
        <f t="shared" si="19"/>
        <v>16073</v>
      </c>
      <c r="AT24" s="31">
        <f t="shared" si="19"/>
        <v>15927</v>
      </c>
      <c r="AU24" s="31">
        <f t="shared" si="20"/>
        <v>32000</v>
      </c>
      <c r="AV24" s="31">
        <f t="shared" si="21"/>
        <v>175978</v>
      </c>
      <c r="AW24" s="31">
        <f t="shared" si="21"/>
        <v>166052</v>
      </c>
      <c r="AX24" s="31">
        <f t="shared" si="22"/>
        <v>342030</v>
      </c>
      <c r="AY24" s="31">
        <v>5982</v>
      </c>
      <c r="AZ24" s="31">
        <v>4967</v>
      </c>
      <c r="BA24" s="32">
        <f t="shared" si="26"/>
        <v>10949</v>
      </c>
      <c r="BB24" s="31">
        <v>5193</v>
      </c>
      <c r="BC24" s="31">
        <v>4492</v>
      </c>
      <c r="BD24" s="32">
        <f t="shared" si="11"/>
        <v>9685</v>
      </c>
      <c r="BE24" s="31">
        <f t="shared" si="27"/>
        <v>11175</v>
      </c>
      <c r="BF24" s="31">
        <f t="shared" si="27"/>
        <v>9459</v>
      </c>
      <c r="BG24" s="31">
        <f t="shared" si="28"/>
        <v>20634</v>
      </c>
      <c r="BH24" s="31">
        <f t="shared" si="12"/>
        <v>187153</v>
      </c>
      <c r="BI24" s="31">
        <f t="shared" si="12"/>
        <v>175511</v>
      </c>
      <c r="BJ24" s="31">
        <f t="shared" si="23"/>
        <v>362664</v>
      </c>
      <c r="BK24" s="31">
        <f t="shared" si="24"/>
        <v>249612</v>
      </c>
      <c r="BL24" s="31">
        <f t="shared" si="24"/>
        <v>230120</v>
      </c>
      <c r="BM24" s="31">
        <f t="shared" si="25"/>
        <v>479732</v>
      </c>
    </row>
    <row r="25" spans="1:65" s="47" customFormat="1" ht="18.75" customHeight="1">
      <c r="A25" s="29">
        <v>20</v>
      </c>
      <c r="B25" s="2" t="s">
        <v>55</v>
      </c>
      <c r="C25" s="31">
        <v>0</v>
      </c>
      <c r="D25" s="31">
        <v>0</v>
      </c>
      <c r="E25" s="31">
        <f t="shared" si="0"/>
        <v>0</v>
      </c>
      <c r="F25" s="31">
        <v>504362</v>
      </c>
      <c r="G25" s="31">
        <v>466541</v>
      </c>
      <c r="H25" s="32">
        <f t="shared" si="1"/>
        <v>970903</v>
      </c>
      <c r="I25" s="31">
        <v>479106</v>
      </c>
      <c r="J25" s="31">
        <v>450289</v>
      </c>
      <c r="K25" s="32">
        <f t="shared" si="2"/>
        <v>929395</v>
      </c>
      <c r="L25" s="31">
        <v>464329</v>
      </c>
      <c r="M25" s="31">
        <v>447844</v>
      </c>
      <c r="N25" s="32">
        <f t="shared" si="3"/>
        <v>912173</v>
      </c>
      <c r="O25" s="31">
        <v>435472</v>
      </c>
      <c r="P25" s="31">
        <v>415224</v>
      </c>
      <c r="Q25" s="32">
        <f t="shared" si="4"/>
        <v>850696</v>
      </c>
      <c r="R25" s="31">
        <v>425688</v>
      </c>
      <c r="S25" s="31">
        <v>404444</v>
      </c>
      <c r="T25" s="32">
        <f t="shared" si="5"/>
        <v>830132</v>
      </c>
      <c r="U25" s="31">
        <f t="shared" si="13"/>
        <v>2308957</v>
      </c>
      <c r="V25" s="31">
        <f t="shared" si="13"/>
        <v>2184342</v>
      </c>
      <c r="W25" s="31">
        <f t="shared" si="14"/>
        <v>4493299</v>
      </c>
      <c r="X25" s="31">
        <v>368750</v>
      </c>
      <c r="Y25" s="31">
        <v>344019</v>
      </c>
      <c r="Z25" s="32">
        <f t="shared" si="6"/>
        <v>712769</v>
      </c>
      <c r="AA25" s="31">
        <v>394663</v>
      </c>
      <c r="AB25" s="31">
        <v>366540</v>
      </c>
      <c r="AC25" s="32">
        <f t="shared" si="7"/>
        <v>761203</v>
      </c>
      <c r="AD25" s="31">
        <v>290625</v>
      </c>
      <c r="AE25" s="31">
        <v>256299</v>
      </c>
      <c r="AF25" s="32">
        <f t="shared" si="8"/>
        <v>546924</v>
      </c>
      <c r="AG25" s="31">
        <f t="shared" si="15"/>
        <v>1054038</v>
      </c>
      <c r="AH25" s="31">
        <f t="shared" si="15"/>
        <v>966858</v>
      </c>
      <c r="AI25" s="31">
        <f t="shared" si="16"/>
        <v>2020896</v>
      </c>
      <c r="AJ25" s="31">
        <f t="shared" si="17"/>
        <v>3362995</v>
      </c>
      <c r="AK25" s="31">
        <f t="shared" si="17"/>
        <v>3151200</v>
      </c>
      <c r="AL25" s="31">
        <f t="shared" si="18"/>
        <v>6514195</v>
      </c>
      <c r="AM25" s="31">
        <v>264304</v>
      </c>
      <c r="AN25" s="31">
        <v>231495</v>
      </c>
      <c r="AO25" s="32">
        <f t="shared" si="9"/>
        <v>495799</v>
      </c>
      <c r="AP25" s="31">
        <v>219174</v>
      </c>
      <c r="AQ25" s="31">
        <v>193983</v>
      </c>
      <c r="AR25" s="32">
        <f t="shared" si="10"/>
        <v>413157</v>
      </c>
      <c r="AS25" s="31">
        <f t="shared" si="19"/>
        <v>483478</v>
      </c>
      <c r="AT25" s="31">
        <f t="shared" si="19"/>
        <v>425478</v>
      </c>
      <c r="AU25" s="31">
        <f t="shared" si="20"/>
        <v>908956</v>
      </c>
      <c r="AV25" s="31">
        <f t="shared" si="21"/>
        <v>3846473</v>
      </c>
      <c r="AW25" s="31">
        <f t="shared" si="21"/>
        <v>3576678</v>
      </c>
      <c r="AX25" s="31">
        <f t="shared" si="22"/>
        <v>7423151</v>
      </c>
      <c r="AY25" s="31">
        <v>117548</v>
      </c>
      <c r="AZ25" s="31">
        <v>87352</v>
      </c>
      <c r="BA25" s="32">
        <f t="shared" si="26"/>
        <v>204900</v>
      </c>
      <c r="BB25" s="31">
        <v>94855</v>
      </c>
      <c r="BC25" s="31">
        <v>79481</v>
      </c>
      <c r="BD25" s="32">
        <f t="shared" si="11"/>
        <v>174336</v>
      </c>
      <c r="BE25" s="31">
        <f t="shared" si="27"/>
        <v>212403</v>
      </c>
      <c r="BF25" s="31">
        <f t="shared" si="27"/>
        <v>166833</v>
      </c>
      <c r="BG25" s="31">
        <f t="shared" si="28"/>
        <v>379236</v>
      </c>
      <c r="BH25" s="31">
        <f t="shared" si="12"/>
        <v>4058876</v>
      </c>
      <c r="BI25" s="31">
        <f t="shared" si="12"/>
        <v>3743511</v>
      </c>
      <c r="BJ25" s="31">
        <f t="shared" si="23"/>
        <v>7802387</v>
      </c>
      <c r="BK25" s="31">
        <f t="shared" si="24"/>
        <v>4058876</v>
      </c>
      <c r="BL25" s="31">
        <f t="shared" si="24"/>
        <v>3743511</v>
      </c>
      <c r="BM25" s="31">
        <f t="shared" si="25"/>
        <v>7802387</v>
      </c>
    </row>
    <row r="26" spans="1:65" s="47" customFormat="1" ht="18.75" customHeight="1">
      <c r="A26" s="29">
        <v>21</v>
      </c>
      <c r="B26" s="30" t="s">
        <v>74</v>
      </c>
      <c r="C26" s="31">
        <v>0</v>
      </c>
      <c r="D26" s="31">
        <v>0</v>
      </c>
      <c r="E26" s="31">
        <f t="shared" si="0"/>
        <v>0</v>
      </c>
      <c r="F26" s="31">
        <v>213300</v>
      </c>
      <c r="G26" s="31">
        <v>181025</v>
      </c>
      <c r="H26" s="32">
        <f t="shared" si="1"/>
        <v>394325</v>
      </c>
      <c r="I26" s="31">
        <v>201597</v>
      </c>
      <c r="J26" s="31">
        <v>167401</v>
      </c>
      <c r="K26" s="32">
        <f t="shared" si="2"/>
        <v>368998</v>
      </c>
      <c r="L26" s="31">
        <v>201385</v>
      </c>
      <c r="M26" s="31">
        <v>163740</v>
      </c>
      <c r="N26" s="32">
        <f t="shared" si="3"/>
        <v>365125</v>
      </c>
      <c r="O26" s="31">
        <v>199647</v>
      </c>
      <c r="P26" s="31">
        <v>164786</v>
      </c>
      <c r="Q26" s="32">
        <f>O26+P26</f>
        <v>364433</v>
      </c>
      <c r="R26" s="31">
        <v>198566</v>
      </c>
      <c r="S26" s="31">
        <v>162395</v>
      </c>
      <c r="T26" s="32">
        <f t="shared" si="5"/>
        <v>360961</v>
      </c>
      <c r="U26" s="31">
        <f t="shared" si="13"/>
        <v>1014495</v>
      </c>
      <c r="V26" s="31">
        <f t="shared" si="13"/>
        <v>839347</v>
      </c>
      <c r="W26" s="31">
        <f t="shared" si="14"/>
        <v>1853842</v>
      </c>
      <c r="X26" s="31">
        <v>189070</v>
      </c>
      <c r="Y26" s="31">
        <v>152562</v>
      </c>
      <c r="Z26" s="32">
        <f t="shared" si="6"/>
        <v>341632</v>
      </c>
      <c r="AA26" s="31">
        <v>190964</v>
      </c>
      <c r="AB26" s="31">
        <v>158289</v>
      </c>
      <c r="AC26" s="32">
        <f t="shared" si="7"/>
        <v>349253</v>
      </c>
      <c r="AD26" s="31">
        <v>201260</v>
      </c>
      <c r="AE26" s="31">
        <v>167711</v>
      </c>
      <c r="AF26" s="32">
        <f t="shared" si="8"/>
        <v>368971</v>
      </c>
      <c r="AG26" s="31">
        <f t="shared" si="15"/>
        <v>581294</v>
      </c>
      <c r="AH26" s="31">
        <f t="shared" si="15"/>
        <v>478562</v>
      </c>
      <c r="AI26" s="31">
        <f t="shared" si="16"/>
        <v>1059856</v>
      </c>
      <c r="AJ26" s="31">
        <f t="shared" si="17"/>
        <v>1595789</v>
      </c>
      <c r="AK26" s="31">
        <f t="shared" si="17"/>
        <v>1317909</v>
      </c>
      <c r="AL26" s="31">
        <f t="shared" si="18"/>
        <v>2913698</v>
      </c>
      <c r="AM26" s="31">
        <v>156903</v>
      </c>
      <c r="AN26" s="31">
        <v>135952</v>
      </c>
      <c r="AO26" s="32">
        <f t="shared" si="9"/>
        <v>292855</v>
      </c>
      <c r="AP26" s="31">
        <v>141884</v>
      </c>
      <c r="AQ26" s="31">
        <v>124444</v>
      </c>
      <c r="AR26" s="32">
        <f t="shared" si="10"/>
        <v>266328</v>
      </c>
      <c r="AS26" s="31">
        <f t="shared" si="19"/>
        <v>298787</v>
      </c>
      <c r="AT26" s="31">
        <f t="shared" si="19"/>
        <v>260396</v>
      </c>
      <c r="AU26" s="31">
        <f t="shared" si="20"/>
        <v>559183</v>
      </c>
      <c r="AV26" s="31">
        <f t="shared" si="21"/>
        <v>1894576</v>
      </c>
      <c r="AW26" s="31">
        <f t="shared" si="21"/>
        <v>1578305</v>
      </c>
      <c r="AX26" s="31">
        <f t="shared" si="22"/>
        <v>3472881</v>
      </c>
      <c r="AY26" s="31">
        <v>108871</v>
      </c>
      <c r="AZ26" s="31">
        <v>86433</v>
      </c>
      <c r="BA26" s="32">
        <f t="shared" si="26"/>
        <v>195304</v>
      </c>
      <c r="BB26" s="31">
        <v>96547</v>
      </c>
      <c r="BC26" s="31">
        <v>84852</v>
      </c>
      <c r="BD26" s="32">
        <f t="shared" si="11"/>
        <v>181399</v>
      </c>
      <c r="BE26" s="31">
        <f t="shared" si="27"/>
        <v>205418</v>
      </c>
      <c r="BF26" s="31">
        <f t="shared" si="27"/>
        <v>171285</v>
      </c>
      <c r="BG26" s="31">
        <f t="shared" si="28"/>
        <v>376703</v>
      </c>
      <c r="BH26" s="31">
        <f t="shared" si="12"/>
        <v>2099994</v>
      </c>
      <c r="BI26" s="31">
        <f t="shared" si="12"/>
        <v>1749590</v>
      </c>
      <c r="BJ26" s="31">
        <f t="shared" si="23"/>
        <v>3849584</v>
      </c>
      <c r="BK26" s="31">
        <f t="shared" si="24"/>
        <v>2099994</v>
      </c>
      <c r="BL26" s="31">
        <f t="shared" si="24"/>
        <v>1749590</v>
      </c>
      <c r="BM26" s="31">
        <f t="shared" si="25"/>
        <v>3849584</v>
      </c>
    </row>
    <row r="27" spans="1:65" s="47" customFormat="1" ht="18.75" customHeight="1">
      <c r="A27" s="29">
        <v>22</v>
      </c>
      <c r="B27" s="30" t="s">
        <v>32</v>
      </c>
      <c r="C27" s="31">
        <v>137213</v>
      </c>
      <c r="D27" s="31">
        <v>98037</v>
      </c>
      <c r="E27" s="31">
        <f t="shared" si="0"/>
        <v>235250</v>
      </c>
      <c r="F27" s="31">
        <v>1310381</v>
      </c>
      <c r="G27" s="31">
        <v>1131071</v>
      </c>
      <c r="H27" s="32">
        <f t="shared" si="1"/>
        <v>2441452</v>
      </c>
      <c r="I27" s="31">
        <v>983424</v>
      </c>
      <c r="J27" s="31">
        <v>869031</v>
      </c>
      <c r="K27" s="32">
        <f t="shared" si="2"/>
        <v>1852455</v>
      </c>
      <c r="L27" s="31">
        <v>886771</v>
      </c>
      <c r="M27" s="31">
        <v>768254</v>
      </c>
      <c r="N27" s="32">
        <f t="shared" si="3"/>
        <v>1655025</v>
      </c>
      <c r="O27" s="31">
        <v>796915</v>
      </c>
      <c r="P27" s="31">
        <v>681886</v>
      </c>
      <c r="Q27" s="32">
        <f t="shared" si="4"/>
        <v>1478801</v>
      </c>
      <c r="R27" s="31">
        <v>749818</v>
      </c>
      <c r="S27" s="31">
        <v>621405</v>
      </c>
      <c r="T27" s="32">
        <f t="shared" si="5"/>
        <v>1371223</v>
      </c>
      <c r="U27" s="31">
        <f t="shared" si="13"/>
        <v>4727309</v>
      </c>
      <c r="V27" s="31">
        <f t="shared" si="13"/>
        <v>4071647</v>
      </c>
      <c r="W27" s="31">
        <f t="shared" si="14"/>
        <v>8798956</v>
      </c>
      <c r="X27" s="31">
        <v>809705</v>
      </c>
      <c r="Y27" s="31">
        <v>592024</v>
      </c>
      <c r="Z27" s="32">
        <f t="shared" si="6"/>
        <v>1401729</v>
      </c>
      <c r="AA27" s="31">
        <v>734919</v>
      </c>
      <c r="AB27" s="31">
        <v>517568</v>
      </c>
      <c r="AC27" s="32">
        <f t="shared" si="7"/>
        <v>1252487</v>
      </c>
      <c r="AD27" s="31">
        <v>763414</v>
      </c>
      <c r="AE27" s="31">
        <v>510413</v>
      </c>
      <c r="AF27" s="32">
        <f t="shared" si="8"/>
        <v>1273827</v>
      </c>
      <c r="AG27" s="31">
        <f t="shared" si="15"/>
        <v>2308038</v>
      </c>
      <c r="AH27" s="31">
        <f t="shared" si="15"/>
        <v>1620005</v>
      </c>
      <c r="AI27" s="31">
        <f t="shared" si="16"/>
        <v>3928043</v>
      </c>
      <c r="AJ27" s="31">
        <f t="shared" si="17"/>
        <v>7035347</v>
      </c>
      <c r="AK27" s="31">
        <f t="shared" si="17"/>
        <v>5691652</v>
      </c>
      <c r="AL27" s="31">
        <f t="shared" si="18"/>
        <v>12726999</v>
      </c>
      <c r="AM27" s="31">
        <v>561118</v>
      </c>
      <c r="AN27" s="31">
        <v>344686</v>
      </c>
      <c r="AO27" s="32">
        <f t="shared" si="9"/>
        <v>905804</v>
      </c>
      <c r="AP27" s="31">
        <v>542911</v>
      </c>
      <c r="AQ27" s="31">
        <v>310229</v>
      </c>
      <c r="AR27" s="32">
        <f t="shared" si="10"/>
        <v>853140</v>
      </c>
      <c r="AS27" s="31">
        <f t="shared" si="19"/>
        <v>1104029</v>
      </c>
      <c r="AT27" s="31">
        <f t="shared" si="19"/>
        <v>654915</v>
      </c>
      <c r="AU27" s="31">
        <f t="shared" si="20"/>
        <v>1758944</v>
      </c>
      <c r="AV27" s="31">
        <f t="shared" si="21"/>
        <v>8139376</v>
      </c>
      <c r="AW27" s="31">
        <f t="shared" si="21"/>
        <v>6346567</v>
      </c>
      <c r="AX27" s="31">
        <f t="shared" si="22"/>
        <v>14485943</v>
      </c>
      <c r="AY27" s="31">
        <v>387659</v>
      </c>
      <c r="AZ27" s="31">
        <v>216258</v>
      </c>
      <c r="BA27" s="32">
        <f t="shared" si="26"/>
        <v>603917</v>
      </c>
      <c r="BB27" s="31">
        <v>292106</v>
      </c>
      <c r="BC27" s="31">
        <v>158664</v>
      </c>
      <c r="BD27" s="32">
        <f t="shared" si="11"/>
        <v>450770</v>
      </c>
      <c r="BE27" s="31">
        <f t="shared" si="27"/>
        <v>679765</v>
      </c>
      <c r="BF27" s="31">
        <f t="shared" si="27"/>
        <v>374922</v>
      </c>
      <c r="BG27" s="31">
        <f t="shared" si="28"/>
        <v>1054687</v>
      </c>
      <c r="BH27" s="31">
        <f t="shared" si="12"/>
        <v>8819141</v>
      </c>
      <c r="BI27" s="31">
        <f t="shared" si="12"/>
        <v>6721489</v>
      </c>
      <c r="BJ27" s="31">
        <f t="shared" si="23"/>
        <v>15540630</v>
      </c>
      <c r="BK27" s="31">
        <f t="shared" si="24"/>
        <v>8956354</v>
      </c>
      <c r="BL27" s="31">
        <f t="shared" si="24"/>
        <v>6819526</v>
      </c>
      <c r="BM27" s="31">
        <f t="shared" si="25"/>
        <v>15775880</v>
      </c>
    </row>
    <row r="28" spans="1:65" s="47" customFormat="1" ht="18.75" customHeight="1">
      <c r="A28" s="29">
        <v>23</v>
      </c>
      <c r="B28" s="30" t="s">
        <v>33</v>
      </c>
      <c r="C28" s="31">
        <v>13911</v>
      </c>
      <c r="D28" s="31">
        <v>12474</v>
      </c>
      <c r="E28" s="31">
        <f t="shared" si="0"/>
        <v>26385</v>
      </c>
      <c r="F28" s="31">
        <v>8004</v>
      </c>
      <c r="G28" s="31">
        <v>7573</v>
      </c>
      <c r="H28" s="32">
        <f t="shared" si="1"/>
        <v>15577</v>
      </c>
      <c r="I28" s="31">
        <v>8671</v>
      </c>
      <c r="J28" s="31">
        <v>8054</v>
      </c>
      <c r="K28" s="32">
        <f t="shared" si="2"/>
        <v>16725</v>
      </c>
      <c r="L28" s="31">
        <v>8960</v>
      </c>
      <c r="M28" s="31">
        <v>8214</v>
      </c>
      <c r="N28" s="32">
        <f t="shared" si="3"/>
        <v>17174</v>
      </c>
      <c r="O28" s="31">
        <v>8723</v>
      </c>
      <c r="P28" s="31">
        <v>8548</v>
      </c>
      <c r="Q28" s="32">
        <f t="shared" si="4"/>
        <v>17271</v>
      </c>
      <c r="R28" s="31">
        <v>7006</v>
      </c>
      <c r="S28" s="31">
        <v>7419</v>
      </c>
      <c r="T28" s="32">
        <f t="shared" si="5"/>
        <v>14425</v>
      </c>
      <c r="U28" s="31">
        <f t="shared" si="13"/>
        <v>41364</v>
      </c>
      <c r="V28" s="31">
        <f t="shared" si="13"/>
        <v>39808</v>
      </c>
      <c r="W28" s="31">
        <f t="shared" si="14"/>
        <v>81172</v>
      </c>
      <c r="X28" s="31">
        <v>5944</v>
      </c>
      <c r="Y28" s="31">
        <v>7001</v>
      </c>
      <c r="Z28" s="32">
        <f t="shared" si="6"/>
        <v>12945</v>
      </c>
      <c r="AA28" s="31">
        <v>4815</v>
      </c>
      <c r="AB28" s="31">
        <v>5665</v>
      </c>
      <c r="AC28" s="32">
        <f t="shared" si="7"/>
        <v>10480</v>
      </c>
      <c r="AD28" s="31">
        <v>4391</v>
      </c>
      <c r="AE28" s="31">
        <v>5359</v>
      </c>
      <c r="AF28" s="32">
        <f t="shared" si="8"/>
        <v>9750</v>
      </c>
      <c r="AG28" s="31">
        <f t="shared" si="15"/>
        <v>15150</v>
      </c>
      <c r="AH28" s="31">
        <f t="shared" si="15"/>
        <v>18025</v>
      </c>
      <c r="AI28" s="31">
        <f t="shared" si="16"/>
        <v>33175</v>
      </c>
      <c r="AJ28" s="31">
        <f t="shared" si="17"/>
        <v>56514</v>
      </c>
      <c r="AK28" s="31">
        <f t="shared" si="17"/>
        <v>57833</v>
      </c>
      <c r="AL28" s="31">
        <f t="shared" si="18"/>
        <v>114347</v>
      </c>
      <c r="AM28" s="31">
        <v>3425</v>
      </c>
      <c r="AN28" s="31">
        <v>3950</v>
      </c>
      <c r="AO28" s="32">
        <f t="shared" si="9"/>
        <v>7375</v>
      </c>
      <c r="AP28" s="31">
        <v>2458</v>
      </c>
      <c r="AQ28" s="31">
        <v>2756</v>
      </c>
      <c r="AR28" s="32">
        <f t="shared" si="10"/>
        <v>5214</v>
      </c>
      <c r="AS28" s="31">
        <f t="shared" si="19"/>
        <v>5883</v>
      </c>
      <c r="AT28" s="31">
        <f t="shared" si="19"/>
        <v>6706</v>
      </c>
      <c r="AU28" s="31">
        <f t="shared" si="20"/>
        <v>12589</v>
      </c>
      <c r="AV28" s="31">
        <f t="shared" si="21"/>
        <v>62397</v>
      </c>
      <c r="AW28" s="31">
        <f t="shared" si="21"/>
        <v>64539</v>
      </c>
      <c r="AX28" s="31">
        <f t="shared" si="22"/>
        <v>126936</v>
      </c>
      <c r="AY28" s="31">
        <v>2142</v>
      </c>
      <c r="AZ28" s="31">
        <v>2177</v>
      </c>
      <c r="BA28" s="32">
        <f t="shared" si="26"/>
        <v>4319</v>
      </c>
      <c r="BB28" s="31">
        <v>1935</v>
      </c>
      <c r="BC28" s="31">
        <v>2162</v>
      </c>
      <c r="BD28" s="32">
        <f t="shared" si="11"/>
        <v>4097</v>
      </c>
      <c r="BE28" s="31">
        <f t="shared" si="27"/>
        <v>4077</v>
      </c>
      <c r="BF28" s="31">
        <f t="shared" si="27"/>
        <v>4339</v>
      </c>
      <c r="BG28" s="31">
        <f t="shared" si="28"/>
        <v>8416</v>
      </c>
      <c r="BH28" s="31">
        <f t="shared" si="12"/>
        <v>66474</v>
      </c>
      <c r="BI28" s="31">
        <f t="shared" si="12"/>
        <v>68878</v>
      </c>
      <c r="BJ28" s="31">
        <f t="shared" si="23"/>
        <v>135352</v>
      </c>
      <c r="BK28" s="31">
        <f t="shared" si="24"/>
        <v>80385</v>
      </c>
      <c r="BL28" s="31">
        <f t="shared" si="24"/>
        <v>81352</v>
      </c>
      <c r="BM28" s="31">
        <f t="shared" si="25"/>
        <v>161737</v>
      </c>
    </row>
    <row r="29" spans="1:65" s="47" customFormat="1" ht="18.75" customHeight="1">
      <c r="A29" s="29">
        <v>24</v>
      </c>
      <c r="B29" s="30" t="s">
        <v>34</v>
      </c>
      <c r="C29" s="31">
        <v>320212</v>
      </c>
      <c r="D29" s="31">
        <v>360320</v>
      </c>
      <c r="E29" s="31">
        <f t="shared" si="0"/>
        <v>680532</v>
      </c>
      <c r="F29" s="31">
        <v>628699</v>
      </c>
      <c r="G29" s="31">
        <v>592857</v>
      </c>
      <c r="H29" s="32">
        <f t="shared" si="1"/>
        <v>1221556</v>
      </c>
      <c r="I29" s="31">
        <v>617340</v>
      </c>
      <c r="J29" s="31">
        <v>585546</v>
      </c>
      <c r="K29" s="32">
        <f t="shared" si="2"/>
        <v>1202886</v>
      </c>
      <c r="L29" s="31">
        <v>631201</v>
      </c>
      <c r="M29" s="31">
        <v>596276</v>
      </c>
      <c r="N29" s="32">
        <f t="shared" si="3"/>
        <v>1227477</v>
      </c>
      <c r="O29" s="31">
        <v>645939</v>
      </c>
      <c r="P29" s="31">
        <v>608180</v>
      </c>
      <c r="Q29" s="32">
        <f t="shared" si="4"/>
        <v>1254119</v>
      </c>
      <c r="R29" s="31">
        <v>667011</v>
      </c>
      <c r="S29" s="31">
        <v>627407</v>
      </c>
      <c r="T29" s="32">
        <f t="shared" si="5"/>
        <v>1294418</v>
      </c>
      <c r="U29" s="31">
        <f t="shared" ref="U29" si="47">F29+I29+L29+O29+R29</f>
        <v>3190190</v>
      </c>
      <c r="V29" s="31">
        <f t="shared" ref="V29" si="48">G29+J29+M29+P29+S29</f>
        <v>3010266</v>
      </c>
      <c r="W29" s="31">
        <f t="shared" ref="W29" si="49">U29+V29</f>
        <v>6200456</v>
      </c>
      <c r="X29" s="31">
        <v>635164</v>
      </c>
      <c r="Y29" s="31">
        <v>590537</v>
      </c>
      <c r="Z29" s="32">
        <f t="shared" si="6"/>
        <v>1225701</v>
      </c>
      <c r="AA29" s="31">
        <v>647171</v>
      </c>
      <c r="AB29" s="31">
        <v>599399</v>
      </c>
      <c r="AC29" s="32">
        <f t="shared" si="7"/>
        <v>1246570</v>
      </c>
      <c r="AD29" s="31">
        <v>652761</v>
      </c>
      <c r="AE29" s="31">
        <v>610136</v>
      </c>
      <c r="AF29" s="32">
        <f t="shared" si="8"/>
        <v>1262897</v>
      </c>
      <c r="AG29" s="31">
        <f t="shared" ref="AG29" si="50">X29+AA29+AD29</f>
        <v>1935096</v>
      </c>
      <c r="AH29" s="31">
        <f t="shared" ref="AH29" si="51">Y29+AB29+AE29</f>
        <v>1800072</v>
      </c>
      <c r="AI29" s="31">
        <f t="shared" ref="AI29" si="52">AG29+AH29</f>
        <v>3735168</v>
      </c>
      <c r="AJ29" s="31">
        <f t="shared" ref="AJ29" si="53">U29+AG29</f>
        <v>5125286</v>
      </c>
      <c r="AK29" s="31">
        <f t="shared" ref="AK29" si="54">V29+AH29</f>
        <v>4810338</v>
      </c>
      <c r="AL29" s="31">
        <f t="shared" ref="AL29" si="55">AJ29+AK29</f>
        <v>9935624</v>
      </c>
      <c r="AM29" s="31">
        <v>516357</v>
      </c>
      <c r="AN29" s="31">
        <v>492194</v>
      </c>
      <c r="AO29" s="32">
        <f t="shared" si="9"/>
        <v>1008551</v>
      </c>
      <c r="AP29" s="31">
        <v>427302</v>
      </c>
      <c r="AQ29" s="31">
        <v>440341</v>
      </c>
      <c r="AR29" s="32">
        <f t="shared" si="10"/>
        <v>867643</v>
      </c>
      <c r="AS29" s="31">
        <f t="shared" ref="AS29" si="56">AM29+AP29</f>
        <v>943659</v>
      </c>
      <c r="AT29" s="31">
        <f t="shared" ref="AT29" si="57">AN29+AQ29</f>
        <v>932535</v>
      </c>
      <c r="AU29" s="31">
        <f t="shared" ref="AU29" si="58">AS29+AT29</f>
        <v>1876194</v>
      </c>
      <c r="AV29" s="31">
        <f t="shared" ref="AV29" si="59">U29+AG29+AS29</f>
        <v>6068945</v>
      </c>
      <c r="AW29" s="31">
        <f t="shared" ref="AW29" si="60">V29+AH29+AT29</f>
        <v>5742873</v>
      </c>
      <c r="AX29" s="31">
        <f t="shared" ref="AX29" si="61">AV29+AW29</f>
        <v>11811818</v>
      </c>
      <c r="AY29" s="31">
        <v>269933</v>
      </c>
      <c r="AZ29" s="31">
        <v>312739</v>
      </c>
      <c r="BA29" s="32">
        <f t="shared" si="26"/>
        <v>582672</v>
      </c>
      <c r="BB29" s="31">
        <v>271047</v>
      </c>
      <c r="BC29" s="31">
        <v>314719</v>
      </c>
      <c r="BD29" s="32">
        <f t="shared" si="11"/>
        <v>585766</v>
      </c>
      <c r="BE29" s="31">
        <f t="shared" ref="BE29" si="62">AY29+BB29</f>
        <v>540980</v>
      </c>
      <c r="BF29" s="31">
        <f t="shared" ref="BF29" si="63">AZ29+BC29</f>
        <v>627458</v>
      </c>
      <c r="BG29" s="31">
        <f t="shared" ref="BG29" si="64">BE29+BF29</f>
        <v>1168438</v>
      </c>
      <c r="BH29" s="31">
        <f t="shared" ref="BH29" si="65">U29+AG29+AS29+BE29</f>
        <v>6609925</v>
      </c>
      <c r="BI29" s="31">
        <f t="shared" ref="BI29" si="66">V29+AH29+AT29+BF29</f>
        <v>6370331</v>
      </c>
      <c r="BJ29" s="31">
        <f t="shared" ref="BJ29" si="67">BH29+BI29</f>
        <v>12980256</v>
      </c>
      <c r="BK29" s="31">
        <f t="shared" si="24"/>
        <v>6930137</v>
      </c>
      <c r="BL29" s="31">
        <f t="shared" si="24"/>
        <v>6730651</v>
      </c>
      <c r="BM29" s="31">
        <f t="shared" si="25"/>
        <v>13660788</v>
      </c>
    </row>
    <row r="30" spans="1:65" s="47" customFormat="1" ht="18.75" customHeight="1">
      <c r="A30" s="29">
        <v>25</v>
      </c>
      <c r="B30" s="30" t="s">
        <v>35</v>
      </c>
      <c r="C30" s="31">
        <v>4616</v>
      </c>
      <c r="D30" s="31">
        <v>3919</v>
      </c>
      <c r="E30" s="31">
        <f t="shared" si="0"/>
        <v>8535</v>
      </c>
      <c r="F30" s="31">
        <v>48864</v>
      </c>
      <c r="G30" s="31">
        <v>47120</v>
      </c>
      <c r="H30" s="32">
        <f t="shared" si="1"/>
        <v>95984</v>
      </c>
      <c r="I30" s="31">
        <v>42958</v>
      </c>
      <c r="J30" s="31">
        <v>41500</v>
      </c>
      <c r="K30" s="32">
        <f t="shared" si="2"/>
        <v>84458</v>
      </c>
      <c r="L30" s="31">
        <v>46285</v>
      </c>
      <c r="M30" s="31">
        <v>43400</v>
      </c>
      <c r="N30" s="32">
        <f t="shared" si="3"/>
        <v>89685</v>
      </c>
      <c r="O30" s="31">
        <v>43984</v>
      </c>
      <c r="P30" s="31">
        <v>41475</v>
      </c>
      <c r="Q30" s="32">
        <f t="shared" si="4"/>
        <v>85459</v>
      </c>
      <c r="R30" s="31">
        <v>46034</v>
      </c>
      <c r="S30" s="31">
        <v>42896</v>
      </c>
      <c r="T30" s="32">
        <f t="shared" si="5"/>
        <v>88930</v>
      </c>
      <c r="U30" s="31">
        <f t="shared" si="13"/>
        <v>228125</v>
      </c>
      <c r="V30" s="31">
        <f t="shared" si="13"/>
        <v>216391</v>
      </c>
      <c r="W30" s="31">
        <f t="shared" si="14"/>
        <v>444516</v>
      </c>
      <c r="X30" s="31">
        <v>44915</v>
      </c>
      <c r="Y30" s="31">
        <v>43212</v>
      </c>
      <c r="Z30" s="32">
        <f t="shared" si="6"/>
        <v>88127</v>
      </c>
      <c r="AA30" s="31">
        <v>36197</v>
      </c>
      <c r="AB30" s="31">
        <v>34520</v>
      </c>
      <c r="AC30" s="32">
        <f t="shared" si="7"/>
        <v>70717</v>
      </c>
      <c r="AD30" s="31">
        <v>30377</v>
      </c>
      <c r="AE30" s="31">
        <v>30082</v>
      </c>
      <c r="AF30" s="32">
        <f t="shared" si="8"/>
        <v>60459</v>
      </c>
      <c r="AG30" s="31">
        <f t="shared" si="15"/>
        <v>111489</v>
      </c>
      <c r="AH30" s="31">
        <f t="shared" si="15"/>
        <v>107814</v>
      </c>
      <c r="AI30" s="31">
        <f t="shared" si="16"/>
        <v>219303</v>
      </c>
      <c r="AJ30" s="31">
        <f t="shared" si="17"/>
        <v>339614</v>
      </c>
      <c r="AK30" s="31">
        <f t="shared" si="17"/>
        <v>324205</v>
      </c>
      <c r="AL30" s="31">
        <f t="shared" si="18"/>
        <v>663819</v>
      </c>
      <c r="AM30" s="31">
        <v>31011</v>
      </c>
      <c r="AN30" s="31">
        <v>30013</v>
      </c>
      <c r="AO30" s="32">
        <f t="shared" si="9"/>
        <v>61024</v>
      </c>
      <c r="AP30" s="31">
        <v>23682</v>
      </c>
      <c r="AQ30" s="31">
        <v>22135</v>
      </c>
      <c r="AR30" s="32">
        <f t="shared" si="10"/>
        <v>45817</v>
      </c>
      <c r="AS30" s="31">
        <f t="shared" si="19"/>
        <v>54693</v>
      </c>
      <c r="AT30" s="31">
        <f t="shared" si="19"/>
        <v>52148</v>
      </c>
      <c r="AU30" s="31">
        <f t="shared" si="20"/>
        <v>106841</v>
      </c>
      <c r="AV30" s="31">
        <f t="shared" si="21"/>
        <v>394307</v>
      </c>
      <c r="AW30" s="31">
        <f t="shared" si="21"/>
        <v>376353</v>
      </c>
      <c r="AX30" s="31">
        <f t="shared" si="22"/>
        <v>770660</v>
      </c>
      <c r="AY30" s="31">
        <v>12433</v>
      </c>
      <c r="AZ30" s="31">
        <v>9137</v>
      </c>
      <c r="BA30" s="32">
        <f t="shared" si="26"/>
        <v>21570</v>
      </c>
      <c r="BB30" s="31">
        <v>10873</v>
      </c>
      <c r="BC30" s="31">
        <v>8296</v>
      </c>
      <c r="BD30" s="32">
        <f t="shared" si="11"/>
        <v>19169</v>
      </c>
      <c r="BE30" s="31">
        <f t="shared" si="27"/>
        <v>23306</v>
      </c>
      <c r="BF30" s="31">
        <f t="shared" si="27"/>
        <v>17433</v>
      </c>
      <c r="BG30" s="31">
        <f t="shared" si="28"/>
        <v>40739</v>
      </c>
      <c r="BH30" s="31">
        <f t="shared" si="12"/>
        <v>417613</v>
      </c>
      <c r="BI30" s="31">
        <f t="shared" si="12"/>
        <v>393786</v>
      </c>
      <c r="BJ30" s="31">
        <f t="shared" si="23"/>
        <v>811399</v>
      </c>
      <c r="BK30" s="31">
        <f t="shared" si="24"/>
        <v>422229</v>
      </c>
      <c r="BL30" s="31">
        <f t="shared" si="24"/>
        <v>397705</v>
      </c>
      <c r="BM30" s="31">
        <f t="shared" si="25"/>
        <v>819934</v>
      </c>
    </row>
    <row r="31" spans="1:65" s="47" customFormat="1" ht="18.75" customHeight="1">
      <c r="A31" s="29">
        <v>26</v>
      </c>
      <c r="B31" s="30" t="s">
        <v>36</v>
      </c>
      <c r="C31" s="31">
        <v>0</v>
      </c>
      <c r="D31" s="31">
        <v>0</v>
      </c>
      <c r="E31" s="31">
        <f t="shared" si="0"/>
        <v>0</v>
      </c>
      <c r="F31" s="31">
        <v>2816733</v>
      </c>
      <c r="G31" s="31">
        <v>2766484</v>
      </c>
      <c r="H31" s="33">
        <f t="shared" si="1"/>
        <v>5583217</v>
      </c>
      <c r="I31" s="31">
        <v>2642511</v>
      </c>
      <c r="J31" s="31">
        <v>2617150</v>
      </c>
      <c r="K31" s="33">
        <f t="shared" si="2"/>
        <v>5259661</v>
      </c>
      <c r="L31" s="31">
        <v>2619814</v>
      </c>
      <c r="M31" s="31">
        <v>2598200</v>
      </c>
      <c r="N31" s="33">
        <f t="shared" si="3"/>
        <v>5218014</v>
      </c>
      <c r="O31" s="31">
        <v>2491647</v>
      </c>
      <c r="P31" s="31">
        <v>2371415</v>
      </c>
      <c r="Q31" s="33">
        <f t="shared" si="4"/>
        <v>4863062</v>
      </c>
      <c r="R31" s="31">
        <v>2208849</v>
      </c>
      <c r="S31" s="31">
        <v>1941102</v>
      </c>
      <c r="T31" s="33">
        <f t="shared" si="5"/>
        <v>4149951</v>
      </c>
      <c r="U31" s="31">
        <f t="shared" si="13"/>
        <v>12779554</v>
      </c>
      <c r="V31" s="31">
        <f t="shared" si="13"/>
        <v>12294351</v>
      </c>
      <c r="W31" s="31">
        <f t="shared" si="14"/>
        <v>25073905</v>
      </c>
      <c r="X31" s="31">
        <v>1783218</v>
      </c>
      <c r="Y31" s="31">
        <v>1568860</v>
      </c>
      <c r="Z31" s="32">
        <f t="shared" si="6"/>
        <v>3352078</v>
      </c>
      <c r="AA31" s="31">
        <v>1731039</v>
      </c>
      <c r="AB31" s="31">
        <v>1367081</v>
      </c>
      <c r="AC31" s="32">
        <f t="shared" si="7"/>
        <v>3098120</v>
      </c>
      <c r="AD31" s="31">
        <v>1705109</v>
      </c>
      <c r="AE31" s="31">
        <v>1344919</v>
      </c>
      <c r="AF31" s="32">
        <f t="shared" si="8"/>
        <v>3050028</v>
      </c>
      <c r="AG31" s="31">
        <f t="shared" si="15"/>
        <v>5219366</v>
      </c>
      <c r="AH31" s="31">
        <f t="shared" si="15"/>
        <v>4280860</v>
      </c>
      <c r="AI31" s="31">
        <f t="shared" si="16"/>
        <v>9500226</v>
      </c>
      <c r="AJ31" s="31">
        <f t="shared" si="17"/>
        <v>17998920</v>
      </c>
      <c r="AK31" s="31">
        <f t="shared" si="17"/>
        <v>16575211</v>
      </c>
      <c r="AL31" s="31">
        <f t="shared" si="18"/>
        <v>34574131</v>
      </c>
      <c r="AM31" s="31">
        <v>1881929</v>
      </c>
      <c r="AN31" s="31">
        <v>1390312</v>
      </c>
      <c r="AO31" s="32">
        <f t="shared" si="9"/>
        <v>3272241</v>
      </c>
      <c r="AP31" s="31">
        <v>1834028</v>
      </c>
      <c r="AQ31" s="31">
        <v>1350287</v>
      </c>
      <c r="AR31" s="32">
        <f t="shared" si="10"/>
        <v>3184315</v>
      </c>
      <c r="AS31" s="31">
        <f t="shared" si="19"/>
        <v>3715957</v>
      </c>
      <c r="AT31" s="31">
        <f t="shared" si="19"/>
        <v>2740599</v>
      </c>
      <c r="AU31" s="31">
        <f t="shared" si="20"/>
        <v>6456556</v>
      </c>
      <c r="AV31" s="31">
        <f t="shared" si="21"/>
        <v>21714877</v>
      </c>
      <c r="AW31" s="31">
        <f t="shared" si="21"/>
        <v>19315810</v>
      </c>
      <c r="AX31" s="31">
        <f t="shared" si="22"/>
        <v>41030687</v>
      </c>
      <c r="AY31" s="31">
        <v>842112</v>
      </c>
      <c r="AZ31" s="31">
        <v>633360</v>
      </c>
      <c r="BA31" s="32">
        <f t="shared" si="26"/>
        <v>1475472</v>
      </c>
      <c r="BB31" s="31">
        <v>877146</v>
      </c>
      <c r="BC31" s="31">
        <v>659714</v>
      </c>
      <c r="BD31" s="32">
        <f t="shared" si="11"/>
        <v>1536860</v>
      </c>
      <c r="BE31" s="31">
        <f t="shared" si="27"/>
        <v>1719258</v>
      </c>
      <c r="BF31" s="31">
        <f t="shared" si="27"/>
        <v>1293074</v>
      </c>
      <c r="BG31" s="31">
        <f t="shared" si="28"/>
        <v>3012332</v>
      </c>
      <c r="BH31" s="31">
        <f t="shared" si="12"/>
        <v>23434135</v>
      </c>
      <c r="BI31" s="31">
        <f t="shared" si="12"/>
        <v>20608884</v>
      </c>
      <c r="BJ31" s="31">
        <f t="shared" si="23"/>
        <v>44043019</v>
      </c>
      <c r="BK31" s="31">
        <f t="shared" si="24"/>
        <v>23434135</v>
      </c>
      <c r="BL31" s="31">
        <f t="shared" si="24"/>
        <v>20608884</v>
      </c>
      <c r="BM31" s="31">
        <f t="shared" si="25"/>
        <v>44043019</v>
      </c>
    </row>
    <row r="32" spans="1:65" s="47" customFormat="1" ht="18.75" customHeight="1">
      <c r="A32" s="29">
        <v>27</v>
      </c>
      <c r="B32" s="30" t="s">
        <v>37</v>
      </c>
      <c r="C32" s="35">
        <v>0</v>
      </c>
      <c r="D32" s="35">
        <v>0</v>
      </c>
      <c r="E32" s="31">
        <f t="shared" si="0"/>
        <v>0</v>
      </c>
      <c r="F32" s="35">
        <v>127296</v>
      </c>
      <c r="G32" s="35">
        <v>114388</v>
      </c>
      <c r="H32" s="32">
        <f t="shared" si="1"/>
        <v>241684</v>
      </c>
      <c r="I32" s="35">
        <v>115322</v>
      </c>
      <c r="J32" s="35">
        <v>106338</v>
      </c>
      <c r="K32" s="32">
        <f t="shared" si="2"/>
        <v>221660</v>
      </c>
      <c r="L32" s="35">
        <v>111796</v>
      </c>
      <c r="M32" s="35">
        <v>106158</v>
      </c>
      <c r="N32" s="32">
        <f t="shared" si="3"/>
        <v>217954</v>
      </c>
      <c r="O32" s="35">
        <v>109857</v>
      </c>
      <c r="P32" s="35">
        <v>104678</v>
      </c>
      <c r="Q32" s="32">
        <f t="shared" si="4"/>
        <v>214535</v>
      </c>
      <c r="R32" s="35">
        <v>103651</v>
      </c>
      <c r="S32" s="35">
        <v>100655</v>
      </c>
      <c r="T32" s="32">
        <f>R32+S32</f>
        <v>204306</v>
      </c>
      <c r="U32" s="31">
        <f t="shared" si="13"/>
        <v>567922</v>
      </c>
      <c r="V32" s="31">
        <f t="shared" si="13"/>
        <v>532217</v>
      </c>
      <c r="W32" s="31">
        <f t="shared" si="14"/>
        <v>1100139</v>
      </c>
      <c r="X32" s="35">
        <v>106632</v>
      </c>
      <c r="Y32" s="35">
        <v>104416</v>
      </c>
      <c r="Z32" s="32">
        <f>X32+Y32</f>
        <v>211048</v>
      </c>
      <c r="AA32" s="35">
        <v>106546</v>
      </c>
      <c r="AB32" s="35">
        <v>103166</v>
      </c>
      <c r="AC32" s="32">
        <f t="shared" si="7"/>
        <v>209712</v>
      </c>
      <c r="AD32" s="35">
        <v>103181</v>
      </c>
      <c r="AE32" s="35">
        <v>102275</v>
      </c>
      <c r="AF32" s="32">
        <f t="shared" si="8"/>
        <v>205456</v>
      </c>
      <c r="AG32" s="31">
        <f t="shared" si="15"/>
        <v>316359</v>
      </c>
      <c r="AH32" s="31">
        <f t="shared" si="15"/>
        <v>309857</v>
      </c>
      <c r="AI32" s="31">
        <f t="shared" si="16"/>
        <v>626216</v>
      </c>
      <c r="AJ32" s="31">
        <f t="shared" si="17"/>
        <v>884281</v>
      </c>
      <c r="AK32" s="31">
        <f t="shared" si="17"/>
        <v>842074</v>
      </c>
      <c r="AL32" s="31">
        <f t="shared" si="18"/>
        <v>1726355</v>
      </c>
      <c r="AM32" s="35">
        <v>101515</v>
      </c>
      <c r="AN32" s="35">
        <v>83720</v>
      </c>
      <c r="AO32" s="32">
        <f t="shared" si="9"/>
        <v>185235</v>
      </c>
      <c r="AP32" s="35">
        <v>84556</v>
      </c>
      <c r="AQ32" s="35">
        <v>73289</v>
      </c>
      <c r="AR32" s="32">
        <f t="shared" si="10"/>
        <v>157845</v>
      </c>
      <c r="AS32" s="31">
        <f t="shared" si="19"/>
        <v>186071</v>
      </c>
      <c r="AT32" s="31">
        <f t="shared" si="19"/>
        <v>157009</v>
      </c>
      <c r="AU32" s="31">
        <f t="shared" si="20"/>
        <v>343080</v>
      </c>
      <c r="AV32" s="31">
        <f t="shared" si="21"/>
        <v>1070352</v>
      </c>
      <c r="AW32" s="31">
        <f t="shared" si="21"/>
        <v>999083</v>
      </c>
      <c r="AX32" s="31">
        <f t="shared" si="22"/>
        <v>2069435</v>
      </c>
      <c r="AY32" s="35">
        <v>65494</v>
      </c>
      <c r="AZ32" s="35">
        <v>54922</v>
      </c>
      <c r="BA32" s="32">
        <f t="shared" si="26"/>
        <v>120416</v>
      </c>
      <c r="BB32" s="35">
        <v>60016</v>
      </c>
      <c r="BC32" s="35">
        <v>53877</v>
      </c>
      <c r="BD32" s="32">
        <f t="shared" si="11"/>
        <v>113893</v>
      </c>
      <c r="BE32" s="31">
        <f t="shared" si="27"/>
        <v>125510</v>
      </c>
      <c r="BF32" s="31">
        <f t="shared" si="27"/>
        <v>108799</v>
      </c>
      <c r="BG32" s="31">
        <f t="shared" si="28"/>
        <v>234309</v>
      </c>
      <c r="BH32" s="31">
        <f t="shared" si="12"/>
        <v>1195862</v>
      </c>
      <c r="BI32" s="31">
        <f t="shared" si="12"/>
        <v>1107882</v>
      </c>
      <c r="BJ32" s="31">
        <f t="shared" si="23"/>
        <v>2303744</v>
      </c>
      <c r="BK32" s="31">
        <f t="shared" si="24"/>
        <v>1195862</v>
      </c>
      <c r="BL32" s="31">
        <f t="shared" si="24"/>
        <v>1107882</v>
      </c>
      <c r="BM32" s="31">
        <f t="shared" si="25"/>
        <v>2303744</v>
      </c>
    </row>
    <row r="33" spans="1:65" s="47" customFormat="1" ht="18.75" customHeight="1">
      <c r="A33" s="29">
        <v>28</v>
      </c>
      <c r="B33" s="30" t="s">
        <v>38</v>
      </c>
      <c r="C33" s="30">
        <v>0</v>
      </c>
      <c r="D33" s="30">
        <v>0</v>
      </c>
      <c r="E33" s="31">
        <f t="shared" si="0"/>
        <v>0</v>
      </c>
      <c r="F33" s="35">
        <v>1312622</v>
      </c>
      <c r="G33" s="35">
        <v>1238489</v>
      </c>
      <c r="H33" s="31">
        <f>F33+G33</f>
        <v>2551111</v>
      </c>
      <c r="I33" s="35">
        <v>997297</v>
      </c>
      <c r="J33" s="35">
        <v>965478</v>
      </c>
      <c r="K33" s="32">
        <f t="shared" si="2"/>
        <v>1962775</v>
      </c>
      <c r="L33" s="35">
        <v>949395</v>
      </c>
      <c r="M33" s="35">
        <v>928885</v>
      </c>
      <c r="N33" s="32">
        <f t="shared" si="3"/>
        <v>1878280</v>
      </c>
      <c r="O33" s="35">
        <v>930736</v>
      </c>
      <c r="P33" s="35">
        <v>926115</v>
      </c>
      <c r="Q33" s="32">
        <f t="shared" si="4"/>
        <v>1856851</v>
      </c>
      <c r="R33" s="35">
        <v>897589</v>
      </c>
      <c r="S33" s="35">
        <v>919498</v>
      </c>
      <c r="T33" s="32">
        <f t="shared" si="5"/>
        <v>1817087</v>
      </c>
      <c r="U33" s="31">
        <f t="shared" si="13"/>
        <v>5087639</v>
      </c>
      <c r="V33" s="31">
        <f t="shared" si="13"/>
        <v>4978465</v>
      </c>
      <c r="W33" s="31">
        <f t="shared" si="14"/>
        <v>10066104</v>
      </c>
      <c r="X33" s="35">
        <v>784390</v>
      </c>
      <c r="Y33" s="35">
        <v>816321</v>
      </c>
      <c r="Z33" s="33">
        <f t="shared" si="6"/>
        <v>1600711</v>
      </c>
      <c r="AA33" s="35">
        <v>726468</v>
      </c>
      <c r="AB33" s="35">
        <v>771131</v>
      </c>
      <c r="AC33" s="33">
        <f t="shared" si="7"/>
        <v>1497599</v>
      </c>
      <c r="AD33" s="35">
        <v>634510</v>
      </c>
      <c r="AE33" s="35">
        <v>675002</v>
      </c>
      <c r="AF33" s="33">
        <f t="shared" si="8"/>
        <v>1309512</v>
      </c>
      <c r="AG33" s="31">
        <f t="shared" si="15"/>
        <v>2145368</v>
      </c>
      <c r="AH33" s="31">
        <f t="shared" si="15"/>
        <v>2262454</v>
      </c>
      <c r="AI33" s="31">
        <f t="shared" si="16"/>
        <v>4407822</v>
      </c>
      <c r="AJ33" s="31">
        <f t="shared" si="17"/>
        <v>7233007</v>
      </c>
      <c r="AK33" s="31">
        <f t="shared" si="17"/>
        <v>7240919</v>
      </c>
      <c r="AL33" s="31">
        <f t="shared" si="18"/>
        <v>14473926</v>
      </c>
      <c r="AM33" s="35">
        <v>537059</v>
      </c>
      <c r="AN33" s="35">
        <v>569056</v>
      </c>
      <c r="AO33" s="32">
        <f t="shared" si="9"/>
        <v>1106115</v>
      </c>
      <c r="AP33" s="35">
        <v>428554</v>
      </c>
      <c r="AQ33" s="35">
        <v>430953</v>
      </c>
      <c r="AR33" s="32">
        <f t="shared" si="10"/>
        <v>859507</v>
      </c>
      <c r="AS33" s="31">
        <f t="shared" si="19"/>
        <v>965613</v>
      </c>
      <c r="AT33" s="31">
        <f t="shared" si="19"/>
        <v>1000009</v>
      </c>
      <c r="AU33" s="31">
        <f t="shared" si="20"/>
        <v>1965622</v>
      </c>
      <c r="AV33" s="31">
        <f t="shared" si="21"/>
        <v>8198620</v>
      </c>
      <c r="AW33" s="31">
        <f t="shared" si="21"/>
        <v>8240928</v>
      </c>
      <c r="AX33" s="31">
        <f t="shared" si="22"/>
        <v>16439548</v>
      </c>
      <c r="AY33" s="35">
        <v>330663</v>
      </c>
      <c r="AZ33" s="35">
        <v>261072</v>
      </c>
      <c r="BA33" s="32">
        <f t="shared" si="26"/>
        <v>591735</v>
      </c>
      <c r="BB33" s="35">
        <v>239685</v>
      </c>
      <c r="BC33" s="35">
        <v>183924</v>
      </c>
      <c r="BD33" s="32">
        <f t="shared" si="11"/>
        <v>423609</v>
      </c>
      <c r="BE33" s="31">
        <f t="shared" si="27"/>
        <v>570348</v>
      </c>
      <c r="BF33" s="31">
        <f t="shared" si="27"/>
        <v>444996</v>
      </c>
      <c r="BG33" s="31">
        <f t="shared" si="28"/>
        <v>1015344</v>
      </c>
      <c r="BH33" s="31">
        <f t="shared" si="12"/>
        <v>8768968</v>
      </c>
      <c r="BI33" s="31">
        <f t="shared" si="12"/>
        <v>8685924</v>
      </c>
      <c r="BJ33" s="31">
        <f t="shared" si="23"/>
        <v>17454892</v>
      </c>
      <c r="BK33" s="31">
        <f t="shared" si="24"/>
        <v>8768968</v>
      </c>
      <c r="BL33" s="31">
        <f t="shared" si="24"/>
        <v>8685924</v>
      </c>
      <c r="BM33" s="31">
        <f t="shared" si="25"/>
        <v>17454892</v>
      </c>
    </row>
    <row r="34" spans="1:65" s="47" customFormat="1" ht="18.75" customHeight="1">
      <c r="A34" s="29">
        <v>29</v>
      </c>
      <c r="B34" s="30" t="s">
        <v>39</v>
      </c>
      <c r="C34" s="31">
        <v>3425</v>
      </c>
      <c r="D34" s="31">
        <v>3227</v>
      </c>
      <c r="E34" s="31">
        <f t="shared" si="0"/>
        <v>6652</v>
      </c>
      <c r="F34" s="31">
        <v>3520</v>
      </c>
      <c r="G34" s="31">
        <v>3318</v>
      </c>
      <c r="H34" s="32">
        <f t="shared" si="1"/>
        <v>6838</v>
      </c>
      <c r="I34" s="31">
        <v>3400</v>
      </c>
      <c r="J34" s="31">
        <v>3223</v>
      </c>
      <c r="K34" s="32">
        <f t="shared" si="2"/>
        <v>6623</v>
      </c>
      <c r="L34" s="31">
        <v>3454</v>
      </c>
      <c r="M34" s="31">
        <v>3320</v>
      </c>
      <c r="N34" s="32">
        <f t="shared" si="3"/>
        <v>6774</v>
      </c>
      <c r="O34" s="31">
        <v>3645</v>
      </c>
      <c r="P34" s="31">
        <v>3372</v>
      </c>
      <c r="Q34" s="32">
        <f t="shared" si="4"/>
        <v>7017</v>
      </c>
      <c r="R34" s="31">
        <v>3534</v>
      </c>
      <c r="S34" s="31">
        <v>3456</v>
      </c>
      <c r="T34" s="32">
        <f t="shared" si="5"/>
        <v>6990</v>
      </c>
      <c r="U34" s="31">
        <f t="shared" si="13"/>
        <v>17553</v>
      </c>
      <c r="V34" s="31">
        <f t="shared" si="13"/>
        <v>16689</v>
      </c>
      <c r="W34" s="31">
        <f t="shared" si="14"/>
        <v>34242</v>
      </c>
      <c r="X34" s="31">
        <v>3940</v>
      </c>
      <c r="Y34" s="31">
        <v>3649</v>
      </c>
      <c r="Z34" s="32">
        <f t="shared" si="6"/>
        <v>7589</v>
      </c>
      <c r="AA34" s="31">
        <v>3955</v>
      </c>
      <c r="AB34" s="31">
        <v>3582</v>
      </c>
      <c r="AC34" s="32">
        <f t="shared" si="7"/>
        <v>7537</v>
      </c>
      <c r="AD34" s="31">
        <v>3723</v>
      </c>
      <c r="AE34" s="31">
        <v>3474</v>
      </c>
      <c r="AF34" s="32">
        <f t="shared" si="8"/>
        <v>7197</v>
      </c>
      <c r="AG34" s="31">
        <f t="shared" si="15"/>
        <v>11618</v>
      </c>
      <c r="AH34" s="31">
        <f t="shared" si="15"/>
        <v>10705</v>
      </c>
      <c r="AI34" s="31">
        <f t="shared" si="16"/>
        <v>22323</v>
      </c>
      <c r="AJ34" s="31">
        <f t="shared" si="17"/>
        <v>29171</v>
      </c>
      <c r="AK34" s="31">
        <f t="shared" si="17"/>
        <v>27394</v>
      </c>
      <c r="AL34" s="31">
        <f t="shared" si="18"/>
        <v>56565</v>
      </c>
      <c r="AM34" s="31">
        <v>3698</v>
      </c>
      <c r="AN34" s="31">
        <v>3335</v>
      </c>
      <c r="AO34" s="32">
        <f t="shared" si="9"/>
        <v>7033</v>
      </c>
      <c r="AP34" s="31">
        <v>2889</v>
      </c>
      <c r="AQ34" s="31">
        <v>2777</v>
      </c>
      <c r="AR34" s="32">
        <f t="shared" si="10"/>
        <v>5666</v>
      </c>
      <c r="AS34" s="31">
        <f t="shared" si="19"/>
        <v>6587</v>
      </c>
      <c r="AT34" s="31">
        <f t="shared" si="19"/>
        <v>6112</v>
      </c>
      <c r="AU34" s="31">
        <f t="shared" si="20"/>
        <v>12699</v>
      </c>
      <c r="AV34" s="31">
        <f t="shared" si="21"/>
        <v>35758</v>
      </c>
      <c r="AW34" s="31">
        <f t="shared" si="21"/>
        <v>33506</v>
      </c>
      <c r="AX34" s="31">
        <f t="shared" si="22"/>
        <v>69264</v>
      </c>
      <c r="AY34" s="31">
        <v>2298</v>
      </c>
      <c r="AZ34" s="31">
        <v>2322</v>
      </c>
      <c r="BA34" s="32">
        <f t="shared" si="26"/>
        <v>4620</v>
      </c>
      <c r="BB34" s="31">
        <v>2019</v>
      </c>
      <c r="BC34" s="31">
        <v>2105</v>
      </c>
      <c r="BD34" s="32">
        <f t="shared" si="11"/>
        <v>4124</v>
      </c>
      <c r="BE34" s="31">
        <f t="shared" si="27"/>
        <v>4317</v>
      </c>
      <c r="BF34" s="31">
        <f t="shared" si="27"/>
        <v>4427</v>
      </c>
      <c r="BG34" s="31">
        <f t="shared" si="28"/>
        <v>8744</v>
      </c>
      <c r="BH34" s="31">
        <f t="shared" si="12"/>
        <v>40075</v>
      </c>
      <c r="BI34" s="31">
        <f t="shared" si="12"/>
        <v>37933</v>
      </c>
      <c r="BJ34" s="31">
        <f t="shared" si="23"/>
        <v>78008</v>
      </c>
      <c r="BK34" s="31">
        <f t="shared" si="24"/>
        <v>43500</v>
      </c>
      <c r="BL34" s="31">
        <f t="shared" si="24"/>
        <v>41160</v>
      </c>
      <c r="BM34" s="31">
        <f t="shared" si="25"/>
        <v>84660</v>
      </c>
    </row>
    <row r="35" spans="1:65" s="47" customFormat="1" ht="18.75" customHeight="1">
      <c r="A35" s="29">
        <v>30</v>
      </c>
      <c r="B35" s="30" t="s">
        <v>40</v>
      </c>
      <c r="C35" s="31">
        <v>9023</v>
      </c>
      <c r="D35" s="31">
        <v>7472</v>
      </c>
      <c r="E35" s="31">
        <f t="shared" si="0"/>
        <v>16495</v>
      </c>
      <c r="F35" s="31">
        <v>7655</v>
      </c>
      <c r="G35" s="31">
        <v>7038</v>
      </c>
      <c r="H35" s="32">
        <f t="shared" si="1"/>
        <v>14693</v>
      </c>
      <c r="I35" s="31">
        <v>9172</v>
      </c>
      <c r="J35" s="31">
        <v>7794</v>
      </c>
      <c r="K35" s="32">
        <f t="shared" si="2"/>
        <v>16966</v>
      </c>
      <c r="L35" s="31">
        <v>9767</v>
      </c>
      <c r="M35" s="31">
        <v>8222</v>
      </c>
      <c r="N35" s="32">
        <f t="shared" si="3"/>
        <v>17989</v>
      </c>
      <c r="O35" s="31">
        <v>9655</v>
      </c>
      <c r="P35" s="31">
        <v>7695</v>
      </c>
      <c r="Q35" s="32">
        <f t="shared" si="4"/>
        <v>17350</v>
      </c>
      <c r="R35" s="31">
        <v>9158</v>
      </c>
      <c r="S35" s="31">
        <v>7603</v>
      </c>
      <c r="T35" s="32">
        <f t="shared" si="5"/>
        <v>16761</v>
      </c>
      <c r="U35" s="31">
        <f t="shared" si="13"/>
        <v>45407</v>
      </c>
      <c r="V35" s="31">
        <f t="shared" si="13"/>
        <v>38352</v>
      </c>
      <c r="W35" s="31">
        <f t="shared" si="14"/>
        <v>83759</v>
      </c>
      <c r="X35" s="31">
        <v>9460</v>
      </c>
      <c r="Y35" s="31">
        <v>7358</v>
      </c>
      <c r="Z35" s="32">
        <f t="shared" si="6"/>
        <v>16818</v>
      </c>
      <c r="AA35" s="31">
        <v>8978</v>
      </c>
      <c r="AB35" s="31">
        <v>7159</v>
      </c>
      <c r="AC35" s="32">
        <f t="shared" si="7"/>
        <v>16137</v>
      </c>
      <c r="AD35" s="31">
        <v>8882</v>
      </c>
      <c r="AE35" s="31">
        <v>7322</v>
      </c>
      <c r="AF35" s="32">
        <f t="shared" si="8"/>
        <v>16204</v>
      </c>
      <c r="AG35" s="31">
        <f t="shared" si="15"/>
        <v>27320</v>
      </c>
      <c r="AH35" s="31">
        <f t="shared" si="15"/>
        <v>21839</v>
      </c>
      <c r="AI35" s="31">
        <f t="shared" si="16"/>
        <v>49159</v>
      </c>
      <c r="AJ35" s="31">
        <f t="shared" si="17"/>
        <v>72727</v>
      </c>
      <c r="AK35" s="31">
        <f t="shared" si="17"/>
        <v>60191</v>
      </c>
      <c r="AL35" s="31">
        <f t="shared" si="18"/>
        <v>132918</v>
      </c>
      <c r="AM35" s="31">
        <v>7733</v>
      </c>
      <c r="AN35" s="31">
        <v>6457</v>
      </c>
      <c r="AO35" s="32">
        <f t="shared" si="9"/>
        <v>14190</v>
      </c>
      <c r="AP35" s="31">
        <v>6957</v>
      </c>
      <c r="AQ35" s="31">
        <v>5489</v>
      </c>
      <c r="AR35" s="32">
        <f t="shared" si="10"/>
        <v>12446</v>
      </c>
      <c r="AS35" s="31">
        <f t="shared" si="19"/>
        <v>14690</v>
      </c>
      <c r="AT35" s="31">
        <f t="shared" si="19"/>
        <v>11946</v>
      </c>
      <c r="AU35" s="31">
        <f t="shared" si="20"/>
        <v>26636</v>
      </c>
      <c r="AV35" s="31">
        <f t="shared" si="21"/>
        <v>87417</v>
      </c>
      <c r="AW35" s="31">
        <f t="shared" si="21"/>
        <v>72137</v>
      </c>
      <c r="AX35" s="31">
        <f t="shared" si="22"/>
        <v>159554</v>
      </c>
      <c r="AY35" s="31">
        <v>8194</v>
      </c>
      <c r="AZ35" s="31">
        <v>6361</v>
      </c>
      <c r="BA35" s="32">
        <f t="shared" si="26"/>
        <v>14555</v>
      </c>
      <c r="BB35" s="31">
        <v>7232</v>
      </c>
      <c r="BC35" s="31">
        <v>6101</v>
      </c>
      <c r="BD35" s="32">
        <f t="shared" si="11"/>
        <v>13333</v>
      </c>
      <c r="BE35" s="31">
        <f t="shared" si="27"/>
        <v>15426</v>
      </c>
      <c r="BF35" s="31">
        <f t="shared" si="27"/>
        <v>12462</v>
      </c>
      <c r="BG35" s="31">
        <f t="shared" si="28"/>
        <v>27888</v>
      </c>
      <c r="BH35" s="31">
        <f t="shared" si="12"/>
        <v>102843</v>
      </c>
      <c r="BI35" s="31">
        <f t="shared" si="12"/>
        <v>84599</v>
      </c>
      <c r="BJ35" s="31">
        <f t="shared" si="23"/>
        <v>187442</v>
      </c>
      <c r="BK35" s="31">
        <f t="shared" si="24"/>
        <v>111866</v>
      </c>
      <c r="BL35" s="31">
        <f t="shared" si="24"/>
        <v>92071</v>
      </c>
      <c r="BM35" s="31">
        <f t="shared" si="25"/>
        <v>203937</v>
      </c>
    </row>
    <row r="36" spans="1:65" s="47" customFormat="1" ht="18.75" customHeight="1">
      <c r="A36" s="29">
        <v>31</v>
      </c>
      <c r="B36" s="30" t="s">
        <v>41</v>
      </c>
      <c r="C36" s="35">
        <v>0</v>
      </c>
      <c r="D36" s="35">
        <v>0</v>
      </c>
      <c r="E36" s="31">
        <f t="shared" si="0"/>
        <v>0</v>
      </c>
      <c r="F36" s="35">
        <v>4191</v>
      </c>
      <c r="G36" s="35">
        <v>3790</v>
      </c>
      <c r="H36" s="32">
        <f t="shared" si="1"/>
        <v>7981</v>
      </c>
      <c r="I36" s="35">
        <v>4184</v>
      </c>
      <c r="J36" s="35">
        <v>3997</v>
      </c>
      <c r="K36" s="32">
        <f t="shared" si="2"/>
        <v>8181</v>
      </c>
      <c r="L36" s="35">
        <v>4276</v>
      </c>
      <c r="M36" s="35">
        <v>3887</v>
      </c>
      <c r="N36" s="32">
        <f t="shared" si="3"/>
        <v>8163</v>
      </c>
      <c r="O36" s="35">
        <v>4075</v>
      </c>
      <c r="P36" s="35">
        <v>3711</v>
      </c>
      <c r="Q36" s="32">
        <f t="shared" si="4"/>
        <v>7786</v>
      </c>
      <c r="R36" s="35">
        <v>4013</v>
      </c>
      <c r="S36" s="35">
        <v>3656</v>
      </c>
      <c r="T36" s="32">
        <f t="shared" si="5"/>
        <v>7669</v>
      </c>
      <c r="U36" s="31">
        <f t="shared" si="13"/>
        <v>20739</v>
      </c>
      <c r="V36" s="31">
        <f t="shared" si="13"/>
        <v>19041</v>
      </c>
      <c r="W36" s="31">
        <f t="shared" si="14"/>
        <v>39780</v>
      </c>
      <c r="X36" s="35">
        <v>3549</v>
      </c>
      <c r="Y36" s="35">
        <v>2895</v>
      </c>
      <c r="Z36" s="32">
        <f t="shared" si="6"/>
        <v>6444</v>
      </c>
      <c r="AA36" s="35">
        <v>3182</v>
      </c>
      <c r="AB36" s="35">
        <v>2597</v>
      </c>
      <c r="AC36" s="32">
        <f t="shared" si="7"/>
        <v>5779</v>
      </c>
      <c r="AD36" s="35">
        <v>3276</v>
      </c>
      <c r="AE36" s="35">
        <v>2238</v>
      </c>
      <c r="AF36" s="32">
        <f t="shared" si="8"/>
        <v>5514</v>
      </c>
      <c r="AG36" s="31">
        <f t="shared" si="15"/>
        <v>10007</v>
      </c>
      <c r="AH36" s="31">
        <f t="shared" si="15"/>
        <v>7730</v>
      </c>
      <c r="AI36" s="31">
        <f t="shared" si="16"/>
        <v>17737</v>
      </c>
      <c r="AJ36" s="31">
        <f t="shared" si="17"/>
        <v>30746</v>
      </c>
      <c r="AK36" s="31">
        <f t="shared" si="17"/>
        <v>26771</v>
      </c>
      <c r="AL36" s="31">
        <f t="shared" si="18"/>
        <v>57517</v>
      </c>
      <c r="AM36" s="35">
        <v>2211</v>
      </c>
      <c r="AN36" s="35">
        <v>1575</v>
      </c>
      <c r="AO36" s="32">
        <f t="shared" si="9"/>
        <v>3786</v>
      </c>
      <c r="AP36" s="35">
        <v>1739</v>
      </c>
      <c r="AQ36" s="35">
        <v>1223</v>
      </c>
      <c r="AR36" s="32">
        <f t="shared" si="10"/>
        <v>2962</v>
      </c>
      <c r="AS36" s="31">
        <f t="shared" si="19"/>
        <v>3950</v>
      </c>
      <c r="AT36" s="31">
        <f t="shared" si="19"/>
        <v>2798</v>
      </c>
      <c r="AU36" s="31">
        <f t="shared" si="20"/>
        <v>6748</v>
      </c>
      <c r="AV36" s="31">
        <f t="shared" si="21"/>
        <v>34696</v>
      </c>
      <c r="AW36" s="31">
        <f t="shared" si="21"/>
        <v>29569</v>
      </c>
      <c r="AX36" s="31">
        <f t="shared" si="22"/>
        <v>64265</v>
      </c>
      <c r="AY36" s="35">
        <v>815</v>
      </c>
      <c r="AZ36" s="35">
        <v>584</v>
      </c>
      <c r="BA36" s="32">
        <f t="shared" si="26"/>
        <v>1399</v>
      </c>
      <c r="BB36" s="35">
        <v>935</v>
      </c>
      <c r="BC36" s="35">
        <v>665</v>
      </c>
      <c r="BD36" s="32">
        <f t="shared" si="11"/>
        <v>1600</v>
      </c>
      <c r="BE36" s="31">
        <f t="shared" si="27"/>
        <v>1750</v>
      </c>
      <c r="BF36" s="31">
        <f t="shared" si="27"/>
        <v>1249</v>
      </c>
      <c r="BG36" s="31">
        <f t="shared" si="28"/>
        <v>2999</v>
      </c>
      <c r="BH36" s="31">
        <f t="shared" si="12"/>
        <v>36446</v>
      </c>
      <c r="BI36" s="31">
        <f t="shared" si="12"/>
        <v>30818</v>
      </c>
      <c r="BJ36" s="31">
        <f t="shared" si="23"/>
        <v>67264</v>
      </c>
      <c r="BK36" s="31">
        <f t="shared" si="24"/>
        <v>36446</v>
      </c>
      <c r="BL36" s="31">
        <f t="shared" si="24"/>
        <v>30818</v>
      </c>
      <c r="BM36" s="31">
        <f t="shared" si="25"/>
        <v>67264</v>
      </c>
    </row>
    <row r="37" spans="1:65" s="47" customFormat="1" ht="18.75" customHeight="1">
      <c r="A37" s="29">
        <v>32</v>
      </c>
      <c r="B37" s="30" t="s">
        <v>42</v>
      </c>
      <c r="C37" s="31">
        <v>4248</v>
      </c>
      <c r="D37" s="31">
        <v>3886</v>
      </c>
      <c r="E37" s="31">
        <f t="shared" si="0"/>
        <v>8134</v>
      </c>
      <c r="F37" s="31">
        <v>2089</v>
      </c>
      <c r="G37" s="31">
        <v>1839</v>
      </c>
      <c r="H37" s="32">
        <f t="shared" si="1"/>
        <v>3928</v>
      </c>
      <c r="I37" s="31">
        <v>1939</v>
      </c>
      <c r="J37" s="31">
        <v>1702</v>
      </c>
      <c r="K37" s="32">
        <f t="shared" si="2"/>
        <v>3641</v>
      </c>
      <c r="L37" s="31">
        <v>1932</v>
      </c>
      <c r="M37" s="31">
        <v>1595</v>
      </c>
      <c r="N37" s="32">
        <f t="shared" si="3"/>
        <v>3527</v>
      </c>
      <c r="O37" s="31">
        <v>1787</v>
      </c>
      <c r="P37" s="31">
        <v>1533</v>
      </c>
      <c r="Q37" s="32">
        <f t="shared" si="4"/>
        <v>3320</v>
      </c>
      <c r="R37" s="31">
        <v>1890</v>
      </c>
      <c r="S37" s="31">
        <v>1523</v>
      </c>
      <c r="T37" s="32">
        <f t="shared" si="5"/>
        <v>3413</v>
      </c>
      <c r="U37" s="31">
        <f t="shared" si="13"/>
        <v>9637</v>
      </c>
      <c r="V37" s="31">
        <f t="shared" si="13"/>
        <v>8192</v>
      </c>
      <c r="W37" s="31">
        <f t="shared" si="14"/>
        <v>17829</v>
      </c>
      <c r="X37" s="31">
        <v>1599</v>
      </c>
      <c r="Y37" s="31">
        <v>1361</v>
      </c>
      <c r="Z37" s="32">
        <f t="shared" si="6"/>
        <v>2960</v>
      </c>
      <c r="AA37" s="31">
        <v>1551</v>
      </c>
      <c r="AB37" s="31">
        <v>1459</v>
      </c>
      <c r="AC37" s="32">
        <f t="shared" si="7"/>
        <v>3010</v>
      </c>
      <c r="AD37" s="31">
        <v>1705</v>
      </c>
      <c r="AE37" s="31">
        <v>1443</v>
      </c>
      <c r="AF37" s="32">
        <f t="shared" si="8"/>
        <v>3148</v>
      </c>
      <c r="AG37" s="31">
        <f t="shared" si="15"/>
        <v>4855</v>
      </c>
      <c r="AH37" s="31">
        <f t="shared" si="15"/>
        <v>4263</v>
      </c>
      <c r="AI37" s="31">
        <f t="shared" si="16"/>
        <v>9118</v>
      </c>
      <c r="AJ37" s="31">
        <f t="shared" si="17"/>
        <v>14492</v>
      </c>
      <c r="AK37" s="31">
        <f t="shared" si="17"/>
        <v>12455</v>
      </c>
      <c r="AL37" s="31">
        <f t="shared" si="18"/>
        <v>26947</v>
      </c>
      <c r="AM37" s="31">
        <v>1419</v>
      </c>
      <c r="AN37" s="31">
        <v>1262</v>
      </c>
      <c r="AO37" s="32">
        <f t="shared" si="9"/>
        <v>2681</v>
      </c>
      <c r="AP37" s="31">
        <v>1094</v>
      </c>
      <c r="AQ37" s="31">
        <v>1105</v>
      </c>
      <c r="AR37" s="32">
        <f t="shared" si="10"/>
        <v>2199</v>
      </c>
      <c r="AS37" s="31">
        <f t="shared" si="19"/>
        <v>2513</v>
      </c>
      <c r="AT37" s="31">
        <f t="shared" si="19"/>
        <v>2367</v>
      </c>
      <c r="AU37" s="31">
        <f t="shared" si="20"/>
        <v>4880</v>
      </c>
      <c r="AV37" s="31">
        <f t="shared" si="21"/>
        <v>17005</v>
      </c>
      <c r="AW37" s="31">
        <f t="shared" si="21"/>
        <v>14822</v>
      </c>
      <c r="AX37" s="31">
        <f t="shared" si="22"/>
        <v>31827</v>
      </c>
      <c r="AY37" s="31">
        <v>848</v>
      </c>
      <c r="AZ37" s="31">
        <v>757</v>
      </c>
      <c r="BA37" s="32">
        <f t="shared" si="26"/>
        <v>1605</v>
      </c>
      <c r="BB37" s="31">
        <v>752</v>
      </c>
      <c r="BC37" s="31">
        <v>703</v>
      </c>
      <c r="BD37" s="32">
        <f t="shared" si="11"/>
        <v>1455</v>
      </c>
      <c r="BE37" s="31">
        <f t="shared" si="27"/>
        <v>1600</v>
      </c>
      <c r="BF37" s="31">
        <f t="shared" si="27"/>
        <v>1460</v>
      </c>
      <c r="BG37" s="31">
        <f t="shared" si="28"/>
        <v>3060</v>
      </c>
      <c r="BH37" s="31">
        <f t="shared" si="12"/>
        <v>18605</v>
      </c>
      <c r="BI37" s="31">
        <f t="shared" si="12"/>
        <v>16282</v>
      </c>
      <c r="BJ37" s="31">
        <f t="shared" si="23"/>
        <v>34887</v>
      </c>
      <c r="BK37" s="31">
        <f t="shared" si="24"/>
        <v>22853</v>
      </c>
      <c r="BL37" s="31">
        <f t="shared" si="24"/>
        <v>20168</v>
      </c>
      <c r="BM37" s="31">
        <f t="shared" si="25"/>
        <v>43021</v>
      </c>
    </row>
    <row r="38" spans="1:65" s="47" customFormat="1" ht="18.75" customHeight="1">
      <c r="A38" s="29">
        <v>33</v>
      </c>
      <c r="B38" s="30" t="s">
        <v>43</v>
      </c>
      <c r="C38" s="31">
        <v>70514</v>
      </c>
      <c r="D38" s="31">
        <v>64903</v>
      </c>
      <c r="E38" s="31">
        <f t="shared" si="0"/>
        <v>135417</v>
      </c>
      <c r="F38" s="31">
        <v>182452</v>
      </c>
      <c r="G38" s="31">
        <v>162436</v>
      </c>
      <c r="H38" s="32">
        <f t="shared" si="1"/>
        <v>344888</v>
      </c>
      <c r="I38" s="31">
        <v>182338</v>
      </c>
      <c r="J38" s="31">
        <v>169790</v>
      </c>
      <c r="K38" s="32">
        <f t="shared" si="2"/>
        <v>352128</v>
      </c>
      <c r="L38" s="31">
        <v>183593</v>
      </c>
      <c r="M38" s="31">
        <v>159754</v>
      </c>
      <c r="N38" s="32">
        <f t="shared" si="3"/>
        <v>343347</v>
      </c>
      <c r="O38" s="31">
        <v>182164</v>
      </c>
      <c r="P38" s="31">
        <v>155811</v>
      </c>
      <c r="Q38" s="32">
        <f t="shared" si="4"/>
        <v>337975</v>
      </c>
      <c r="R38" s="31">
        <v>174104</v>
      </c>
      <c r="S38" s="31">
        <v>147497</v>
      </c>
      <c r="T38" s="32">
        <f>R38+S38</f>
        <v>321601</v>
      </c>
      <c r="U38" s="31">
        <f t="shared" si="13"/>
        <v>904651</v>
      </c>
      <c r="V38" s="31">
        <f t="shared" si="13"/>
        <v>795288</v>
      </c>
      <c r="W38" s="31">
        <f t="shared" si="14"/>
        <v>1699939</v>
      </c>
      <c r="X38" s="31">
        <v>169052</v>
      </c>
      <c r="Y38" s="31">
        <v>142363</v>
      </c>
      <c r="Z38" s="32">
        <f t="shared" si="6"/>
        <v>311415</v>
      </c>
      <c r="AA38" s="31">
        <v>161549</v>
      </c>
      <c r="AB38" s="31">
        <v>137037</v>
      </c>
      <c r="AC38" s="32">
        <f t="shared" si="7"/>
        <v>298586</v>
      </c>
      <c r="AD38" s="31">
        <v>210107</v>
      </c>
      <c r="AE38" s="31">
        <v>177172</v>
      </c>
      <c r="AF38" s="32">
        <f t="shared" si="8"/>
        <v>387279</v>
      </c>
      <c r="AG38" s="31">
        <f t="shared" si="15"/>
        <v>540708</v>
      </c>
      <c r="AH38" s="31">
        <f t="shared" si="15"/>
        <v>456572</v>
      </c>
      <c r="AI38" s="31">
        <f t="shared" si="16"/>
        <v>997280</v>
      </c>
      <c r="AJ38" s="31">
        <f t="shared" si="17"/>
        <v>1445359</v>
      </c>
      <c r="AK38" s="31">
        <f t="shared" si="17"/>
        <v>1251860</v>
      </c>
      <c r="AL38" s="31">
        <f t="shared" si="18"/>
        <v>2697219</v>
      </c>
      <c r="AM38" s="31">
        <v>157559</v>
      </c>
      <c r="AN38" s="31">
        <v>133311</v>
      </c>
      <c r="AO38" s="32">
        <f t="shared" si="9"/>
        <v>290870</v>
      </c>
      <c r="AP38" s="31">
        <v>121371</v>
      </c>
      <c r="AQ38" s="31">
        <v>104823</v>
      </c>
      <c r="AR38" s="32">
        <f t="shared" si="10"/>
        <v>226194</v>
      </c>
      <c r="AS38" s="31">
        <f t="shared" si="19"/>
        <v>278930</v>
      </c>
      <c r="AT38" s="31">
        <f t="shared" si="19"/>
        <v>238134</v>
      </c>
      <c r="AU38" s="31">
        <f t="shared" si="20"/>
        <v>517064</v>
      </c>
      <c r="AV38" s="31">
        <f t="shared" si="21"/>
        <v>1724289</v>
      </c>
      <c r="AW38" s="31">
        <f t="shared" si="21"/>
        <v>1489994</v>
      </c>
      <c r="AX38" s="31">
        <f t="shared" si="22"/>
        <v>3214283</v>
      </c>
      <c r="AY38" s="31">
        <v>114941</v>
      </c>
      <c r="AZ38" s="31">
        <v>97056</v>
      </c>
      <c r="BA38" s="32">
        <f t="shared" si="26"/>
        <v>211997</v>
      </c>
      <c r="BB38" s="31">
        <v>93104</v>
      </c>
      <c r="BC38" s="31">
        <v>84192</v>
      </c>
      <c r="BD38" s="32">
        <f t="shared" si="11"/>
        <v>177296</v>
      </c>
      <c r="BE38" s="31">
        <f t="shared" si="27"/>
        <v>208045</v>
      </c>
      <c r="BF38" s="31">
        <f t="shared" si="27"/>
        <v>181248</v>
      </c>
      <c r="BG38" s="31">
        <f t="shared" si="28"/>
        <v>389293</v>
      </c>
      <c r="BH38" s="31">
        <f t="shared" si="12"/>
        <v>1932334</v>
      </c>
      <c r="BI38" s="31">
        <f t="shared" si="12"/>
        <v>1671242</v>
      </c>
      <c r="BJ38" s="31">
        <f t="shared" si="23"/>
        <v>3603576</v>
      </c>
      <c r="BK38" s="31">
        <f t="shared" si="24"/>
        <v>2002848</v>
      </c>
      <c r="BL38" s="31">
        <f t="shared" si="24"/>
        <v>1736145</v>
      </c>
      <c r="BM38" s="31">
        <f t="shared" si="25"/>
        <v>3738993</v>
      </c>
    </row>
    <row r="39" spans="1:65" s="47" customFormat="1" ht="18.75" customHeight="1">
      <c r="A39" s="29">
        <v>34</v>
      </c>
      <c r="B39" s="30" t="s">
        <v>44</v>
      </c>
      <c r="C39" s="31">
        <v>471</v>
      </c>
      <c r="D39" s="31">
        <v>431</v>
      </c>
      <c r="E39" s="31">
        <f t="shared" si="0"/>
        <v>902</v>
      </c>
      <c r="F39" s="31">
        <v>583</v>
      </c>
      <c r="G39" s="31">
        <v>535</v>
      </c>
      <c r="H39" s="32">
        <f>F39+G39</f>
        <v>1118</v>
      </c>
      <c r="I39" s="31">
        <v>605</v>
      </c>
      <c r="J39" s="31">
        <v>602</v>
      </c>
      <c r="K39" s="32">
        <f>I39+J39</f>
        <v>1207</v>
      </c>
      <c r="L39" s="31">
        <v>665</v>
      </c>
      <c r="M39" s="31">
        <v>603</v>
      </c>
      <c r="N39" s="32">
        <f>L39+M39</f>
        <v>1268</v>
      </c>
      <c r="O39" s="31">
        <v>660</v>
      </c>
      <c r="P39" s="31">
        <v>659</v>
      </c>
      <c r="Q39" s="32">
        <f>O39+P39</f>
        <v>1319</v>
      </c>
      <c r="R39" s="31">
        <v>868</v>
      </c>
      <c r="S39" s="31">
        <v>981</v>
      </c>
      <c r="T39" s="32">
        <f>R39+S39</f>
        <v>1849</v>
      </c>
      <c r="U39" s="31">
        <f t="shared" si="13"/>
        <v>3381</v>
      </c>
      <c r="V39" s="31">
        <f t="shared" si="13"/>
        <v>3380</v>
      </c>
      <c r="W39" s="31">
        <f t="shared" si="14"/>
        <v>6761</v>
      </c>
      <c r="X39" s="31">
        <v>588</v>
      </c>
      <c r="Y39" s="31">
        <v>648</v>
      </c>
      <c r="Z39" s="32">
        <f t="shared" si="6"/>
        <v>1236</v>
      </c>
      <c r="AA39" s="31">
        <v>553</v>
      </c>
      <c r="AB39" s="31">
        <v>560</v>
      </c>
      <c r="AC39" s="32">
        <f t="shared" si="7"/>
        <v>1113</v>
      </c>
      <c r="AD39" s="31">
        <v>605</v>
      </c>
      <c r="AE39" s="31">
        <v>556</v>
      </c>
      <c r="AF39" s="32">
        <f t="shared" si="8"/>
        <v>1161</v>
      </c>
      <c r="AG39" s="31">
        <f t="shared" si="15"/>
        <v>1746</v>
      </c>
      <c r="AH39" s="31">
        <f t="shared" si="15"/>
        <v>1764</v>
      </c>
      <c r="AI39" s="31">
        <f t="shared" si="16"/>
        <v>3510</v>
      </c>
      <c r="AJ39" s="31">
        <f t="shared" si="17"/>
        <v>5127</v>
      </c>
      <c r="AK39" s="31">
        <f t="shared" si="17"/>
        <v>5144</v>
      </c>
      <c r="AL39" s="31">
        <f t="shared" si="18"/>
        <v>10271</v>
      </c>
      <c r="AM39" s="31">
        <v>708</v>
      </c>
      <c r="AN39" s="31">
        <v>647</v>
      </c>
      <c r="AO39" s="32">
        <f t="shared" si="9"/>
        <v>1355</v>
      </c>
      <c r="AP39" s="31">
        <v>562</v>
      </c>
      <c r="AQ39" s="31">
        <v>597</v>
      </c>
      <c r="AR39" s="32">
        <f t="shared" si="10"/>
        <v>1159</v>
      </c>
      <c r="AS39" s="31">
        <f t="shared" si="19"/>
        <v>1270</v>
      </c>
      <c r="AT39" s="31">
        <f t="shared" si="19"/>
        <v>1244</v>
      </c>
      <c r="AU39" s="31">
        <f t="shared" si="20"/>
        <v>2514</v>
      </c>
      <c r="AV39" s="31">
        <f t="shared" si="21"/>
        <v>6397</v>
      </c>
      <c r="AW39" s="31">
        <f t="shared" si="21"/>
        <v>6388</v>
      </c>
      <c r="AX39" s="31">
        <f t="shared" si="22"/>
        <v>12785</v>
      </c>
      <c r="AY39" s="31">
        <v>536</v>
      </c>
      <c r="AZ39" s="31">
        <v>579</v>
      </c>
      <c r="BA39" s="32">
        <f t="shared" si="26"/>
        <v>1115</v>
      </c>
      <c r="BB39" s="31">
        <v>639</v>
      </c>
      <c r="BC39" s="31">
        <v>582</v>
      </c>
      <c r="BD39" s="32">
        <f t="shared" si="11"/>
        <v>1221</v>
      </c>
      <c r="BE39" s="31">
        <f t="shared" si="27"/>
        <v>1175</v>
      </c>
      <c r="BF39" s="31">
        <f t="shared" si="27"/>
        <v>1161</v>
      </c>
      <c r="BG39" s="31">
        <f t="shared" si="28"/>
        <v>2336</v>
      </c>
      <c r="BH39" s="31">
        <f t="shared" si="12"/>
        <v>7572</v>
      </c>
      <c r="BI39" s="31">
        <f t="shared" si="12"/>
        <v>7549</v>
      </c>
      <c r="BJ39" s="31">
        <f t="shared" si="23"/>
        <v>15121</v>
      </c>
      <c r="BK39" s="31">
        <f t="shared" si="24"/>
        <v>8043</v>
      </c>
      <c r="BL39" s="31">
        <f t="shared" si="24"/>
        <v>7980</v>
      </c>
      <c r="BM39" s="31">
        <f t="shared" si="25"/>
        <v>16023</v>
      </c>
    </row>
    <row r="40" spans="1:65" s="47" customFormat="1" ht="18.75" customHeight="1">
      <c r="A40" s="29">
        <v>35</v>
      </c>
      <c r="B40" s="30" t="s">
        <v>45</v>
      </c>
      <c r="C40" s="31">
        <v>20626</v>
      </c>
      <c r="D40" s="31">
        <v>19052</v>
      </c>
      <c r="E40" s="31">
        <f t="shared" si="0"/>
        <v>39678</v>
      </c>
      <c r="F40" s="31">
        <v>11060</v>
      </c>
      <c r="G40" s="31">
        <v>10687</v>
      </c>
      <c r="H40" s="32">
        <f t="shared" si="1"/>
        <v>21747</v>
      </c>
      <c r="I40" s="31">
        <v>11451</v>
      </c>
      <c r="J40" s="31">
        <v>10802</v>
      </c>
      <c r="K40" s="32">
        <f t="shared" si="2"/>
        <v>22253</v>
      </c>
      <c r="L40" s="31">
        <v>11479</v>
      </c>
      <c r="M40" s="31">
        <v>10568</v>
      </c>
      <c r="N40" s="32">
        <f t="shared" si="3"/>
        <v>22047</v>
      </c>
      <c r="O40" s="31">
        <v>11033</v>
      </c>
      <c r="P40" s="31">
        <v>10877</v>
      </c>
      <c r="Q40" s="32">
        <f t="shared" si="4"/>
        <v>21910</v>
      </c>
      <c r="R40" s="31">
        <v>12033</v>
      </c>
      <c r="S40" s="31">
        <v>11597</v>
      </c>
      <c r="T40" s="32">
        <f t="shared" si="5"/>
        <v>23630</v>
      </c>
      <c r="U40" s="31">
        <f t="shared" si="13"/>
        <v>57056</v>
      </c>
      <c r="V40" s="31">
        <f t="shared" si="13"/>
        <v>54531</v>
      </c>
      <c r="W40" s="31">
        <f t="shared" si="14"/>
        <v>111587</v>
      </c>
      <c r="X40" s="31">
        <v>12305</v>
      </c>
      <c r="Y40" s="31">
        <v>11473</v>
      </c>
      <c r="Z40" s="32">
        <f t="shared" si="6"/>
        <v>23778</v>
      </c>
      <c r="AA40" s="31">
        <v>12309</v>
      </c>
      <c r="AB40" s="31">
        <v>11440</v>
      </c>
      <c r="AC40" s="32">
        <f t="shared" si="7"/>
        <v>23749</v>
      </c>
      <c r="AD40" s="31">
        <v>11699</v>
      </c>
      <c r="AE40" s="31">
        <v>11362</v>
      </c>
      <c r="AF40" s="32">
        <f t="shared" si="8"/>
        <v>23061</v>
      </c>
      <c r="AG40" s="31">
        <f t="shared" si="15"/>
        <v>36313</v>
      </c>
      <c r="AH40" s="31">
        <f t="shared" si="15"/>
        <v>34275</v>
      </c>
      <c r="AI40" s="31">
        <f t="shared" si="16"/>
        <v>70588</v>
      </c>
      <c r="AJ40" s="31">
        <f t="shared" si="17"/>
        <v>93369</v>
      </c>
      <c r="AK40" s="31">
        <f t="shared" si="17"/>
        <v>88806</v>
      </c>
      <c r="AL40" s="31">
        <f t="shared" si="18"/>
        <v>182175</v>
      </c>
      <c r="AM40" s="31">
        <v>11478</v>
      </c>
      <c r="AN40" s="31">
        <v>11131</v>
      </c>
      <c r="AO40" s="32">
        <f t="shared" si="9"/>
        <v>22609</v>
      </c>
      <c r="AP40" s="31">
        <v>9089</v>
      </c>
      <c r="AQ40" s="31">
        <v>9414</v>
      </c>
      <c r="AR40" s="32">
        <f t="shared" si="10"/>
        <v>18503</v>
      </c>
      <c r="AS40" s="31">
        <f t="shared" si="19"/>
        <v>20567</v>
      </c>
      <c r="AT40" s="31">
        <f t="shared" si="19"/>
        <v>20545</v>
      </c>
      <c r="AU40" s="31">
        <f t="shared" si="20"/>
        <v>41112</v>
      </c>
      <c r="AV40" s="31">
        <f t="shared" si="21"/>
        <v>113936</v>
      </c>
      <c r="AW40" s="31">
        <f t="shared" si="21"/>
        <v>109351</v>
      </c>
      <c r="AX40" s="31">
        <f t="shared" si="22"/>
        <v>223287</v>
      </c>
      <c r="AY40" s="31">
        <v>6566</v>
      </c>
      <c r="AZ40" s="31">
        <v>7567</v>
      </c>
      <c r="BA40" s="32">
        <f t="shared" si="26"/>
        <v>14133</v>
      </c>
      <c r="BB40" s="31">
        <v>6330</v>
      </c>
      <c r="BC40" s="31">
        <v>7358</v>
      </c>
      <c r="BD40" s="32">
        <f t="shared" si="11"/>
        <v>13688</v>
      </c>
      <c r="BE40" s="31">
        <f t="shared" si="27"/>
        <v>12896</v>
      </c>
      <c r="BF40" s="31">
        <f t="shared" si="27"/>
        <v>14925</v>
      </c>
      <c r="BG40" s="31">
        <f t="shared" si="28"/>
        <v>27821</v>
      </c>
      <c r="BH40" s="31">
        <f t="shared" si="12"/>
        <v>126832</v>
      </c>
      <c r="BI40" s="31">
        <f t="shared" si="12"/>
        <v>124276</v>
      </c>
      <c r="BJ40" s="31">
        <f t="shared" si="23"/>
        <v>251108</v>
      </c>
      <c r="BK40" s="31">
        <f t="shared" si="24"/>
        <v>147458</v>
      </c>
      <c r="BL40" s="31">
        <f t="shared" si="24"/>
        <v>143328</v>
      </c>
      <c r="BM40" s="31">
        <f t="shared" si="25"/>
        <v>290786</v>
      </c>
    </row>
    <row r="41" spans="1:65" s="93" customFormat="1" ht="18" customHeight="1">
      <c r="A41" s="193" t="s">
        <v>46</v>
      </c>
      <c r="B41" s="193"/>
      <c r="C41" s="99">
        <f>SUM(C6:C40)</f>
        <v>2947855</v>
      </c>
      <c r="D41" s="99">
        <f>SUM(D6:D40)</f>
        <v>2622527</v>
      </c>
      <c r="E41" s="99">
        <f t="shared" ref="E41:AR41" si="68">SUM(E6:E40)</f>
        <v>5570382</v>
      </c>
      <c r="F41" s="99">
        <f t="shared" si="68"/>
        <v>16346351</v>
      </c>
      <c r="G41" s="99">
        <f t="shared" si="68"/>
        <v>14855176</v>
      </c>
      <c r="H41" s="100">
        <f t="shared" si="68"/>
        <v>31201527</v>
      </c>
      <c r="I41" s="100">
        <f t="shared" si="68"/>
        <v>14303520</v>
      </c>
      <c r="J41" s="100">
        <f t="shared" si="68"/>
        <v>13211758</v>
      </c>
      <c r="K41" s="100">
        <f t="shared" si="68"/>
        <v>27515278</v>
      </c>
      <c r="L41" s="100">
        <f t="shared" si="68"/>
        <v>13724354</v>
      </c>
      <c r="M41" s="100">
        <f t="shared" si="68"/>
        <v>12717674</v>
      </c>
      <c r="N41" s="100">
        <f t="shared" si="68"/>
        <v>26442028</v>
      </c>
      <c r="O41" s="100">
        <f t="shared" si="68"/>
        <v>13061578</v>
      </c>
      <c r="P41" s="100">
        <f t="shared" si="68"/>
        <v>12028805</v>
      </c>
      <c r="Q41" s="100">
        <f t="shared" si="68"/>
        <v>25090383</v>
      </c>
      <c r="R41" s="100">
        <f t="shared" si="68"/>
        <v>12313511</v>
      </c>
      <c r="S41" s="100">
        <f t="shared" si="68"/>
        <v>11132205</v>
      </c>
      <c r="T41" s="100">
        <f t="shared" si="68"/>
        <v>23445716</v>
      </c>
      <c r="U41" s="100">
        <f t="shared" si="68"/>
        <v>69749314</v>
      </c>
      <c r="V41" s="100">
        <f t="shared" si="68"/>
        <v>63945618</v>
      </c>
      <c r="W41" s="99">
        <f t="shared" si="68"/>
        <v>133694932</v>
      </c>
      <c r="X41" s="99">
        <f t="shared" si="68"/>
        <v>11149482</v>
      </c>
      <c r="Y41" s="99">
        <f t="shared" si="68"/>
        <v>9987199</v>
      </c>
      <c r="Z41" s="99">
        <f t="shared" si="68"/>
        <v>21136681</v>
      </c>
      <c r="AA41" s="100">
        <f t="shared" si="68"/>
        <v>10567700</v>
      </c>
      <c r="AB41" s="100">
        <f t="shared" si="68"/>
        <v>9294083</v>
      </c>
      <c r="AC41" s="99">
        <f t="shared" si="68"/>
        <v>19861783</v>
      </c>
      <c r="AD41" s="99">
        <f t="shared" si="68"/>
        <v>10017563</v>
      </c>
      <c r="AE41" s="99">
        <f t="shared" si="68"/>
        <v>8565878</v>
      </c>
      <c r="AF41" s="100">
        <f t="shared" si="68"/>
        <v>18583441</v>
      </c>
      <c r="AG41" s="99">
        <f t="shared" si="68"/>
        <v>31734745</v>
      </c>
      <c r="AH41" s="99">
        <f t="shared" si="68"/>
        <v>27847160</v>
      </c>
      <c r="AI41" s="99">
        <f t="shared" si="68"/>
        <v>59581905</v>
      </c>
      <c r="AJ41" s="101">
        <f t="shared" si="68"/>
        <v>101484059</v>
      </c>
      <c r="AK41" s="101">
        <f t="shared" si="68"/>
        <v>91792778</v>
      </c>
      <c r="AL41" s="101">
        <f t="shared" si="68"/>
        <v>193276837</v>
      </c>
      <c r="AM41" s="99">
        <f t="shared" si="68"/>
        <v>8935343</v>
      </c>
      <c r="AN41" s="99">
        <f t="shared" si="68"/>
        <v>7298012</v>
      </c>
      <c r="AO41" s="100">
        <f t="shared" si="68"/>
        <v>16233355</v>
      </c>
      <c r="AP41" s="100">
        <f t="shared" si="68"/>
        <v>7980890</v>
      </c>
      <c r="AQ41" s="100">
        <f t="shared" si="68"/>
        <v>6461627</v>
      </c>
      <c r="AR41" s="100">
        <f t="shared" si="68"/>
        <v>14442517</v>
      </c>
      <c r="AS41" s="100">
        <f t="shared" ref="AS41:BC41" si="69">SUM(AS6:AS40)</f>
        <v>16916233</v>
      </c>
      <c r="AT41" s="100">
        <f t="shared" si="69"/>
        <v>13759639</v>
      </c>
      <c r="AU41" s="100">
        <f t="shared" si="69"/>
        <v>30675872</v>
      </c>
      <c r="AV41" s="100">
        <f t="shared" si="69"/>
        <v>118400292</v>
      </c>
      <c r="AW41" s="100">
        <f t="shared" si="69"/>
        <v>105552417</v>
      </c>
      <c r="AX41" s="100">
        <f t="shared" si="69"/>
        <v>223952709</v>
      </c>
      <c r="AY41" s="100">
        <f t="shared" si="69"/>
        <v>5235153</v>
      </c>
      <c r="AZ41" s="100">
        <f t="shared" si="69"/>
        <v>4138475</v>
      </c>
      <c r="BA41" s="100">
        <f t="shared" si="69"/>
        <v>9373628</v>
      </c>
      <c r="BB41" s="100">
        <f t="shared" si="69"/>
        <v>4646775</v>
      </c>
      <c r="BC41" s="100">
        <f t="shared" si="69"/>
        <v>3737951</v>
      </c>
      <c r="BD41" s="100">
        <f t="shared" ref="BD41:BM41" si="70">SUM(BD6:BD40)</f>
        <v>8384726</v>
      </c>
      <c r="BE41" s="100">
        <f t="shared" si="70"/>
        <v>9881928</v>
      </c>
      <c r="BF41" s="100">
        <f t="shared" si="70"/>
        <v>7876426</v>
      </c>
      <c r="BG41" s="100">
        <f t="shared" si="70"/>
        <v>17758354</v>
      </c>
      <c r="BH41" s="100">
        <f t="shared" si="70"/>
        <v>128282220</v>
      </c>
      <c r="BI41" s="100">
        <f t="shared" si="70"/>
        <v>113428843</v>
      </c>
      <c r="BJ41" s="100">
        <f t="shared" si="70"/>
        <v>241711063</v>
      </c>
      <c r="BK41" s="100">
        <f t="shared" si="70"/>
        <v>131230075</v>
      </c>
      <c r="BL41" s="100">
        <f t="shared" si="70"/>
        <v>116051370</v>
      </c>
      <c r="BM41" s="100">
        <f t="shared" si="70"/>
        <v>247281445</v>
      </c>
    </row>
    <row r="42" spans="1:65" s="47" customFormat="1">
      <c r="A42" s="48"/>
      <c r="B42" s="48"/>
      <c r="C42" s="36"/>
      <c r="D42" s="37"/>
      <c r="E42" s="49"/>
      <c r="F42" s="37"/>
      <c r="G42" s="37"/>
      <c r="H42" s="37"/>
      <c r="I42" s="37"/>
      <c r="J42" s="37"/>
      <c r="K42" s="38"/>
      <c r="L42" s="37"/>
      <c r="M42" s="37"/>
      <c r="N42" s="38"/>
      <c r="O42" s="37"/>
      <c r="P42" s="37"/>
      <c r="Q42" s="38"/>
      <c r="R42" s="37"/>
      <c r="S42" s="37"/>
      <c r="T42" s="38"/>
      <c r="U42" s="37"/>
      <c r="V42" s="37"/>
      <c r="W42" s="38"/>
      <c r="X42" s="37"/>
      <c r="Y42" s="37"/>
      <c r="Z42" s="38"/>
      <c r="AA42" s="37"/>
      <c r="AB42" s="37"/>
      <c r="AC42" s="38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8"/>
      <c r="AS42" s="37"/>
      <c r="AT42" s="37"/>
      <c r="AU42" s="38"/>
      <c r="AV42" s="37"/>
      <c r="AW42" s="37"/>
      <c r="AX42" s="38"/>
      <c r="AY42" s="37"/>
      <c r="AZ42" s="37"/>
      <c r="BA42" s="39"/>
      <c r="BB42" s="40"/>
      <c r="BC42" s="40"/>
      <c r="BD42" s="39"/>
      <c r="BE42" s="40"/>
      <c r="BF42" s="40"/>
      <c r="BG42" s="39"/>
      <c r="BH42" s="40"/>
      <c r="BI42" s="40"/>
      <c r="BJ42" s="39"/>
      <c r="BK42" s="40"/>
      <c r="BL42" s="40"/>
      <c r="BM42" s="39"/>
    </row>
  </sheetData>
  <mergeCells count="24">
    <mergeCell ref="A41:B41"/>
    <mergeCell ref="BE3:BG3"/>
    <mergeCell ref="BH3:BJ3"/>
    <mergeCell ref="BK3:BM3"/>
    <mergeCell ref="AM3:AO3"/>
    <mergeCell ref="AP3:AR3"/>
    <mergeCell ref="AS3:AU3"/>
    <mergeCell ref="AV3:AX3"/>
    <mergeCell ref="AY3:BA3"/>
    <mergeCell ref="BB3:BD3"/>
    <mergeCell ref="U3:W3"/>
    <mergeCell ref="X3:Z3"/>
    <mergeCell ref="AA3:AC3"/>
    <mergeCell ref="AD3:AF3"/>
    <mergeCell ref="AG3:AI3"/>
    <mergeCell ref="AJ3:AL3"/>
    <mergeCell ref="L3:N3"/>
    <mergeCell ref="O3:Q3"/>
    <mergeCell ref="R3:T3"/>
    <mergeCell ref="A3:A4"/>
    <mergeCell ref="B3:B4"/>
    <mergeCell ref="C3:E3"/>
    <mergeCell ref="F3:H3"/>
    <mergeCell ref="I3:K3"/>
  </mergeCells>
  <printOptions horizontalCentered="1"/>
  <pageMargins left="0.18" right="0.16" top="0.35" bottom="0.41" header="0.22" footer="0.17"/>
  <pageSetup paperSize="9" scale="95" firstPageNumber="7" orientation="portrait" useFirstPageNumber="1" r:id="rId1"/>
  <headerFooter alignWithMargins="0">
    <oddFooter>&amp;LStatistics of School Education 2009-10&amp;C&amp;P</oddFooter>
  </headerFooter>
  <colBreaks count="8" manualBreakCount="8">
    <brk id="8" max="40" man="1"/>
    <brk id="14" max="40" man="1"/>
    <brk id="20" max="40" man="1"/>
    <brk id="32" max="40" man="1"/>
    <brk id="44" max="40" man="1"/>
    <brk id="50" max="40" man="1"/>
    <brk id="56" max="40" man="1"/>
    <brk id="62" max="39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BM52"/>
  <sheetViews>
    <sheetView view="pageBreakPreview" zoomScaleSheetLayoutView="100" workbookViewId="0">
      <pane xSplit="2" ySplit="4" topLeftCell="BC34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8.85546875" defaultRowHeight="15.75"/>
  <cols>
    <col min="1" max="1" width="6.140625" style="5" customWidth="1"/>
    <col min="2" max="2" width="20.28515625" style="5" customWidth="1"/>
    <col min="3" max="47" width="11.5703125" style="5" customWidth="1"/>
    <col min="48" max="50" width="12.7109375" style="5" customWidth="1"/>
    <col min="51" max="59" width="11.5703125" style="5" customWidth="1"/>
    <col min="60" max="60" width="12.5703125" style="5" customWidth="1"/>
    <col min="61" max="61" width="13.140625" style="5" customWidth="1"/>
    <col min="62" max="62" width="12.5703125" style="5" customWidth="1"/>
    <col min="63" max="65" width="15" style="5" customWidth="1"/>
    <col min="66" max="248" width="8.85546875" style="5"/>
    <col min="249" max="249" width="6.140625" style="5" customWidth="1"/>
    <col min="250" max="250" width="20.28515625" style="5" customWidth="1"/>
    <col min="251" max="251" width="12.42578125" style="5" customWidth="1"/>
    <col min="252" max="252" width="13" style="5" customWidth="1"/>
    <col min="253" max="253" width="12.5703125" style="5" customWidth="1"/>
    <col min="254" max="267" width="11.7109375" style="5" customWidth="1"/>
    <col min="268" max="268" width="12.28515625" style="5" customWidth="1"/>
    <col min="269" max="269" width="11.7109375" style="5" customWidth="1"/>
    <col min="270" max="270" width="12.85546875" style="5" customWidth="1"/>
    <col min="271" max="271" width="11.7109375" style="5" customWidth="1"/>
    <col min="272" max="272" width="12.7109375" style="5" customWidth="1"/>
    <col min="273" max="273" width="11.7109375" style="5" customWidth="1"/>
    <col min="274" max="274" width="13" style="5" customWidth="1"/>
    <col min="275" max="286" width="11.7109375" style="5" customWidth="1"/>
    <col min="287" max="287" width="12.5703125" style="5" customWidth="1"/>
    <col min="288" max="288" width="11.7109375" style="5" customWidth="1"/>
    <col min="289" max="289" width="13" style="5" customWidth="1"/>
    <col min="290" max="295" width="11.7109375" style="5" customWidth="1"/>
    <col min="296" max="296" width="13.7109375" style="5" customWidth="1"/>
    <col min="297" max="297" width="13.140625" style="5" customWidth="1"/>
    <col min="298" max="301" width="13" style="5" customWidth="1"/>
    <col min="302" max="308" width="11.7109375" style="5" customWidth="1"/>
    <col min="309" max="309" width="10.85546875" style="5" customWidth="1"/>
    <col min="310" max="310" width="11.7109375" style="5" customWidth="1"/>
    <col min="311" max="313" width="22.7109375" style="5" customWidth="1"/>
    <col min="314" max="316" width="20.7109375" style="5" customWidth="1"/>
    <col min="317" max="504" width="8.85546875" style="5"/>
    <col min="505" max="505" width="6.140625" style="5" customWidth="1"/>
    <col min="506" max="506" width="20.28515625" style="5" customWidth="1"/>
    <col min="507" max="507" width="12.42578125" style="5" customWidth="1"/>
    <col min="508" max="508" width="13" style="5" customWidth="1"/>
    <col min="509" max="509" width="12.5703125" style="5" customWidth="1"/>
    <col min="510" max="523" width="11.7109375" style="5" customWidth="1"/>
    <col min="524" max="524" width="12.28515625" style="5" customWidth="1"/>
    <col min="525" max="525" width="11.7109375" style="5" customWidth="1"/>
    <col min="526" max="526" width="12.85546875" style="5" customWidth="1"/>
    <col min="527" max="527" width="11.7109375" style="5" customWidth="1"/>
    <col min="528" max="528" width="12.7109375" style="5" customWidth="1"/>
    <col min="529" max="529" width="11.7109375" style="5" customWidth="1"/>
    <col min="530" max="530" width="13" style="5" customWidth="1"/>
    <col min="531" max="542" width="11.7109375" style="5" customWidth="1"/>
    <col min="543" max="543" width="12.5703125" style="5" customWidth="1"/>
    <col min="544" max="544" width="11.7109375" style="5" customWidth="1"/>
    <col min="545" max="545" width="13" style="5" customWidth="1"/>
    <col min="546" max="551" width="11.7109375" style="5" customWidth="1"/>
    <col min="552" max="552" width="13.7109375" style="5" customWidth="1"/>
    <col min="553" max="553" width="13.140625" style="5" customWidth="1"/>
    <col min="554" max="557" width="13" style="5" customWidth="1"/>
    <col min="558" max="564" width="11.7109375" style="5" customWidth="1"/>
    <col min="565" max="565" width="10.85546875" style="5" customWidth="1"/>
    <col min="566" max="566" width="11.7109375" style="5" customWidth="1"/>
    <col min="567" max="569" width="22.7109375" style="5" customWidth="1"/>
    <col min="570" max="572" width="20.7109375" style="5" customWidth="1"/>
    <col min="573" max="760" width="8.85546875" style="5"/>
    <col min="761" max="761" width="6.140625" style="5" customWidth="1"/>
    <col min="762" max="762" width="20.28515625" style="5" customWidth="1"/>
    <col min="763" max="763" width="12.42578125" style="5" customWidth="1"/>
    <col min="764" max="764" width="13" style="5" customWidth="1"/>
    <col min="765" max="765" width="12.5703125" style="5" customWidth="1"/>
    <col min="766" max="779" width="11.7109375" style="5" customWidth="1"/>
    <col min="780" max="780" width="12.28515625" style="5" customWidth="1"/>
    <col min="781" max="781" width="11.7109375" style="5" customWidth="1"/>
    <col min="782" max="782" width="12.85546875" style="5" customWidth="1"/>
    <col min="783" max="783" width="11.7109375" style="5" customWidth="1"/>
    <col min="784" max="784" width="12.7109375" style="5" customWidth="1"/>
    <col min="785" max="785" width="11.7109375" style="5" customWidth="1"/>
    <col min="786" max="786" width="13" style="5" customWidth="1"/>
    <col min="787" max="798" width="11.7109375" style="5" customWidth="1"/>
    <col min="799" max="799" width="12.5703125" style="5" customWidth="1"/>
    <col min="800" max="800" width="11.7109375" style="5" customWidth="1"/>
    <col min="801" max="801" width="13" style="5" customWidth="1"/>
    <col min="802" max="807" width="11.7109375" style="5" customWidth="1"/>
    <col min="808" max="808" width="13.7109375" style="5" customWidth="1"/>
    <col min="809" max="809" width="13.140625" style="5" customWidth="1"/>
    <col min="810" max="813" width="13" style="5" customWidth="1"/>
    <col min="814" max="820" width="11.7109375" style="5" customWidth="1"/>
    <col min="821" max="821" width="10.85546875" style="5" customWidth="1"/>
    <col min="822" max="822" width="11.7109375" style="5" customWidth="1"/>
    <col min="823" max="825" width="22.7109375" style="5" customWidth="1"/>
    <col min="826" max="828" width="20.7109375" style="5" customWidth="1"/>
    <col min="829" max="1016" width="8.85546875" style="5"/>
    <col min="1017" max="1017" width="6.140625" style="5" customWidth="1"/>
    <col min="1018" max="1018" width="20.28515625" style="5" customWidth="1"/>
    <col min="1019" max="1019" width="12.42578125" style="5" customWidth="1"/>
    <col min="1020" max="1020" width="13" style="5" customWidth="1"/>
    <col min="1021" max="1021" width="12.5703125" style="5" customWidth="1"/>
    <col min="1022" max="1035" width="11.7109375" style="5" customWidth="1"/>
    <col min="1036" max="1036" width="12.28515625" style="5" customWidth="1"/>
    <col min="1037" max="1037" width="11.7109375" style="5" customWidth="1"/>
    <col min="1038" max="1038" width="12.85546875" style="5" customWidth="1"/>
    <col min="1039" max="1039" width="11.7109375" style="5" customWidth="1"/>
    <col min="1040" max="1040" width="12.7109375" style="5" customWidth="1"/>
    <col min="1041" max="1041" width="11.7109375" style="5" customWidth="1"/>
    <col min="1042" max="1042" width="13" style="5" customWidth="1"/>
    <col min="1043" max="1054" width="11.7109375" style="5" customWidth="1"/>
    <col min="1055" max="1055" width="12.5703125" style="5" customWidth="1"/>
    <col min="1056" max="1056" width="11.7109375" style="5" customWidth="1"/>
    <col min="1057" max="1057" width="13" style="5" customWidth="1"/>
    <col min="1058" max="1063" width="11.7109375" style="5" customWidth="1"/>
    <col min="1064" max="1064" width="13.7109375" style="5" customWidth="1"/>
    <col min="1065" max="1065" width="13.140625" style="5" customWidth="1"/>
    <col min="1066" max="1069" width="13" style="5" customWidth="1"/>
    <col min="1070" max="1076" width="11.7109375" style="5" customWidth="1"/>
    <col min="1077" max="1077" width="10.85546875" style="5" customWidth="1"/>
    <col min="1078" max="1078" width="11.7109375" style="5" customWidth="1"/>
    <col min="1079" max="1081" width="22.7109375" style="5" customWidth="1"/>
    <col min="1082" max="1084" width="20.7109375" style="5" customWidth="1"/>
    <col min="1085" max="1272" width="8.85546875" style="5"/>
    <col min="1273" max="1273" width="6.140625" style="5" customWidth="1"/>
    <col min="1274" max="1274" width="20.28515625" style="5" customWidth="1"/>
    <col min="1275" max="1275" width="12.42578125" style="5" customWidth="1"/>
    <col min="1276" max="1276" width="13" style="5" customWidth="1"/>
    <col min="1277" max="1277" width="12.5703125" style="5" customWidth="1"/>
    <col min="1278" max="1291" width="11.7109375" style="5" customWidth="1"/>
    <col min="1292" max="1292" width="12.28515625" style="5" customWidth="1"/>
    <col min="1293" max="1293" width="11.7109375" style="5" customWidth="1"/>
    <col min="1294" max="1294" width="12.85546875" style="5" customWidth="1"/>
    <col min="1295" max="1295" width="11.7109375" style="5" customWidth="1"/>
    <col min="1296" max="1296" width="12.7109375" style="5" customWidth="1"/>
    <col min="1297" max="1297" width="11.7109375" style="5" customWidth="1"/>
    <col min="1298" max="1298" width="13" style="5" customWidth="1"/>
    <col min="1299" max="1310" width="11.7109375" style="5" customWidth="1"/>
    <col min="1311" max="1311" width="12.5703125" style="5" customWidth="1"/>
    <col min="1312" max="1312" width="11.7109375" style="5" customWidth="1"/>
    <col min="1313" max="1313" width="13" style="5" customWidth="1"/>
    <col min="1314" max="1319" width="11.7109375" style="5" customWidth="1"/>
    <col min="1320" max="1320" width="13.7109375" style="5" customWidth="1"/>
    <col min="1321" max="1321" width="13.140625" style="5" customWidth="1"/>
    <col min="1322" max="1325" width="13" style="5" customWidth="1"/>
    <col min="1326" max="1332" width="11.7109375" style="5" customWidth="1"/>
    <col min="1333" max="1333" width="10.85546875" style="5" customWidth="1"/>
    <col min="1334" max="1334" width="11.7109375" style="5" customWidth="1"/>
    <col min="1335" max="1337" width="22.7109375" style="5" customWidth="1"/>
    <col min="1338" max="1340" width="20.7109375" style="5" customWidth="1"/>
    <col min="1341" max="1528" width="8.85546875" style="5"/>
    <col min="1529" max="1529" width="6.140625" style="5" customWidth="1"/>
    <col min="1530" max="1530" width="20.28515625" style="5" customWidth="1"/>
    <col min="1531" max="1531" width="12.42578125" style="5" customWidth="1"/>
    <col min="1532" max="1532" width="13" style="5" customWidth="1"/>
    <col min="1533" max="1533" width="12.5703125" style="5" customWidth="1"/>
    <col min="1534" max="1547" width="11.7109375" style="5" customWidth="1"/>
    <col min="1548" max="1548" width="12.28515625" style="5" customWidth="1"/>
    <col min="1549" max="1549" width="11.7109375" style="5" customWidth="1"/>
    <col min="1550" max="1550" width="12.85546875" style="5" customWidth="1"/>
    <col min="1551" max="1551" width="11.7109375" style="5" customWidth="1"/>
    <col min="1552" max="1552" width="12.7109375" style="5" customWidth="1"/>
    <col min="1553" max="1553" width="11.7109375" style="5" customWidth="1"/>
    <col min="1554" max="1554" width="13" style="5" customWidth="1"/>
    <col min="1555" max="1566" width="11.7109375" style="5" customWidth="1"/>
    <col min="1567" max="1567" width="12.5703125" style="5" customWidth="1"/>
    <col min="1568" max="1568" width="11.7109375" style="5" customWidth="1"/>
    <col min="1569" max="1569" width="13" style="5" customWidth="1"/>
    <col min="1570" max="1575" width="11.7109375" style="5" customWidth="1"/>
    <col min="1576" max="1576" width="13.7109375" style="5" customWidth="1"/>
    <col min="1577" max="1577" width="13.140625" style="5" customWidth="1"/>
    <col min="1578" max="1581" width="13" style="5" customWidth="1"/>
    <col min="1582" max="1588" width="11.7109375" style="5" customWidth="1"/>
    <col min="1589" max="1589" width="10.85546875" style="5" customWidth="1"/>
    <col min="1590" max="1590" width="11.7109375" style="5" customWidth="1"/>
    <col min="1591" max="1593" width="22.7109375" style="5" customWidth="1"/>
    <col min="1594" max="1596" width="20.7109375" style="5" customWidth="1"/>
    <col min="1597" max="1784" width="8.85546875" style="5"/>
    <col min="1785" max="1785" width="6.140625" style="5" customWidth="1"/>
    <col min="1786" max="1786" width="20.28515625" style="5" customWidth="1"/>
    <col min="1787" max="1787" width="12.42578125" style="5" customWidth="1"/>
    <col min="1788" max="1788" width="13" style="5" customWidth="1"/>
    <col min="1789" max="1789" width="12.5703125" style="5" customWidth="1"/>
    <col min="1790" max="1803" width="11.7109375" style="5" customWidth="1"/>
    <col min="1804" max="1804" width="12.28515625" style="5" customWidth="1"/>
    <col min="1805" max="1805" width="11.7109375" style="5" customWidth="1"/>
    <col min="1806" max="1806" width="12.85546875" style="5" customWidth="1"/>
    <col min="1807" max="1807" width="11.7109375" style="5" customWidth="1"/>
    <col min="1808" max="1808" width="12.7109375" style="5" customWidth="1"/>
    <col min="1809" max="1809" width="11.7109375" style="5" customWidth="1"/>
    <col min="1810" max="1810" width="13" style="5" customWidth="1"/>
    <col min="1811" max="1822" width="11.7109375" style="5" customWidth="1"/>
    <col min="1823" max="1823" width="12.5703125" style="5" customWidth="1"/>
    <col min="1824" max="1824" width="11.7109375" style="5" customWidth="1"/>
    <col min="1825" max="1825" width="13" style="5" customWidth="1"/>
    <col min="1826" max="1831" width="11.7109375" style="5" customWidth="1"/>
    <col min="1832" max="1832" width="13.7109375" style="5" customWidth="1"/>
    <col min="1833" max="1833" width="13.140625" style="5" customWidth="1"/>
    <col min="1834" max="1837" width="13" style="5" customWidth="1"/>
    <col min="1838" max="1844" width="11.7109375" style="5" customWidth="1"/>
    <col min="1845" max="1845" width="10.85546875" style="5" customWidth="1"/>
    <col min="1846" max="1846" width="11.7109375" style="5" customWidth="1"/>
    <col min="1847" max="1849" width="22.7109375" style="5" customWidth="1"/>
    <col min="1850" max="1852" width="20.7109375" style="5" customWidth="1"/>
    <col min="1853" max="2040" width="8.85546875" style="5"/>
    <col min="2041" max="2041" width="6.140625" style="5" customWidth="1"/>
    <col min="2042" max="2042" width="20.28515625" style="5" customWidth="1"/>
    <col min="2043" max="2043" width="12.42578125" style="5" customWidth="1"/>
    <col min="2044" max="2044" width="13" style="5" customWidth="1"/>
    <col min="2045" max="2045" width="12.5703125" style="5" customWidth="1"/>
    <col min="2046" max="2059" width="11.7109375" style="5" customWidth="1"/>
    <col min="2060" max="2060" width="12.28515625" style="5" customWidth="1"/>
    <col min="2061" max="2061" width="11.7109375" style="5" customWidth="1"/>
    <col min="2062" max="2062" width="12.85546875" style="5" customWidth="1"/>
    <col min="2063" max="2063" width="11.7109375" style="5" customWidth="1"/>
    <col min="2064" max="2064" width="12.7109375" style="5" customWidth="1"/>
    <col min="2065" max="2065" width="11.7109375" style="5" customWidth="1"/>
    <col min="2066" max="2066" width="13" style="5" customWidth="1"/>
    <col min="2067" max="2078" width="11.7109375" style="5" customWidth="1"/>
    <col min="2079" max="2079" width="12.5703125" style="5" customWidth="1"/>
    <col min="2080" max="2080" width="11.7109375" style="5" customWidth="1"/>
    <col min="2081" max="2081" width="13" style="5" customWidth="1"/>
    <col min="2082" max="2087" width="11.7109375" style="5" customWidth="1"/>
    <col min="2088" max="2088" width="13.7109375" style="5" customWidth="1"/>
    <col min="2089" max="2089" width="13.140625" style="5" customWidth="1"/>
    <col min="2090" max="2093" width="13" style="5" customWidth="1"/>
    <col min="2094" max="2100" width="11.7109375" style="5" customWidth="1"/>
    <col min="2101" max="2101" width="10.85546875" style="5" customWidth="1"/>
    <col min="2102" max="2102" width="11.7109375" style="5" customWidth="1"/>
    <col min="2103" max="2105" width="22.7109375" style="5" customWidth="1"/>
    <col min="2106" max="2108" width="20.7109375" style="5" customWidth="1"/>
    <col min="2109" max="2296" width="8.85546875" style="5"/>
    <col min="2297" max="2297" width="6.140625" style="5" customWidth="1"/>
    <col min="2298" max="2298" width="20.28515625" style="5" customWidth="1"/>
    <col min="2299" max="2299" width="12.42578125" style="5" customWidth="1"/>
    <col min="2300" max="2300" width="13" style="5" customWidth="1"/>
    <col min="2301" max="2301" width="12.5703125" style="5" customWidth="1"/>
    <col min="2302" max="2315" width="11.7109375" style="5" customWidth="1"/>
    <col min="2316" max="2316" width="12.28515625" style="5" customWidth="1"/>
    <col min="2317" max="2317" width="11.7109375" style="5" customWidth="1"/>
    <col min="2318" max="2318" width="12.85546875" style="5" customWidth="1"/>
    <col min="2319" max="2319" width="11.7109375" style="5" customWidth="1"/>
    <col min="2320" max="2320" width="12.7109375" style="5" customWidth="1"/>
    <col min="2321" max="2321" width="11.7109375" style="5" customWidth="1"/>
    <col min="2322" max="2322" width="13" style="5" customWidth="1"/>
    <col min="2323" max="2334" width="11.7109375" style="5" customWidth="1"/>
    <col min="2335" max="2335" width="12.5703125" style="5" customWidth="1"/>
    <col min="2336" max="2336" width="11.7109375" style="5" customWidth="1"/>
    <col min="2337" max="2337" width="13" style="5" customWidth="1"/>
    <col min="2338" max="2343" width="11.7109375" style="5" customWidth="1"/>
    <col min="2344" max="2344" width="13.7109375" style="5" customWidth="1"/>
    <col min="2345" max="2345" width="13.140625" style="5" customWidth="1"/>
    <col min="2346" max="2349" width="13" style="5" customWidth="1"/>
    <col min="2350" max="2356" width="11.7109375" style="5" customWidth="1"/>
    <col min="2357" max="2357" width="10.85546875" style="5" customWidth="1"/>
    <col min="2358" max="2358" width="11.7109375" style="5" customWidth="1"/>
    <col min="2359" max="2361" width="22.7109375" style="5" customWidth="1"/>
    <col min="2362" max="2364" width="20.7109375" style="5" customWidth="1"/>
    <col min="2365" max="2552" width="8.85546875" style="5"/>
    <col min="2553" max="2553" width="6.140625" style="5" customWidth="1"/>
    <col min="2554" max="2554" width="20.28515625" style="5" customWidth="1"/>
    <col min="2555" max="2555" width="12.42578125" style="5" customWidth="1"/>
    <col min="2556" max="2556" width="13" style="5" customWidth="1"/>
    <col min="2557" max="2557" width="12.5703125" style="5" customWidth="1"/>
    <col min="2558" max="2571" width="11.7109375" style="5" customWidth="1"/>
    <col min="2572" max="2572" width="12.28515625" style="5" customWidth="1"/>
    <col min="2573" max="2573" width="11.7109375" style="5" customWidth="1"/>
    <col min="2574" max="2574" width="12.85546875" style="5" customWidth="1"/>
    <col min="2575" max="2575" width="11.7109375" style="5" customWidth="1"/>
    <col min="2576" max="2576" width="12.7109375" style="5" customWidth="1"/>
    <col min="2577" max="2577" width="11.7109375" style="5" customWidth="1"/>
    <col min="2578" max="2578" width="13" style="5" customWidth="1"/>
    <col min="2579" max="2590" width="11.7109375" style="5" customWidth="1"/>
    <col min="2591" max="2591" width="12.5703125" style="5" customWidth="1"/>
    <col min="2592" max="2592" width="11.7109375" style="5" customWidth="1"/>
    <col min="2593" max="2593" width="13" style="5" customWidth="1"/>
    <col min="2594" max="2599" width="11.7109375" style="5" customWidth="1"/>
    <col min="2600" max="2600" width="13.7109375" style="5" customWidth="1"/>
    <col min="2601" max="2601" width="13.140625" style="5" customWidth="1"/>
    <col min="2602" max="2605" width="13" style="5" customWidth="1"/>
    <col min="2606" max="2612" width="11.7109375" style="5" customWidth="1"/>
    <col min="2613" max="2613" width="10.85546875" style="5" customWidth="1"/>
    <col min="2614" max="2614" width="11.7109375" style="5" customWidth="1"/>
    <col min="2615" max="2617" width="22.7109375" style="5" customWidth="1"/>
    <col min="2618" max="2620" width="20.7109375" style="5" customWidth="1"/>
    <col min="2621" max="2808" width="8.85546875" style="5"/>
    <col min="2809" max="2809" width="6.140625" style="5" customWidth="1"/>
    <col min="2810" max="2810" width="20.28515625" style="5" customWidth="1"/>
    <col min="2811" max="2811" width="12.42578125" style="5" customWidth="1"/>
    <col min="2812" max="2812" width="13" style="5" customWidth="1"/>
    <col min="2813" max="2813" width="12.5703125" style="5" customWidth="1"/>
    <col min="2814" max="2827" width="11.7109375" style="5" customWidth="1"/>
    <col min="2828" max="2828" width="12.28515625" style="5" customWidth="1"/>
    <col min="2829" max="2829" width="11.7109375" style="5" customWidth="1"/>
    <col min="2830" max="2830" width="12.85546875" style="5" customWidth="1"/>
    <col min="2831" max="2831" width="11.7109375" style="5" customWidth="1"/>
    <col min="2832" max="2832" width="12.7109375" style="5" customWidth="1"/>
    <col min="2833" max="2833" width="11.7109375" style="5" customWidth="1"/>
    <col min="2834" max="2834" width="13" style="5" customWidth="1"/>
    <col min="2835" max="2846" width="11.7109375" style="5" customWidth="1"/>
    <col min="2847" max="2847" width="12.5703125" style="5" customWidth="1"/>
    <col min="2848" max="2848" width="11.7109375" style="5" customWidth="1"/>
    <col min="2849" max="2849" width="13" style="5" customWidth="1"/>
    <col min="2850" max="2855" width="11.7109375" style="5" customWidth="1"/>
    <col min="2856" max="2856" width="13.7109375" style="5" customWidth="1"/>
    <col min="2857" max="2857" width="13.140625" style="5" customWidth="1"/>
    <col min="2858" max="2861" width="13" style="5" customWidth="1"/>
    <col min="2862" max="2868" width="11.7109375" style="5" customWidth="1"/>
    <col min="2869" max="2869" width="10.85546875" style="5" customWidth="1"/>
    <col min="2870" max="2870" width="11.7109375" style="5" customWidth="1"/>
    <col min="2871" max="2873" width="22.7109375" style="5" customWidth="1"/>
    <col min="2874" max="2876" width="20.7109375" style="5" customWidth="1"/>
    <col min="2877" max="3064" width="8.85546875" style="5"/>
    <col min="3065" max="3065" width="6.140625" style="5" customWidth="1"/>
    <col min="3066" max="3066" width="20.28515625" style="5" customWidth="1"/>
    <col min="3067" max="3067" width="12.42578125" style="5" customWidth="1"/>
    <col min="3068" max="3068" width="13" style="5" customWidth="1"/>
    <col min="3069" max="3069" width="12.5703125" style="5" customWidth="1"/>
    <col min="3070" max="3083" width="11.7109375" style="5" customWidth="1"/>
    <col min="3084" max="3084" width="12.28515625" style="5" customWidth="1"/>
    <col min="3085" max="3085" width="11.7109375" style="5" customWidth="1"/>
    <col min="3086" max="3086" width="12.85546875" style="5" customWidth="1"/>
    <col min="3087" max="3087" width="11.7109375" style="5" customWidth="1"/>
    <col min="3088" max="3088" width="12.7109375" style="5" customWidth="1"/>
    <col min="3089" max="3089" width="11.7109375" style="5" customWidth="1"/>
    <col min="3090" max="3090" width="13" style="5" customWidth="1"/>
    <col min="3091" max="3102" width="11.7109375" style="5" customWidth="1"/>
    <col min="3103" max="3103" width="12.5703125" style="5" customWidth="1"/>
    <col min="3104" max="3104" width="11.7109375" style="5" customWidth="1"/>
    <col min="3105" max="3105" width="13" style="5" customWidth="1"/>
    <col min="3106" max="3111" width="11.7109375" style="5" customWidth="1"/>
    <col min="3112" max="3112" width="13.7109375" style="5" customWidth="1"/>
    <col min="3113" max="3113" width="13.140625" style="5" customWidth="1"/>
    <col min="3114" max="3117" width="13" style="5" customWidth="1"/>
    <col min="3118" max="3124" width="11.7109375" style="5" customWidth="1"/>
    <col min="3125" max="3125" width="10.85546875" style="5" customWidth="1"/>
    <col min="3126" max="3126" width="11.7109375" style="5" customWidth="1"/>
    <col min="3127" max="3129" width="22.7109375" style="5" customWidth="1"/>
    <col min="3130" max="3132" width="20.7109375" style="5" customWidth="1"/>
    <col min="3133" max="3320" width="8.85546875" style="5"/>
    <col min="3321" max="3321" width="6.140625" style="5" customWidth="1"/>
    <col min="3322" max="3322" width="20.28515625" style="5" customWidth="1"/>
    <col min="3323" max="3323" width="12.42578125" style="5" customWidth="1"/>
    <col min="3324" max="3324" width="13" style="5" customWidth="1"/>
    <col min="3325" max="3325" width="12.5703125" style="5" customWidth="1"/>
    <col min="3326" max="3339" width="11.7109375" style="5" customWidth="1"/>
    <col min="3340" max="3340" width="12.28515625" style="5" customWidth="1"/>
    <col min="3341" max="3341" width="11.7109375" style="5" customWidth="1"/>
    <col min="3342" max="3342" width="12.85546875" style="5" customWidth="1"/>
    <col min="3343" max="3343" width="11.7109375" style="5" customWidth="1"/>
    <col min="3344" max="3344" width="12.7109375" style="5" customWidth="1"/>
    <col min="3345" max="3345" width="11.7109375" style="5" customWidth="1"/>
    <col min="3346" max="3346" width="13" style="5" customWidth="1"/>
    <col min="3347" max="3358" width="11.7109375" style="5" customWidth="1"/>
    <col min="3359" max="3359" width="12.5703125" style="5" customWidth="1"/>
    <col min="3360" max="3360" width="11.7109375" style="5" customWidth="1"/>
    <col min="3361" max="3361" width="13" style="5" customWidth="1"/>
    <col min="3362" max="3367" width="11.7109375" style="5" customWidth="1"/>
    <col min="3368" max="3368" width="13.7109375" style="5" customWidth="1"/>
    <col min="3369" max="3369" width="13.140625" style="5" customWidth="1"/>
    <col min="3370" max="3373" width="13" style="5" customWidth="1"/>
    <col min="3374" max="3380" width="11.7109375" style="5" customWidth="1"/>
    <col min="3381" max="3381" width="10.85546875" style="5" customWidth="1"/>
    <col min="3382" max="3382" width="11.7109375" style="5" customWidth="1"/>
    <col min="3383" max="3385" width="22.7109375" style="5" customWidth="1"/>
    <col min="3386" max="3388" width="20.7109375" style="5" customWidth="1"/>
    <col min="3389" max="3576" width="8.85546875" style="5"/>
    <col min="3577" max="3577" width="6.140625" style="5" customWidth="1"/>
    <col min="3578" max="3578" width="20.28515625" style="5" customWidth="1"/>
    <col min="3579" max="3579" width="12.42578125" style="5" customWidth="1"/>
    <col min="3580" max="3580" width="13" style="5" customWidth="1"/>
    <col min="3581" max="3581" width="12.5703125" style="5" customWidth="1"/>
    <col min="3582" max="3595" width="11.7109375" style="5" customWidth="1"/>
    <col min="3596" max="3596" width="12.28515625" style="5" customWidth="1"/>
    <col min="3597" max="3597" width="11.7109375" style="5" customWidth="1"/>
    <col min="3598" max="3598" width="12.85546875" style="5" customWidth="1"/>
    <col min="3599" max="3599" width="11.7109375" style="5" customWidth="1"/>
    <col min="3600" max="3600" width="12.7109375" style="5" customWidth="1"/>
    <col min="3601" max="3601" width="11.7109375" style="5" customWidth="1"/>
    <col min="3602" max="3602" width="13" style="5" customWidth="1"/>
    <col min="3603" max="3614" width="11.7109375" style="5" customWidth="1"/>
    <col min="3615" max="3615" width="12.5703125" style="5" customWidth="1"/>
    <col min="3616" max="3616" width="11.7109375" style="5" customWidth="1"/>
    <col min="3617" max="3617" width="13" style="5" customWidth="1"/>
    <col min="3618" max="3623" width="11.7109375" style="5" customWidth="1"/>
    <col min="3624" max="3624" width="13.7109375" style="5" customWidth="1"/>
    <col min="3625" max="3625" width="13.140625" style="5" customWidth="1"/>
    <col min="3626" max="3629" width="13" style="5" customWidth="1"/>
    <col min="3630" max="3636" width="11.7109375" style="5" customWidth="1"/>
    <col min="3637" max="3637" width="10.85546875" style="5" customWidth="1"/>
    <col min="3638" max="3638" width="11.7109375" style="5" customWidth="1"/>
    <col min="3639" max="3641" width="22.7109375" style="5" customWidth="1"/>
    <col min="3642" max="3644" width="20.7109375" style="5" customWidth="1"/>
    <col min="3645" max="3832" width="8.85546875" style="5"/>
    <col min="3833" max="3833" width="6.140625" style="5" customWidth="1"/>
    <col min="3834" max="3834" width="20.28515625" style="5" customWidth="1"/>
    <col min="3835" max="3835" width="12.42578125" style="5" customWidth="1"/>
    <col min="3836" max="3836" width="13" style="5" customWidth="1"/>
    <col min="3837" max="3837" width="12.5703125" style="5" customWidth="1"/>
    <col min="3838" max="3851" width="11.7109375" style="5" customWidth="1"/>
    <col min="3852" max="3852" width="12.28515625" style="5" customWidth="1"/>
    <col min="3853" max="3853" width="11.7109375" style="5" customWidth="1"/>
    <col min="3854" max="3854" width="12.85546875" style="5" customWidth="1"/>
    <col min="3855" max="3855" width="11.7109375" style="5" customWidth="1"/>
    <col min="3856" max="3856" width="12.7109375" style="5" customWidth="1"/>
    <col min="3857" max="3857" width="11.7109375" style="5" customWidth="1"/>
    <col min="3858" max="3858" width="13" style="5" customWidth="1"/>
    <col min="3859" max="3870" width="11.7109375" style="5" customWidth="1"/>
    <col min="3871" max="3871" width="12.5703125" style="5" customWidth="1"/>
    <col min="3872" max="3872" width="11.7109375" style="5" customWidth="1"/>
    <col min="3873" max="3873" width="13" style="5" customWidth="1"/>
    <col min="3874" max="3879" width="11.7109375" style="5" customWidth="1"/>
    <col min="3880" max="3880" width="13.7109375" style="5" customWidth="1"/>
    <col min="3881" max="3881" width="13.140625" style="5" customWidth="1"/>
    <col min="3882" max="3885" width="13" style="5" customWidth="1"/>
    <col min="3886" max="3892" width="11.7109375" style="5" customWidth="1"/>
    <col min="3893" max="3893" width="10.85546875" style="5" customWidth="1"/>
    <col min="3894" max="3894" width="11.7109375" style="5" customWidth="1"/>
    <col min="3895" max="3897" width="22.7109375" style="5" customWidth="1"/>
    <col min="3898" max="3900" width="20.7109375" style="5" customWidth="1"/>
    <col min="3901" max="4088" width="8.85546875" style="5"/>
    <col min="4089" max="4089" width="6.140625" style="5" customWidth="1"/>
    <col min="4090" max="4090" width="20.28515625" style="5" customWidth="1"/>
    <col min="4091" max="4091" width="12.42578125" style="5" customWidth="1"/>
    <col min="4092" max="4092" width="13" style="5" customWidth="1"/>
    <col min="4093" max="4093" width="12.5703125" style="5" customWidth="1"/>
    <col min="4094" max="4107" width="11.7109375" style="5" customWidth="1"/>
    <col min="4108" max="4108" width="12.28515625" style="5" customWidth="1"/>
    <col min="4109" max="4109" width="11.7109375" style="5" customWidth="1"/>
    <col min="4110" max="4110" width="12.85546875" style="5" customWidth="1"/>
    <col min="4111" max="4111" width="11.7109375" style="5" customWidth="1"/>
    <col min="4112" max="4112" width="12.7109375" style="5" customWidth="1"/>
    <col min="4113" max="4113" width="11.7109375" style="5" customWidth="1"/>
    <col min="4114" max="4114" width="13" style="5" customWidth="1"/>
    <col min="4115" max="4126" width="11.7109375" style="5" customWidth="1"/>
    <col min="4127" max="4127" width="12.5703125" style="5" customWidth="1"/>
    <col min="4128" max="4128" width="11.7109375" style="5" customWidth="1"/>
    <col min="4129" max="4129" width="13" style="5" customWidth="1"/>
    <col min="4130" max="4135" width="11.7109375" style="5" customWidth="1"/>
    <col min="4136" max="4136" width="13.7109375" style="5" customWidth="1"/>
    <col min="4137" max="4137" width="13.140625" style="5" customWidth="1"/>
    <col min="4138" max="4141" width="13" style="5" customWidth="1"/>
    <col min="4142" max="4148" width="11.7109375" style="5" customWidth="1"/>
    <col min="4149" max="4149" width="10.85546875" style="5" customWidth="1"/>
    <col min="4150" max="4150" width="11.7109375" style="5" customWidth="1"/>
    <col min="4151" max="4153" width="22.7109375" style="5" customWidth="1"/>
    <col min="4154" max="4156" width="20.7109375" style="5" customWidth="1"/>
    <col min="4157" max="4344" width="8.85546875" style="5"/>
    <col min="4345" max="4345" width="6.140625" style="5" customWidth="1"/>
    <col min="4346" max="4346" width="20.28515625" style="5" customWidth="1"/>
    <col min="4347" max="4347" width="12.42578125" style="5" customWidth="1"/>
    <col min="4348" max="4348" width="13" style="5" customWidth="1"/>
    <col min="4349" max="4349" width="12.5703125" style="5" customWidth="1"/>
    <col min="4350" max="4363" width="11.7109375" style="5" customWidth="1"/>
    <col min="4364" max="4364" width="12.28515625" style="5" customWidth="1"/>
    <col min="4365" max="4365" width="11.7109375" style="5" customWidth="1"/>
    <col min="4366" max="4366" width="12.85546875" style="5" customWidth="1"/>
    <col min="4367" max="4367" width="11.7109375" style="5" customWidth="1"/>
    <col min="4368" max="4368" width="12.7109375" style="5" customWidth="1"/>
    <col min="4369" max="4369" width="11.7109375" style="5" customWidth="1"/>
    <col min="4370" max="4370" width="13" style="5" customWidth="1"/>
    <col min="4371" max="4382" width="11.7109375" style="5" customWidth="1"/>
    <col min="4383" max="4383" width="12.5703125" style="5" customWidth="1"/>
    <col min="4384" max="4384" width="11.7109375" style="5" customWidth="1"/>
    <col min="4385" max="4385" width="13" style="5" customWidth="1"/>
    <col min="4386" max="4391" width="11.7109375" style="5" customWidth="1"/>
    <col min="4392" max="4392" width="13.7109375" style="5" customWidth="1"/>
    <col min="4393" max="4393" width="13.140625" style="5" customWidth="1"/>
    <col min="4394" max="4397" width="13" style="5" customWidth="1"/>
    <col min="4398" max="4404" width="11.7109375" style="5" customWidth="1"/>
    <col min="4405" max="4405" width="10.85546875" style="5" customWidth="1"/>
    <col min="4406" max="4406" width="11.7109375" style="5" customWidth="1"/>
    <col min="4407" max="4409" width="22.7109375" style="5" customWidth="1"/>
    <col min="4410" max="4412" width="20.7109375" style="5" customWidth="1"/>
    <col min="4413" max="4600" width="8.85546875" style="5"/>
    <col min="4601" max="4601" width="6.140625" style="5" customWidth="1"/>
    <col min="4602" max="4602" width="20.28515625" style="5" customWidth="1"/>
    <col min="4603" max="4603" width="12.42578125" style="5" customWidth="1"/>
    <col min="4604" max="4604" width="13" style="5" customWidth="1"/>
    <col min="4605" max="4605" width="12.5703125" style="5" customWidth="1"/>
    <col min="4606" max="4619" width="11.7109375" style="5" customWidth="1"/>
    <col min="4620" max="4620" width="12.28515625" style="5" customWidth="1"/>
    <col min="4621" max="4621" width="11.7109375" style="5" customWidth="1"/>
    <col min="4622" max="4622" width="12.85546875" style="5" customWidth="1"/>
    <col min="4623" max="4623" width="11.7109375" style="5" customWidth="1"/>
    <col min="4624" max="4624" width="12.7109375" style="5" customWidth="1"/>
    <col min="4625" max="4625" width="11.7109375" style="5" customWidth="1"/>
    <col min="4626" max="4626" width="13" style="5" customWidth="1"/>
    <col min="4627" max="4638" width="11.7109375" style="5" customWidth="1"/>
    <col min="4639" max="4639" width="12.5703125" style="5" customWidth="1"/>
    <col min="4640" max="4640" width="11.7109375" style="5" customWidth="1"/>
    <col min="4641" max="4641" width="13" style="5" customWidth="1"/>
    <col min="4642" max="4647" width="11.7109375" style="5" customWidth="1"/>
    <col min="4648" max="4648" width="13.7109375" style="5" customWidth="1"/>
    <col min="4649" max="4649" width="13.140625" style="5" customWidth="1"/>
    <col min="4650" max="4653" width="13" style="5" customWidth="1"/>
    <col min="4654" max="4660" width="11.7109375" style="5" customWidth="1"/>
    <col min="4661" max="4661" width="10.85546875" style="5" customWidth="1"/>
    <col min="4662" max="4662" width="11.7109375" style="5" customWidth="1"/>
    <col min="4663" max="4665" width="22.7109375" style="5" customWidth="1"/>
    <col min="4666" max="4668" width="20.7109375" style="5" customWidth="1"/>
    <col min="4669" max="4856" width="8.85546875" style="5"/>
    <col min="4857" max="4857" width="6.140625" style="5" customWidth="1"/>
    <col min="4858" max="4858" width="20.28515625" style="5" customWidth="1"/>
    <col min="4859" max="4859" width="12.42578125" style="5" customWidth="1"/>
    <col min="4860" max="4860" width="13" style="5" customWidth="1"/>
    <col min="4861" max="4861" width="12.5703125" style="5" customWidth="1"/>
    <col min="4862" max="4875" width="11.7109375" style="5" customWidth="1"/>
    <col min="4876" max="4876" width="12.28515625" style="5" customWidth="1"/>
    <col min="4877" max="4877" width="11.7109375" style="5" customWidth="1"/>
    <col min="4878" max="4878" width="12.85546875" style="5" customWidth="1"/>
    <col min="4879" max="4879" width="11.7109375" style="5" customWidth="1"/>
    <col min="4880" max="4880" width="12.7109375" style="5" customWidth="1"/>
    <col min="4881" max="4881" width="11.7109375" style="5" customWidth="1"/>
    <col min="4882" max="4882" width="13" style="5" customWidth="1"/>
    <col min="4883" max="4894" width="11.7109375" style="5" customWidth="1"/>
    <col min="4895" max="4895" width="12.5703125" style="5" customWidth="1"/>
    <col min="4896" max="4896" width="11.7109375" style="5" customWidth="1"/>
    <col min="4897" max="4897" width="13" style="5" customWidth="1"/>
    <col min="4898" max="4903" width="11.7109375" style="5" customWidth="1"/>
    <col min="4904" max="4904" width="13.7109375" style="5" customWidth="1"/>
    <col min="4905" max="4905" width="13.140625" style="5" customWidth="1"/>
    <col min="4906" max="4909" width="13" style="5" customWidth="1"/>
    <col min="4910" max="4916" width="11.7109375" style="5" customWidth="1"/>
    <col min="4917" max="4917" width="10.85546875" style="5" customWidth="1"/>
    <col min="4918" max="4918" width="11.7109375" style="5" customWidth="1"/>
    <col min="4919" max="4921" width="22.7109375" style="5" customWidth="1"/>
    <col min="4922" max="4924" width="20.7109375" style="5" customWidth="1"/>
    <col min="4925" max="5112" width="8.85546875" style="5"/>
    <col min="5113" max="5113" width="6.140625" style="5" customWidth="1"/>
    <col min="5114" max="5114" width="20.28515625" style="5" customWidth="1"/>
    <col min="5115" max="5115" width="12.42578125" style="5" customWidth="1"/>
    <col min="5116" max="5116" width="13" style="5" customWidth="1"/>
    <col min="5117" max="5117" width="12.5703125" style="5" customWidth="1"/>
    <col min="5118" max="5131" width="11.7109375" style="5" customWidth="1"/>
    <col min="5132" max="5132" width="12.28515625" style="5" customWidth="1"/>
    <col min="5133" max="5133" width="11.7109375" style="5" customWidth="1"/>
    <col min="5134" max="5134" width="12.85546875" style="5" customWidth="1"/>
    <col min="5135" max="5135" width="11.7109375" style="5" customWidth="1"/>
    <col min="5136" max="5136" width="12.7109375" style="5" customWidth="1"/>
    <col min="5137" max="5137" width="11.7109375" style="5" customWidth="1"/>
    <col min="5138" max="5138" width="13" style="5" customWidth="1"/>
    <col min="5139" max="5150" width="11.7109375" style="5" customWidth="1"/>
    <col min="5151" max="5151" width="12.5703125" style="5" customWidth="1"/>
    <col min="5152" max="5152" width="11.7109375" style="5" customWidth="1"/>
    <col min="5153" max="5153" width="13" style="5" customWidth="1"/>
    <col min="5154" max="5159" width="11.7109375" style="5" customWidth="1"/>
    <col min="5160" max="5160" width="13.7109375" style="5" customWidth="1"/>
    <col min="5161" max="5161" width="13.140625" style="5" customWidth="1"/>
    <col min="5162" max="5165" width="13" style="5" customWidth="1"/>
    <col min="5166" max="5172" width="11.7109375" style="5" customWidth="1"/>
    <col min="5173" max="5173" width="10.85546875" style="5" customWidth="1"/>
    <col min="5174" max="5174" width="11.7109375" style="5" customWidth="1"/>
    <col min="5175" max="5177" width="22.7109375" style="5" customWidth="1"/>
    <col min="5178" max="5180" width="20.7109375" style="5" customWidth="1"/>
    <col min="5181" max="5368" width="8.85546875" style="5"/>
    <col min="5369" max="5369" width="6.140625" style="5" customWidth="1"/>
    <col min="5370" max="5370" width="20.28515625" style="5" customWidth="1"/>
    <col min="5371" max="5371" width="12.42578125" style="5" customWidth="1"/>
    <col min="5372" max="5372" width="13" style="5" customWidth="1"/>
    <col min="5373" max="5373" width="12.5703125" style="5" customWidth="1"/>
    <col min="5374" max="5387" width="11.7109375" style="5" customWidth="1"/>
    <col min="5388" max="5388" width="12.28515625" style="5" customWidth="1"/>
    <col min="5389" max="5389" width="11.7109375" style="5" customWidth="1"/>
    <col min="5390" max="5390" width="12.85546875" style="5" customWidth="1"/>
    <col min="5391" max="5391" width="11.7109375" style="5" customWidth="1"/>
    <col min="5392" max="5392" width="12.7109375" style="5" customWidth="1"/>
    <col min="5393" max="5393" width="11.7109375" style="5" customWidth="1"/>
    <col min="5394" max="5394" width="13" style="5" customWidth="1"/>
    <col min="5395" max="5406" width="11.7109375" style="5" customWidth="1"/>
    <col min="5407" max="5407" width="12.5703125" style="5" customWidth="1"/>
    <col min="5408" max="5408" width="11.7109375" style="5" customWidth="1"/>
    <col min="5409" max="5409" width="13" style="5" customWidth="1"/>
    <col min="5410" max="5415" width="11.7109375" style="5" customWidth="1"/>
    <col min="5416" max="5416" width="13.7109375" style="5" customWidth="1"/>
    <col min="5417" max="5417" width="13.140625" style="5" customWidth="1"/>
    <col min="5418" max="5421" width="13" style="5" customWidth="1"/>
    <col min="5422" max="5428" width="11.7109375" style="5" customWidth="1"/>
    <col min="5429" max="5429" width="10.85546875" style="5" customWidth="1"/>
    <col min="5430" max="5430" width="11.7109375" style="5" customWidth="1"/>
    <col min="5431" max="5433" width="22.7109375" style="5" customWidth="1"/>
    <col min="5434" max="5436" width="20.7109375" style="5" customWidth="1"/>
    <col min="5437" max="5624" width="8.85546875" style="5"/>
    <col min="5625" max="5625" width="6.140625" style="5" customWidth="1"/>
    <col min="5626" max="5626" width="20.28515625" style="5" customWidth="1"/>
    <col min="5627" max="5627" width="12.42578125" style="5" customWidth="1"/>
    <col min="5628" max="5628" width="13" style="5" customWidth="1"/>
    <col min="5629" max="5629" width="12.5703125" style="5" customWidth="1"/>
    <col min="5630" max="5643" width="11.7109375" style="5" customWidth="1"/>
    <col min="5644" max="5644" width="12.28515625" style="5" customWidth="1"/>
    <col min="5645" max="5645" width="11.7109375" style="5" customWidth="1"/>
    <col min="5646" max="5646" width="12.85546875" style="5" customWidth="1"/>
    <col min="5647" max="5647" width="11.7109375" style="5" customWidth="1"/>
    <col min="5648" max="5648" width="12.7109375" style="5" customWidth="1"/>
    <col min="5649" max="5649" width="11.7109375" style="5" customWidth="1"/>
    <col min="5650" max="5650" width="13" style="5" customWidth="1"/>
    <col min="5651" max="5662" width="11.7109375" style="5" customWidth="1"/>
    <col min="5663" max="5663" width="12.5703125" style="5" customWidth="1"/>
    <col min="5664" max="5664" width="11.7109375" style="5" customWidth="1"/>
    <col min="5665" max="5665" width="13" style="5" customWidth="1"/>
    <col min="5666" max="5671" width="11.7109375" style="5" customWidth="1"/>
    <col min="5672" max="5672" width="13.7109375" style="5" customWidth="1"/>
    <col min="5673" max="5673" width="13.140625" style="5" customWidth="1"/>
    <col min="5674" max="5677" width="13" style="5" customWidth="1"/>
    <col min="5678" max="5684" width="11.7109375" style="5" customWidth="1"/>
    <col min="5685" max="5685" width="10.85546875" style="5" customWidth="1"/>
    <col min="5686" max="5686" width="11.7109375" style="5" customWidth="1"/>
    <col min="5687" max="5689" width="22.7109375" style="5" customWidth="1"/>
    <col min="5690" max="5692" width="20.7109375" style="5" customWidth="1"/>
    <col min="5693" max="5880" width="8.85546875" style="5"/>
    <col min="5881" max="5881" width="6.140625" style="5" customWidth="1"/>
    <col min="5882" max="5882" width="20.28515625" style="5" customWidth="1"/>
    <col min="5883" max="5883" width="12.42578125" style="5" customWidth="1"/>
    <col min="5884" max="5884" width="13" style="5" customWidth="1"/>
    <col min="5885" max="5885" width="12.5703125" style="5" customWidth="1"/>
    <col min="5886" max="5899" width="11.7109375" style="5" customWidth="1"/>
    <col min="5900" max="5900" width="12.28515625" style="5" customWidth="1"/>
    <col min="5901" max="5901" width="11.7109375" style="5" customWidth="1"/>
    <col min="5902" max="5902" width="12.85546875" style="5" customWidth="1"/>
    <col min="5903" max="5903" width="11.7109375" style="5" customWidth="1"/>
    <col min="5904" max="5904" width="12.7109375" style="5" customWidth="1"/>
    <col min="5905" max="5905" width="11.7109375" style="5" customWidth="1"/>
    <col min="5906" max="5906" width="13" style="5" customWidth="1"/>
    <col min="5907" max="5918" width="11.7109375" style="5" customWidth="1"/>
    <col min="5919" max="5919" width="12.5703125" style="5" customWidth="1"/>
    <col min="5920" max="5920" width="11.7109375" style="5" customWidth="1"/>
    <col min="5921" max="5921" width="13" style="5" customWidth="1"/>
    <col min="5922" max="5927" width="11.7109375" style="5" customWidth="1"/>
    <col min="5928" max="5928" width="13.7109375" style="5" customWidth="1"/>
    <col min="5929" max="5929" width="13.140625" style="5" customWidth="1"/>
    <col min="5930" max="5933" width="13" style="5" customWidth="1"/>
    <col min="5934" max="5940" width="11.7109375" style="5" customWidth="1"/>
    <col min="5941" max="5941" width="10.85546875" style="5" customWidth="1"/>
    <col min="5942" max="5942" width="11.7109375" style="5" customWidth="1"/>
    <col min="5943" max="5945" width="22.7109375" style="5" customWidth="1"/>
    <col min="5946" max="5948" width="20.7109375" style="5" customWidth="1"/>
    <col min="5949" max="6136" width="8.85546875" style="5"/>
    <col min="6137" max="6137" width="6.140625" style="5" customWidth="1"/>
    <col min="6138" max="6138" width="20.28515625" style="5" customWidth="1"/>
    <col min="6139" max="6139" width="12.42578125" style="5" customWidth="1"/>
    <col min="6140" max="6140" width="13" style="5" customWidth="1"/>
    <col min="6141" max="6141" width="12.5703125" style="5" customWidth="1"/>
    <col min="6142" max="6155" width="11.7109375" style="5" customWidth="1"/>
    <col min="6156" max="6156" width="12.28515625" style="5" customWidth="1"/>
    <col min="6157" max="6157" width="11.7109375" style="5" customWidth="1"/>
    <col min="6158" max="6158" width="12.85546875" style="5" customWidth="1"/>
    <col min="6159" max="6159" width="11.7109375" style="5" customWidth="1"/>
    <col min="6160" max="6160" width="12.7109375" style="5" customWidth="1"/>
    <col min="6161" max="6161" width="11.7109375" style="5" customWidth="1"/>
    <col min="6162" max="6162" width="13" style="5" customWidth="1"/>
    <col min="6163" max="6174" width="11.7109375" style="5" customWidth="1"/>
    <col min="6175" max="6175" width="12.5703125" style="5" customWidth="1"/>
    <col min="6176" max="6176" width="11.7109375" style="5" customWidth="1"/>
    <col min="6177" max="6177" width="13" style="5" customWidth="1"/>
    <col min="6178" max="6183" width="11.7109375" style="5" customWidth="1"/>
    <col min="6184" max="6184" width="13.7109375" style="5" customWidth="1"/>
    <col min="6185" max="6185" width="13.140625" style="5" customWidth="1"/>
    <col min="6186" max="6189" width="13" style="5" customWidth="1"/>
    <col min="6190" max="6196" width="11.7109375" style="5" customWidth="1"/>
    <col min="6197" max="6197" width="10.85546875" style="5" customWidth="1"/>
    <col min="6198" max="6198" width="11.7109375" style="5" customWidth="1"/>
    <col min="6199" max="6201" width="22.7109375" style="5" customWidth="1"/>
    <col min="6202" max="6204" width="20.7109375" style="5" customWidth="1"/>
    <col min="6205" max="6392" width="8.85546875" style="5"/>
    <col min="6393" max="6393" width="6.140625" style="5" customWidth="1"/>
    <col min="6394" max="6394" width="20.28515625" style="5" customWidth="1"/>
    <col min="6395" max="6395" width="12.42578125" style="5" customWidth="1"/>
    <col min="6396" max="6396" width="13" style="5" customWidth="1"/>
    <col min="6397" max="6397" width="12.5703125" style="5" customWidth="1"/>
    <col min="6398" max="6411" width="11.7109375" style="5" customWidth="1"/>
    <col min="6412" max="6412" width="12.28515625" style="5" customWidth="1"/>
    <col min="6413" max="6413" width="11.7109375" style="5" customWidth="1"/>
    <col min="6414" max="6414" width="12.85546875" style="5" customWidth="1"/>
    <col min="6415" max="6415" width="11.7109375" style="5" customWidth="1"/>
    <col min="6416" max="6416" width="12.7109375" style="5" customWidth="1"/>
    <col min="6417" max="6417" width="11.7109375" style="5" customWidth="1"/>
    <col min="6418" max="6418" width="13" style="5" customWidth="1"/>
    <col min="6419" max="6430" width="11.7109375" style="5" customWidth="1"/>
    <col min="6431" max="6431" width="12.5703125" style="5" customWidth="1"/>
    <col min="6432" max="6432" width="11.7109375" style="5" customWidth="1"/>
    <col min="6433" max="6433" width="13" style="5" customWidth="1"/>
    <col min="6434" max="6439" width="11.7109375" style="5" customWidth="1"/>
    <col min="6440" max="6440" width="13.7109375" style="5" customWidth="1"/>
    <col min="6441" max="6441" width="13.140625" style="5" customWidth="1"/>
    <col min="6442" max="6445" width="13" style="5" customWidth="1"/>
    <col min="6446" max="6452" width="11.7109375" style="5" customWidth="1"/>
    <col min="6453" max="6453" width="10.85546875" style="5" customWidth="1"/>
    <col min="6454" max="6454" width="11.7109375" style="5" customWidth="1"/>
    <col min="6455" max="6457" width="22.7109375" style="5" customWidth="1"/>
    <col min="6458" max="6460" width="20.7109375" style="5" customWidth="1"/>
    <col min="6461" max="6648" width="8.85546875" style="5"/>
    <col min="6649" max="6649" width="6.140625" style="5" customWidth="1"/>
    <col min="6650" max="6650" width="20.28515625" style="5" customWidth="1"/>
    <col min="6651" max="6651" width="12.42578125" style="5" customWidth="1"/>
    <col min="6652" max="6652" width="13" style="5" customWidth="1"/>
    <col min="6653" max="6653" width="12.5703125" style="5" customWidth="1"/>
    <col min="6654" max="6667" width="11.7109375" style="5" customWidth="1"/>
    <col min="6668" max="6668" width="12.28515625" style="5" customWidth="1"/>
    <col min="6669" max="6669" width="11.7109375" style="5" customWidth="1"/>
    <col min="6670" max="6670" width="12.85546875" style="5" customWidth="1"/>
    <col min="6671" max="6671" width="11.7109375" style="5" customWidth="1"/>
    <col min="6672" max="6672" width="12.7109375" style="5" customWidth="1"/>
    <col min="6673" max="6673" width="11.7109375" style="5" customWidth="1"/>
    <col min="6674" max="6674" width="13" style="5" customWidth="1"/>
    <col min="6675" max="6686" width="11.7109375" style="5" customWidth="1"/>
    <col min="6687" max="6687" width="12.5703125" style="5" customWidth="1"/>
    <col min="6688" max="6688" width="11.7109375" style="5" customWidth="1"/>
    <col min="6689" max="6689" width="13" style="5" customWidth="1"/>
    <col min="6690" max="6695" width="11.7109375" style="5" customWidth="1"/>
    <col min="6696" max="6696" width="13.7109375" style="5" customWidth="1"/>
    <col min="6697" max="6697" width="13.140625" style="5" customWidth="1"/>
    <col min="6698" max="6701" width="13" style="5" customWidth="1"/>
    <col min="6702" max="6708" width="11.7109375" style="5" customWidth="1"/>
    <col min="6709" max="6709" width="10.85546875" style="5" customWidth="1"/>
    <col min="6710" max="6710" width="11.7109375" style="5" customWidth="1"/>
    <col min="6711" max="6713" width="22.7109375" style="5" customWidth="1"/>
    <col min="6714" max="6716" width="20.7109375" style="5" customWidth="1"/>
    <col min="6717" max="6904" width="8.85546875" style="5"/>
    <col min="6905" max="6905" width="6.140625" style="5" customWidth="1"/>
    <col min="6906" max="6906" width="20.28515625" style="5" customWidth="1"/>
    <col min="6907" max="6907" width="12.42578125" style="5" customWidth="1"/>
    <col min="6908" max="6908" width="13" style="5" customWidth="1"/>
    <col min="6909" max="6909" width="12.5703125" style="5" customWidth="1"/>
    <col min="6910" max="6923" width="11.7109375" style="5" customWidth="1"/>
    <col min="6924" max="6924" width="12.28515625" style="5" customWidth="1"/>
    <col min="6925" max="6925" width="11.7109375" style="5" customWidth="1"/>
    <col min="6926" max="6926" width="12.85546875" style="5" customWidth="1"/>
    <col min="6927" max="6927" width="11.7109375" style="5" customWidth="1"/>
    <col min="6928" max="6928" width="12.7109375" style="5" customWidth="1"/>
    <col min="6929" max="6929" width="11.7109375" style="5" customWidth="1"/>
    <col min="6930" max="6930" width="13" style="5" customWidth="1"/>
    <col min="6931" max="6942" width="11.7109375" style="5" customWidth="1"/>
    <col min="6943" max="6943" width="12.5703125" style="5" customWidth="1"/>
    <col min="6944" max="6944" width="11.7109375" style="5" customWidth="1"/>
    <col min="6945" max="6945" width="13" style="5" customWidth="1"/>
    <col min="6946" max="6951" width="11.7109375" style="5" customWidth="1"/>
    <col min="6952" max="6952" width="13.7109375" style="5" customWidth="1"/>
    <col min="6953" max="6953" width="13.140625" style="5" customWidth="1"/>
    <col min="6954" max="6957" width="13" style="5" customWidth="1"/>
    <col min="6958" max="6964" width="11.7109375" style="5" customWidth="1"/>
    <col min="6965" max="6965" width="10.85546875" style="5" customWidth="1"/>
    <col min="6966" max="6966" width="11.7109375" style="5" customWidth="1"/>
    <col min="6967" max="6969" width="22.7109375" style="5" customWidth="1"/>
    <col min="6970" max="6972" width="20.7109375" style="5" customWidth="1"/>
    <col min="6973" max="7160" width="8.85546875" style="5"/>
    <col min="7161" max="7161" width="6.140625" style="5" customWidth="1"/>
    <col min="7162" max="7162" width="20.28515625" style="5" customWidth="1"/>
    <col min="7163" max="7163" width="12.42578125" style="5" customWidth="1"/>
    <col min="7164" max="7164" width="13" style="5" customWidth="1"/>
    <col min="7165" max="7165" width="12.5703125" style="5" customWidth="1"/>
    <col min="7166" max="7179" width="11.7109375" style="5" customWidth="1"/>
    <col min="7180" max="7180" width="12.28515625" style="5" customWidth="1"/>
    <col min="7181" max="7181" width="11.7109375" style="5" customWidth="1"/>
    <col min="7182" max="7182" width="12.85546875" style="5" customWidth="1"/>
    <col min="7183" max="7183" width="11.7109375" style="5" customWidth="1"/>
    <col min="7184" max="7184" width="12.7109375" style="5" customWidth="1"/>
    <col min="7185" max="7185" width="11.7109375" style="5" customWidth="1"/>
    <col min="7186" max="7186" width="13" style="5" customWidth="1"/>
    <col min="7187" max="7198" width="11.7109375" style="5" customWidth="1"/>
    <col min="7199" max="7199" width="12.5703125" style="5" customWidth="1"/>
    <col min="7200" max="7200" width="11.7109375" style="5" customWidth="1"/>
    <col min="7201" max="7201" width="13" style="5" customWidth="1"/>
    <col min="7202" max="7207" width="11.7109375" style="5" customWidth="1"/>
    <col min="7208" max="7208" width="13.7109375" style="5" customWidth="1"/>
    <col min="7209" max="7209" width="13.140625" style="5" customWidth="1"/>
    <col min="7210" max="7213" width="13" style="5" customWidth="1"/>
    <col min="7214" max="7220" width="11.7109375" style="5" customWidth="1"/>
    <col min="7221" max="7221" width="10.85546875" style="5" customWidth="1"/>
    <col min="7222" max="7222" width="11.7109375" style="5" customWidth="1"/>
    <col min="7223" max="7225" width="22.7109375" style="5" customWidth="1"/>
    <col min="7226" max="7228" width="20.7109375" style="5" customWidth="1"/>
    <col min="7229" max="7416" width="8.85546875" style="5"/>
    <col min="7417" max="7417" width="6.140625" style="5" customWidth="1"/>
    <col min="7418" max="7418" width="20.28515625" style="5" customWidth="1"/>
    <col min="7419" max="7419" width="12.42578125" style="5" customWidth="1"/>
    <col min="7420" max="7420" width="13" style="5" customWidth="1"/>
    <col min="7421" max="7421" width="12.5703125" style="5" customWidth="1"/>
    <col min="7422" max="7435" width="11.7109375" style="5" customWidth="1"/>
    <col min="7436" max="7436" width="12.28515625" style="5" customWidth="1"/>
    <col min="7437" max="7437" width="11.7109375" style="5" customWidth="1"/>
    <col min="7438" max="7438" width="12.85546875" style="5" customWidth="1"/>
    <col min="7439" max="7439" width="11.7109375" style="5" customWidth="1"/>
    <col min="7440" max="7440" width="12.7109375" style="5" customWidth="1"/>
    <col min="7441" max="7441" width="11.7109375" style="5" customWidth="1"/>
    <col min="7442" max="7442" width="13" style="5" customWidth="1"/>
    <col min="7443" max="7454" width="11.7109375" style="5" customWidth="1"/>
    <col min="7455" max="7455" width="12.5703125" style="5" customWidth="1"/>
    <col min="7456" max="7456" width="11.7109375" style="5" customWidth="1"/>
    <col min="7457" max="7457" width="13" style="5" customWidth="1"/>
    <col min="7458" max="7463" width="11.7109375" style="5" customWidth="1"/>
    <col min="7464" max="7464" width="13.7109375" style="5" customWidth="1"/>
    <col min="7465" max="7465" width="13.140625" style="5" customWidth="1"/>
    <col min="7466" max="7469" width="13" style="5" customWidth="1"/>
    <col min="7470" max="7476" width="11.7109375" style="5" customWidth="1"/>
    <col min="7477" max="7477" width="10.85546875" style="5" customWidth="1"/>
    <col min="7478" max="7478" width="11.7109375" style="5" customWidth="1"/>
    <col min="7479" max="7481" width="22.7109375" style="5" customWidth="1"/>
    <col min="7482" max="7484" width="20.7109375" style="5" customWidth="1"/>
    <col min="7485" max="7672" width="8.85546875" style="5"/>
    <col min="7673" max="7673" width="6.140625" style="5" customWidth="1"/>
    <col min="7674" max="7674" width="20.28515625" style="5" customWidth="1"/>
    <col min="7675" max="7675" width="12.42578125" style="5" customWidth="1"/>
    <col min="7676" max="7676" width="13" style="5" customWidth="1"/>
    <col min="7677" max="7677" width="12.5703125" style="5" customWidth="1"/>
    <col min="7678" max="7691" width="11.7109375" style="5" customWidth="1"/>
    <col min="7692" max="7692" width="12.28515625" style="5" customWidth="1"/>
    <col min="7693" max="7693" width="11.7109375" style="5" customWidth="1"/>
    <col min="7694" max="7694" width="12.85546875" style="5" customWidth="1"/>
    <col min="7695" max="7695" width="11.7109375" style="5" customWidth="1"/>
    <col min="7696" max="7696" width="12.7109375" style="5" customWidth="1"/>
    <col min="7697" max="7697" width="11.7109375" style="5" customWidth="1"/>
    <col min="7698" max="7698" width="13" style="5" customWidth="1"/>
    <col min="7699" max="7710" width="11.7109375" style="5" customWidth="1"/>
    <col min="7711" max="7711" width="12.5703125" style="5" customWidth="1"/>
    <col min="7712" max="7712" width="11.7109375" style="5" customWidth="1"/>
    <col min="7713" max="7713" width="13" style="5" customWidth="1"/>
    <col min="7714" max="7719" width="11.7109375" style="5" customWidth="1"/>
    <col min="7720" max="7720" width="13.7109375" style="5" customWidth="1"/>
    <col min="7721" max="7721" width="13.140625" style="5" customWidth="1"/>
    <col min="7722" max="7725" width="13" style="5" customWidth="1"/>
    <col min="7726" max="7732" width="11.7109375" style="5" customWidth="1"/>
    <col min="7733" max="7733" width="10.85546875" style="5" customWidth="1"/>
    <col min="7734" max="7734" width="11.7109375" style="5" customWidth="1"/>
    <col min="7735" max="7737" width="22.7109375" style="5" customWidth="1"/>
    <col min="7738" max="7740" width="20.7109375" style="5" customWidth="1"/>
    <col min="7741" max="7928" width="8.85546875" style="5"/>
    <col min="7929" max="7929" width="6.140625" style="5" customWidth="1"/>
    <col min="7930" max="7930" width="20.28515625" style="5" customWidth="1"/>
    <col min="7931" max="7931" width="12.42578125" style="5" customWidth="1"/>
    <col min="7932" max="7932" width="13" style="5" customWidth="1"/>
    <col min="7933" max="7933" width="12.5703125" style="5" customWidth="1"/>
    <col min="7934" max="7947" width="11.7109375" style="5" customWidth="1"/>
    <col min="7948" max="7948" width="12.28515625" style="5" customWidth="1"/>
    <col min="7949" max="7949" width="11.7109375" style="5" customWidth="1"/>
    <col min="7950" max="7950" width="12.85546875" style="5" customWidth="1"/>
    <col min="7951" max="7951" width="11.7109375" style="5" customWidth="1"/>
    <col min="7952" max="7952" width="12.7109375" style="5" customWidth="1"/>
    <col min="7953" max="7953" width="11.7109375" style="5" customWidth="1"/>
    <col min="7954" max="7954" width="13" style="5" customWidth="1"/>
    <col min="7955" max="7966" width="11.7109375" style="5" customWidth="1"/>
    <col min="7967" max="7967" width="12.5703125" style="5" customWidth="1"/>
    <col min="7968" max="7968" width="11.7109375" style="5" customWidth="1"/>
    <col min="7969" max="7969" width="13" style="5" customWidth="1"/>
    <col min="7970" max="7975" width="11.7109375" style="5" customWidth="1"/>
    <col min="7976" max="7976" width="13.7109375" style="5" customWidth="1"/>
    <col min="7977" max="7977" width="13.140625" style="5" customWidth="1"/>
    <col min="7978" max="7981" width="13" style="5" customWidth="1"/>
    <col min="7982" max="7988" width="11.7109375" style="5" customWidth="1"/>
    <col min="7989" max="7989" width="10.85546875" style="5" customWidth="1"/>
    <col min="7990" max="7990" width="11.7109375" style="5" customWidth="1"/>
    <col min="7991" max="7993" width="22.7109375" style="5" customWidth="1"/>
    <col min="7994" max="7996" width="20.7109375" style="5" customWidth="1"/>
    <col min="7997" max="8184" width="8.85546875" style="5"/>
    <col min="8185" max="8185" width="6.140625" style="5" customWidth="1"/>
    <col min="8186" max="8186" width="20.28515625" style="5" customWidth="1"/>
    <col min="8187" max="8187" width="12.42578125" style="5" customWidth="1"/>
    <col min="8188" max="8188" width="13" style="5" customWidth="1"/>
    <col min="8189" max="8189" width="12.5703125" style="5" customWidth="1"/>
    <col min="8190" max="8203" width="11.7109375" style="5" customWidth="1"/>
    <col min="8204" max="8204" width="12.28515625" style="5" customWidth="1"/>
    <col min="8205" max="8205" width="11.7109375" style="5" customWidth="1"/>
    <col min="8206" max="8206" width="12.85546875" style="5" customWidth="1"/>
    <col min="8207" max="8207" width="11.7109375" style="5" customWidth="1"/>
    <col min="8208" max="8208" width="12.7109375" style="5" customWidth="1"/>
    <col min="8209" max="8209" width="11.7109375" style="5" customWidth="1"/>
    <col min="8210" max="8210" width="13" style="5" customWidth="1"/>
    <col min="8211" max="8222" width="11.7109375" style="5" customWidth="1"/>
    <col min="8223" max="8223" width="12.5703125" style="5" customWidth="1"/>
    <col min="8224" max="8224" width="11.7109375" style="5" customWidth="1"/>
    <col min="8225" max="8225" width="13" style="5" customWidth="1"/>
    <col min="8226" max="8231" width="11.7109375" style="5" customWidth="1"/>
    <col min="8232" max="8232" width="13.7109375" style="5" customWidth="1"/>
    <col min="8233" max="8233" width="13.140625" style="5" customWidth="1"/>
    <col min="8234" max="8237" width="13" style="5" customWidth="1"/>
    <col min="8238" max="8244" width="11.7109375" style="5" customWidth="1"/>
    <col min="8245" max="8245" width="10.85546875" style="5" customWidth="1"/>
    <col min="8246" max="8246" width="11.7109375" style="5" customWidth="1"/>
    <col min="8247" max="8249" width="22.7109375" style="5" customWidth="1"/>
    <col min="8250" max="8252" width="20.7109375" style="5" customWidth="1"/>
    <col min="8253" max="8440" width="8.85546875" style="5"/>
    <col min="8441" max="8441" width="6.140625" style="5" customWidth="1"/>
    <col min="8442" max="8442" width="20.28515625" style="5" customWidth="1"/>
    <col min="8443" max="8443" width="12.42578125" style="5" customWidth="1"/>
    <col min="8444" max="8444" width="13" style="5" customWidth="1"/>
    <col min="8445" max="8445" width="12.5703125" style="5" customWidth="1"/>
    <col min="8446" max="8459" width="11.7109375" style="5" customWidth="1"/>
    <col min="8460" max="8460" width="12.28515625" style="5" customWidth="1"/>
    <col min="8461" max="8461" width="11.7109375" style="5" customWidth="1"/>
    <col min="8462" max="8462" width="12.85546875" style="5" customWidth="1"/>
    <col min="8463" max="8463" width="11.7109375" style="5" customWidth="1"/>
    <col min="8464" max="8464" width="12.7109375" style="5" customWidth="1"/>
    <col min="8465" max="8465" width="11.7109375" style="5" customWidth="1"/>
    <col min="8466" max="8466" width="13" style="5" customWidth="1"/>
    <col min="8467" max="8478" width="11.7109375" style="5" customWidth="1"/>
    <col min="8479" max="8479" width="12.5703125" style="5" customWidth="1"/>
    <col min="8480" max="8480" width="11.7109375" style="5" customWidth="1"/>
    <col min="8481" max="8481" width="13" style="5" customWidth="1"/>
    <col min="8482" max="8487" width="11.7109375" style="5" customWidth="1"/>
    <col min="8488" max="8488" width="13.7109375" style="5" customWidth="1"/>
    <col min="8489" max="8489" width="13.140625" style="5" customWidth="1"/>
    <col min="8490" max="8493" width="13" style="5" customWidth="1"/>
    <col min="8494" max="8500" width="11.7109375" style="5" customWidth="1"/>
    <col min="8501" max="8501" width="10.85546875" style="5" customWidth="1"/>
    <col min="8502" max="8502" width="11.7109375" style="5" customWidth="1"/>
    <col min="8503" max="8505" width="22.7109375" style="5" customWidth="1"/>
    <col min="8506" max="8508" width="20.7109375" style="5" customWidth="1"/>
    <col min="8509" max="8696" width="8.85546875" style="5"/>
    <col min="8697" max="8697" width="6.140625" style="5" customWidth="1"/>
    <col min="8698" max="8698" width="20.28515625" style="5" customWidth="1"/>
    <col min="8699" max="8699" width="12.42578125" style="5" customWidth="1"/>
    <col min="8700" max="8700" width="13" style="5" customWidth="1"/>
    <col min="8701" max="8701" width="12.5703125" style="5" customWidth="1"/>
    <col min="8702" max="8715" width="11.7109375" style="5" customWidth="1"/>
    <col min="8716" max="8716" width="12.28515625" style="5" customWidth="1"/>
    <col min="8717" max="8717" width="11.7109375" style="5" customWidth="1"/>
    <col min="8718" max="8718" width="12.85546875" style="5" customWidth="1"/>
    <col min="8719" max="8719" width="11.7109375" style="5" customWidth="1"/>
    <col min="8720" max="8720" width="12.7109375" style="5" customWidth="1"/>
    <col min="8721" max="8721" width="11.7109375" style="5" customWidth="1"/>
    <col min="8722" max="8722" width="13" style="5" customWidth="1"/>
    <col min="8723" max="8734" width="11.7109375" style="5" customWidth="1"/>
    <col min="8735" max="8735" width="12.5703125" style="5" customWidth="1"/>
    <col min="8736" max="8736" width="11.7109375" style="5" customWidth="1"/>
    <col min="8737" max="8737" width="13" style="5" customWidth="1"/>
    <col min="8738" max="8743" width="11.7109375" style="5" customWidth="1"/>
    <col min="8744" max="8744" width="13.7109375" style="5" customWidth="1"/>
    <col min="8745" max="8745" width="13.140625" style="5" customWidth="1"/>
    <col min="8746" max="8749" width="13" style="5" customWidth="1"/>
    <col min="8750" max="8756" width="11.7109375" style="5" customWidth="1"/>
    <col min="8757" max="8757" width="10.85546875" style="5" customWidth="1"/>
    <col min="8758" max="8758" width="11.7109375" style="5" customWidth="1"/>
    <col min="8759" max="8761" width="22.7109375" style="5" customWidth="1"/>
    <col min="8762" max="8764" width="20.7109375" style="5" customWidth="1"/>
    <col min="8765" max="8952" width="8.85546875" style="5"/>
    <col min="8953" max="8953" width="6.140625" style="5" customWidth="1"/>
    <col min="8954" max="8954" width="20.28515625" style="5" customWidth="1"/>
    <col min="8955" max="8955" width="12.42578125" style="5" customWidth="1"/>
    <col min="8956" max="8956" width="13" style="5" customWidth="1"/>
    <col min="8957" max="8957" width="12.5703125" style="5" customWidth="1"/>
    <col min="8958" max="8971" width="11.7109375" style="5" customWidth="1"/>
    <col min="8972" max="8972" width="12.28515625" style="5" customWidth="1"/>
    <col min="8973" max="8973" width="11.7109375" style="5" customWidth="1"/>
    <col min="8974" max="8974" width="12.85546875" style="5" customWidth="1"/>
    <col min="8975" max="8975" width="11.7109375" style="5" customWidth="1"/>
    <col min="8976" max="8976" width="12.7109375" style="5" customWidth="1"/>
    <col min="8977" max="8977" width="11.7109375" style="5" customWidth="1"/>
    <col min="8978" max="8978" width="13" style="5" customWidth="1"/>
    <col min="8979" max="8990" width="11.7109375" style="5" customWidth="1"/>
    <col min="8991" max="8991" width="12.5703125" style="5" customWidth="1"/>
    <col min="8992" max="8992" width="11.7109375" style="5" customWidth="1"/>
    <col min="8993" max="8993" width="13" style="5" customWidth="1"/>
    <col min="8994" max="8999" width="11.7109375" style="5" customWidth="1"/>
    <col min="9000" max="9000" width="13.7109375" style="5" customWidth="1"/>
    <col min="9001" max="9001" width="13.140625" style="5" customWidth="1"/>
    <col min="9002" max="9005" width="13" style="5" customWidth="1"/>
    <col min="9006" max="9012" width="11.7109375" style="5" customWidth="1"/>
    <col min="9013" max="9013" width="10.85546875" style="5" customWidth="1"/>
    <col min="9014" max="9014" width="11.7109375" style="5" customWidth="1"/>
    <col min="9015" max="9017" width="22.7109375" style="5" customWidth="1"/>
    <col min="9018" max="9020" width="20.7109375" style="5" customWidth="1"/>
    <col min="9021" max="9208" width="8.85546875" style="5"/>
    <col min="9209" max="9209" width="6.140625" style="5" customWidth="1"/>
    <col min="9210" max="9210" width="20.28515625" style="5" customWidth="1"/>
    <col min="9211" max="9211" width="12.42578125" style="5" customWidth="1"/>
    <col min="9212" max="9212" width="13" style="5" customWidth="1"/>
    <col min="9213" max="9213" width="12.5703125" style="5" customWidth="1"/>
    <col min="9214" max="9227" width="11.7109375" style="5" customWidth="1"/>
    <col min="9228" max="9228" width="12.28515625" style="5" customWidth="1"/>
    <col min="9229" max="9229" width="11.7109375" style="5" customWidth="1"/>
    <col min="9230" max="9230" width="12.85546875" style="5" customWidth="1"/>
    <col min="9231" max="9231" width="11.7109375" style="5" customWidth="1"/>
    <col min="9232" max="9232" width="12.7109375" style="5" customWidth="1"/>
    <col min="9233" max="9233" width="11.7109375" style="5" customWidth="1"/>
    <col min="9234" max="9234" width="13" style="5" customWidth="1"/>
    <col min="9235" max="9246" width="11.7109375" style="5" customWidth="1"/>
    <col min="9247" max="9247" width="12.5703125" style="5" customWidth="1"/>
    <col min="9248" max="9248" width="11.7109375" style="5" customWidth="1"/>
    <col min="9249" max="9249" width="13" style="5" customWidth="1"/>
    <col min="9250" max="9255" width="11.7109375" style="5" customWidth="1"/>
    <col min="9256" max="9256" width="13.7109375" style="5" customWidth="1"/>
    <col min="9257" max="9257" width="13.140625" style="5" customWidth="1"/>
    <col min="9258" max="9261" width="13" style="5" customWidth="1"/>
    <col min="9262" max="9268" width="11.7109375" style="5" customWidth="1"/>
    <col min="9269" max="9269" width="10.85546875" style="5" customWidth="1"/>
    <col min="9270" max="9270" width="11.7109375" style="5" customWidth="1"/>
    <col min="9271" max="9273" width="22.7109375" style="5" customWidth="1"/>
    <col min="9274" max="9276" width="20.7109375" style="5" customWidth="1"/>
    <col min="9277" max="9464" width="8.85546875" style="5"/>
    <col min="9465" max="9465" width="6.140625" style="5" customWidth="1"/>
    <col min="9466" max="9466" width="20.28515625" style="5" customWidth="1"/>
    <col min="9467" max="9467" width="12.42578125" style="5" customWidth="1"/>
    <col min="9468" max="9468" width="13" style="5" customWidth="1"/>
    <col min="9469" max="9469" width="12.5703125" style="5" customWidth="1"/>
    <col min="9470" max="9483" width="11.7109375" style="5" customWidth="1"/>
    <col min="9484" max="9484" width="12.28515625" style="5" customWidth="1"/>
    <col min="9485" max="9485" width="11.7109375" style="5" customWidth="1"/>
    <col min="9486" max="9486" width="12.85546875" style="5" customWidth="1"/>
    <col min="9487" max="9487" width="11.7109375" style="5" customWidth="1"/>
    <col min="9488" max="9488" width="12.7109375" style="5" customWidth="1"/>
    <col min="9489" max="9489" width="11.7109375" style="5" customWidth="1"/>
    <col min="9490" max="9490" width="13" style="5" customWidth="1"/>
    <col min="9491" max="9502" width="11.7109375" style="5" customWidth="1"/>
    <col min="9503" max="9503" width="12.5703125" style="5" customWidth="1"/>
    <col min="9504" max="9504" width="11.7109375" style="5" customWidth="1"/>
    <col min="9505" max="9505" width="13" style="5" customWidth="1"/>
    <col min="9506" max="9511" width="11.7109375" style="5" customWidth="1"/>
    <col min="9512" max="9512" width="13.7109375" style="5" customWidth="1"/>
    <col min="9513" max="9513" width="13.140625" style="5" customWidth="1"/>
    <col min="9514" max="9517" width="13" style="5" customWidth="1"/>
    <col min="9518" max="9524" width="11.7109375" style="5" customWidth="1"/>
    <col min="9525" max="9525" width="10.85546875" style="5" customWidth="1"/>
    <col min="9526" max="9526" width="11.7109375" style="5" customWidth="1"/>
    <col min="9527" max="9529" width="22.7109375" style="5" customWidth="1"/>
    <col min="9530" max="9532" width="20.7109375" style="5" customWidth="1"/>
    <col min="9533" max="9720" width="8.85546875" style="5"/>
    <col min="9721" max="9721" width="6.140625" style="5" customWidth="1"/>
    <col min="9722" max="9722" width="20.28515625" style="5" customWidth="1"/>
    <col min="9723" max="9723" width="12.42578125" style="5" customWidth="1"/>
    <col min="9724" max="9724" width="13" style="5" customWidth="1"/>
    <col min="9725" max="9725" width="12.5703125" style="5" customWidth="1"/>
    <col min="9726" max="9739" width="11.7109375" style="5" customWidth="1"/>
    <col min="9740" max="9740" width="12.28515625" style="5" customWidth="1"/>
    <col min="9741" max="9741" width="11.7109375" style="5" customWidth="1"/>
    <col min="9742" max="9742" width="12.85546875" style="5" customWidth="1"/>
    <col min="9743" max="9743" width="11.7109375" style="5" customWidth="1"/>
    <col min="9744" max="9744" width="12.7109375" style="5" customWidth="1"/>
    <col min="9745" max="9745" width="11.7109375" style="5" customWidth="1"/>
    <col min="9746" max="9746" width="13" style="5" customWidth="1"/>
    <col min="9747" max="9758" width="11.7109375" style="5" customWidth="1"/>
    <col min="9759" max="9759" width="12.5703125" style="5" customWidth="1"/>
    <col min="9760" max="9760" width="11.7109375" style="5" customWidth="1"/>
    <col min="9761" max="9761" width="13" style="5" customWidth="1"/>
    <col min="9762" max="9767" width="11.7109375" style="5" customWidth="1"/>
    <col min="9768" max="9768" width="13.7109375" style="5" customWidth="1"/>
    <col min="9769" max="9769" width="13.140625" style="5" customWidth="1"/>
    <col min="9770" max="9773" width="13" style="5" customWidth="1"/>
    <col min="9774" max="9780" width="11.7109375" style="5" customWidth="1"/>
    <col min="9781" max="9781" width="10.85546875" style="5" customWidth="1"/>
    <col min="9782" max="9782" width="11.7109375" style="5" customWidth="1"/>
    <col min="9783" max="9785" width="22.7109375" style="5" customWidth="1"/>
    <col min="9786" max="9788" width="20.7109375" style="5" customWidth="1"/>
    <col min="9789" max="9976" width="8.85546875" style="5"/>
    <col min="9977" max="9977" width="6.140625" style="5" customWidth="1"/>
    <col min="9978" max="9978" width="20.28515625" style="5" customWidth="1"/>
    <col min="9979" max="9979" width="12.42578125" style="5" customWidth="1"/>
    <col min="9980" max="9980" width="13" style="5" customWidth="1"/>
    <col min="9981" max="9981" width="12.5703125" style="5" customWidth="1"/>
    <col min="9982" max="9995" width="11.7109375" style="5" customWidth="1"/>
    <col min="9996" max="9996" width="12.28515625" style="5" customWidth="1"/>
    <col min="9997" max="9997" width="11.7109375" style="5" customWidth="1"/>
    <col min="9998" max="9998" width="12.85546875" style="5" customWidth="1"/>
    <col min="9999" max="9999" width="11.7109375" style="5" customWidth="1"/>
    <col min="10000" max="10000" width="12.7109375" style="5" customWidth="1"/>
    <col min="10001" max="10001" width="11.7109375" style="5" customWidth="1"/>
    <col min="10002" max="10002" width="13" style="5" customWidth="1"/>
    <col min="10003" max="10014" width="11.7109375" style="5" customWidth="1"/>
    <col min="10015" max="10015" width="12.5703125" style="5" customWidth="1"/>
    <col min="10016" max="10016" width="11.7109375" style="5" customWidth="1"/>
    <col min="10017" max="10017" width="13" style="5" customWidth="1"/>
    <col min="10018" max="10023" width="11.7109375" style="5" customWidth="1"/>
    <col min="10024" max="10024" width="13.7109375" style="5" customWidth="1"/>
    <col min="10025" max="10025" width="13.140625" style="5" customWidth="1"/>
    <col min="10026" max="10029" width="13" style="5" customWidth="1"/>
    <col min="10030" max="10036" width="11.7109375" style="5" customWidth="1"/>
    <col min="10037" max="10037" width="10.85546875" style="5" customWidth="1"/>
    <col min="10038" max="10038" width="11.7109375" style="5" customWidth="1"/>
    <col min="10039" max="10041" width="22.7109375" style="5" customWidth="1"/>
    <col min="10042" max="10044" width="20.7109375" style="5" customWidth="1"/>
    <col min="10045" max="10232" width="8.85546875" style="5"/>
    <col min="10233" max="10233" width="6.140625" style="5" customWidth="1"/>
    <col min="10234" max="10234" width="20.28515625" style="5" customWidth="1"/>
    <col min="10235" max="10235" width="12.42578125" style="5" customWidth="1"/>
    <col min="10236" max="10236" width="13" style="5" customWidth="1"/>
    <col min="10237" max="10237" width="12.5703125" style="5" customWidth="1"/>
    <col min="10238" max="10251" width="11.7109375" style="5" customWidth="1"/>
    <col min="10252" max="10252" width="12.28515625" style="5" customWidth="1"/>
    <col min="10253" max="10253" width="11.7109375" style="5" customWidth="1"/>
    <col min="10254" max="10254" width="12.85546875" style="5" customWidth="1"/>
    <col min="10255" max="10255" width="11.7109375" style="5" customWidth="1"/>
    <col min="10256" max="10256" width="12.7109375" style="5" customWidth="1"/>
    <col min="10257" max="10257" width="11.7109375" style="5" customWidth="1"/>
    <col min="10258" max="10258" width="13" style="5" customWidth="1"/>
    <col min="10259" max="10270" width="11.7109375" style="5" customWidth="1"/>
    <col min="10271" max="10271" width="12.5703125" style="5" customWidth="1"/>
    <col min="10272" max="10272" width="11.7109375" style="5" customWidth="1"/>
    <col min="10273" max="10273" width="13" style="5" customWidth="1"/>
    <col min="10274" max="10279" width="11.7109375" style="5" customWidth="1"/>
    <col min="10280" max="10280" width="13.7109375" style="5" customWidth="1"/>
    <col min="10281" max="10281" width="13.140625" style="5" customWidth="1"/>
    <col min="10282" max="10285" width="13" style="5" customWidth="1"/>
    <col min="10286" max="10292" width="11.7109375" style="5" customWidth="1"/>
    <col min="10293" max="10293" width="10.85546875" style="5" customWidth="1"/>
    <col min="10294" max="10294" width="11.7109375" style="5" customWidth="1"/>
    <col min="10295" max="10297" width="22.7109375" style="5" customWidth="1"/>
    <col min="10298" max="10300" width="20.7109375" style="5" customWidth="1"/>
    <col min="10301" max="10488" width="8.85546875" style="5"/>
    <col min="10489" max="10489" width="6.140625" style="5" customWidth="1"/>
    <col min="10490" max="10490" width="20.28515625" style="5" customWidth="1"/>
    <col min="10491" max="10491" width="12.42578125" style="5" customWidth="1"/>
    <col min="10492" max="10492" width="13" style="5" customWidth="1"/>
    <col min="10493" max="10493" width="12.5703125" style="5" customWidth="1"/>
    <col min="10494" max="10507" width="11.7109375" style="5" customWidth="1"/>
    <col min="10508" max="10508" width="12.28515625" style="5" customWidth="1"/>
    <col min="10509" max="10509" width="11.7109375" style="5" customWidth="1"/>
    <col min="10510" max="10510" width="12.85546875" style="5" customWidth="1"/>
    <col min="10511" max="10511" width="11.7109375" style="5" customWidth="1"/>
    <col min="10512" max="10512" width="12.7109375" style="5" customWidth="1"/>
    <col min="10513" max="10513" width="11.7109375" style="5" customWidth="1"/>
    <col min="10514" max="10514" width="13" style="5" customWidth="1"/>
    <col min="10515" max="10526" width="11.7109375" style="5" customWidth="1"/>
    <col min="10527" max="10527" width="12.5703125" style="5" customWidth="1"/>
    <col min="10528" max="10528" width="11.7109375" style="5" customWidth="1"/>
    <col min="10529" max="10529" width="13" style="5" customWidth="1"/>
    <col min="10530" max="10535" width="11.7109375" style="5" customWidth="1"/>
    <col min="10536" max="10536" width="13.7109375" style="5" customWidth="1"/>
    <col min="10537" max="10537" width="13.140625" style="5" customWidth="1"/>
    <col min="10538" max="10541" width="13" style="5" customWidth="1"/>
    <col min="10542" max="10548" width="11.7109375" style="5" customWidth="1"/>
    <col min="10549" max="10549" width="10.85546875" style="5" customWidth="1"/>
    <col min="10550" max="10550" width="11.7109375" style="5" customWidth="1"/>
    <col min="10551" max="10553" width="22.7109375" style="5" customWidth="1"/>
    <col min="10554" max="10556" width="20.7109375" style="5" customWidth="1"/>
    <col min="10557" max="10744" width="8.85546875" style="5"/>
    <col min="10745" max="10745" width="6.140625" style="5" customWidth="1"/>
    <col min="10746" max="10746" width="20.28515625" style="5" customWidth="1"/>
    <col min="10747" max="10747" width="12.42578125" style="5" customWidth="1"/>
    <col min="10748" max="10748" width="13" style="5" customWidth="1"/>
    <col min="10749" max="10749" width="12.5703125" style="5" customWidth="1"/>
    <col min="10750" max="10763" width="11.7109375" style="5" customWidth="1"/>
    <col min="10764" max="10764" width="12.28515625" style="5" customWidth="1"/>
    <col min="10765" max="10765" width="11.7109375" style="5" customWidth="1"/>
    <col min="10766" max="10766" width="12.85546875" style="5" customWidth="1"/>
    <col min="10767" max="10767" width="11.7109375" style="5" customWidth="1"/>
    <col min="10768" max="10768" width="12.7109375" style="5" customWidth="1"/>
    <col min="10769" max="10769" width="11.7109375" style="5" customWidth="1"/>
    <col min="10770" max="10770" width="13" style="5" customWidth="1"/>
    <col min="10771" max="10782" width="11.7109375" style="5" customWidth="1"/>
    <col min="10783" max="10783" width="12.5703125" style="5" customWidth="1"/>
    <col min="10784" max="10784" width="11.7109375" style="5" customWidth="1"/>
    <col min="10785" max="10785" width="13" style="5" customWidth="1"/>
    <col min="10786" max="10791" width="11.7109375" style="5" customWidth="1"/>
    <col min="10792" max="10792" width="13.7109375" style="5" customWidth="1"/>
    <col min="10793" max="10793" width="13.140625" style="5" customWidth="1"/>
    <col min="10794" max="10797" width="13" style="5" customWidth="1"/>
    <col min="10798" max="10804" width="11.7109375" style="5" customWidth="1"/>
    <col min="10805" max="10805" width="10.85546875" style="5" customWidth="1"/>
    <col min="10806" max="10806" width="11.7109375" style="5" customWidth="1"/>
    <col min="10807" max="10809" width="22.7109375" style="5" customWidth="1"/>
    <col min="10810" max="10812" width="20.7109375" style="5" customWidth="1"/>
    <col min="10813" max="11000" width="8.85546875" style="5"/>
    <col min="11001" max="11001" width="6.140625" style="5" customWidth="1"/>
    <col min="11002" max="11002" width="20.28515625" style="5" customWidth="1"/>
    <col min="11003" max="11003" width="12.42578125" style="5" customWidth="1"/>
    <col min="11004" max="11004" width="13" style="5" customWidth="1"/>
    <col min="11005" max="11005" width="12.5703125" style="5" customWidth="1"/>
    <col min="11006" max="11019" width="11.7109375" style="5" customWidth="1"/>
    <col min="11020" max="11020" width="12.28515625" style="5" customWidth="1"/>
    <col min="11021" max="11021" width="11.7109375" style="5" customWidth="1"/>
    <col min="11022" max="11022" width="12.85546875" style="5" customWidth="1"/>
    <col min="11023" max="11023" width="11.7109375" style="5" customWidth="1"/>
    <col min="11024" max="11024" width="12.7109375" style="5" customWidth="1"/>
    <col min="11025" max="11025" width="11.7109375" style="5" customWidth="1"/>
    <col min="11026" max="11026" width="13" style="5" customWidth="1"/>
    <col min="11027" max="11038" width="11.7109375" style="5" customWidth="1"/>
    <col min="11039" max="11039" width="12.5703125" style="5" customWidth="1"/>
    <col min="11040" max="11040" width="11.7109375" style="5" customWidth="1"/>
    <col min="11041" max="11041" width="13" style="5" customWidth="1"/>
    <col min="11042" max="11047" width="11.7109375" style="5" customWidth="1"/>
    <col min="11048" max="11048" width="13.7109375" style="5" customWidth="1"/>
    <col min="11049" max="11049" width="13.140625" style="5" customWidth="1"/>
    <col min="11050" max="11053" width="13" style="5" customWidth="1"/>
    <col min="11054" max="11060" width="11.7109375" style="5" customWidth="1"/>
    <col min="11061" max="11061" width="10.85546875" style="5" customWidth="1"/>
    <col min="11062" max="11062" width="11.7109375" style="5" customWidth="1"/>
    <col min="11063" max="11065" width="22.7109375" style="5" customWidth="1"/>
    <col min="11066" max="11068" width="20.7109375" style="5" customWidth="1"/>
    <col min="11069" max="11256" width="8.85546875" style="5"/>
    <col min="11257" max="11257" width="6.140625" style="5" customWidth="1"/>
    <col min="11258" max="11258" width="20.28515625" style="5" customWidth="1"/>
    <col min="11259" max="11259" width="12.42578125" style="5" customWidth="1"/>
    <col min="11260" max="11260" width="13" style="5" customWidth="1"/>
    <col min="11261" max="11261" width="12.5703125" style="5" customWidth="1"/>
    <col min="11262" max="11275" width="11.7109375" style="5" customWidth="1"/>
    <col min="11276" max="11276" width="12.28515625" style="5" customWidth="1"/>
    <col min="11277" max="11277" width="11.7109375" style="5" customWidth="1"/>
    <col min="11278" max="11278" width="12.85546875" style="5" customWidth="1"/>
    <col min="11279" max="11279" width="11.7109375" style="5" customWidth="1"/>
    <col min="11280" max="11280" width="12.7109375" style="5" customWidth="1"/>
    <col min="11281" max="11281" width="11.7109375" style="5" customWidth="1"/>
    <col min="11282" max="11282" width="13" style="5" customWidth="1"/>
    <col min="11283" max="11294" width="11.7109375" style="5" customWidth="1"/>
    <col min="11295" max="11295" width="12.5703125" style="5" customWidth="1"/>
    <col min="11296" max="11296" width="11.7109375" style="5" customWidth="1"/>
    <col min="11297" max="11297" width="13" style="5" customWidth="1"/>
    <col min="11298" max="11303" width="11.7109375" style="5" customWidth="1"/>
    <col min="11304" max="11304" width="13.7109375" style="5" customWidth="1"/>
    <col min="11305" max="11305" width="13.140625" style="5" customWidth="1"/>
    <col min="11306" max="11309" width="13" style="5" customWidth="1"/>
    <col min="11310" max="11316" width="11.7109375" style="5" customWidth="1"/>
    <col min="11317" max="11317" width="10.85546875" style="5" customWidth="1"/>
    <col min="11318" max="11318" width="11.7109375" style="5" customWidth="1"/>
    <col min="11319" max="11321" width="22.7109375" style="5" customWidth="1"/>
    <col min="11322" max="11324" width="20.7109375" style="5" customWidth="1"/>
    <col min="11325" max="11512" width="8.85546875" style="5"/>
    <col min="11513" max="11513" width="6.140625" style="5" customWidth="1"/>
    <col min="11514" max="11514" width="20.28515625" style="5" customWidth="1"/>
    <col min="11515" max="11515" width="12.42578125" style="5" customWidth="1"/>
    <col min="11516" max="11516" width="13" style="5" customWidth="1"/>
    <col min="11517" max="11517" width="12.5703125" style="5" customWidth="1"/>
    <col min="11518" max="11531" width="11.7109375" style="5" customWidth="1"/>
    <col min="11532" max="11532" width="12.28515625" style="5" customWidth="1"/>
    <col min="11533" max="11533" width="11.7109375" style="5" customWidth="1"/>
    <col min="11534" max="11534" width="12.85546875" style="5" customWidth="1"/>
    <col min="11535" max="11535" width="11.7109375" style="5" customWidth="1"/>
    <col min="11536" max="11536" width="12.7109375" style="5" customWidth="1"/>
    <col min="11537" max="11537" width="11.7109375" style="5" customWidth="1"/>
    <col min="11538" max="11538" width="13" style="5" customWidth="1"/>
    <col min="11539" max="11550" width="11.7109375" style="5" customWidth="1"/>
    <col min="11551" max="11551" width="12.5703125" style="5" customWidth="1"/>
    <col min="11552" max="11552" width="11.7109375" style="5" customWidth="1"/>
    <col min="11553" max="11553" width="13" style="5" customWidth="1"/>
    <col min="11554" max="11559" width="11.7109375" style="5" customWidth="1"/>
    <col min="11560" max="11560" width="13.7109375" style="5" customWidth="1"/>
    <col min="11561" max="11561" width="13.140625" style="5" customWidth="1"/>
    <col min="11562" max="11565" width="13" style="5" customWidth="1"/>
    <col min="11566" max="11572" width="11.7109375" style="5" customWidth="1"/>
    <col min="11573" max="11573" width="10.85546875" style="5" customWidth="1"/>
    <col min="11574" max="11574" width="11.7109375" style="5" customWidth="1"/>
    <col min="11575" max="11577" width="22.7109375" style="5" customWidth="1"/>
    <col min="11578" max="11580" width="20.7109375" style="5" customWidth="1"/>
    <col min="11581" max="11768" width="8.85546875" style="5"/>
    <col min="11769" max="11769" width="6.140625" style="5" customWidth="1"/>
    <col min="11770" max="11770" width="20.28515625" style="5" customWidth="1"/>
    <col min="11771" max="11771" width="12.42578125" style="5" customWidth="1"/>
    <col min="11772" max="11772" width="13" style="5" customWidth="1"/>
    <col min="11773" max="11773" width="12.5703125" style="5" customWidth="1"/>
    <col min="11774" max="11787" width="11.7109375" style="5" customWidth="1"/>
    <col min="11788" max="11788" width="12.28515625" style="5" customWidth="1"/>
    <col min="11789" max="11789" width="11.7109375" style="5" customWidth="1"/>
    <col min="11790" max="11790" width="12.85546875" style="5" customWidth="1"/>
    <col min="11791" max="11791" width="11.7109375" style="5" customWidth="1"/>
    <col min="11792" max="11792" width="12.7109375" style="5" customWidth="1"/>
    <col min="11793" max="11793" width="11.7109375" style="5" customWidth="1"/>
    <col min="11794" max="11794" width="13" style="5" customWidth="1"/>
    <col min="11795" max="11806" width="11.7109375" style="5" customWidth="1"/>
    <col min="11807" max="11807" width="12.5703125" style="5" customWidth="1"/>
    <col min="11808" max="11808" width="11.7109375" style="5" customWidth="1"/>
    <col min="11809" max="11809" width="13" style="5" customWidth="1"/>
    <col min="11810" max="11815" width="11.7109375" style="5" customWidth="1"/>
    <col min="11816" max="11816" width="13.7109375" style="5" customWidth="1"/>
    <col min="11817" max="11817" width="13.140625" style="5" customWidth="1"/>
    <col min="11818" max="11821" width="13" style="5" customWidth="1"/>
    <col min="11822" max="11828" width="11.7109375" style="5" customWidth="1"/>
    <col min="11829" max="11829" width="10.85546875" style="5" customWidth="1"/>
    <col min="11830" max="11830" width="11.7109375" style="5" customWidth="1"/>
    <col min="11831" max="11833" width="22.7109375" style="5" customWidth="1"/>
    <col min="11834" max="11836" width="20.7109375" style="5" customWidth="1"/>
    <col min="11837" max="12024" width="8.85546875" style="5"/>
    <col min="12025" max="12025" width="6.140625" style="5" customWidth="1"/>
    <col min="12026" max="12026" width="20.28515625" style="5" customWidth="1"/>
    <col min="12027" max="12027" width="12.42578125" style="5" customWidth="1"/>
    <col min="12028" max="12028" width="13" style="5" customWidth="1"/>
    <col min="12029" max="12029" width="12.5703125" style="5" customWidth="1"/>
    <col min="12030" max="12043" width="11.7109375" style="5" customWidth="1"/>
    <col min="12044" max="12044" width="12.28515625" style="5" customWidth="1"/>
    <col min="12045" max="12045" width="11.7109375" style="5" customWidth="1"/>
    <col min="12046" max="12046" width="12.85546875" style="5" customWidth="1"/>
    <col min="12047" max="12047" width="11.7109375" style="5" customWidth="1"/>
    <col min="12048" max="12048" width="12.7109375" style="5" customWidth="1"/>
    <col min="12049" max="12049" width="11.7109375" style="5" customWidth="1"/>
    <col min="12050" max="12050" width="13" style="5" customWidth="1"/>
    <col min="12051" max="12062" width="11.7109375" style="5" customWidth="1"/>
    <col min="12063" max="12063" width="12.5703125" style="5" customWidth="1"/>
    <col min="12064" max="12064" width="11.7109375" style="5" customWidth="1"/>
    <col min="12065" max="12065" width="13" style="5" customWidth="1"/>
    <col min="12066" max="12071" width="11.7109375" style="5" customWidth="1"/>
    <col min="12072" max="12072" width="13.7109375" style="5" customWidth="1"/>
    <col min="12073" max="12073" width="13.140625" style="5" customWidth="1"/>
    <col min="12074" max="12077" width="13" style="5" customWidth="1"/>
    <col min="12078" max="12084" width="11.7109375" style="5" customWidth="1"/>
    <col min="12085" max="12085" width="10.85546875" style="5" customWidth="1"/>
    <col min="12086" max="12086" width="11.7109375" style="5" customWidth="1"/>
    <col min="12087" max="12089" width="22.7109375" style="5" customWidth="1"/>
    <col min="12090" max="12092" width="20.7109375" style="5" customWidth="1"/>
    <col min="12093" max="12280" width="8.85546875" style="5"/>
    <col min="12281" max="12281" width="6.140625" style="5" customWidth="1"/>
    <col min="12282" max="12282" width="20.28515625" style="5" customWidth="1"/>
    <col min="12283" max="12283" width="12.42578125" style="5" customWidth="1"/>
    <col min="12284" max="12284" width="13" style="5" customWidth="1"/>
    <col min="12285" max="12285" width="12.5703125" style="5" customWidth="1"/>
    <col min="12286" max="12299" width="11.7109375" style="5" customWidth="1"/>
    <col min="12300" max="12300" width="12.28515625" style="5" customWidth="1"/>
    <col min="12301" max="12301" width="11.7109375" style="5" customWidth="1"/>
    <col min="12302" max="12302" width="12.85546875" style="5" customWidth="1"/>
    <col min="12303" max="12303" width="11.7109375" style="5" customWidth="1"/>
    <col min="12304" max="12304" width="12.7109375" style="5" customWidth="1"/>
    <col min="12305" max="12305" width="11.7109375" style="5" customWidth="1"/>
    <col min="12306" max="12306" width="13" style="5" customWidth="1"/>
    <col min="12307" max="12318" width="11.7109375" style="5" customWidth="1"/>
    <col min="12319" max="12319" width="12.5703125" style="5" customWidth="1"/>
    <col min="12320" max="12320" width="11.7109375" style="5" customWidth="1"/>
    <col min="12321" max="12321" width="13" style="5" customWidth="1"/>
    <col min="12322" max="12327" width="11.7109375" style="5" customWidth="1"/>
    <col min="12328" max="12328" width="13.7109375" style="5" customWidth="1"/>
    <col min="12329" max="12329" width="13.140625" style="5" customWidth="1"/>
    <col min="12330" max="12333" width="13" style="5" customWidth="1"/>
    <col min="12334" max="12340" width="11.7109375" style="5" customWidth="1"/>
    <col min="12341" max="12341" width="10.85546875" style="5" customWidth="1"/>
    <col min="12342" max="12342" width="11.7109375" style="5" customWidth="1"/>
    <col min="12343" max="12345" width="22.7109375" style="5" customWidth="1"/>
    <col min="12346" max="12348" width="20.7109375" style="5" customWidth="1"/>
    <col min="12349" max="12536" width="8.85546875" style="5"/>
    <col min="12537" max="12537" width="6.140625" style="5" customWidth="1"/>
    <col min="12538" max="12538" width="20.28515625" style="5" customWidth="1"/>
    <col min="12539" max="12539" width="12.42578125" style="5" customWidth="1"/>
    <col min="12540" max="12540" width="13" style="5" customWidth="1"/>
    <col min="12541" max="12541" width="12.5703125" style="5" customWidth="1"/>
    <col min="12542" max="12555" width="11.7109375" style="5" customWidth="1"/>
    <col min="12556" max="12556" width="12.28515625" style="5" customWidth="1"/>
    <col min="12557" max="12557" width="11.7109375" style="5" customWidth="1"/>
    <col min="12558" max="12558" width="12.85546875" style="5" customWidth="1"/>
    <col min="12559" max="12559" width="11.7109375" style="5" customWidth="1"/>
    <col min="12560" max="12560" width="12.7109375" style="5" customWidth="1"/>
    <col min="12561" max="12561" width="11.7109375" style="5" customWidth="1"/>
    <col min="12562" max="12562" width="13" style="5" customWidth="1"/>
    <col min="12563" max="12574" width="11.7109375" style="5" customWidth="1"/>
    <col min="12575" max="12575" width="12.5703125" style="5" customWidth="1"/>
    <col min="12576" max="12576" width="11.7109375" style="5" customWidth="1"/>
    <col min="12577" max="12577" width="13" style="5" customWidth="1"/>
    <col min="12578" max="12583" width="11.7109375" style="5" customWidth="1"/>
    <col min="12584" max="12584" width="13.7109375" style="5" customWidth="1"/>
    <col min="12585" max="12585" width="13.140625" style="5" customWidth="1"/>
    <col min="12586" max="12589" width="13" style="5" customWidth="1"/>
    <col min="12590" max="12596" width="11.7109375" style="5" customWidth="1"/>
    <col min="12597" max="12597" width="10.85546875" style="5" customWidth="1"/>
    <col min="12598" max="12598" width="11.7109375" style="5" customWidth="1"/>
    <col min="12599" max="12601" width="22.7109375" style="5" customWidth="1"/>
    <col min="12602" max="12604" width="20.7109375" style="5" customWidth="1"/>
    <col min="12605" max="12792" width="8.85546875" style="5"/>
    <col min="12793" max="12793" width="6.140625" style="5" customWidth="1"/>
    <col min="12794" max="12794" width="20.28515625" style="5" customWidth="1"/>
    <col min="12795" max="12795" width="12.42578125" style="5" customWidth="1"/>
    <col min="12796" max="12796" width="13" style="5" customWidth="1"/>
    <col min="12797" max="12797" width="12.5703125" style="5" customWidth="1"/>
    <col min="12798" max="12811" width="11.7109375" style="5" customWidth="1"/>
    <col min="12812" max="12812" width="12.28515625" style="5" customWidth="1"/>
    <col min="12813" max="12813" width="11.7109375" style="5" customWidth="1"/>
    <col min="12814" max="12814" width="12.85546875" style="5" customWidth="1"/>
    <col min="12815" max="12815" width="11.7109375" style="5" customWidth="1"/>
    <col min="12816" max="12816" width="12.7109375" style="5" customWidth="1"/>
    <col min="12817" max="12817" width="11.7109375" style="5" customWidth="1"/>
    <col min="12818" max="12818" width="13" style="5" customWidth="1"/>
    <col min="12819" max="12830" width="11.7109375" style="5" customWidth="1"/>
    <col min="12831" max="12831" width="12.5703125" style="5" customWidth="1"/>
    <col min="12832" max="12832" width="11.7109375" style="5" customWidth="1"/>
    <col min="12833" max="12833" width="13" style="5" customWidth="1"/>
    <col min="12834" max="12839" width="11.7109375" style="5" customWidth="1"/>
    <col min="12840" max="12840" width="13.7109375" style="5" customWidth="1"/>
    <col min="12841" max="12841" width="13.140625" style="5" customWidth="1"/>
    <col min="12842" max="12845" width="13" style="5" customWidth="1"/>
    <col min="12846" max="12852" width="11.7109375" style="5" customWidth="1"/>
    <col min="12853" max="12853" width="10.85546875" style="5" customWidth="1"/>
    <col min="12854" max="12854" width="11.7109375" style="5" customWidth="1"/>
    <col min="12855" max="12857" width="22.7109375" style="5" customWidth="1"/>
    <col min="12858" max="12860" width="20.7109375" style="5" customWidth="1"/>
    <col min="12861" max="13048" width="8.85546875" style="5"/>
    <col min="13049" max="13049" width="6.140625" style="5" customWidth="1"/>
    <col min="13050" max="13050" width="20.28515625" style="5" customWidth="1"/>
    <col min="13051" max="13051" width="12.42578125" style="5" customWidth="1"/>
    <col min="13052" max="13052" width="13" style="5" customWidth="1"/>
    <col min="13053" max="13053" width="12.5703125" style="5" customWidth="1"/>
    <col min="13054" max="13067" width="11.7109375" style="5" customWidth="1"/>
    <col min="13068" max="13068" width="12.28515625" style="5" customWidth="1"/>
    <col min="13069" max="13069" width="11.7109375" style="5" customWidth="1"/>
    <col min="13070" max="13070" width="12.85546875" style="5" customWidth="1"/>
    <col min="13071" max="13071" width="11.7109375" style="5" customWidth="1"/>
    <col min="13072" max="13072" width="12.7109375" style="5" customWidth="1"/>
    <col min="13073" max="13073" width="11.7109375" style="5" customWidth="1"/>
    <col min="13074" max="13074" width="13" style="5" customWidth="1"/>
    <col min="13075" max="13086" width="11.7109375" style="5" customWidth="1"/>
    <col min="13087" max="13087" width="12.5703125" style="5" customWidth="1"/>
    <col min="13088" max="13088" width="11.7109375" style="5" customWidth="1"/>
    <col min="13089" max="13089" width="13" style="5" customWidth="1"/>
    <col min="13090" max="13095" width="11.7109375" style="5" customWidth="1"/>
    <col min="13096" max="13096" width="13.7109375" style="5" customWidth="1"/>
    <col min="13097" max="13097" width="13.140625" style="5" customWidth="1"/>
    <col min="13098" max="13101" width="13" style="5" customWidth="1"/>
    <col min="13102" max="13108" width="11.7109375" style="5" customWidth="1"/>
    <col min="13109" max="13109" width="10.85546875" style="5" customWidth="1"/>
    <col min="13110" max="13110" width="11.7109375" style="5" customWidth="1"/>
    <col min="13111" max="13113" width="22.7109375" style="5" customWidth="1"/>
    <col min="13114" max="13116" width="20.7109375" style="5" customWidth="1"/>
    <col min="13117" max="13304" width="8.85546875" style="5"/>
    <col min="13305" max="13305" width="6.140625" style="5" customWidth="1"/>
    <col min="13306" max="13306" width="20.28515625" style="5" customWidth="1"/>
    <col min="13307" max="13307" width="12.42578125" style="5" customWidth="1"/>
    <col min="13308" max="13308" width="13" style="5" customWidth="1"/>
    <col min="13309" max="13309" width="12.5703125" style="5" customWidth="1"/>
    <col min="13310" max="13323" width="11.7109375" style="5" customWidth="1"/>
    <col min="13324" max="13324" width="12.28515625" style="5" customWidth="1"/>
    <col min="13325" max="13325" width="11.7109375" style="5" customWidth="1"/>
    <col min="13326" max="13326" width="12.85546875" style="5" customWidth="1"/>
    <col min="13327" max="13327" width="11.7109375" style="5" customWidth="1"/>
    <col min="13328" max="13328" width="12.7109375" style="5" customWidth="1"/>
    <col min="13329" max="13329" width="11.7109375" style="5" customWidth="1"/>
    <col min="13330" max="13330" width="13" style="5" customWidth="1"/>
    <col min="13331" max="13342" width="11.7109375" style="5" customWidth="1"/>
    <col min="13343" max="13343" width="12.5703125" style="5" customWidth="1"/>
    <col min="13344" max="13344" width="11.7109375" style="5" customWidth="1"/>
    <col min="13345" max="13345" width="13" style="5" customWidth="1"/>
    <col min="13346" max="13351" width="11.7109375" style="5" customWidth="1"/>
    <col min="13352" max="13352" width="13.7109375" style="5" customWidth="1"/>
    <col min="13353" max="13353" width="13.140625" style="5" customWidth="1"/>
    <col min="13354" max="13357" width="13" style="5" customWidth="1"/>
    <col min="13358" max="13364" width="11.7109375" style="5" customWidth="1"/>
    <col min="13365" max="13365" width="10.85546875" style="5" customWidth="1"/>
    <col min="13366" max="13366" width="11.7109375" style="5" customWidth="1"/>
    <col min="13367" max="13369" width="22.7109375" style="5" customWidth="1"/>
    <col min="13370" max="13372" width="20.7109375" style="5" customWidth="1"/>
    <col min="13373" max="13560" width="8.85546875" style="5"/>
    <col min="13561" max="13561" width="6.140625" style="5" customWidth="1"/>
    <col min="13562" max="13562" width="20.28515625" style="5" customWidth="1"/>
    <col min="13563" max="13563" width="12.42578125" style="5" customWidth="1"/>
    <col min="13564" max="13564" width="13" style="5" customWidth="1"/>
    <col min="13565" max="13565" width="12.5703125" style="5" customWidth="1"/>
    <col min="13566" max="13579" width="11.7109375" style="5" customWidth="1"/>
    <col min="13580" max="13580" width="12.28515625" style="5" customWidth="1"/>
    <col min="13581" max="13581" width="11.7109375" style="5" customWidth="1"/>
    <col min="13582" max="13582" width="12.85546875" style="5" customWidth="1"/>
    <col min="13583" max="13583" width="11.7109375" style="5" customWidth="1"/>
    <col min="13584" max="13584" width="12.7109375" style="5" customWidth="1"/>
    <col min="13585" max="13585" width="11.7109375" style="5" customWidth="1"/>
    <col min="13586" max="13586" width="13" style="5" customWidth="1"/>
    <col min="13587" max="13598" width="11.7109375" style="5" customWidth="1"/>
    <col min="13599" max="13599" width="12.5703125" style="5" customWidth="1"/>
    <col min="13600" max="13600" width="11.7109375" style="5" customWidth="1"/>
    <col min="13601" max="13601" width="13" style="5" customWidth="1"/>
    <col min="13602" max="13607" width="11.7109375" style="5" customWidth="1"/>
    <col min="13608" max="13608" width="13.7109375" style="5" customWidth="1"/>
    <col min="13609" max="13609" width="13.140625" style="5" customWidth="1"/>
    <col min="13610" max="13613" width="13" style="5" customWidth="1"/>
    <col min="13614" max="13620" width="11.7109375" style="5" customWidth="1"/>
    <col min="13621" max="13621" width="10.85546875" style="5" customWidth="1"/>
    <col min="13622" max="13622" width="11.7109375" style="5" customWidth="1"/>
    <col min="13623" max="13625" width="22.7109375" style="5" customWidth="1"/>
    <col min="13626" max="13628" width="20.7109375" style="5" customWidth="1"/>
    <col min="13629" max="13816" width="8.85546875" style="5"/>
    <col min="13817" max="13817" width="6.140625" style="5" customWidth="1"/>
    <col min="13818" max="13818" width="20.28515625" style="5" customWidth="1"/>
    <col min="13819" max="13819" width="12.42578125" style="5" customWidth="1"/>
    <col min="13820" max="13820" width="13" style="5" customWidth="1"/>
    <col min="13821" max="13821" width="12.5703125" style="5" customWidth="1"/>
    <col min="13822" max="13835" width="11.7109375" style="5" customWidth="1"/>
    <col min="13836" max="13836" width="12.28515625" style="5" customWidth="1"/>
    <col min="13837" max="13837" width="11.7109375" style="5" customWidth="1"/>
    <col min="13838" max="13838" width="12.85546875" style="5" customWidth="1"/>
    <col min="13839" max="13839" width="11.7109375" style="5" customWidth="1"/>
    <col min="13840" max="13840" width="12.7109375" style="5" customWidth="1"/>
    <col min="13841" max="13841" width="11.7109375" style="5" customWidth="1"/>
    <col min="13842" max="13842" width="13" style="5" customWidth="1"/>
    <col min="13843" max="13854" width="11.7109375" style="5" customWidth="1"/>
    <col min="13855" max="13855" width="12.5703125" style="5" customWidth="1"/>
    <col min="13856" max="13856" width="11.7109375" style="5" customWidth="1"/>
    <col min="13857" max="13857" width="13" style="5" customWidth="1"/>
    <col min="13858" max="13863" width="11.7109375" style="5" customWidth="1"/>
    <col min="13864" max="13864" width="13.7109375" style="5" customWidth="1"/>
    <col min="13865" max="13865" width="13.140625" style="5" customWidth="1"/>
    <col min="13866" max="13869" width="13" style="5" customWidth="1"/>
    <col min="13870" max="13876" width="11.7109375" style="5" customWidth="1"/>
    <col min="13877" max="13877" width="10.85546875" style="5" customWidth="1"/>
    <col min="13878" max="13878" width="11.7109375" style="5" customWidth="1"/>
    <col min="13879" max="13881" width="22.7109375" style="5" customWidth="1"/>
    <col min="13882" max="13884" width="20.7109375" style="5" customWidth="1"/>
    <col min="13885" max="14072" width="8.85546875" style="5"/>
    <col min="14073" max="14073" width="6.140625" style="5" customWidth="1"/>
    <col min="14074" max="14074" width="20.28515625" style="5" customWidth="1"/>
    <col min="14075" max="14075" width="12.42578125" style="5" customWidth="1"/>
    <col min="14076" max="14076" width="13" style="5" customWidth="1"/>
    <col min="14077" max="14077" width="12.5703125" style="5" customWidth="1"/>
    <col min="14078" max="14091" width="11.7109375" style="5" customWidth="1"/>
    <col min="14092" max="14092" width="12.28515625" style="5" customWidth="1"/>
    <col min="14093" max="14093" width="11.7109375" style="5" customWidth="1"/>
    <col min="14094" max="14094" width="12.85546875" style="5" customWidth="1"/>
    <col min="14095" max="14095" width="11.7109375" style="5" customWidth="1"/>
    <col min="14096" max="14096" width="12.7109375" style="5" customWidth="1"/>
    <col min="14097" max="14097" width="11.7109375" style="5" customWidth="1"/>
    <col min="14098" max="14098" width="13" style="5" customWidth="1"/>
    <col min="14099" max="14110" width="11.7109375" style="5" customWidth="1"/>
    <col min="14111" max="14111" width="12.5703125" style="5" customWidth="1"/>
    <col min="14112" max="14112" width="11.7109375" style="5" customWidth="1"/>
    <col min="14113" max="14113" width="13" style="5" customWidth="1"/>
    <col min="14114" max="14119" width="11.7109375" style="5" customWidth="1"/>
    <col min="14120" max="14120" width="13.7109375" style="5" customWidth="1"/>
    <col min="14121" max="14121" width="13.140625" style="5" customWidth="1"/>
    <col min="14122" max="14125" width="13" style="5" customWidth="1"/>
    <col min="14126" max="14132" width="11.7109375" style="5" customWidth="1"/>
    <col min="14133" max="14133" width="10.85546875" style="5" customWidth="1"/>
    <col min="14134" max="14134" width="11.7109375" style="5" customWidth="1"/>
    <col min="14135" max="14137" width="22.7109375" style="5" customWidth="1"/>
    <col min="14138" max="14140" width="20.7109375" style="5" customWidth="1"/>
    <col min="14141" max="14328" width="8.85546875" style="5"/>
    <col min="14329" max="14329" width="6.140625" style="5" customWidth="1"/>
    <col min="14330" max="14330" width="20.28515625" style="5" customWidth="1"/>
    <col min="14331" max="14331" width="12.42578125" style="5" customWidth="1"/>
    <col min="14332" max="14332" width="13" style="5" customWidth="1"/>
    <col min="14333" max="14333" width="12.5703125" style="5" customWidth="1"/>
    <col min="14334" max="14347" width="11.7109375" style="5" customWidth="1"/>
    <col min="14348" max="14348" width="12.28515625" style="5" customWidth="1"/>
    <col min="14349" max="14349" width="11.7109375" style="5" customWidth="1"/>
    <col min="14350" max="14350" width="12.85546875" style="5" customWidth="1"/>
    <col min="14351" max="14351" width="11.7109375" style="5" customWidth="1"/>
    <col min="14352" max="14352" width="12.7109375" style="5" customWidth="1"/>
    <col min="14353" max="14353" width="11.7109375" style="5" customWidth="1"/>
    <col min="14354" max="14354" width="13" style="5" customWidth="1"/>
    <col min="14355" max="14366" width="11.7109375" style="5" customWidth="1"/>
    <col min="14367" max="14367" width="12.5703125" style="5" customWidth="1"/>
    <col min="14368" max="14368" width="11.7109375" style="5" customWidth="1"/>
    <col min="14369" max="14369" width="13" style="5" customWidth="1"/>
    <col min="14370" max="14375" width="11.7109375" style="5" customWidth="1"/>
    <col min="14376" max="14376" width="13.7109375" style="5" customWidth="1"/>
    <col min="14377" max="14377" width="13.140625" style="5" customWidth="1"/>
    <col min="14378" max="14381" width="13" style="5" customWidth="1"/>
    <col min="14382" max="14388" width="11.7109375" style="5" customWidth="1"/>
    <col min="14389" max="14389" width="10.85546875" style="5" customWidth="1"/>
    <col min="14390" max="14390" width="11.7109375" style="5" customWidth="1"/>
    <col min="14391" max="14393" width="22.7109375" style="5" customWidth="1"/>
    <col min="14394" max="14396" width="20.7109375" style="5" customWidth="1"/>
    <col min="14397" max="14584" width="8.85546875" style="5"/>
    <col min="14585" max="14585" width="6.140625" style="5" customWidth="1"/>
    <col min="14586" max="14586" width="20.28515625" style="5" customWidth="1"/>
    <col min="14587" max="14587" width="12.42578125" style="5" customWidth="1"/>
    <col min="14588" max="14588" width="13" style="5" customWidth="1"/>
    <col min="14589" max="14589" width="12.5703125" style="5" customWidth="1"/>
    <col min="14590" max="14603" width="11.7109375" style="5" customWidth="1"/>
    <col min="14604" max="14604" width="12.28515625" style="5" customWidth="1"/>
    <col min="14605" max="14605" width="11.7109375" style="5" customWidth="1"/>
    <col min="14606" max="14606" width="12.85546875" style="5" customWidth="1"/>
    <col min="14607" max="14607" width="11.7109375" style="5" customWidth="1"/>
    <col min="14608" max="14608" width="12.7109375" style="5" customWidth="1"/>
    <col min="14609" max="14609" width="11.7109375" style="5" customWidth="1"/>
    <col min="14610" max="14610" width="13" style="5" customWidth="1"/>
    <col min="14611" max="14622" width="11.7109375" style="5" customWidth="1"/>
    <col min="14623" max="14623" width="12.5703125" style="5" customWidth="1"/>
    <col min="14624" max="14624" width="11.7109375" style="5" customWidth="1"/>
    <col min="14625" max="14625" width="13" style="5" customWidth="1"/>
    <col min="14626" max="14631" width="11.7109375" style="5" customWidth="1"/>
    <col min="14632" max="14632" width="13.7109375" style="5" customWidth="1"/>
    <col min="14633" max="14633" width="13.140625" style="5" customWidth="1"/>
    <col min="14634" max="14637" width="13" style="5" customWidth="1"/>
    <col min="14638" max="14644" width="11.7109375" style="5" customWidth="1"/>
    <col min="14645" max="14645" width="10.85546875" style="5" customWidth="1"/>
    <col min="14646" max="14646" width="11.7109375" style="5" customWidth="1"/>
    <col min="14647" max="14649" width="22.7109375" style="5" customWidth="1"/>
    <col min="14650" max="14652" width="20.7109375" style="5" customWidth="1"/>
    <col min="14653" max="14840" width="8.85546875" style="5"/>
    <col min="14841" max="14841" width="6.140625" style="5" customWidth="1"/>
    <col min="14842" max="14842" width="20.28515625" style="5" customWidth="1"/>
    <col min="14843" max="14843" width="12.42578125" style="5" customWidth="1"/>
    <col min="14844" max="14844" width="13" style="5" customWidth="1"/>
    <col min="14845" max="14845" width="12.5703125" style="5" customWidth="1"/>
    <col min="14846" max="14859" width="11.7109375" style="5" customWidth="1"/>
    <col min="14860" max="14860" width="12.28515625" style="5" customWidth="1"/>
    <col min="14861" max="14861" width="11.7109375" style="5" customWidth="1"/>
    <col min="14862" max="14862" width="12.85546875" style="5" customWidth="1"/>
    <col min="14863" max="14863" width="11.7109375" style="5" customWidth="1"/>
    <col min="14864" max="14864" width="12.7109375" style="5" customWidth="1"/>
    <col min="14865" max="14865" width="11.7109375" style="5" customWidth="1"/>
    <col min="14866" max="14866" width="13" style="5" customWidth="1"/>
    <col min="14867" max="14878" width="11.7109375" style="5" customWidth="1"/>
    <col min="14879" max="14879" width="12.5703125" style="5" customWidth="1"/>
    <col min="14880" max="14880" width="11.7109375" style="5" customWidth="1"/>
    <col min="14881" max="14881" width="13" style="5" customWidth="1"/>
    <col min="14882" max="14887" width="11.7109375" style="5" customWidth="1"/>
    <col min="14888" max="14888" width="13.7109375" style="5" customWidth="1"/>
    <col min="14889" max="14889" width="13.140625" style="5" customWidth="1"/>
    <col min="14890" max="14893" width="13" style="5" customWidth="1"/>
    <col min="14894" max="14900" width="11.7109375" style="5" customWidth="1"/>
    <col min="14901" max="14901" width="10.85546875" style="5" customWidth="1"/>
    <col min="14902" max="14902" width="11.7109375" style="5" customWidth="1"/>
    <col min="14903" max="14905" width="22.7109375" style="5" customWidth="1"/>
    <col min="14906" max="14908" width="20.7109375" style="5" customWidth="1"/>
    <col min="14909" max="15096" width="8.85546875" style="5"/>
    <col min="15097" max="15097" width="6.140625" style="5" customWidth="1"/>
    <col min="15098" max="15098" width="20.28515625" style="5" customWidth="1"/>
    <col min="15099" max="15099" width="12.42578125" style="5" customWidth="1"/>
    <col min="15100" max="15100" width="13" style="5" customWidth="1"/>
    <col min="15101" max="15101" width="12.5703125" style="5" customWidth="1"/>
    <col min="15102" max="15115" width="11.7109375" style="5" customWidth="1"/>
    <col min="15116" max="15116" width="12.28515625" style="5" customWidth="1"/>
    <col min="15117" max="15117" width="11.7109375" style="5" customWidth="1"/>
    <col min="15118" max="15118" width="12.85546875" style="5" customWidth="1"/>
    <col min="15119" max="15119" width="11.7109375" style="5" customWidth="1"/>
    <col min="15120" max="15120" width="12.7109375" style="5" customWidth="1"/>
    <col min="15121" max="15121" width="11.7109375" style="5" customWidth="1"/>
    <col min="15122" max="15122" width="13" style="5" customWidth="1"/>
    <col min="15123" max="15134" width="11.7109375" style="5" customWidth="1"/>
    <col min="15135" max="15135" width="12.5703125" style="5" customWidth="1"/>
    <col min="15136" max="15136" width="11.7109375" style="5" customWidth="1"/>
    <col min="15137" max="15137" width="13" style="5" customWidth="1"/>
    <col min="15138" max="15143" width="11.7109375" style="5" customWidth="1"/>
    <col min="15144" max="15144" width="13.7109375" style="5" customWidth="1"/>
    <col min="15145" max="15145" width="13.140625" style="5" customWidth="1"/>
    <col min="15146" max="15149" width="13" style="5" customWidth="1"/>
    <col min="15150" max="15156" width="11.7109375" style="5" customWidth="1"/>
    <col min="15157" max="15157" width="10.85546875" style="5" customWidth="1"/>
    <col min="15158" max="15158" width="11.7109375" style="5" customWidth="1"/>
    <col min="15159" max="15161" width="22.7109375" style="5" customWidth="1"/>
    <col min="15162" max="15164" width="20.7109375" style="5" customWidth="1"/>
    <col min="15165" max="15352" width="8.85546875" style="5"/>
    <col min="15353" max="15353" width="6.140625" style="5" customWidth="1"/>
    <col min="15354" max="15354" width="20.28515625" style="5" customWidth="1"/>
    <col min="15355" max="15355" width="12.42578125" style="5" customWidth="1"/>
    <col min="15356" max="15356" width="13" style="5" customWidth="1"/>
    <col min="15357" max="15357" width="12.5703125" style="5" customWidth="1"/>
    <col min="15358" max="15371" width="11.7109375" style="5" customWidth="1"/>
    <col min="15372" max="15372" width="12.28515625" style="5" customWidth="1"/>
    <col min="15373" max="15373" width="11.7109375" style="5" customWidth="1"/>
    <col min="15374" max="15374" width="12.85546875" style="5" customWidth="1"/>
    <col min="15375" max="15375" width="11.7109375" style="5" customWidth="1"/>
    <col min="15376" max="15376" width="12.7109375" style="5" customWidth="1"/>
    <col min="15377" max="15377" width="11.7109375" style="5" customWidth="1"/>
    <col min="15378" max="15378" width="13" style="5" customWidth="1"/>
    <col min="15379" max="15390" width="11.7109375" style="5" customWidth="1"/>
    <col min="15391" max="15391" width="12.5703125" style="5" customWidth="1"/>
    <col min="15392" max="15392" width="11.7109375" style="5" customWidth="1"/>
    <col min="15393" max="15393" width="13" style="5" customWidth="1"/>
    <col min="15394" max="15399" width="11.7109375" style="5" customWidth="1"/>
    <col min="15400" max="15400" width="13.7109375" style="5" customWidth="1"/>
    <col min="15401" max="15401" width="13.140625" style="5" customWidth="1"/>
    <col min="15402" max="15405" width="13" style="5" customWidth="1"/>
    <col min="15406" max="15412" width="11.7109375" style="5" customWidth="1"/>
    <col min="15413" max="15413" width="10.85546875" style="5" customWidth="1"/>
    <col min="15414" max="15414" width="11.7109375" style="5" customWidth="1"/>
    <col min="15415" max="15417" width="22.7109375" style="5" customWidth="1"/>
    <col min="15418" max="15420" width="20.7109375" style="5" customWidth="1"/>
    <col min="15421" max="15608" width="8.85546875" style="5"/>
    <col min="15609" max="15609" width="6.140625" style="5" customWidth="1"/>
    <col min="15610" max="15610" width="20.28515625" style="5" customWidth="1"/>
    <col min="15611" max="15611" width="12.42578125" style="5" customWidth="1"/>
    <col min="15612" max="15612" width="13" style="5" customWidth="1"/>
    <col min="15613" max="15613" width="12.5703125" style="5" customWidth="1"/>
    <col min="15614" max="15627" width="11.7109375" style="5" customWidth="1"/>
    <col min="15628" max="15628" width="12.28515625" style="5" customWidth="1"/>
    <col min="15629" max="15629" width="11.7109375" style="5" customWidth="1"/>
    <col min="15630" max="15630" width="12.85546875" style="5" customWidth="1"/>
    <col min="15631" max="15631" width="11.7109375" style="5" customWidth="1"/>
    <col min="15632" max="15632" width="12.7109375" style="5" customWidth="1"/>
    <col min="15633" max="15633" width="11.7109375" style="5" customWidth="1"/>
    <col min="15634" max="15634" width="13" style="5" customWidth="1"/>
    <col min="15635" max="15646" width="11.7109375" style="5" customWidth="1"/>
    <col min="15647" max="15647" width="12.5703125" style="5" customWidth="1"/>
    <col min="15648" max="15648" width="11.7109375" style="5" customWidth="1"/>
    <col min="15649" max="15649" width="13" style="5" customWidth="1"/>
    <col min="15650" max="15655" width="11.7109375" style="5" customWidth="1"/>
    <col min="15656" max="15656" width="13.7109375" style="5" customWidth="1"/>
    <col min="15657" max="15657" width="13.140625" style="5" customWidth="1"/>
    <col min="15658" max="15661" width="13" style="5" customWidth="1"/>
    <col min="15662" max="15668" width="11.7109375" style="5" customWidth="1"/>
    <col min="15669" max="15669" width="10.85546875" style="5" customWidth="1"/>
    <col min="15670" max="15670" width="11.7109375" style="5" customWidth="1"/>
    <col min="15671" max="15673" width="22.7109375" style="5" customWidth="1"/>
    <col min="15674" max="15676" width="20.7109375" style="5" customWidth="1"/>
    <col min="15677" max="15864" width="8.85546875" style="5"/>
    <col min="15865" max="15865" width="6.140625" style="5" customWidth="1"/>
    <col min="15866" max="15866" width="20.28515625" style="5" customWidth="1"/>
    <col min="15867" max="15867" width="12.42578125" style="5" customWidth="1"/>
    <col min="15868" max="15868" width="13" style="5" customWidth="1"/>
    <col min="15869" max="15869" width="12.5703125" style="5" customWidth="1"/>
    <col min="15870" max="15883" width="11.7109375" style="5" customWidth="1"/>
    <col min="15884" max="15884" width="12.28515625" style="5" customWidth="1"/>
    <col min="15885" max="15885" width="11.7109375" style="5" customWidth="1"/>
    <col min="15886" max="15886" width="12.85546875" style="5" customWidth="1"/>
    <col min="15887" max="15887" width="11.7109375" style="5" customWidth="1"/>
    <col min="15888" max="15888" width="12.7109375" style="5" customWidth="1"/>
    <col min="15889" max="15889" width="11.7109375" style="5" customWidth="1"/>
    <col min="15890" max="15890" width="13" style="5" customWidth="1"/>
    <col min="15891" max="15902" width="11.7109375" style="5" customWidth="1"/>
    <col min="15903" max="15903" width="12.5703125" style="5" customWidth="1"/>
    <col min="15904" max="15904" width="11.7109375" style="5" customWidth="1"/>
    <col min="15905" max="15905" width="13" style="5" customWidth="1"/>
    <col min="15906" max="15911" width="11.7109375" style="5" customWidth="1"/>
    <col min="15912" max="15912" width="13.7109375" style="5" customWidth="1"/>
    <col min="15913" max="15913" width="13.140625" style="5" customWidth="1"/>
    <col min="15914" max="15917" width="13" style="5" customWidth="1"/>
    <col min="15918" max="15924" width="11.7109375" style="5" customWidth="1"/>
    <col min="15925" max="15925" width="10.85546875" style="5" customWidth="1"/>
    <col min="15926" max="15926" width="11.7109375" style="5" customWidth="1"/>
    <col min="15927" max="15929" width="22.7109375" style="5" customWidth="1"/>
    <col min="15930" max="15932" width="20.7109375" style="5" customWidth="1"/>
    <col min="15933" max="16120" width="8.85546875" style="5"/>
    <col min="16121" max="16121" width="6.140625" style="5" customWidth="1"/>
    <col min="16122" max="16122" width="20.28515625" style="5" customWidth="1"/>
    <col min="16123" max="16123" width="12.42578125" style="5" customWidth="1"/>
    <col min="16124" max="16124" width="13" style="5" customWidth="1"/>
    <col min="16125" max="16125" width="12.5703125" style="5" customWidth="1"/>
    <col min="16126" max="16139" width="11.7109375" style="5" customWidth="1"/>
    <col min="16140" max="16140" width="12.28515625" style="5" customWidth="1"/>
    <col min="16141" max="16141" width="11.7109375" style="5" customWidth="1"/>
    <col min="16142" max="16142" width="12.85546875" style="5" customWidth="1"/>
    <col min="16143" max="16143" width="11.7109375" style="5" customWidth="1"/>
    <col min="16144" max="16144" width="12.7109375" style="5" customWidth="1"/>
    <col min="16145" max="16145" width="11.7109375" style="5" customWidth="1"/>
    <col min="16146" max="16146" width="13" style="5" customWidth="1"/>
    <col min="16147" max="16158" width="11.7109375" style="5" customWidth="1"/>
    <col min="16159" max="16159" width="12.5703125" style="5" customWidth="1"/>
    <col min="16160" max="16160" width="11.7109375" style="5" customWidth="1"/>
    <col min="16161" max="16161" width="13" style="5" customWidth="1"/>
    <col min="16162" max="16167" width="11.7109375" style="5" customWidth="1"/>
    <col min="16168" max="16168" width="13.7109375" style="5" customWidth="1"/>
    <col min="16169" max="16169" width="13.140625" style="5" customWidth="1"/>
    <col min="16170" max="16173" width="13" style="5" customWidth="1"/>
    <col min="16174" max="16180" width="11.7109375" style="5" customWidth="1"/>
    <col min="16181" max="16181" width="10.85546875" style="5" customWidth="1"/>
    <col min="16182" max="16182" width="11.7109375" style="5" customWidth="1"/>
    <col min="16183" max="16185" width="22.7109375" style="5" customWidth="1"/>
    <col min="16186" max="16188" width="20.7109375" style="5" customWidth="1"/>
    <col min="16189" max="16384" width="8.85546875" style="5"/>
  </cols>
  <sheetData>
    <row r="1" spans="1:65" s="43" customFormat="1" ht="24.75" customHeight="1">
      <c r="A1" s="41"/>
      <c r="B1" s="42"/>
      <c r="C1" s="27" t="s">
        <v>128</v>
      </c>
      <c r="D1" s="27"/>
      <c r="E1" s="27"/>
      <c r="F1" s="27"/>
      <c r="G1" s="27"/>
      <c r="H1" s="27"/>
      <c r="I1" s="27" t="str">
        <f>C1</f>
        <v>Table B2: ENROLMENT IN SCHOOL EDUCATION</v>
      </c>
      <c r="J1" s="27"/>
      <c r="K1" s="27"/>
      <c r="L1" s="27"/>
      <c r="M1" s="27"/>
      <c r="N1" s="27"/>
      <c r="O1" s="27" t="str">
        <f>I1</f>
        <v>Table B2: ENROLMENT IN SCHOOL EDUCATION</v>
      </c>
      <c r="P1" s="27"/>
      <c r="Q1" s="27"/>
      <c r="R1" s="27"/>
      <c r="S1" s="27"/>
      <c r="T1" s="27"/>
      <c r="U1" s="27" t="str">
        <f>O1</f>
        <v>Table B2: ENROLMENT IN SCHOOL EDUCATION</v>
      </c>
      <c r="V1" s="27"/>
      <c r="W1" s="27"/>
      <c r="X1" s="27"/>
      <c r="Y1" s="27"/>
      <c r="Z1" s="27"/>
      <c r="AA1" s="27" t="str">
        <f>U1</f>
        <v>Table B2: ENROLMENT IN SCHOOL EDUCATION</v>
      </c>
      <c r="AB1" s="27"/>
      <c r="AC1" s="27"/>
      <c r="AD1" s="27"/>
      <c r="AE1" s="27"/>
      <c r="AF1" s="27"/>
      <c r="AG1" s="27" t="str">
        <f>AA1</f>
        <v>Table B2: ENROLMENT IN SCHOOL EDUCATION</v>
      </c>
      <c r="AH1" s="27"/>
      <c r="AI1" s="27"/>
      <c r="AJ1" s="27"/>
      <c r="AK1" s="27"/>
      <c r="AL1" s="27"/>
      <c r="AM1" s="27" t="str">
        <f>AG1</f>
        <v>Table B2: ENROLMENT IN SCHOOL EDUCATION</v>
      </c>
      <c r="AN1" s="27"/>
      <c r="AO1" s="27"/>
      <c r="AP1" s="27"/>
      <c r="AQ1" s="27"/>
      <c r="AR1" s="27"/>
      <c r="AS1" s="27" t="str">
        <f>AM1</f>
        <v>Table B2: ENROLMENT IN SCHOOL EDUCATION</v>
      </c>
      <c r="AT1" s="27"/>
      <c r="AU1" s="27"/>
      <c r="AV1" s="27"/>
      <c r="AW1" s="27"/>
      <c r="AX1" s="27"/>
      <c r="AY1" s="27" t="str">
        <f>AS1</f>
        <v>Table B2: ENROLMENT IN SCHOOL EDUCATION</v>
      </c>
      <c r="AZ1" s="27"/>
      <c r="BA1" s="27"/>
      <c r="BB1" s="27"/>
      <c r="BC1" s="27"/>
      <c r="BD1" s="27"/>
      <c r="BE1" s="27" t="str">
        <f>AY1</f>
        <v>Table B2: ENROLMENT IN SCHOOL EDUCATION</v>
      </c>
      <c r="BF1" s="27"/>
      <c r="BG1" s="27"/>
      <c r="BH1" s="27"/>
      <c r="BI1" s="27"/>
      <c r="BJ1" s="27"/>
      <c r="BK1" s="27"/>
      <c r="BL1" s="27"/>
      <c r="BM1" s="27"/>
    </row>
    <row r="2" spans="1:65" s="146" customFormat="1" ht="15.75" customHeight="1">
      <c r="C2" s="148" t="s">
        <v>79</v>
      </c>
      <c r="I2" s="148" t="str">
        <f>C2</f>
        <v>Scheduled Caste</v>
      </c>
      <c r="O2" s="148" t="str">
        <f>I2</f>
        <v>Scheduled Caste</v>
      </c>
      <c r="U2" s="148" t="str">
        <f>O2</f>
        <v>Scheduled Caste</v>
      </c>
      <c r="AA2" s="148" t="str">
        <f>U2</f>
        <v>Scheduled Caste</v>
      </c>
      <c r="AG2" s="148" t="str">
        <f>AA2</f>
        <v>Scheduled Caste</v>
      </c>
      <c r="AH2" s="148"/>
      <c r="AI2" s="148"/>
      <c r="AJ2" s="148"/>
      <c r="AK2" s="148"/>
      <c r="AL2" s="148"/>
      <c r="AM2" s="148" t="str">
        <f>AG2</f>
        <v>Scheduled Caste</v>
      </c>
      <c r="AN2" s="148"/>
      <c r="AO2" s="148"/>
      <c r="AP2" s="148"/>
      <c r="AQ2" s="148"/>
      <c r="AR2" s="148"/>
      <c r="AS2" s="148" t="str">
        <f>AM2</f>
        <v>Scheduled Caste</v>
      </c>
      <c r="AT2" s="148"/>
      <c r="AU2" s="148"/>
      <c r="AV2" s="148"/>
      <c r="AW2" s="148"/>
      <c r="AX2" s="148"/>
      <c r="AY2" s="148" t="str">
        <f>AS2</f>
        <v>Scheduled Caste</v>
      </c>
      <c r="AZ2" s="148"/>
      <c r="BA2" s="148"/>
      <c r="BB2" s="148"/>
      <c r="BC2" s="148"/>
      <c r="BD2" s="148"/>
      <c r="BE2" s="148" t="str">
        <f>AY2</f>
        <v>Scheduled Caste</v>
      </c>
      <c r="BF2" s="148"/>
      <c r="BG2" s="148"/>
      <c r="BH2" s="148"/>
      <c r="BI2" s="148"/>
      <c r="BJ2" s="148"/>
    </row>
    <row r="3" spans="1:65" s="45" customFormat="1" ht="32.25" customHeight="1">
      <c r="A3" s="190" t="s">
        <v>67</v>
      </c>
      <c r="B3" s="190" t="s">
        <v>65</v>
      </c>
      <c r="C3" s="192" t="s">
        <v>0</v>
      </c>
      <c r="D3" s="192"/>
      <c r="E3" s="192"/>
      <c r="F3" s="192" t="s">
        <v>1</v>
      </c>
      <c r="G3" s="192"/>
      <c r="H3" s="192"/>
      <c r="I3" s="192" t="s">
        <v>2</v>
      </c>
      <c r="J3" s="192"/>
      <c r="K3" s="192"/>
      <c r="L3" s="192" t="s">
        <v>3</v>
      </c>
      <c r="M3" s="192"/>
      <c r="N3" s="192"/>
      <c r="O3" s="192" t="s">
        <v>4</v>
      </c>
      <c r="P3" s="192"/>
      <c r="Q3" s="192"/>
      <c r="R3" s="192" t="s">
        <v>5</v>
      </c>
      <c r="S3" s="192"/>
      <c r="T3" s="192"/>
      <c r="U3" s="190" t="s">
        <v>82</v>
      </c>
      <c r="V3" s="192"/>
      <c r="W3" s="192"/>
      <c r="X3" s="192" t="s">
        <v>6</v>
      </c>
      <c r="Y3" s="192"/>
      <c r="Z3" s="192"/>
      <c r="AA3" s="192" t="s">
        <v>7</v>
      </c>
      <c r="AB3" s="192"/>
      <c r="AC3" s="192"/>
      <c r="AD3" s="192" t="s">
        <v>8</v>
      </c>
      <c r="AE3" s="192"/>
      <c r="AF3" s="192"/>
      <c r="AG3" s="190" t="s">
        <v>83</v>
      </c>
      <c r="AH3" s="192"/>
      <c r="AI3" s="192"/>
      <c r="AJ3" s="190" t="s">
        <v>84</v>
      </c>
      <c r="AK3" s="192"/>
      <c r="AL3" s="192"/>
      <c r="AM3" s="192" t="s">
        <v>9</v>
      </c>
      <c r="AN3" s="192"/>
      <c r="AO3" s="192"/>
      <c r="AP3" s="192" t="s">
        <v>10</v>
      </c>
      <c r="AQ3" s="192"/>
      <c r="AR3" s="192"/>
      <c r="AS3" s="190" t="s">
        <v>85</v>
      </c>
      <c r="AT3" s="192"/>
      <c r="AU3" s="192"/>
      <c r="AV3" s="190" t="s">
        <v>86</v>
      </c>
      <c r="AW3" s="192"/>
      <c r="AX3" s="192"/>
      <c r="AY3" s="192" t="s">
        <v>11</v>
      </c>
      <c r="AZ3" s="192"/>
      <c r="BA3" s="192"/>
      <c r="BB3" s="192" t="s">
        <v>12</v>
      </c>
      <c r="BC3" s="192"/>
      <c r="BD3" s="192"/>
      <c r="BE3" s="190" t="s">
        <v>87</v>
      </c>
      <c r="BF3" s="190"/>
      <c r="BG3" s="190"/>
      <c r="BH3" s="190" t="s">
        <v>88</v>
      </c>
      <c r="BI3" s="190"/>
      <c r="BJ3" s="190"/>
      <c r="BK3" s="190" t="str">
        <f>EnrlAll!BK3</f>
        <v xml:space="preserve">Grand Total 
Pre-Primary to XII
 Pre-Primary to Class XII </v>
      </c>
      <c r="BL3" s="190"/>
      <c r="BM3" s="190"/>
    </row>
    <row r="4" spans="1:65" s="45" customFormat="1" ht="20.25" customHeight="1">
      <c r="A4" s="190"/>
      <c r="B4" s="190"/>
      <c r="C4" s="23" t="s">
        <v>13</v>
      </c>
      <c r="D4" s="23" t="s">
        <v>14</v>
      </c>
      <c r="E4" s="23" t="s">
        <v>15</v>
      </c>
      <c r="F4" s="23" t="s">
        <v>13</v>
      </c>
      <c r="G4" s="23" t="s">
        <v>14</v>
      </c>
      <c r="H4" s="23" t="s">
        <v>15</v>
      </c>
      <c r="I4" s="23" t="s">
        <v>13</v>
      </c>
      <c r="J4" s="23" t="s">
        <v>14</v>
      </c>
      <c r="K4" s="23" t="s">
        <v>15</v>
      </c>
      <c r="L4" s="23" t="s">
        <v>13</v>
      </c>
      <c r="M4" s="23" t="s">
        <v>14</v>
      </c>
      <c r="N4" s="23" t="s">
        <v>15</v>
      </c>
      <c r="O4" s="23" t="s">
        <v>13</v>
      </c>
      <c r="P4" s="23" t="s">
        <v>14</v>
      </c>
      <c r="Q4" s="23" t="s">
        <v>15</v>
      </c>
      <c r="R4" s="23" t="s">
        <v>13</v>
      </c>
      <c r="S4" s="23" t="s">
        <v>14</v>
      </c>
      <c r="T4" s="23" t="s">
        <v>15</v>
      </c>
      <c r="U4" s="23" t="s">
        <v>13</v>
      </c>
      <c r="V4" s="23" t="s">
        <v>14</v>
      </c>
      <c r="W4" s="23" t="s">
        <v>15</v>
      </c>
      <c r="X4" s="23" t="s">
        <v>13</v>
      </c>
      <c r="Y4" s="23" t="s">
        <v>14</v>
      </c>
      <c r="Z4" s="23" t="s">
        <v>15</v>
      </c>
      <c r="AA4" s="23" t="s">
        <v>13</v>
      </c>
      <c r="AB4" s="23" t="s">
        <v>14</v>
      </c>
      <c r="AC4" s="23" t="s">
        <v>15</v>
      </c>
      <c r="AD4" s="23" t="s">
        <v>13</v>
      </c>
      <c r="AE4" s="23" t="s">
        <v>14</v>
      </c>
      <c r="AF4" s="23" t="s">
        <v>15</v>
      </c>
      <c r="AG4" s="23" t="s">
        <v>13</v>
      </c>
      <c r="AH4" s="23" t="s">
        <v>14</v>
      </c>
      <c r="AI4" s="23" t="s">
        <v>15</v>
      </c>
      <c r="AJ4" s="23" t="s">
        <v>13</v>
      </c>
      <c r="AK4" s="23" t="s">
        <v>14</v>
      </c>
      <c r="AL4" s="23" t="s">
        <v>15</v>
      </c>
      <c r="AM4" s="23" t="s">
        <v>13</v>
      </c>
      <c r="AN4" s="23" t="s">
        <v>14</v>
      </c>
      <c r="AO4" s="23" t="s">
        <v>15</v>
      </c>
      <c r="AP4" s="23" t="s">
        <v>13</v>
      </c>
      <c r="AQ4" s="23" t="s">
        <v>14</v>
      </c>
      <c r="AR4" s="23" t="s">
        <v>15</v>
      </c>
      <c r="AS4" s="23" t="s">
        <v>13</v>
      </c>
      <c r="AT4" s="23" t="s">
        <v>14</v>
      </c>
      <c r="AU4" s="23" t="s">
        <v>15</v>
      </c>
      <c r="AV4" s="23" t="s">
        <v>13</v>
      </c>
      <c r="AW4" s="23" t="s">
        <v>14</v>
      </c>
      <c r="AX4" s="23" t="s">
        <v>15</v>
      </c>
      <c r="AY4" s="23" t="s">
        <v>13</v>
      </c>
      <c r="AZ4" s="23" t="s">
        <v>14</v>
      </c>
      <c r="BA4" s="23" t="s">
        <v>15</v>
      </c>
      <c r="BB4" s="23" t="s">
        <v>13</v>
      </c>
      <c r="BC4" s="23" t="s">
        <v>14</v>
      </c>
      <c r="BD4" s="23" t="s">
        <v>15</v>
      </c>
      <c r="BE4" s="23" t="s">
        <v>13</v>
      </c>
      <c r="BF4" s="23" t="s">
        <v>14</v>
      </c>
      <c r="BG4" s="23" t="s">
        <v>15</v>
      </c>
      <c r="BH4" s="23" t="s">
        <v>13</v>
      </c>
      <c r="BI4" s="23" t="s">
        <v>14</v>
      </c>
      <c r="BJ4" s="23" t="s">
        <v>15</v>
      </c>
      <c r="BK4" s="106" t="s">
        <v>13</v>
      </c>
      <c r="BL4" s="106" t="s">
        <v>14</v>
      </c>
      <c r="BM4" s="106" t="s">
        <v>15</v>
      </c>
    </row>
    <row r="5" spans="1:65" s="46" customFormat="1" ht="13.5" customHeight="1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12</v>
      </c>
      <c r="M5" s="26">
        <v>13</v>
      </c>
      <c r="N5" s="26">
        <v>14</v>
      </c>
      <c r="O5" s="26">
        <v>15</v>
      </c>
      <c r="P5" s="26">
        <v>16</v>
      </c>
      <c r="Q5" s="26">
        <v>17</v>
      </c>
      <c r="R5" s="26">
        <v>18</v>
      </c>
      <c r="S5" s="26">
        <v>19</v>
      </c>
      <c r="T5" s="26">
        <v>20</v>
      </c>
      <c r="U5" s="26">
        <v>21</v>
      </c>
      <c r="V5" s="26">
        <v>22</v>
      </c>
      <c r="W5" s="26">
        <v>23</v>
      </c>
      <c r="X5" s="26">
        <v>24</v>
      </c>
      <c r="Y5" s="26">
        <v>25</v>
      </c>
      <c r="Z5" s="26">
        <v>26</v>
      </c>
      <c r="AA5" s="26">
        <v>27</v>
      </c>
      <c r="AB5" s="26">
        <v>28</v>
      </c>
      <c r="AC5" s="26">
        <v>29</v>
      </c>
      <c r="AD5" s="26">
        <v>30</v>
      </c>
      <c r="AE5" s="26">
        <v>31</v>
      </c>
      <c r="AF5" s="26">
        <v>32</v>
      </c>
      <c r="AG5" s="26">
        <v>33</v>
      </c>
      <c r="AH5" s="26">
        <v>34</v>
      </c>
      <c r="AI5" s="26">
        <v>35</v>
      </c>
      <c r="AJ5" s="26">
        <v>36</v>
      </c>
      <c r="AK5" s="26">
        <v>37</v>
      </c>
      <c r="AL5" s="26">
        <v>38</v>
      </c>
      <c r="AM5" s="26">
        <v>39</v>
      </c>
      <c r="AN5" s="26">
        <v>40</v>
      </c>
      <c r="AO5" s="26">
        <v>41</v>
      </c>
      <c r="AP5" s="26">
        <v>42</v>
      </c>
      <c r="AQ5" s="26">
        <v>43</v>
      </c>
      <c r="AR5" s="26">
        <v>44</v>
      </c>
      <c r="AS5" s="26">
        <v>45</v>
      </c>
      <c r="AT5" s="26">
        <v>46</v>
      </c>
      <c r="AU5" s="26">
        <v>47</v>
      </c>
      <c r="AV5" s="26">
        <v>48</v>
      </c>
      <c r="AW5" s="26">
        <v>49</v>
      </c>
      <c r="AX5" s="26">
        <v>50</v>
      </c>
      <c r="AY5" s="26">
        <v>51</v>
      </c>
      <c r="AZ5" s="26">
        <v>52</v>
      </c>
      <c r="BA5" s="26">
        <v>53</v>
      </c>
      <c r="BB5" s="26">
        <v>54</v>
      </c>
      <c r="BC5" s="26">
        <v>55</v>
      </c>
      <c r="BD5" s="26">
        <v>56</v>
      </c>
      <c r="BE5" s="26">
        <v>57</v>
      </c>
      <c r="BF5" s="26">
        <v>58</v>
      </c>
      <c r="BG5" s="26">
        <v>59</v>
      </c>
      <c r="BH5" s="26">
        <v>60</v>
      </c>
      <c r="BI5" s="26">
        <v>61</v>
      </c>
      <c r="BJ5" s="26">
        <v>62</v>
      </c>
      <c r="BK5" s="145"/>
      <c r="BL5" s="145"/>
      <c r="BM5" s="145"/>
    </row>
    <row r="6" spans="1:65" s="47" customFormat="1" ht="18.75" customHeight="1">
      <c r="A6" s="29">
        <v>1</v>
      </c>
      <c r="B6" s="30" t="s">
        <v>16</v>
      </c>
      <c r="C6" s="31">
        <v>30626</v>
      </c>
      <c r="D6" s="31">
        <v>24297</v>
      </c>
      <c r="E6" s="31">
        <f t="shared" ref="E6:E40" si="0">C6+D6</f>
        <v>54923</v>
      </c>
      <c r="F6" s="31">
        <v>155290</v>
      </c>
      <c r="G6" s="31">
        <v>149675</v>
      </c>
      <c r="H6" s="31">
        <f t="shared" ref="H6:H40" si="1">F6+G6</f>
        <v>304965</v>
      </c>
      <c r="I6" s="31">
        <v>135165</v>
      </c>
      <c r="J6" s="31">
        <v>132377</v>
      </c>
      <c r="K6" s="31">
        <f t="shared" ref="K6:K40" si="2">I6+J6</f>
        <v>267542</v>
      </c>
      <c r="L6" s="31">
        <v>133772</v>
      </c>
      <c r="M6" s="31">
        <v>131284</v>
      </c>
      <c r="N6" s="31">
        <f t="shared" ref="N6:N40" si="3">L6+M6</f>
        <v>265056</v>
      </c>
      <c r="O6" s="31">
        <v>130604</v>
      </c>
      <c r="P6" s="31">
        <v>128756</v>
      </c>
      <c r="Q6" s="31">
        <f t="shared" ref="Q6:Q40" si="4">O6+P6</f>
        <v>259360</v>
      </c>
      <c r="R6" s="31">
        <v>132818</v>
      </c>
      <c r="S6" s="31">
        <v>132226</v>
      </c>
      <c r="T6" s="31">
        <f t="shared" ref="T6:T40" si="5">R6+S6</f>
        <v>265044</v>
      </c>
      <c r="U6" s="31">
        <f>F6+I6+L6+O6+R6</f>
        <v>687649</v>
      </c>
      <c r="V6" s="31">
        <f>G6+J6+M6+P6+S6</f>
        <v>674318</v>
      </c>
      <c r="W6" s="31">
        <f>U6+V6</f>
        <v>1361967</v>
      </c>
      <c r="X6" s="31">
        <v>115573</v>
      </c>
      <c r="Y6" s="31">
        <v>113135</v>
      </c>
      <c r="Z6" s="32">
        <f t="shared" ref="Z6:Z40" si="6">X6+Y6</f>
        <v>228708</v>
      </c>
      <c r="AA6" s="31">
        <v>112564</v>
      </c>
      <c r="AB6" s="31">
        <v>108645</v>
      </c>
      <c r="AC6" s="32">
        <f t="shared" ref="AC6:AC40" si="7">AA6+AB6</f>
        <v>221209</v>
      </c>
      <c r="AD6" s="31">
        <v>108712</v>
      </c>
      <c r="AE6" s="31">
        <v>105006</v>
      </c>
      <c r="AF6" s="32">
        <f t="shared" ref="AF6:AF40" si="8">AD6+AE6</f>
        <v>213718</v>
      </c>
      <c r="AG6" s="31">
        <f>X6+AA6+AD6</f>
        <v>336849</v>
      </c>
      <c r="AH6" s="31">
        <f>Y6+AB6+AE6</f>
        <v>326786</v>
      </c>
      <c r="AI6" s="31">
        <f>AG6+AH6</f>
        <v>663635</v>
      </c>
      <c r="AJ6" s="31">
        <f>U6+AG6</f>
        <v>1024498</v>
      </c>
      <c r="AK6" s="31">
        <f>V6+AH6</f>
        <v>1001104</v>
      </c>
      <c r="AL6" s="31">
        <f>AJ6+AK6</f>
        <v>2025602</v>
      </c>
      <c r="AM6" s="31">
        <v>104957</v>
      </c>
      <c r="AN6" s="31">
        <v>100655</v>
      </c>
      <c r="AO6" s="32">
        <f t="shared" ref="AO6:AO40" si="9">AM6+AN6</f>
        <v>205612</v>
      </c>
      <c r="AP6" s="31">
        <v>102330</v>
      </c>
      <c r="AQ6" s="31">
        <v>97093</v>
      </c>
      <c r="AR6" s="32">
        <f t="shared" ref="AR6:AR40" si="10">AP6+AQ6</f>
        <v>199423</v>
      </c>
      <c r="AS6" s="31">
        <f>AM6+AP6</f>
        <v>207287</v>
      </c>
      <c r="AT6" s="31">
        <f>AN6+AQ6</f>
        <v>197748</v>
      </c>
      <c r="AU6" s="31">
        <f>AS6+AT6</f>
        <v>405035</v>
      </c>
      <c r="AV6" s="31">
        <f>U6+AG6+AS6</f>
        <v>1231785</v>
      </c>
      <c r="AW6" s="31">
        <f>V6+AH6+AT6</f>
        <v>1198852</v>
      </c>
      <c r="AX6" s="31">
        <f>AV6+AW6</f>
        <v>2430637</v>
      </c>
      <c r="AY6" s="31">
        <v>74825</v>
      </c>
      <c r="AZ6" s="31">
        <v>61889</v>
      </c>
      <c r="BA6" s="32">
        <f>AY6+AZ6</f>
        <v>136714</v>
      </c>
      <c r="BB6" s="31">
        <v>87858</v>
      </c>
      <c r="BC6" s="31">
        <v>66855</v>
      </c>
      <c r="BD6" s="32">
        <f t="shared" ref="BD6:BD40" si="11">BB6+BC6</f>
        <v>154713</v>
      </c>
      <c r="BE6" s="31">
        <f>AY6+BB6</f>
        <v>162683</v>
      </c>
      <c r="BF6" s="31">
        <f>AZ6+BC6</f>
        <v>128744</v>
      </c>
      <c r="BG6" s="31">
        <f>BE6+BF6</f>
        <v>291427</v>
      </c>
      <c r="BH6" s="31">
        <f t="shared" ref="BH6:BI40" si="12">U6+AG6+AS6+BE6</f>
        <v>1394468</v>
      </c>
      <c r="BI6" s="31">
        <f t="shared" si="12"/>
        <v>1327596</v>
      </c>
      <c r="BJ6" s="31">
        <f>BH6+BI6</f>
        <v>2722064</v>
      </c>
      <c r="BK6" s="31">
        <f>C6+BH6</f>
        <v>1425094</v>
      </c>
      <c r="BL6" s="31">
        <f>D6+BI6</f>
        <v>1351893</v>
      </c>
      <c r="BM6" s="31">
        <f>BK6+BL6</f>
        <v>2776987</v>
      </c>
    </row>
    <row r="7" spans="1:65" s="47" customFormat="1" ht="18.75" customHeight="1">
      <c r="A7" s="29">
        <v>2</v>
      </c>
      <c r="B7" s="30" t="s">
        <v>17</v>
      </c>
      <c r="C7" s="31">
        <v>0</v>
      </c>
      <c r="D7" s="31">
        <v>0</v>
      </c>
      <c r="E7" s="31">
        <f t="shared" si="0"/>
        <v>0</v>
      </c>
      <c r="F7" s="31">
        <v>0</v>
      </c>
      <c r="G7" s="31">
        <v>0</v>
      </c>
      <c r="H7" s="31">
        <f t="shared" si="1"/>
        <v>0</v>
      </c>
      <c r="I7" s="31">
        <v>0</v>
      </c>
      <c r="J7" s="31">
        <v>0</v>
      </c>
      <c r="K7" s="31">
        <f t="shared" si="2"/>
        <v>0</v>
      </c>
      <c r="L7" s="31">
        <v>0</v>
      </c>
      <c r="M7" s="31">
        <v>0</v>
      </c>
      <c r="N7" s="31">
        <f t="shared" si="3"/>
        <v>0</v>
      </c>
      <c r="O7" s="31">
        <v>0</v>
      </c>
      <c r="P7" s="31">
        <v>0</v>
      </c>
      <c r="Q7" s="31">
        <f t="shared" si="4"/>
        <v>0</v>
      </c>
      <c r="R7" s="31">
        <v>0</v>
      </c>
      <c r="S7" s="31">
        <v>0</v>
      </c>
      <c r="T7" s="31">
        <f t="shared" si="5"/>
        <v>0</v>
      </c>
      <c r="U7" s="31">
        <f t="shared" ref="U7:V40" si="13">F7+I7+L7+O7+R7</f>
        <v>0</v>
      </c>
      <c r="V7" s="31">
        <f t="shared" si="13"/>
        <v>0</v>
      </c>
      <c r="W7" s="31">
        <f t="shared" ref="W7:W40" si="14">U7+V7</f>
        <v>0</v>
      </c>
      <c r="X7" s="31">
        <v>0</v>
      </c>
      <c r="Y7" s="31">
        <v>0</v>
      </c>
      <c r="Z7" s="32">
        <f t="shared" si="6"/>
        <v>0</v>
      </c>
      <c r="AA7" s="31">
        <v>0</v>
      </c>
      <c r="AB7" s="31">
        <v>0</v>
      </c>
      <c r="AC7" s="32">
        <f t="shared" si="7"/>
        <v>0</v>
      </c>
      <c r="AD7" s="31">
        <v>0</v>
      </c>
      <c r="AE7" s="31">
        <v>0</v>
      </c>
      <c r="AF7" s="32">
        <f t="shared" si="8"/>
        <v>0</v>
      </c>
      <c r="AG7" s="31">
        <f t="shared" ref="AG7:AH40" si="15">X7+AA7+AD7</f>
        <v>0</v>
      </c>
      <c r="AH7" s="31">
        <f t="shared" si="15"/>
        <v>0</v>
      </c>
      <c r="AI7" s="31">
        <f t="shared" ref="AI7:AI40" si="16">AG7+AH7</f>
        <v>0</v>
      </c>
      <c r="AJ7" s="31">
        <f t="shared" ref="AJ7:AK40" si="17">U7+AG7</f>
        <v>0</v>
      </c>
      <c r="AK7" s="31">
        <f t="shared" si="17"/>
        <v>0</v>
      </c>
      <c r="AL7" s="31">
        <f t="shared" ref="AL7:AL40" si="18">AJ7+AK7</f>
        <v>0</v>
      </c>
      <c r="AM7" s="31">
        <v>0</v>
      </c>
      <c r="AN7" s="31">
        <v>0</v>
      </c>
      <c r="AO7" s="32">
        <f t="shared" si="9"/>
        <v>0</v>
      </c>
      <c r="AP7" s="31">
        <v>0</v>
      </c>
      <c r="AQ7" s="31">
        <v>0</v>
      </c>
      <c r="AR7" s="32">
        <f t="shared" si="10"/>
        <v>0</v>
      </c>
      <c r="AS7" s="31">
        <f t="shared" ref="AS7:AT40" si="19">AM7+AP7</f>
        <v>0</v>
      </c>
      <c r="AT7" s="31">
        <f t="shared" si="19"/>
        <v>0</v>
      </c>
      <c r="AU7" s="31">
        <f t="shared" ref="AU7:AU40" si="20">AS7+AT7</f>
        <v>0</v>
      </c>
      <c r="AV7" s="31">
        <f t="shared" ref="AV7:AW40" si="21">U7+AG7+AS7</f>
        <v>0</v>
      </c>
      <c r="AW7" s="31">
        <f t="shared" si="21"/>
        <v>0</v>
      </c>
      <c r="AX7" s="31">
        <f t="shared" ref="AX7:AX40" si="22">AV7+AW7</f>
        <v>0</v>
      </c>
      <c r="AY7" s="30">
        <v>0</v>
      </c>
      <c r="AZ7" s="31">
        <v>0</v>
      </c>
      <c r="BA7" s="32">
        <f>AY7+AZ7</f>
        <v>0</v>
      </c>
      <c r="BB7" s="31">
        <v>0</v>
      </c>
      <c r="BC7" s="31">
        <v>0</v>
      </c>
      <c r="BD7" s="32">
        <f t="shared" si="11"/>
        <v>0</v>
      </c>
      <c r="BE7" s="31">
        <f>AY7+BB7</f>
        <v>0</v>
      </c>
      <c r="BF7" s="31">
        <f>AZ7+BC7</f>
        <v>0</v>
      </c>
      <c r="BG7" s="31">
        <f>BE7+BF7</f>
        <v>0</v>
      </c>
      <c r="BH7" s="31">
        <f t="shared" si="12"/>
        <v>0</v>
      </c>
      <c r="BI7" s="31">
        <f t="shared" si="12"/>
        <v>0</v>
      </c>
      <c r="BJ7" s="31">
        <f t="shared" ref="BJ7:BJ40" si="23">BH7+BI7</f>
        <v>0</v>
      </c>
      <c r="BK7" s="31">
        <f t="shared" ref="BK7:BL40" si="24">C7+BH7</f>
        <v>0</v>
      </c>
      <c r="BL7" s="31">
        <f t="shared" si="24"/>
        <v>0</v>
      </c>
      <c r="BM7" s="31">
        <f t="shared" ref="BM7:BM40" si="25">BK7+BL7</f>
        <v>0</v>
      </c>
    </row>
    <row r="8" spans="1:65" s="47" customFormat="1" ht="18.75" customHeight="1">
      <c r="A8" s="29">
        <v>3</v>
      </c>
      <c r="B8" s="30" t="s">
        <v>48</v>
      </c>
      <c r="C8" s="31">
        <v>32609</v>
      </c>
      <c r="D8" s="31">
        <v>31905</v>
      </c>
      <c r="E8" s="31">
        <f t="shared" si="0"/>
        <v>64514</v>
      </c>
      <c r="F8" s="31">
        <v>33043</v>
      </c>
      <c r="G8" s="31">
        <v>32073</v>
      </c>
      <c r="H8" s="31">
        <f t="shared" si="1"/>
        <v>65116</v>
      </c>
      <c r="I8" s="31">
        <v>30138</v>
      </c>
      <c r="J8" s="31">
        <v>29158</v>
      </c>
      <c r="K8" s="31">
        <f t="shared" si="2"/>
        <v>59296</v>
      </c>
      <c r="L8" s="31">
        <v>28226</v>
      </c>
      <c r="M8" s="31">
        <v>27504</v>
      </c>
      <c r="N8" s="31">
        <f t="shared" si="3"/>
        <v>55730</v>
      </c>
      <c r="O8" s="31">
        <v>27853</v>
      </c>
      <c r="P8" s="31">
        <v>27060</v>
      </c>
      <c r="Q8" s="31">
        <f t="shared" si="4"/>
        <v>54913</v>
      </c>
      <c r="R8" s="31">
        <v>24946</v>
      </c>
      <c r="S8" s="31">
        <v>25461</v>
      </c>
      <c r="T8" s="31">
        <f t="shared" si="5"/>
        <v>50407</v>
      </c>
      <c r="U8" s="31">
        <f t="shared" si="13"/>
        <v>144206</v>
      </c>
      <c r="V8" s="31">
        <f t="shared" si="13"/>
        <v>141256</v>
      </c>
      <c r="W8" s="31">
        <f t="shared" si="14"/>
        <v>285462</v>
      </c>
      <c r="X8" s="31">
        <v>23955</v>
      </c>
      <c r="Y8" s="31">
        <v>24957</v>
      </c>
      <c r="Z8" s="32">
        <f t="shared" si="6"/>
        <v>48912</v>
      </c>
      <c r="AA8" s="31">
        <v>23889</v>
      </c>
      <c r="AB8" s="31">
        <v>24787</v>
      </c>
      <c r="AC8" s="32">
        <f t="shared" si="7"/>
        <v>48676</v>
      </c>
      <c r="AD8" s="31">
        <v>25859</v>
      </c>
      <c r="AE8" s="31">
        <v>21704</v>
      </c>
      <c r="AF8" s="32">
        <f t="shared" si="8"/>
        <v>47563</v>
      </c>
      <c r="AG8" s="31">
        <f t="shared" si="15"/>
        <v>73703</v>
      </c>
      <c r="AH8" s="31">
        <f t="shared" si="15"/>
        <v>71448</v>
      </c>
      <c r="AI8" s="31">
        <f t="shared" si="16"/>
        <v>145151</v>
      </c>
      <c r="AJ8" s="31">
        <f t="shared" si="17"/>
        <v>217909</v>
      </c>
      <c r="AK8" s="31">
        <f t="shared" si="17"/>
        <v>212704</v>
      </c>
      <c r="AL8" s="31">
        <f t="shared" si="18"/>
        <v>430613</v>
      </c>
      <c r="AM8" s="31">
        <v>20811</v>
      </c>
      <c r="AN8" s="31">
        <v>17275</v>
      </c>
      <c r="AO8" s="32">
        <f t="shared" si="9"/>
        <v>38086</v>
      </c>
      <c r="AP8" s="31">
        <v>17259</v>
      </c>
      <c r="AQ8" s="31">
        <v>13320</v>
      </c>
      <c r="AR8" s="32">
        <f t="shared" si="10"/>
        <v>30579</v>
      </c>
      <c r="AS8" s="31">
        <f t="shared" si="19"/>
        <v>38070</v>
      </c>
      <c r="AT8" s="31">
        <f t="shared" si="19"/>
        <v>30595</v>
      </c>
      <c r="AU8" s="31">
        <f t="shared" si="20"/>
        <v>68665</v>
      </c>
      <c r="AV8" s="31">
        <f t="shared" si="21"/>
        <v>255979</v>
      </c>
      <c r="AW8" s="31">
        <f t="shared" si="21"/>
        <v>243299</v>
      </c>
      <c r="AX8" s="31">
        <f t="shared" si="22"/>
        <v>499278</v>
      </c>
      <c r="AY8" s="31">
        <v>5819</v>
      </c>
      <c r="AZ8" s="31">
        <v>3844</v>
      </c>
      <c r="BA8" s="32">
        <f t="shared" ref="BA8:BA40" si="26">AY8+AZ8</f>
        <v>9663</v>
      </c>
      <c r="BB8" s="31">
        <v>4597</v>
      </c>
      <c r="BC8" s="31">
        <v>2953</v>
      </c>
      <c r="BD8" s="32">
        <f t="shared" si="11"/>
        <v>7550</v>
      </c>
      <c r="BE8" s="31">
        <f t="shared" ref="BE8:BF40" si="27">AY8+BB8</f>
        <v>10416</v>
      </c>
      <c r="BF8" s="31">
        <f t="shared" si="27"/>
        <v>6797</v>
      </c>
      <c r="BG8" s="31">
        <f t="shared" ref="BG8:BG40" si="28">BE8+BF8</f>
        <v>17213</v>
      </c>
      <c r="BH8" s="31">
        <f t="shared" si="12"/>
        <v>266395</v>
      </c>
      <c r="BI8" s="31">
        <f t="shared" si="12"/>
        <v>250096</v>
      </c>
      <c r="BJ8" s="31">
        <f t="shared" si="23"/>
        <v>516491</v>
      </c>
      <c r="BK8" s="31">
        <f t="shared" si="24"/>
        <v>299004</v>
      </c>
      <c r="BL8" s="31">
        <f t="shared" si="24"/>
        <v>282001</v>
      </c>
      <c r="BM8" s="31">
        <f t="shared" si="25"/>
        <v>581005</v>
      </c>
    </row>
    <row r="9" spans="1:65" s="47" customFormat="1" ht="18.75" customHeight="1">
      <c r="A9" s="29">
        <v>4</v>
      </c>
      <c r="B9" s="30" t="s">
        <v>18</v>
      </c>
      <c r="C9" s="31">
        <v>0</v>
      </c>
      <c r="D9" s="31">
        <v>0</v>
      </c>
      <c r="E9" s="31">
        <f t="shared" si="0"/>
        <v>0</v>
      </c>
      <c r="F9" s="31">
        <v>399940</v>
      </c>
      <c r="G9" s="31">
        <v>292450</v>
      </c>
      <c r="H9" s="31">
        <f t="shared" si="1"/>
        <v>692390</v>
      </c>
      <c r="I9" s="31">
        <v>317694</v>
      </c>
      <c r="J9" s="31">
        <v>234656</v>
      </c>
      <c r="K9" s="31">
        <f t="shared" si="2"/>
        <v>552350</v>
      </c>
      <c r="L9" s="31">
        <v>259093</v>
      </c>
      <c r="M9" s="31">
        <v>189239</v>
      </c>
      <c r="N9" s="31">
        <f t="shared" si="3"/>
        <v>448332</v>
      </c>
      <c r="O9" s="31">
        <v>218381</v>
      </c>
      <c r="P9" s="31">
        <v>150497</v>
      </c>
      <c r="Q9" s="31">
        <f t="shared" si="4"/>
        <v>368878</v>
      </c>
      <c r="R9" s="31">
        <v>173388</v>
      </c>
      <c r="S9" s="31">
        <v>118545</v>
      </c>
      <c r="T9" s="31">
        <f t="shared" si="5"/>
        <v>291933</v>
      </c>
      <c r="U9" s="31">
        <f t="shared" si="13"/>
        <v>1368496</v>
      </c>
      <c r="V9" s="31">
        <f t="shared" si="13"/>
        <v>985387</v>
      </c>
      <c r="W9" s="31">
        <f t="shared" si="14"/>
        <v>2353883</v>
      </c>
      <c r="X9" s="31">
        <v>132820</v>
      </c>
      <c r="Y9" s="31">
        <v>84715</v>
      </c>
      <c r="Z9" s="32">
        <f t="shared" si="6"/>
        <v>217535</v>
      </c>
      <c r="AA9" s="31">
        <v>106293</v>
      </c>
      <c r="AB9" s="31">
        <v>67994</v>
      </c>
      <c r="AC9" s="32">
        <f t="shared" si="7"/>
        <v>174287</v>
      </c>
      <c r="AD9" s="31">
        <v>84431</v>
      </c>
      <c r="AE9" s="31">
        <v>56589</v>
      </c>
      <c r="AF9" s="32">
        <f t="shared" si="8"/>
        <v>141020</v>
      </c>
      <c r="AG9" s="31">
        <f t="shared" si="15"/>
        <v>323544</v>
      </c>
      <c r="AH9" s="31">
        <f t="shared" si="15"/>
        <v>209298</v>
      </c>
      <c r="AI9" s="31">
        <f t="shared" si="16"/>
        <v>532842</v>
      </c>
      <c r="AJ9" s="31">
        <f t="shared" si="17"/>
        <v>1692040</v>
      </c>
      <c r="AK9" s="31">
        <f t="shared" si="17"/>
        <v>1194685</v>
      </c>
      <c r="AL9" s="31">
        <f t="shared" si="18"/>
        <v>2886725</v>
      </c>
      <c r="AM9" s="31">
        <v>56813</v>
      </c>
      <c r="AN9" s="31">
        <v>35510</v>
      </c>
      <c r="AO9" s="32">
        <f t="shared" si="9"/>
        <v>92323</v>
      </c>
      <c r="AP9" s="31">
        <v>50568</v>
      </c>
      <c r="AQ9" s="31">
        <v>29409</v>
      </c>
      <c r="AR9" s="32">
        <f t="shared" si="10"/>
        <v>79977</v>
      </c>
      <c r="AS9" s="31">
        <f t="shared" si="19"/>
        <v>107381</v>
      </c>
      <c r="AT9" s="31">
        <f t="shared" si="19"/>
        <v>64919</v>
      </c>
      <c r="AU9" s="31">
        <f t="shared" si="20"/>
        <v>172300</v>
      </c>
      <c r="AV9" s="31">
        <f t="shared" si="21"/>
        <v>1799421</v>
      </c>
      <c r="AW9" s="31">
        <f t="shared" si="21"/>
        <v>1259604</v>
      </c>
      <c r="AX9" s="31">
        <f t="shared" si="22"/>
        <v>3059025</v>
      </c>
      <c r="AY9" s="31">
        <f>22098+3329</f>
        <v>25427</v>
      </c>
      <c r="AZ9" s="31">
        <f>10587+2038</f>
        <v>12625</v>
      </c>
      <c r="BA9" s="32">
        <f t="shared" si="26"/>
        <v>38052</v>
      </c>
      <c r="BB9" s="31">
        <f>17053+2569</f>
        <v>19622</v>
      </c>
      <c r="BC9" s="31">
        <f>9018+1736</f>
        <v>10754</v>
      </c>
      <c r="BD9" s="32">
        <f t="shared" si="11"/>
        <v>30376</v>
      </c>
      <c r="BE9" s="31">
        <f t="shared" si="27"/>
        <v>45049</v>
      </c>
      <c r="BF9" s="31">
        <f t="shared" si="27"/>
        <v>23379</v>
      </c>
      <c r="BG9" s="31">
        <f t="shared" si="28"/>
        <v>68428</v>
      </c>
      <c r="BH9" s="31">
        <f t="shared" si="12"/>
        <v>1844470</v>
      </c>
      <c r="BI9" s="31">
        <f t="shared" si="12"/>
        <v>1282983</v>
      </c>
      <c r="BJ9" s="31">
        <f t="shared" si="23"/>
        <v>3127453</v>
      </c>
      <c r="BK9" s="31">
        <f t="shared" si="24"/>
        <v>1844470</v>
      </c>
      <c r="BL9" s="31">
        <f t="shared" si="24"/>
        <v>1282983</v>
      </c>
      <c r="BM9" s="31">
        <f t="shared" si="25"/>
        <v>3127453</v>
      </c>
    </row>
    <row r="10" spans="1:65" s="47" customFormat="1" ht="18.75" customHeight="1">
      <c r="A10" s="29">
        <v>5</v>
      </c>
      <c r="B10" s="34" t="s">
        <v>19</v>
      </c>
      <c r="C10" s="31">
        <v>8771</v>
      </c>
      <c r="D10" s="31">
        <v>6005</v>
      </c>
      <c r="E10" s="31">
        <f t="shared" si="0"/>
        <v>14776</v>
      </c>
      <c r="F10" s="31">
        <v>56404</v>
      </c>
      <c r="G10" s="31">
        <v>53021</v>
      </c>
      <c r="H10" s="31">
        <f t="shared" si="1"/>
        <v>109425</v>
      </c>
      <c r="I10" s="31">
        <v>49851</v>
      </c>
      <c r="J10" s="31">
        <v>45383</v>
      </c>
      <c r="K10" s="31">
        <f t="shared" si="2"/>
        <v>95234</v>
      </c>
      <c r="L10" s="31">
        <v>47302</v>
      </c>
      <c r="M10" s="31">
        <v>42898</v>
      </c>
      <c r="N10" s="31">
        <f t="shared" si="3"/>
        <v>90200</v>
      </c>
      <c r="O10" s="31">
        <v>43593</v>
      </c>
      <c r="P10" s="31">
        <v>40800</v>
      </c>
      <c r="Q10" s="31">
        <f t="shared" si="4"/>
        <v>84393</v>
      </c>
      <c r="R10" s="31">
        <v>40640</v>
      </c>
      <c r="S10" s="31">
        <v>38154</v>
      </c>
      <c r="T10" s="31">
        <f t="shared" si="5"/>
        <v>78794</v>
      </c>
      <c r="U10" s="31">
        <f t="shared" si="13"/>
        <v>237790</v>
      </c>
      <c r="V10" s="31">
        <f t="shared" si="13"/>
        <v>220256</v>
      </c>
      <c r="W10" s="31">
        <f t="shared" si="14"/>
        <v>458046</v>
      </c>
      <c r="X10" s="31">
        <v>37634</v>
      </c>
      <c r="Y10" s="31">
        <v>32802</v>
      </c>
      <c r="Z10" s="32">
        <f t="shared" si="6"/>
        <v>70436</v>
      </c>
      <c r="AA10" s="31">
        <v>34954</v>
      </c>
      <c r="AB10" s="31">
        <v>29600</v>
      </c>
      <c r="AC10" s="32">
        <f t="shared" si="7"/>
        <v>64554</v>
      </c>
      <c r="AD10" s="31">
        <v>30767</v>
      </c>
      <c r="AE10" s="31">
        <v>25911</v>
      </c>
      <c r="AF10" s="32">
        <f t="shared" si="8"/>
        <v>56678</v>
      </c>
      <c r="AG10" s="31">
        <f t="shared" si="15"/>
        <v>103355</v>
      </c>
      <c r="AH10" s="31">
        <f t="shared" si="15"/>
        <v>88313</v>
      </c>
      <c r="AI10" s="31">
        <f t="shared" si="16"/>
        <v>191668</v>
      </c>
      <c r="AJ10" s="31">
        <f t="shared" si="17"/>
        <v>341145</v>
      </c>
      <c r="AK10" s="31">
        <f t="shared" si="17"/>
        <v>308569</v>
      </c>
      <c r="AL10" s="31">
        <f t="shared" si="18"/>
        <v>649714</v>
      </c>
      <c r="AM10" s="31">
        <v>20895</v>
      </c>
      <c r="AN10" s="31">
        <v>17021</v>
      </c>
      <c r="AO10" s="32">
        <f t="shared" si="9"/>
        <v>37916</v>
      </c>
      <c r="AP10" s="31">
        <v>18961</v>
      </c>
      <c r="AQ10" s="31">
        <v>13940</v>
      </c>
      <c r="AR10" s="32">
        <f t="shared" si="10"/>
        <v>32901</v>
      </c>
      <c r="AS10" s="31">
        <f t="shared" si="19"/>
        <v>39856</v>
      </c>
      <c r="AT10" s="31">
        <f t="shared" si="19"/>
        <v>30961</v>
      </c>
      <c r="AU10" s="31">
        <f t="shared" si="20"/>
        <v>70817</v>
      </c>
      <c r="AV10" s="31">
        <f t="shared" si="21"/>
        <v>381001</v>
      </c>
      <c r="AW10" s="31">
        <f t="shared" si="21"/>
        <v>339530</v>
      </c>
      <c r="AX10" s="31">
        <f t="shared" si="22"/>
        <v>720531</v>
      </c>
      <c r="AY10" s="31">
        <v>13169</v>
      </c>
      <c r="AZ10" s="31">
        <v>10357</v>
      </c>
      <c r="BA10" s="32">
        <f t="shared" si="26"/>
        <v>23526</v>
      </c>
      <c r="BB10" s="31">
        <v>12826</v>
      </c>
      <c r="BC10" s="31">
        <v>8853</v>
      </c>
      <c r="BD10" s="32">
        <f t="shared" si="11"/>
        <v>21679</v>
      </c>
      <c r="BE10" s="31">
        <f t="shared" si="27"/>
        <v>25995</v>
      </c>
      <c r="BF10" s="31">
        <f t="shared" si="27"/>
        <v>19210</v>
      </c>
      <c r="BG10" s="31">
        <f t="shared" si="28"/>
        <v>45205</v>
      </c>
      <c r="BH10" s="31">
        <f t="shared" si="12"/>
        <v>406996</v>
      </c>
      <c r="BI10" s="31">
        <f t="shared" si="12"/>
        <v>358740</v>
      </c>
      <c r="BJ10" s="31">
        <f t="shared" si="23"/>
        <v>765736</v>
      </c>
      <c r="BK10" s="31">
        <f t="shared" si="24"/>
        <v>415767</v>
      </c>
      <c r="BL10" s="31">
        <f t="shared" si="24"/>
        <v>364745</v>
      </c>
      <c r="BM10" s="31">
        <f t="shared" si="25"/>
        <v>780512</v>
      </c>
    </row>
    <row r="11" spans="1:65" s="47" customFormat="1" ht="18.75" customHeight="1">
      <c r="A11" s="29">
        <v>6</v>
      </c>
      <c r="B11" s="30" t="s">
        <v>20</v>
      </c>
      <c r="C11" s="31">
        <v>0</v>
      </c>
      <c r="D11" s="35">
        <v>0</v>
      </c>
      <c r="E11" s="31">
        <f t="shared" si="0"/>
        <v>0</v>
      </c>
      <c r="F11" s="35">
        <v>190</v>
      </c>
      <c r="G11" s="35">
        <v>208</v>
      </c>
      <c r="H11" s="31">
        <f t="shared" si="1"/>
        <v>398</v>
      </c>
      <c r="I11" s="35">
        <v>208</v>
      </c>
      <c r="J11" s="35">
        <v>216</v>
      </c>
      <c r="K11" s="31">
        <f t="shared" si="2"/>
        <v>424</v>
      </c>
      <c r="L11" s="35">
        <v>176</v>
      </c>
      <c r="M11" s="35">
        <v>231</v>
      </c>
      <c r="N11" s="31">
        <f t="shared" si="3"/>
        <v>407</v>
      </c>
      <c r="O11" s="35">
        <v>247</v>
      </c>
      <c r="P11" s="35">
        <v>224</v>
      </c>
      <c r="Q11" s="31">
        <f t="shared" si="4"/>
        <v>471</v>
      </c>
      <c r="R11" s="35">
        <v>212</v>
      </c>
      <c r="S11" s="35">
        <v>191</v>
      </c>
      <c r="T11" s="31">
        <f t="shared" si="5"/>
        <v>403</v>
      </c>
      <c r="U11" s="31">
        <f t="shared" si="13"/>
        <v>1033</v>
      </c>
      <c r="V11" s="31">
        <f t="shared" si="13"/>
        <v>1070</v>
      </c>
      <c r="W11" s="31">
        <f t="shared" si="14"/>
        <v>2103</v>
      </c>
      <c r="X11" s="35">
        <v>187</v>
      </c>
      <c r="Y11" s="35">
        <v>215</v>
      </c>
      <c r="Z11" s="32">
        <f t="shared" si="6"/>
        <v>402</v>
      </c>
      <c r="AA11" s="35">
        <v>193</v>
      </c>
      <c r="AB11" s="35">
        <v>187</v>
      </c>
      <c r="AC11" s="32">
        <f t="shared" si="7"/>
        <v>380</v>
      </c>
      <c r="AD11" s="35">
        <v>210</v>
      </c>
      <c r="AE11" s="35">
        <v>162</v>
      </c>
      <c r="AF11" s="32">
        <f t="shared" si="8"/>
        <v>372</v>
      </c>
      <c r="AG11" s="31">
        <f t="shared" si="15"/>
        <v>590</v>
      </c>
      <c r="AH11" s="31">
        <f t="shared" si="15"/>
        <v>564</v>
      </c>
      <c r="AI11" s="31">
        <f t="shared" si="16"/>
        <v>1154</v>
      </c>
      <c r="AJ11" s="31">
        <f t="shared" si="17"/>
        <v>1623</v>
      </c>
      <c r="AK11" s="31">
        <f t="shared" si="17"/>
        <v>1634</v>
      </c>
      <c r="AL11" s="31">
        <f t="shared" si="18"/>
        <v>3257</v>
      </c>
      <c r="AM11" s="35">
        <v>179</v>
      </c>
      <c r="AN11" s="35">
        <v>179</v>
      </c>
      <c r="AO11" s="32">
        <f t="shared" si="9"/>
        <v>358</v>
      </c>
      <c r="AP11" s="35">
        <v>90</v>
      </c>
      <c r="AQ11" s="35">
        <v>136</v>
      </c>
      <c r="AR11" s="32">
        <f t="shared" si="10"/>
        <v>226</v>
      </c>
      <c r="AS11" s="31">
        <f t="shared" si="19"/>
        <v>269</v>
      </c>
      <c r="AT11" s="31">
        <f t="shared" si="19"/>
        <v>315</v>
      </c>
      <c r="AU11" s="31">
        <f t="shared" si="20"/>
        <v>584</v>
      </c>
      <c r="AV11" s="31">
        <f t="shared" si="21"/>
        <v>1892</v>
      </c>
      <c r="AW11" s="31">
        <f t="shared" si="21"/>
        <v>1949</v>
      </c>
      <c r="AX11" s="31">
        <f t="shared" si="22"/>
        <v>3841</v>
      </c>
      <c r="AY11" s="35">
        <v>135</v>
      </c>
      <c r="AZ11" s="35">
        <v>127</v>
      </c>
      <c r="BA11" s="32">
        <f t="shared" si="26"/>
        <v>262</v>
      </c>
      <c r="BB11" s="35">
        <v>101</v>
      </c>
      <c r="BC11" s="35">
        <v>130</v>
      </c>
      <c r="BD11" s="32">
        <f t="shared" si="11"/>
        <v>231</v>
      </c>
      <c r="BE11" s="31">
        <f t="shared" si="27"/>
        <v>236</v>
      </c>
      <c r="BF11" s="31">
        <f t="shared" si="27"/>
        <v>257</v>
      </c>
      <c r="BG11" s="31">
        <f t="shared" si="28"/>
        <v>493</v>
      </c>
      <c r="BH11" s="31">
        <f t="shared" si="12"/>
        <v>2128</v>
      </c>
      <c r="BI11" s="31">
        <f t="shared" si="12"/>
        <v>2206</v>
      </c>
      <c r="BJ11" s="31">
        <f t="shared" si="23"/>
        <v>4334</v>
      </c>
      <c r="BK11" s="31">
        <f t="shared" si="24"/>
        <v>2128</v>
      </c>
      <c r="BL11" s="31">
        <f t="shared" si="24"/>
        <v>2206</v>
      </c>
      <c r="BM11" s="31">
        <f t="shared" si="25"/>
        <v>4334</v>
      </c>
    </row>
    <row r="12" spans="1:65" s="47" customFormat="1" ht="18.75" customHeight="1">
      <c r="A12" s="29">
        <v>7</v>
      </c>
      <c r="B12" s="30" t="s">
        <v>21</v>
      </c>
      <c r="C12" s="31">
        <v>0</v>
      </c>
      <c r="D12" s="31">
        <v>0</v>
      </c>
      <c r="E12" s="31">
        <f t="shared" si="0"/>
        <v>0</v>
      </c>
      <c r="F12" s="31">
        <v>53176</v>
      </c>
      <c r="G12" s="31">
        <v>52225</v>
      </c>
      <c r="H12" s="31">
        <f t="shared" si="1"/>
        <v>105401</v>
      </c>
      <c r="I12" s="31">
        <v>48231</v>
      </c>
      <c r="J12" s="31">
        <v>47379</v>
      </c>
      <c r="K12" s="31">
        <f t="shared" si="2"/>
        <v>95610</v>
      </c>
      <c r="L12" s="31">
        <v>45596</v>
      </c>
      <c r="M12" s="31">
        <v>44672</v>
      </c>
      <c r="N12" s="31">
        <f t="shared" si="3"/>
        <v>90268</v>
      </c>
      <c r="O12" s="31">
        <v>44050</v>
      </c>
      <c r="P12" s="31">
        <v>41789</v>
      </c>
      <c r="Q12" s="31">
        <f t="shared" si="4"/>
        <v>85839</v>
      </c>
      <c r="R12" s="31">
        <v>40241</v>
      </c>
      <c r="S12" s="31">
        <v>38643</v>
      </c>
      <c r="T12" s="31">
        <f t="shared" si="5"/>
        <v>78884</v>
      </c>
      <c r="U12" s="31">
        <f t="shared" si="13"/>
        <v>231294</v>
      </c>
      <c r="V12" s="31">
        <f t="shared" si="13"/>
        <v>224708</v>
      </c>
      <c r="W12" s="31">
        <f t="shared" si="14"/>
        <v>456002</v>
      </c>
      <c r="X12" s="31">
        <v>36448</v>
      </c>
      <c r="Y12" s="31">
        <v>32796</v>
      </c>
      <c r="Z12" s="32">
        <f t="shared" si="6"/>
        <v>69244</v>
      </c>
      <c r="AA12" s="31">
        <v>31669</v>
      </c>
      <c r="AB12" s="31">
        <v>29138</v>
      </c>
      <c r="AC12" s="32">
        <f t="shared" si="7"/>
        <v>60807</v>
      </c>
      <c r="AD12" s="35">
        <v>48345</v>
      </c>
      <c r="AE12" s="35">
        <v>33916</v>
      </c>
      <c r="AF12" s="33">
        <f>AD12+AE12</f>
        <v>82261</v>
      </c>
      <c r="AG12" s="31">
        <f t="shared" si="15"/>
        <v>116462</v>
      </c>
      <c r="AH12" s="31">
        <f t="shared" si="15"/>
        <v>95850</v>
      </c>
      <c r="AI12" s="31">
        <f t="shared" si="16"/>
        <v>212312</v>
      </c>
      <c r="AJ12" s="31">
        <f t="shared" si="17"/>
        <v>347756</v>
      </c>
      <c r="AK12" s="31">
        <f t="shared" si="17"/>
        <v>320558</v>
      </c>
      <c r="AL12" s="31">
        <f t="shared" si="18"/>
        <v>668314</v>
      </c>
      <c r="AM12" s="35">
        <v>40811</v>
      </c>
      <c r="AN12" s="35">
        <v>28661</v>
      </c>
      <c r="AO12" s="32">
        <f>AM12+AN12</f>
        <v>69472</v>
      </c>
      <c r="AP12" s="35">
        <v>34299</v>
      </c>
      <c r="AQ12" s="35">
        <v>23705</v>
      </c>
      <c r="AR12" s="32">
        <f>AP12+AQ12</f>
        <v>58004</v>
      </c>
      <c r="AS12" s="31">
        <f t="shared" si="19"/>
        <v>75110</v>
      </c>
      <c r="AT12" s="31">
        <f t="shared" si="19"/>
        <v>52366</v>
      </c>
      <c r="AU12" s="31">
        <f t="shared" si="20"/>
        <v>127476</v>
      </c>
      <c r="AV12" s="31">
        <f t="shared" si="21"/>
        <v>422866</v>
      </c>
      <c r="AW12" s="31">
        <f t="shared" si="21"/>
        <v>372924</v>
      </c>
      <c r="AX12" s="31">
        <f t="shared" si="22"/>
        <v>795790</v>
      </c>
      <c r="AY12" s="35">
        <v>20916</v>
      </c>
      <c r="AZ12" s="35">
        <v>16168</v>
      </c>
      <c r="BA12" s="32">
        <f>AY12+AZ12</f>
        <v>37084</v>
      </c>
      <c r="BB12" s="35">
        <v>18348</v>
      </c>
      <c r="BC12" s="35">
        <v>15776</v>
      </c>
      <c r="BD12" s="32">
        <f>BB12+BC12</f>
        <v>34124</v>
      </c>
      <c r="BE12" s="31">
        <f t="shared" si="27"/>
        <v>39264</v>
      </c>
      <c r="BF12" s="31">
        <f t="shared" si="27"/>
        <v>31944</v>
      </c>
      <c r="BG12" s="31">
        <f t="shared" si="28"/>
        <v>71208</v>
      </c>
      <c r="BH12" s="31">
        <f t="shared" si="12"/>
        <v>462130</v>
      </c>
      <c r="BI12" s="31">
        <f t="shared" si="12"/>
        <v>404868</v>
      </c>
      <c r="BJ12" s="31">
        <f t="shared" si="23"/>
        <v>866998</v>
      </c>
      <c r="BK12" s="31">
        <f t="shared" si="24"/>
        <v>462130</v>
      </c>
      <c r="BL12" s="31">
        <f t="shared" si="24"/>
        <v>404868</v>
      </c>
      <c r="BM12" s="31">
        <f t="shared" si="25"/>
        <v>866998</v>
      </c>
    </row>
    <row r="13" spans="1:65" s="47" customFormat="1" ht="18.75" customHeight="1">
      <c r="A13" s="29">
        <v>8</v>
      </c>
      <c r="B13" s="30" t="s">
        <v>22</v>
      </c>
      <c r="C13" s="31">
        <v>18267</v>
      </c>
      <c r="D13" s="31">
        <v>16849</v>
      </c>
      <c r="E13" s="31">
        <f t="shared" si="0"/>
        <v>35116</v>
      </c>
      <c r="F13" s="31">
        <v>80134</v>
      </c>
      <c r="G13" s="31">
        <v>71628</v>
      </c>
      <c r="H13" s="31">
        <f t="shared" si="1"/>
        <v>151762</v>
      </c>
      <c r="I13" s="31">
        <v>84250</v>
      </c>
      <c r="J13" s="31">
        <v>77244</v>
      </c>
      <c r="K13" s="31">
        <f t="shared" si="2"/>
        <v>161494</v>
      </c>
      <c r="L13" s="31">
        <v>82066</v>
      </c>
      <c r="M13" s="31">
        <v>75365</v>
      </c>
      <c r="N13" s="31">
        <f t="shared" si="3"/>
        <v>157431</v>
      </c>
      <c r="O13" s="31">
        <v>81939</v>
      </c>
      <c r="P13" s="31">
        <v>70541</v>
      </c>
      <c r="Q13" s="31">
        <f t="shared" si="4"/>
        <v>152480</v>
      </c>
      <c r="R13" s="31">
        <v>67280</v>
      </c>
      <c r="S13" s="31">
        <v>62605</v>
      </c>
      <c r="T13" s="31">
        <f t="shared" si="5"/>
        <v>129885</v>
      </c>
      <c r="U13" s="31">
        <f t="shared" si="13"/>
        <v>395669</v>
      </c>
      <c r="V13" s="31">
        <f t="shared" si="13"/>
        <v>357383</v>
      </c>
      <c r="W13" s="31">
        <f t="shared" si="14"/>
        <v>753052</v>
      </c>
      <c r="X13" s="31">
        <v>71445</v>
      </c>
      <c r="Y13" s="31">
        <v>63208</v>
      </c>
      <c r="Z13" s="32">
        <f t="shared" si="6"/>
        <v>134653</v>
      </c>
      <c r="AA13" s="31">
        <v>70005</v>
      </c>
      <c r="AB13" s="31">
        <v>60428</v>
      </c>
      <c r="AC13" s="32">
        <f t="shared" si="7"/>
        <v>130433</v>
      </c>
      <c r="AD13" s="31">
        <v>63899</v>
      </c>
      <c r="AE13" s="31">
        <v>56305</v>
      </c>
      <c r="AF13" s="32">
        <f t="shared" si="8"/>
        <v>120204</v>
      </c>
      <c r="AG13" s="31">
        <f t="shared" si="15"/>
        <v>205349</v>
      </c>
      <c r="AH13" s="31">
        <f t="shared" si="15"/>
        <v>179941</v>
      </c>
      <c r="AI13" s="31">
        <f t="shared" si="16"/>
        <v>385290</v>
      </c>
      <c r="AJ13" s="31">
        <f t="shared" si="17"/>
        <v>601018</v>
      </c>
      <c r="AK13" s="31">
        <f t="shared" si="17"/>
        <v>537324</v>
      </c>
      <c r="AL13" s="31">
        <f t="shared" si="18"/>
        <v>1138342</v>
      </c>
      <c r="AM13" s="31">
        <v>55362</v>
      </c>
      <c r="AN13" s="31">
        <v>52421</v>
      </c>
      <c r="AO13" s="32">
        <f t="shared" si="9"/>
        <v>107783</v>
      </c>
      <c r="AP13" s="31">
        <v>48086</v>
      </c>
      <c r="AQ13" s="31">
        <v>44201</v>
      </c>
      <c r="AR13" s="32">
        <f t="shared" si="10"/>
        <v>92287</v>
      </c>
      <c r="AS13" s="31">
        <f t="shared" si="19"/>
        <v>103448</v>
      </c>
      <c r="AT13" s="31">
        <f t="shared" si="19"/>
        <v>96622</v>
      </c>
      <c r="AU13" s="31">
        <f t="shared" si="20"/>
        <v>200070</v>
      </c>
      <c r="AV13" s="31">
        <f t="shared" si="21"/>
        <v>704466</v>
      </c>
      <c r="AW13" s="31">
        <f t="shared" si="21"/>
        <v>633946</v>
      </c>
      <c r="AX13" s="31">
        <f t="shared" si="22"/>
        <v>1338412</v>
      </c>
      <c r="AY13" s="31">
        <v>30165</v>
      </c>
      <c r="AZ13" s="31">
        <v>23563</v>
      </c>
      <c r="BA13" s="32">
        <f t="shared" si="26"/>
        <v>53728</v>
      </c>
      <c r="BB13" s="31">
        <v>25471</v>
      </c>
      <c r="BC13" s="31">
        <v>20184</v>
      </c>
      <c r="BD13" s="32">
        <f>BB13+BC13</f>
        <v>45655</v>
      </c>
      <c r="BE13" s="31">
        <f t="shared" si="27"/>
        <v>55636</v>
      </c>
      <c r="BF13" s="31">
        <f t="shared" si="27"/>
        <v>43747</v>
      </c>
      <c r="BG13" s="31">
        <f t="shared" si="28"/>
        <v>99383</v>
      </c>
      <c r="BH13" s="31">
        <f t="shared" si="12"/>
        <v>760102</v>
      </c>
      <c r="BI13" s="31">
        <f t="shared" si="12"/>
        <v>677693</v>
      </c>
      <c r="BJ13" s="31">
        <f t="shared" si="23"/>
        <v>1437795</v>
      </c>
      <c r="BK13" s="31">
        <f t="shared" si="24"/>
        <v>778369</v>
      </c>
      <c r="BL13" s="31">
        <f t="shared" si="24"/>
        <v>694542</v>
      </c>
      <c r="BM13" s="31">
        <f t="shared" si="25"/>
        <v>1472911</v>
      </c>
    </row>
    <row r="14" spans="1:65" s="47" customFormat="1" ht="18.75" customHeight="1">
      <c r="A14" s="29">
        <v>9</v>
      </c>
      <c r="B14" s="30" t="s">
        <v>23</v>
      </c>
      <c r="C14" s="31">
        <v>0</v>
      </c>
      <c r="D14" s="31">
        <v>0</v>
      </c>
      <c r="E14" s="31">
        <f t="shared" si="0"/>
        <v>0</v>
      </c>
      <c r="F14" s="31">
        <v>18669</v>
      </c>
      <c r="G14" s="31">
        <v>17925</v>
      </c>
      <c r="H14" s="31">
        <f t="shared" si="1"/>
        <v>36594</v>
      </c>
      <c r="I14" s="31">
        <v>17827</v>
      </c>
      <c r="J14" s="31">
        <v>17081</v>
      </c>
      <c r="K14" s="31">
        <f t="shared" si="2"/>
        <v>34908</v>
      </c>
      <c r="L14" s="31">
        <v>17860</v>
      </c>
      <c r="M14" s="31">
        <v>17143</v>
      </c>
      <c r="N14" s="31">
        <f t="shared" si="3"/>
        <v>35003</v>
      </c>
      <c r="O14" s="31">
        <v>18609</v>
      </c>
      <c r="P14" s="31">
        <v>17490</v>
      </c>
      <c r="Q14" s="31">
        <f t="shared" si="4"/>
        <v>36099</v>
      </c>
      <c r="R14" s="31">
        <v>18599</v>
      </c>
      <c r="S14" s="31">
        <v>17397</v>
      </c>
      <c r="T14" s="31">
        <f t="shared" si="5"/>
        <v>35996</v>
      </c>
      <c r="U14" s="31">
        <f t="shared" si="13"/>
        <v>91564</v>
      </c>
      <c r="V14" s="31">
        <f t="shared" si="13"/>
        <v>87036</v>
      </c>
      <c r="W14" s="31">
        <f t="shared" si="14"/>
        <v>178600</v>
      </c>
      <c r="X14" s="31">
        <v>19545</v>
      </c>
      <c r="Y14" s="31">
        <v>18219</v>
      </c>
      <c r="Z14" s="32">
        <f t="shared" si="6"/>
        <v>37764</v>
      </c>
      <c r="AA14" s="31">
        <v>18760</v>
      </c>
      <c r="AB14" s="31">
        <v>17160</v>
      </c>
      <c r="AC14" s="32">
        <f t="shared" si="7"/>
        <v>35920</v>
      </c>
      <c r="AD14" s="31">
        <v>20959</v>
      </c>
      <c r="AE14" s="31">
        <v>19357</v>
      </c>
      <c r="AF14" s="32">
        <f t="shared" si="8"/>
        <v>40316</v>
      </c>
      <c r="AG14" s="31">
        <f t="shared" si="15"/>
        <v>59264</v>
      </c>
      <c r="AH14" s="31">
        <f t="shared" si="15"/>
        <v>54736</v>
      </c>
      <c r="AI14" s="31">
        <f t="shared" si="16"/>
        <v>114000</v>
      </c>
      <c r="AJ14" s="31">
        <f t="shared" si="17"/>
        <v>150828</v>
      </c>
      <c r="AK14" s="31">
        <f t="shared" si="17"/>
        <v>141772</v>
      </c>
      <c r="AL14" s="31">
        <f t="shared" si="18"/>
        <v>292600</v>
      </c>
      <c r="AM14" s="31">
        <v>13906</v>
      </c>
      <c r="AN14" s="31">
        <v>13307</v>
      </c>
      <c r="AO14" s="32">
        <f t="shared" si="9"/>
        <v>27213</v>
      </c>
      <c r="AP14" s="31">
        <v>13631</v>
      </c>
      <c r="AQ14" s="31">
        <v>13045</v>
      </c>
      <c r="AR14" s="32">
        <f t="shared" si="10"/>
        <v>26676</v>
      </c>
      <c r="AS14" s="31">
        <f t="shared" si="19"/>
        <v>27537</v>
      </c>
      <c r="AT14" s="31">
        <f t="shared" si="19"/>
        <v>26352</v>
      </c>
      <c r="AU14" s="31">
        <f t="shared" si="20"/>
        <v>53889</v>
      </c>
      <c r="AV14" s="31">
        <f t="shared" si="21"/>
        <v>178365</v>
      </c>
      <c r="AW14" s="31">
        <f t="shared" si="21"/>
        <v>168124</v>
      </c>
      <c r="AX14" s="31">
        <f t="shared" si="22"/>
        <v>346489</v>
      </c>
      <c r="AY14" s="31">
        <v>9878</v>
      </c>
      <c r="AZ14" s="31">
        <v>9283</v>
      </c>
      <c r="BA14" s="32">
        <f t="shared" si="26"/>
        <v>19161</v>
      </c>
      <c r="BB14" s="31">
        <v>9119</v>
      </c>
      <c r="BC14" s="31">
        <v>8569</v>
      </c>
      <c r="BD14" s="32">
        <f t="shared" si="11"/>
        <v>17688</v>
      </c>
      <c r="BE14" s="31">
        <f t="shared" si="27"/>
        <v>18997</v>
      </c>
      <c r="BF14" s="31">
        <f t="shared" si="27"/>
        <v>17852</v>
      </c>
      <c r="BG14" s="31">
        <f t="shared" si="28"/>
        <v>36849</v>
      </c>
      <c r="BH14" s="31">
        <f t="shared" si="12"/>
        <v>197362</v>
      </c>
      <c r="BI14" s="31">
        <f t="shared" si="12"/>
        <v>185976</v>
      </c>
      <c r="BJ14" s="31">
        <f t="shared" si="23"/>
        <v>383338</v>
      </c>
      <c r="BK14" s="31">
        <f t="shared" si="24"/>
        <v>197362</v>
      </c>
      <c r="BL14" s="31">
        <f t="shared" si="24"/>
        <v>185976</v>
      </c>
      <c r="BM14" s="31">
        <f t="shared" si="25"/>
        <v>383338</v>
      </c>
    </row>
    <row r="15" spans="1:65" s="47" customFormat="1" ht="18.75" customHeight="1">
      <c r="A15" s="29">
        <v>10</v>
      </c>
      <c r="B15" s="30" t="s">
        <v>24</v>
      </c>
      <c r="C15" s="31">
        <v>7677</v>
      </c>
      <c r="D15" s="31">
        <v>6470</v>
      </c>
      <c r="E15" s="31">
        <f t="shared" si="0"/>
        <v>14147</v>
      </c>
      <c r="F15" s="31">
        <v>10268</v>
      </c>
      <c r="G15" s="31">
        <v>9106</v>
      </c>
      <c r="H15" s="31">
        <f t="shared" si="1"/>
        <v>19374</v>
      </c>
      <c r="I15" s="31">
        <v>10115</v>
      </c>
      <c r="J15" s="31">
        <v>8619</v>
      </c>
      <c r="K15" s="31">
        <f t="shared" si="2"/>
        <v>18734</v>
      </c>
      <c r="L15" s="31">
        <v>9786</v>
      </c>
      <c r="M15" s="31">
        <v>8317</v>
      </c>
      <c r="N15" s="31">
        <f t="shared" si="3"/>
        <v>18103</v>
      </c>
      <c r="O15" s="31">
        <v>10042</v>
      </c>
      <c r="P15" s="31">
        <v>8421</v>
      </c>
      <c r="Q15" s="31">
        <f t="shared" si="4"/>
        <v>18463</v>
      </c>
      <c r="R15" s="30">
        <v>9405</v>
      </c>
      <c r="S15" s="31">
        <v>8411</v>
      </c>
      <c r="T15" s="31">
        <f t="shared" si="5"/>
        <v>17816</v>
      </c>
      <c r="U15" s="31">
        <f t="shared" si="13"/>
        <v>49616</v>
      </c>
      <c r="V15" s="31">
        <f t="shared" si="13"/>
        <v>42874</v>
      </c>
      <c r="W15" s="31">
        <f t="shared" si="14"/>
        <v>92490</v>
      </c>
      <c r="X15" s="31">
        <v>10097</v>
      </c>
      <c r="Y15" s="31">
        <v>8459</v>
      </c>
      <c r="Z15" s="33">
        <f t="shared" si="6"/>
        <v>18556</v>
      </c>
      <c r="AA15" s="31">
        <v>8995</v>
      </c>
      <c r="AB15" s="31">
        <v>7690</v>
      </c>
      <c r="AC15" s="33">
        <f t="shared" si="7"/>
        <v>16685</v>
      </c>
      <c r="AD15" s="31">
        <v>8899</v>
      </c>
      <c r="AE15" s="31">
        <v>9358</v>
      </c>
      <c r="AF15" s="33">
        <f t="shared" si="8"/>
        <v>18257</v>
      </c>
      <c r="AG15" s="31">
        <f t="shared" si="15"/>
        <v>27991</v>
      </c>
      <c r="AH15" s="31">
        <f t="shared" si="15"/>
        <v>25507</v>
      </c>
      <c r="AI15" s="31">
        <f t="shared" si="16"/>
        <v>53498</v>
      </c>
      <c r="AJ15" s="31">
        <f t="shared" si="17"/>
        <v>77607</v>
      </c>
      <c r="AK15" s="31">
        <f t="shared" si="17"/>
        <v>68381</v>
      </c>
      <c r="AL15" s="31">
        <f t="shared" si="18"/>
        <v>145988</v>
      </c>
      <c r="AM15" s="31">
        <v>7084</v>
      </c>
      <c r="AN15" s="31">
        <v>5929</v>
      </c>
      <c r="AO15" s="33">
        <f t="shared" si="9"/>
        <v>13013</v>
      </c>
      <c r="AP15" s="31">
        <v>5445</v>
      </c>
      <c r="AQ15" s="31">
        <v>4754</v>
      </c>
      <c r="AR15" s="33">
        <f t="shared" si="10"/>
        <v>10199</v>
      </c>
      <c r="AS15" s="31">
        <f t="shared" si="19"/>
        <v>12529</v>
      </c>
      <c r="AT15" s="31">
        <f t="shared" si="19"/>
        <v>10683</v>
      </c>
      <c r="AU15" s="31">
        <f t="shared" si="20"/>
        <v>23212</v>
      </c>
      <c r="AV15" s="31">
        <f t="shared" si="21"/>
        <v>90136</v>
      </c>
      <c r="AW15" s="31">
        <f t="shared" si="21"/>
        <v>79064</v>
      </c>
      <c r="AX15" s="31">
        <f t="shared" si="22"/>
        <v>169200</v>
      </c>
      <c r="AY15" s="31">
        <v>3840</v>
      </c>
      <c r="AZ15" s="31">
        <v>3275</v>
      </c>
      <c r="BA15" s="33">
        <f t="shared" si="26"/>
        <v>7115</v>
      </c>
      <c r="BB15" s="31">
        <v>3168</v>
      </c>
      <c r="BC15" s="31">
        <v>2522</v>
      </c>
      <c r="BD15" s="32">
        <f t="shared" si="11"/>
        <v>5690</v>
      </c>
      <c r="BE15" s="31">
        <f t="shared" si="27"/>
        <v>7008</v>
      </c>
      <c r="BF15" s="31">
        <f t="shared" si="27"/>
        <v>5797</v>
      </c>
      <c r="BG15" s="31">
        <f t="shared" si="28"/>
        <v>12805</v>
      </c>
      <c r="BH15" s="31">
        <f t="shared" si="12"/>
        <v>97144</v>
      </c>
      <c r="BI15" s="31">
        <f t="shared" si="12"/>
        <v>84861</v>
      </c>
      <c r="BJ15" s="31">
        <f t="shared" si="23"/>
        <v>182005</v>
      </c>
      <c r="BK15" s="31">
        <f t="shared" si="24"/>
        <v>104821</v>
      </c>
      <c r="BL15" s="31">
        <f t="shared" si="24"/>
        <v>91331</v>
      </c>
      <c r="BM15" s="31">
        <f t="shared" si="25"/>
        <v>196152</v>
      </c>
    </row>
    <row r="16" spans="1:65" s="47" customFormat="1" ht="18.75" customHeight="1">
      <c r="A16" s="29">
        <v>11</v>
      </c>
      <c r="B16" s="30" t="s">
        <v>52</v>
      </c>
      <c r="C16" s="31">
        <v>4310</v>
      </c>
      <c r="D16" s="35">
        <v>3739</v>
      </c>
      <c r="E16" s="31">
        <f t="shared" si="0"/>
        <v>8049</v>
      </c>
      <c r="F16" s="31">
        <v>107336</v>
      </c>
      <c r="G16" s="35">
        <v>103944</v>
      </c>
      <c r="H16" s="31">
        <f t="shared" si="1"/>
        <v>211280</v>
      </c>
      <c r="I16" s="31">
        <v>80563</v>
      </c>
      <c r="J16" s="35">
        <v>77394</v>
      </c>
      <c r="K16" s="31">
        <f t="shared" si="2"/>
        <v>157957</v>
      </c>
      <c r="L16" s="31">
        <v>75643</v>
      </c>
      <c r="M16" s="35">
        <v>72988</v>
      </c>
      <c r="N16" s="31">
        <f t="shared" si="3"/>
        <v>148631</v>
      </c>
      <c r="O16" s="31">
        <v>71941</v>
      </c>
      <c r="P16" s="35">
        <v>69427</v>
      </c>
      <c r="Q16" s="31">
        <f t="shared" si="4"/>
        <v>141368</v>
      </c>
      <c r="R16" s="31">
        <v>64471</v>
      </c>
      <c r="S16" s="35">
        <v>58926</v>
      </c>
      <c r="T16" s="31">
        <f t="shared" si="5"/>
        <v>123397</v>
      </c>
      <c r="U16" s="31">
        <f t="shared" ref="U16" si="29">F16+I16+L16+O16+R16</f>
        <v>399954</v>
      </c>
      <c r="V16" s="31">
        <f t="shared" ref="V16" si="30">G16+J16+M16+P16+S16</f>
        <v>382679</v>
      </c>
      <c r="W16" s="31">
        <f t="shared" ref="W16" si="31">U16+V16</f>
        <v>782633</v>
      </c>
      <c r="X16" s="31">
        <v>46422</v>
      </c>
      <c r="Y16" s="35">
        <v>41527</v>
      </c>
      <c r="Z16" s="33">
        <f t="shared" si="6"/>
        <v>87949</v>
      </c>
      <c r="AA16" s="31">
        <v>40316</v>
      </c>
      <c r="AB16" s="35">
        <v>34407</v>
      </c>
      <c r="AC16" s="33">
        <f t="shared" si="7"/>
        <v>74723</v>
      </c>
      <c r="AD16" s="31">
        <v>32875</v>
      </c>
      <c r="AE16" s="35">
        <v>27204</v>
      </c>
      <c r="AF16" s="33">
        <f t="shared" si="8"/>
        <v>60079</v>
      </c>
      <c r="AG16" s="31">
        <f t="shared" ref="AG16" si="32">X16+AA16+AD16</f>
        <v>119613</v>
      </c>
      <c r="AH16" s="31">
        <f t="shared" ref="AH16" si="33">Y16+AB16+AE16</f>
        <v>103138</v>
      </c>
      <c r="AI16" s="31">
        <f t="shared" ref="AI16" si="34">AG16+AH16</f>
        <v>222751</v>
      </c>
      <c r="AJ16" s="31">
        <f t="shared" ref="AJ16" si="35">U16+AG16</f>
        <v>519567</v>
      </c>
      <c r="AK16" s="31">
        <f t="shared" ref="AK16" si="36">V16+AH16</f>
        <v>485817</v>
      </c>
      <c r="AL16" s="31">
        <f t="shared" ref="AL16" si="37">AJ16+AK16</f>
        <v>1005384</v>
      </c>
      <c r="AM16" s="31">
        <v>18208</v>
      </c>
      <c r="AN16" s="35">
        <v>14806</v>
      </c>
      <c r="AO16" s="33">
        <f t="shared" si="9"/>
        <v>33014</v>
      </c>
      <c r="AP16" s="31">
        <v>13799</v>
      </c>
      <c r="AQ16" s="35">
        <v>10476</v>
      </c>
      <c r="AR16" s="33">
        <f t="shared" si="10"/>
        <v>24275</v>
      </c>
      <c r="AS16" s="31">
        <f t="shared" ref="AS16" si="38">AM16+AP16</f>
        <v>32007</v>
      </c>
      <c r="AT16" s="31">
        <f t="shared" ref="AT16" si="39">AN16+AQ16</f>
        <v>25282</v>
      </c>
      <c r="AU16" s="31">
        <f t="shared" ref="AU16" si="40">AS16+AT16</f>
        <v>57289</v>
      </c>
      <c r="AV16" s="31">
        <f t="shared" ref="AV16" si="41">U16+AG16+AS16</f>
        <v>551574</v>
      </c>
      <c r="AW16" s="31">
        <f t="shared" ref="AW16" si="42">V16+AH16+AT16</f>
        <v>511099</v>
      </c>
      <c r="AX16" s="31">
        <f t="shared" ref="AX16" si="43">AV16+AW16</f>
        <v>1062673</v>
      </c>
      <c r="AY16" s="31">
        <v>3493</v>
      </c>
      <c r="AZ16" s="35">
        <v>2635</v>
      </c>
      <c r="BA16" s="33">
        <f t="shared" si="26"/>
        <v>6128</v>
      </c>
      <c r="BB16" s="31">
        <v>3145</v>
      </c>
      <c r="BC16" s="35">
        <v>2081</v>
      </c>
      <c r="BD16" s="32">
        <f t="shared" si="11"/>
        <v>5226</v>
      </c>
      <c r="BE16" s="31">
        <f t="shared" si="27"/>
        <v>6638</v>
      </c>
      <c r="BF16" s="31">
        <f t="shared" si="27"/>
        <v>4716</v>
      </c>
      <c r="BG16" s="31">
        <f t="shared" si="28"/>
        <v>11354</v>
      </c>
      <c r="BH16" s="31">
        <f t="shared" si="12"/>
        <v>558212</v>
      </c>
      <c r="BI16" s="31">
        <f t="shared" si="12"/>
        <v>515815</v>
      </c>
      <c r="BJ16" s="31">
        <f t="shared" si="23"/>
        <v>1074027</v>
      </c>
      <c r="BK16" s="31">
        <f t="shared" si="24"/>
        <v>562522</v>
      </c>
      <c r="BL16" s="31">
        <f t="shared" si="24"/>
        <v>519554</v>
      </c>
      <c r="BM16" s="31">
        <f t="shared" si="25"/>
        <v>1082076</v>
      </c>
    </row>
    <row r="17" spans="1:65" s="47" customFormat="1" ht="18.75" customHeight="1">
      <c r="A17" s="29">
        <v>12</v>
      </c>
      <c r="B17" s="30" t="s">
        <v>25</v>
      </c>
      <c r="C17" s="31">
        <v>0</v>
      </c>
      <c r="D17" s="31">
        <v>0</v>
      </c>
      <c r="E17" s="31">
        <f t="shared" si="0"/>
        <v>0</v>
      </c>
      <c r="F17" s="31">
        <v>113033</v>
      </c>
      <c r="G17" s="31">
        <v>105511</v>
      </c>
      <c r="H17" s="31">
        <f t="shared" si="1"/>
        <v>218544</v>
      </c>
      <c r="I17" s="31">
        <v>109910</v>
      </c>
      <c r="J17" s="31">
        <v>103773</v>
      </c>
      <c r="K17" s="31">
        <f t="shared" si="2"/>
        <v>213683</v>
      </c>
      <c r="L17" s="31">
        <v>110907</v>
      </c>
      <c r="M17" s="31">
        <v>105003</v>
      </c>
      <c r="N17" s="31">
        <f t="shared" si="3"/>
        <v>215910</v>
      </c>
      <c r="O17" s="31">
        <v>108391</v>
      </c>
      <c r="P17" s="31">
        <v>102032</v>
      </c>
      <c r="Q17" s="31">
        <f t="shared" si="4"/>
        <v>210423</v>
      </c>
      <c r="R17" s="31">
        <v>107864</v>
      </c>
      <c r="S17" s="31">
        <v>101190</v>
      </c>
      <c r="T17" s="31">
        <f t="shared" si="5"/>
        <v>209054</v>
      </c>
      <c r="U17" s="31">
        <f t="shared" si="13"/>
        <v>550105</v>
      </c>
      <c r="V17" s="31">
        <f t="shared" si="13"/>
        <v>517509</v>
      </c>
      <c r="W17" s="31">
        <f t="shared" si="14"/>
        <v>1067614</v>
      </c>
      <c r="X17" s="31">
        <v>98405</v>
      </c>
      <c r="Y17" s="31">
        <v>89846</v>
      </c>
      <c r="Z17" s="32">
        <f t="shared" si="6"/>
        <v>188251</v>
      </c>
      <c r="AA17" s="31">
        <v>96587</v>
      </c>
      <c r="AB17" s="31">
        <v>88167</v>
      </c>
      <c r="AC17" s="32">
        <f>AA17+AB17</f>
        <v>184754</v>
      </c>
      <c r="AD17" s="31">
        <v>89817</v>
      </c>
      <c r="AE17" s="31">
        <v>78754</v>
      </c>
      <c r="AF17" s="32">
        <f t="shared" si="8"/>
        <v>168571</v>
      </c>
      <c r="AG17" s="31">
        <f t="shared" si="15"/>
        <v>284809</v>
      </c>
      <c r="AH17" s="31">
        <f t="shared" si="15"/>
        <v>256767</v>
      </c>
      <c r="AI17" s="31">
        <f t="shared" si="16"/>
        <v>541576</v>
      </c>
      <c r="AJ17" s="31">
        <f t="shared" si="17"/>
        <v>834914</v>
      </c>
      <c r="AK17" s="31">
        <f t="shared" si="17"/>
        <v>774276</v>
      </c>
      <c r="AL17" s="31">
        <f t="shared" si="18"/>
        <v>1609190</v>
      </c>
      <c r="AM17" s="31">
        <v>82525</v>
      </c>
      <c r="AN17" s="31">
        <v>72350</v>
      </c>
      <c r="AO17" s="32">
        <f t="shared" si="9"/>
        <v>154875</v>
      </c>
      <c r="AP17" s="31">
        <v>66530</v>
      </c>
      <c r="AQ17" s="31">
        <v>59923</v>
      </c>
      <c r="AR17" s="32">
        <f t="shared" si="10"/>
        <v>126453</v>
      </c>
      <c r="AS17" s="31">
        <f t="shared" si="19"/>
        <v>149055</v>
      </c>
      <c r="AT17" s="31">
        <f t="shared" si="19"/>
        <v>132273</v>
      </c>
      <c r="AU17" s="31">
        <f t="shared" si="20"/>
        <v>281328</v>
      </c>
      <c r="AV17" s="31">
        <f t="shared" si="21"/>
        <v>983969</v>
      </c>
      <c r="AW17" s="31">
        <f t="shared" si="21"/>
        <v>906549</v>
      </c>
      <c r="AX17" s="31">
        <f t="shared" si="22"/>
        <v>1890518</v>
      </c>
      <c r="AY17" s="31">
        <v>49605</v>
      </c>
      <c r="AZ17" s="31">
        <v>43641</v>
      </c>
      <c r="BA17" s="32">
        <f t="shared" si="26"/>
        <v>93246</v>
      </c>
      <c r="BB17" s="31">
        <v>33973</v>
      </c>
      <c r="BC17" s="31">
        <v>31826</v>
      </c>
      <c r="BD17" s="32">
        <f t="shared" si="11"/>
        <v>65799</v>
      </c>
      <c r="BE17" s="31">
        <f t="shared" si="27"/>
        <v>83578</v>
      </c>
      <c r="BF17" s="31">
        <f t="shared" si="27"/>
        <v>75467</v>
      </c>
      <c r="BG17" s="31">
        <f t="shared" si="28"/>
        <v>159045</v>
      </c>
      <c r="BH17" s="31">
        <f t="shared" si="12"/>
        <v>1067547</v>
      </c>
      <c r="BI17" s="31">
        <f t="shared" si="12"/>
        <v>982016</v>
      </c>
      <c r="BJ17" s="31">
        <f t="shared" si="23"/>
        <v>2049563</v>
      </c>
      <c r="BK17" s="31">
        <f t="shared" si="24"/>
        <v>1067547</v>
      </c>
      <c r="BL17" s="31">
        <f t="shared" si="24"/>
        <v>982016</v>
      </c>
      <c r="BM17" s="31">
        <f t="shared" si="25"/>
        <v>2049563</v>
      </c>
    </row>
    <row r="18" spans="1:65" s="47" customFormat="1" ht="18.75" customHeight="1">
      <c r="A18" s="29">
        <v>13</v>
      </c>
      <c r="B18" s="30" t="s">
        <v>26</v>
      </c>
      <c r="C18" s="31">
        <v>0</v>
      </c>
      <c r="D18" s="31">
        <v>0</v>
      </c>
      <c r="E18" s="31">
        <f t="shared" si="0"/>
        <v>0</v>
      </c>
      <c r="F18" s="31">
        <v>21228</v>
      </c>
      <c r="G18" s="31">
        <v>20313</v>
      </c>
      <c r="H18" s="31">
        <f t="shared" si="1"/>
        <v>41541</v>
      </c>
      <c r="I18" s="31">
        <v>22867</v>
      </c>
      <c r="J18" s="31">
        <v>21414</v>
      </c>
      <c r="K18" s="31">
        <f t="shared" si="2"/>
        <v>44281</v>
      </c>
      <c r="L18" s="31">
        <v>24485</v>
      </c>
      <c r="M18" s="31">
        <v>23245</v>
      </c>
      <c r="N18" s="31">
        <f t="shared" si="3"/>
        <v>47730</v>
      </c>
      <c r="O18" s="31">
        <v>26222</v>
      </c>
      <c r="P18" s="31">
        <v>25228</v>
      </c>
      <c r="Q18" s="31">
        <f t="shared" si="4"/>
        <v>51450</v>
      </c>
      <c r="R18" s="31">
        <v>27663</v>
      </c>
      <c r="S18" s="31">
        <v>25797</v>
      </c>
      <c r="T18" s="31">
        <f t="shared" si="5"/>
        <v>53460</v>
      </c>
      <c r="U18" s="31">
        <f t="shared" si="13"/>
        <v>122465</v>
      </c>
      <c r="V18" s="31">
        <f t="shared" si="13"/>
        <v>115997</v>
      </c>
      <c r="W18" s="31">
        <f t="shared" si="14"/>
        <v>238462</v>
      </c>
      <c r="X18" s="31">
        <v>27914</v>
      </c>
      <c r="Y18" s="31">
        <v>25575</v>
      </c>
      <c r="Z18" s="32">
        <f t="shared" si="6"/>
        <v>53489</v>
      </c>
      <c r="AA18" s="31">
        <v>29834</v>
      </c>
      <c r="AB18" s="31">
        <v>27436</v>
      </c>
      <c r="AC18" s="32">
        <f t="shared" si="7"/>
        <v>57270</v>
      </c>
      <c r="AD18" s="31">
        <v>29897</v>
      </c>
      <c r="AE18" s="31">
        <v>26980</v>
      </c>
      <c r="AF18" s="32">
        <f t="shared" si="8"/>
        <v>56877</v>
      </c>
      <c r="AG18" s="31">
        <f t="shared" si="15"/>
        <v>87645</v>
      </c>
      <c r="AH18" s="31">
        <f t="shared" si="15"/>
        <v>79991</v>
      </c>
      <c r="AI18" s="31">
        <f t="shared" si="16"/>
        <v>167636</v>
      </c>
      <c r="AJ18" s="31">
        <f t="shared" si="17"/>
        <v>210110</v>
      </c>
      <c r="AK18" s="31">
        <f t="shared" si="17"/>
        <v>195988</v>
      </c>
      <c r="AL18" s="31">
        <f t="shared" si="18"/>
        <v>406098</v>
      </c>
      <c r="AM18" s="31">
        <v>27181</v>
      </c>
      <c r="AN18" s="31">
        <v>25777</v>
      </c>
      <c r="AO18" s="32">
        <f t="shared" si="9"/>
        <v>52958</v>
      </c>
      <c r="AP18" s="31">
        <v>22470</v>
      </c>
      <c r="AQ18" s="31">
        <v>22951</v>
      </c>
      <c r="AR18" s="32">
        <f t="shared" si="10"/>
        <v>45421</v>
      </c>
      <c r="AS18" s="31">
        <f t="shared" si="19"/>
        <v>49651</v>
      </c>
      <c r="AT18" s="31">
        <f t="shared" si="19"/>
        <v>48728</v>
      </c>
      <c r="AU18" s="31">
        <f t="shared" si="20"/>
        <v>98379</v>
      </c>
      <c r="AV18" s="31">
        <f t="shared" si="21"/>
        <v>259761</v>
      </c>
      <c r="AW18" s="31">
        <f t="shared" si="21"/>
        <v>244716</v>
      </c>
      <c r="AX18" s="31">
        <f t="shared" si="22"/>
        <v>504477</v>
      </c>
      <c r="AY18" s="31">
        <v>16809</v>
      </c>
      <c r="AZ18" s="31">
        <v>18868</v>
      </c>
      <c r="BA18" s="32">
        <f t="shared" si="26"/>
        <v>35677</v>
      </c>
      <c r="BB18" s="31">
        <v>13765</v>
      </c>
      <c r="BC18" s="31">
        <v>16997</v>
      </c>
      <c r="BD18" s="32">
        <f t="shared" si="11"/>
        <v>30762</v>
      </c>
      <c r="BE18" s="31">
        <f t="shared" si="27"/>
        <v>30574</v>
      </c>
      <c r="BF18" s="31">
        <f t="shared" si="27"/>
        <v>35865</v>
      </c>
      <c r="BG18" s="31">
        <f t="shared" si="28"/>
        <v>66439</v>
      </c>
      <c r="BH18" s="31">
        <f t="shared" si="12"/>
        <v>290335</v>
      </c>
      <c r="BI18" s="31">
        <f t="shared" si="12"/>
        <v>280581</v>
      </c>
      <c r="BJ18" s="31">
        <f t="shared" si="23"/>
        <v>570916</v>
      </c>
      <c r="BK18" s="31">
        <f t="shared" si="24"/>
        <v>290335</v>
      </c>
      <c r="BL18" s="31">
        <f t="shared" si="24"/>
        <v>280581</v>
      </c>
      <c r="BM18" s="31">
        <f t="shared" si="25"/>
        <v>570916</v>
      </c>
    </row>
    <row r="19" spans="1:65" s="47" customFormat="1" ht="18.75" customHeight="1">
      <c r="A19" s="29">
        <v>14</v>
      </c>
      <c r="B19" s="30" t="s">
        <v>27</v>
      </c>
      <c r="C19" s="31">
        <v>0</v>
      </c>
      <c r="D19" s="31">
        <v>0</v>
      </c>
      <c r="E19" s="31">
        <f t="shared" si="0"/>
        <v>0</v>
      </c>
      <c r="F19" s="31">
        <v>211299</v>
      </c>
      <c r="G19" s="31">
        <v>199372</v>
      </c>
      <c r="H19" s="31">
        <f t="shared" si="1"/>
        <v>410671</v>
      </c>
      <c r="I19" s="31">
        <v>189132</v>
      </c>
      <c r="J19" s="31">
        <v>186720</v>
      </c>
      <c r="K19" s="31">
        <f t="shared" si="2"/>
        <v>375852</v>
      </c>
      <c r="L19" s="31">
        <v>184873</v>
      </c>
      <c r="M19" s="31">
        <v>183288</v>
      </c>
      <c r="N19" s="31">
        <f t="shared" si="3"/>
        <v>368161</v>
      </c>
      <c r="O19" s="31">
        <v>175510</v>
      </c>
      <c r="P19" s="31">
        <v>177954</v>
      </c>
      <c r="Q19" s="31">
        <f t="shared" si="4"/>
        <v>353464</v>
      </c>
      <c r="R19" s="31">
        <v>165492</v>
      </c>
      <c r="S19" s="31">
        <v>167449</v>
      </c>
      <c r="T19" s="31">
        <f t="shared" si="5"/>
        <v>332941</v>
      </c>
      <c r="U19" s="31">
        <f t="shared" si="13"/>
        <v>926306</v>
      </c>
      <c r="V19" s="31">
        <f t="shared" si="13"/>
        <v>914783</v>
      </c>
      <c r="W19" s="31">
        <f t="shared" si="14"/>
        <v>1841089</v>
      </c>
      <c r="X19" s="31">
        <v>158254</v>
      </c>
      <c r="Y19" s="31">
        <v>161638</v>
      </c>
      <c r="Z19" s="32">
        <f t="shared" si="6"/>
        <v>319892</v>
      </c>
      <c r="AA19" s="31">
        <v>136125</v>
      </c>
      <c r="AB19" s="31">
        <v>132060</v>
      </c>
      <c r="AC19" s="32">
        <f t="shared" si="7"/>
        <v>268185</v>
      </c>
      <c r="AD19" s="31">
        <v>108880</v>
      </c>
      <c r="AE19" s="31">
        <v>97805</v>
      </c>
      <c r="AF19" s="32">
        <f t="shared" si="8"/>
        <v>206685</v>
      </c>
      <c r="AG19" s="31">
        <f t="shared" si="15"/>
        <v>403259</v>
      </c>
      <c r="AH19" s="31">
        <f t="shared" si="15"/>
        <v>391503</v>
      </c>
      <c r="AI19" s="31">
        <f t="shared" si="16"/>
        <v>794762</v>
      </c>
      <c r="AJ19" s="31">
        <f t="shared" si="17"/>
        <v>1329565</v>
      </c>
      <c r="AK19" s="31">
        <f t="shared" si="17"/>
        <v>1306286</v>
      </c>
      <c r="AL19" s="31">
        <f t="shared" si="18"/>
        <v>2635851</v>
      </c>
      <c r="AM19" s="31">
        <v>149268</v>
      </c>
      <c r="AN19" s="31">
        <v>92264</v>
      </c>
      <c r="AO19" s="32">
        <f t="shared" si="9"/>
        <v>241532</v>
      </c>
      <c r="AP19" s="31">
        <v>119563</v>
      </c>
      <c r="AQ19" s="31">
        <v>59235</v>
      </c>
      <c r="AR19" s="32">
        <f t="shared" si="10"/>
        <v>178798</v>
      </c>
      <c r="AS19" s="31">
        <f t="shared" si="19"/>
        <v>268831</v>
      </c>
      <c r="AT19" s="31">
        <f t="shared" si="19"/>
        <v>151499</v>
      </c>
      <c r="AU19" s="31">
        <f t="shared" si="20"/>
        <v>420330</v>
      </c>
      <c r="AV19" s="31">
        <f t="shared" si="21"/>
        <v>1598396</v>
      </c>
      <c r="AW19" s="31">
        <f t="shared" si="21"/>
        <v>1457785</v>
      </c>
      <c r="AX19" s="31">
        <f t="shared" si="22"/>
        <v>3056181</v>
      </c>
      <c r="AY19" s="31">
        <v>68953</v>
      </c>
      <c r="AZ19" s="31">
        <v>38562</v>
      </c>
      <c r="BA19" s="32">
        <f t="shared" si="26"/>
        <v>107515</v>
      </c>
      <c r="BB19" s="31">
        <v>57559</v>
      </c>
      <c r="BC19" s="31">
        <v>33558</v>
      </c>
      <c r="BD19" s="32">
        <f t="shared" si="11"/>
        <v>91117</v>
      </c>
      <c r="BE19" s="31">
        <f t="shared" si="27"/>
        <v>126512</v>
      </c>
      <c r="BF19" s="31">
        <f t="shared" si="27"/>
        <v>72120</v>
      </c>
      <c r="BG19" s="31">
        <f t="shared" si="28"/>
        <v>198632</v>
      </c>
      <c r="BH19" s="31">
        <f t="shared" si="12"/>
        <v>1724908</v>
      </c>
      <c r="BI19" s="31">
        <f t="shared" si="12"/>
        <v>1529905</v>
      </c>
      <c r="BJ19" s="31">
        <f t="shared" si="23"/>
        <v>3254813</v>
      </c>
      <c r="BK19" s="31">
        <f t="shared" si="24"/>
        <v>1724908</v>
      </c>
      <c r="BL19" s="31">
        <f t="shared" si="24"/>
        <v>1529905</v>
      </c>
      <c r="BM19" s="31">
        <f t="shared" si="25"/>
        <v>3254813</v>
      </c>
    </row>
    <row r="20" spans="1:65" s="47" customFormat="1" ht="18.75" customHeight="1">
      <c r="A20" s="29">
        <v>15</v>
      </c>
      <c r="B20" s="30" t="s">
        <v>28</v>
      </c>
      <c r="C20" s="30">
        <v>201552</v>
      </c>
      <c r="D20" s="30">
        <v>177026</v>
      </c>
      <c r="E20" s="31">
        <f t="shared" si="0"/>
        <v>378578</v>
      </c>
      <c r="F20" s="30">
        <v>162921</v>
      </c>
      <c r="G20" s="30">
        <v>151010</v>
      </c>
      <c r="H20" s="31">
        <f t="shared" si="1"/>
        <v>313931</v>
      </c>
      <c r="I20" s="30">
        <v>154954</v>
      </c>
      <c r="J20" s="30">
        <v>144946</v>
      </c>
      <c r="K20" s="31">
        <f t="shared" si="2"/>
        <v>299900</v>
      </c>
      <c r="L20" s="30">
        <v>158436</v>
      </c>
      <c r="M20" s="30">
        <v>144613</v>
      </c>
      <c r="N20" s="31">
        <f t="shared" si="3"/>
        <v>303049</v>
      </c>
      <c r="O20" s="30">
        <v>152454</v>
      </c>
      <c r="P20" s="30">
        <v>141635</v>
      </c>
      <c r="Q20" s="31">
        <f t="shared" si="4"/>
        <v>294089</v>
      </c>
      <c r="R20" s="30">
        <v>151935</v>
      </c>
      <c r="S20" s="30">
        <v>139331</v>
      </c>
      <c r="T20" s="31">
        <f t="shared" si="5"/>
        <v>291266</v>
      </c>
      <c r="U20" s="31">
        <f t="shared" si="13"/>
        <v>780700</v>
      </c>
      <c r="V20" s="31">
        <f t="shared" si="13"/>
        <v>721535</v>
      </c>
      <c r="W20" s="31">
        <f t="shared" si="14"/>
        <v>1502235</v>
      </c>
      <c r="X20" s="30">
        <v>144500</v>
      </c>
      <c r="Y20" s="30">
        <v>130783</v>
      </c>
      <c r="Z20" s="32">
        <f t="shared" si="6"/>
        <v>275283</v>
      </c>
      <c r="AA20" s="30">
        <v>140943</v>
      </c>
      <c r="AB20" s="30">
        <v>129595</v>
      </c>
      <c r="AC20" s="32">
        <f t="shared" si="7"/>
        <v>270538</v>
      </c>
      <c r="AD20" s="30">
        <v>135997</v>
      </c>
      <c r="AE20" s="30">
        <v>120121</v>
      </c>
      <c r="AF20" s="32">
        <f t="shared" si="8"/>
        <v>256118</v>
      </c>
      <c r="AG20" s="31">
        <f t="shared" si="15"/>
        <v>421440</v>
      </c>
      <c r="AH20" s="31">
        <f t="shared" si="15"/>
        <v>380499</v>
      </c>
      <c r="AI20" s="31">
        <f t="shared" si="16"/>
        <v>801939</v>
      </c>
      <c r="AJ20" s="31">
        <f t="shared" si="17"/>
        <v>1202140</v>
      </c>
      <c r="AK20" s="31">
        <f t="shared" si="17"/>
        <v>1102034</v>
      </c>
      <c r="AL20" s="31">
        <f t="shared" si="18"/>
        <v>2304174</v>
      </c>
      <c r="AM20" s="30">
        <v>130808</v>
      </c>
      <c r="AN20" s="30">
        <v>106382</v>
      </c>
      <c r="AO20" s="30">
        <f t="shared" si="9"/>
        <v>237190</v>
      </c>
      <c r="AP20" s="30">
        <v>115498</v>
      </c>
      <c r="AQ20" s="30">
        <v>97164</v>
      </c>
      <c r="AR20" s="30">
        <f t="shared" si="10"/>
        <v>212662</v>
      </c>
      <c r="AS20" s="31">
        <f t="shared" si="19"/>
        <v>246306</v>
      </c>
      <c r="AT20" s="31">
        <f t="shared" si="19"/>
        <v>203546</v>
      </c>
      <c r="AU20" s="31">
        <f t="shared" si="20"/>
        <v>449852</v>
      </c>
      <c r="AV20" s="31">
        <f t="shared" si="21"/>
        <v>1448446</v>
      </c>
      <c r="AW20" s="31">
        <f t="shared" si="21"/>
        <v>1305580</v>
      </c>
      <c r="AX20" s="31">
        <f t="shared" si="22"/>
        <v>2754026</v>
      </c>
      <c r="AY20" s="30">
        <v>100506</v>
      </c>
      <c r="AZ20" s="30">
        <v>76213</v>
      </c>
      <c r="BA20" s="32">
        <f t="shared" si="26"/>
        <v>176719</v>
      </c>
      <c r="BB20" s="30">
        <v>97118</v>
      </c>
      <c r="BC20" s="30">
        <v>73636</v>
      </c>
      <c r="BD20" s="32">
        <f t="shared" si="11"/>
        <v>170754</v>
      </c>
      <c r="BE20" s="31">
        <f t="shared" si="27"/>
        <v>197624</v>
      </c>
      <c r="BF20" s="31">
        <f t="shared" si="27"/>
        <v>149849</v>
      </c>
      <c r="BG20" s="31">
        <f t="shared" si="28"/>
        <v>347473</v>
      </c>
      <c r="BH20" s="31">
        <f t="shared" si="12"/>
        <v>1646070</v>
      </c>
      <c r="BI20" s="31">
        <f t="shared" si="12"/>
        <v>1455429</v>
      </c>
      <c r="BJ20" s="31">
        <f t="shared" si="23"/>
        <v>3101499</v>
      </c>
      <c r="BK20" s="31">
        <f t="shared" si="24"/>
        <v>1847622</v>
      </c>
      <c r="BL20" s="31">
        <f t="shared" si="24"/>
        <v>1632455</v>
      </c>
      <c r="BM20" s="31">
        <f t="shared" si="25"/>
        <v>3480077</v>
      </c>
    </row>
    <row r="21" spans="1:65" s="47" customFormat="1" ht="18.75" customHeight="1">
      <c r="A21" s="29">
        <v>16</v>
      </c>
      <c r="B21" s="30" t="s">
        <v>29</v>
      </c>
      <c r="C21" s="31">
        <v>1792</v>
      </c>
      <c r="D21" s="31">
        <v>1695</v>
      </c>
      <c r="E21" s="31">
        <f t="shared" si="0"/>
        <v>3487</v>
      </c>
      <c r="F21" s="31">
        <v>1083</v>
      </c>
      <c r="G21" s="31">
        <v>1135</v>
      </c>
      <c r="H21" s="31">
        <f t="shared" si="1"/>
        <v>2218</v>
      </c>
      <c r="I21" s="31">
        <v>993</v>
      </c>
      <c r="J21" s="31">
        <v>843</v>
      </c>
      <c r="K21" s="31">
        <f t="shared" si="2"/>
        <v>1836</v>
      </c>
      <c r="L21" s="31">
        <v>972</v>
      </c>
      <c r="M21" s="31">
        <v>821</v>
      </c>
      <c r="N21" s="31">
        <f t="shared" si="3"/>
        <v>1793</v>
      </c>
      <c r="O21" s="31">
        <v>995</v>
      </c>
      <c r="P21" s="31">
        <v>849</v>
      </c>
      <c r="Q21" s="31">
        <f t="shared" si="4"/>
        <v>1844</v>
      </c>
      <c r="R21" s="31">
        <v>853</v>
      </c>
      <c r="S21" s="31">
        <v>758</v>
      </c>
      <c r="T21" s="31">
        <f t="shared" si="5"/>
        <v>1611</v>
      </c>
      <c r="U21" s="31">
        <f t="shared" si="13"/>
        <v>4896</v>
      </c>
      <c r="V21" s="31">
        <f t="shared" si="13"/>
        <v>4406</v>
      </c>
      <c r="W21" s="31">
        <f t="shared" si="14"/>
        <v>9302</v>
      </c>
      <c r="X21" s="31">
        <v>910</v>
      </c>
      <c r="Y21" s="31">
        <v>740</v>
      </c>
      <c r="Z21" s="32">
        <f>X21+Y21</f>
        <v>1650</v>
      </c>
      <c r="AA21" s="31">
        <v>795</v>
      </c>
      <c r="AB21" s="31">
        <v>792</v>
      </c>
      <c r="AC21" s="32">
        <f t="shared" si="7"/>
        <v>1587</v>
      </c>
      <c r="AD21" s="31">
        <v>999</v>
      </c>
      <c r="AE21" s="31">
        <v>883</v>
      </c>
      <c r="AF21" s="32">
        <f>AD21+AE21</f>
        <v>1882</v>
      </c>
      <c r="AG21" s="31">
        <f t="shared" si="15"/>
        <v>2704</v>
      </c>
      <c r="AH21" s="31">
        <f t="shared" si="15"/>
        <v>2415</v>
      </c>
      <c r="AI21" s="31">
        <f t="shared" si="16"/>
        <v>5119</v>
      </c>
      <c r="AJ21" s="31">
        <f t="shared" si="17"/>
        <v>7600</v>
      </c>
      <c r="AK21" s="31">
        <f t="shared" si="17"/>
        <v>6821</v>
      </c>
      <c r="AL21" s="31">
        <f t="shared" si="18"/>
        <v>14421</v>
      </c>
      <c r="AM21" s="31">
        <v>910</v>
      </c>
      <c r="AN21" s="31">
        <v>853</v>
      </c>
      <c r="AO21" s="32">
        <f>AM21+AN21</f>
        <v>1763</v>
      </c>
      <c r="AP21" s="31">
        <v>835</v>
      </c>
      <c r="AQ21" s="31">
        <v>795</v>
      </c>
      <c r="AR21" s="32">
        <f>AP21+AQ21</f>
        <v>1630</v>
      </c>
      <c r="AS21" s="31">
        <f t="shared" si="19"/>
        <v>1745</v>
      </c>
      <c r="AT21" s="31">
        <f t="shared" si="19"/>
        <v>1648</v>
      </c>
      <c r="AU21" s="31">
        <f t="shared" si="20"/>
        <v>3393</v>
      </c>
      <c r="AV21" s="31">
        <f t="shared" si="21"/>
        <v>9345</v>
      </c>
      <c r="AW21" s="31">
        <f t="shared" si="21"/>
        <v>8469</v>
      </c>
      <c r="AX21" s="31">
        <f t="shared" si="22"/>
        <v>17814</v>
      </c>
      <c r="AY21" s="31">
        <v>233</v>
      </c>
      <c r="AZ21" s="31">
        <v>193</v>
      </c>
      <c r="BA21" s="32">
        <f>AY21+AZ21</f>
        <v>426</v>
      </c>
      <c r="BB21" s="31">
        <v>262</v>
      </c>
      <c r="BC21" s="31">
        <v>285</v>
      </c>
      <c r="BD21" s="32">
        <f>BB21+BC21</f>
        <v>547</v>
      </c>
      <c r="BE21" s="31">
        <f t="shared" si="27"/>
        <v>495</v>
      </c>
      <c r="BF21" s="31">
        <f t="shared" si="27"/>
        <v>478</v>
      </c>
      <c r="BG21" s="31">
        <f t="shared" si="28"/>
        <v>973</v>
      </c>
      <c r="BH21" s="31">
        <f t="shared" si="12"/>
        <v>9840</v>
      </c>
      <c r="BI21" s="31">
        <f t="shared" si="12"/>
        <v>8947</v>
      </c>
      <c r="BJ21" s="31">
        <f t="shared" si="23"/>
        <v>18787</v>
      </c>
      <c r="BK21" s="31">
        <f t="shared" si="24"/>
        <v>11632</v>
      </c>
      <c r="BL21" s="31">
        <f t="shared" si="24"/>
        <v>10642</v>
      </c>
      <c r="BM21" s="31">
        <f t="shared" si="25"/>
        <v>22274</v>
      </c>
    </row>
    <row r="22" spans="1:65" s="47" customFormat="1" ht="18.75" customHeight="1">
      <c r="A22" s="29">
        <v>17</v>
      </c>
      <c r="B22" s="30" t="s">
        <v>30</v>
      </c>
      <c r="C22" s="31">
        <v>1231</v>
      </c>
      <c r="D22" s="31">
        <v>1080</v>
      </c>
      <c r="E22" s="31">
        <f t="shared" si="0"/>
        <v>2311</v>
      </c>
      <c r="F22" s="31">
        <v>635</v>
      </c>
      <c r="G22" s="31">
        <v>590</v>
      </c>
      <c r="H22" s="31">
        <f t="shared" si="1"/>
        <v>1225</v>
      </c>
      <c r="I22" s="31">
        <v>625</v>
      </c>
      <c r="J22" s="31">
        <v>482</v>
      </c>
      <c r="K22" s="31">
        <f t="shared" si="2"/>
        <v>1107</v>
      </c>
      <c r="L22" s="31">
        <v>510</v>
      </c>
      <c r="M22" s="31">
        <v>446</v>
      </c>
      <c r="N22" s="31">
        <f t="shared" si="3"/>
        <v>956</v>
      </c>
      <c r="O22" s="31">
        <v>488</v>
      </c>
      <c r="P22" s="31">
        <v>407</v>
      </c>
      <c r="Q22" s="31">
        <f t="shared" si="4"/>
        <v>895</v>
      </c>
      <c r="R22" s="31">
        <v>468</v>
      </c>
      <c r="S22" s="31">
        <v>368</v>
      </c>
      <c r="T22" s="31">
        <f t="shared" si="5"/>
        <v>836</v>
      </c>
      <c r="U22" s="31">
        <f t="shared" si="13"/>
        <v>2726</v>
      </c>
      <c r="V22" s="31">
        <f t="shared" si="13"/>
        <v>2293</v>
      </c>
      <c r="W22" s="31">
        <f t="shared" si="14"/>
        <v>5019</v>
      </c>
      <c r="X22" s="31">
        <v>395</v>
      </c>
      <c r="Y22" s="31">
        <v>418</v>
      </c>
      <c r="Z22" s="32">
        <f t="shared" si="6"/>
        <v>813</v>
      </c>
      <c r="AA22" s="31">
        <v>380</v>
      </c>
      <c r="AB22" s="31">
        <v>322</v>
      </c>
      <c r="AC22" s="32">
        <f t="shared" si="7"/>
        <v>702</v>
      </c>
      <c r="AD22" s="31">
        <v>300</v>
      </c>
      <c r="AE22" s="31">
        <v>269</v>
      </c>
      <c r="AF22" s="32">
        <f t="shared" si="8"/>
        <v>569</v>
      </c>
      <c r="AG22" s="31">
        <f t="shared" si="15"/>
        <v>1075</v>
      </c>
      <c r="AH22" s="31">
        <f t="shared" si="15"/>
        <v>1009</v>
      </c>
      <c r="AI22" s="31">
        <f t="shared" si="16"/>
        <v>2084</v>
      </c>
      <c r="AJ22" s="31">
        <f t="shared" si="17"/>
        <v>3801</v>
      </c>
      <c r="AK22" s="31">
        <f t="shared" si="17"/>
        <v>3302</v>
      </c>
      <c r="AL22" s="31">
        <f t="shared" si="18"/>
        <v>7103</v>
      </c>
      <c r="AM22" s="31">
        <v>285</v>
      </c>
      <c r="AN22" s="31">
        <v>245</v>
      </c>
      <c r="AO22" s="32">
        <f t="shared" si="9"/>
        <v>530</v>
      </c>
      <c r="AP22" s="31">
        <v>219</v>
      </c>
      <c r="AQ22" s="31">
        <v>177</v>
      </c>
      <c r="AR22" s="32">
        <f t="shared" si="10"/>
        <v>396</v>
      </c>
      <c r="AS22" s="31">
        <f t="shared" si="19"/>
        <v>504</v>
      </c>
      <c r="AT22" s="31">
        <f t="shared" si="19"/>
        <v>422</v>
      </c>
      <c r="AU22" s="31">
        <f t="shared" si="20"/>
        <v>926</v>
      </c>
      <c r="AV22" s="31">
        <f t="shared" si="21"/>
        <v>4305</v>
      </c>
      <c r="AW22" s="31">
        <f t="shared" si="21"/>
        <v>3724</v>
      </c>
      <c r="AX22" s="31">
        <f t="shared" si="22"/>
        <v>8029</v>
      </c>
      <c r="AY22" s="31">
        <v>55</v>
      </c>
      <c r="AZ22" s="31">
        <v>50</v>
      </c>
      <c r="BA22" s="32">
        <f>AY22+AZ22</f>
        <v>105</v>
      </c>
      <c r="BB22" s="31">
        <v>48</v>
      </c>
      <c r="BC22" s="31">
        <v>40</v>
      </c>
      <c r="BD22" s="32">
        <f>BB22+BC22</f>
        <v>88</v>
      </c>
      <c r="BE22" s="31">
        <f t="shared" si="27"/>
        <v>103</v>
      </c>
      <c r="BF22" s="31">
        <f t="shared" si="27"/>
        <v>90</v>
      </c>
      <c r="BG22" s="31">
        <f t="shared" si="28"/>
        <v>193</v>
      </c>
      <c r="BH22" s="31">
        <f t="shared" si="12"/>
        <v>4408</v>
      </c>
      <c r="BI22" s="31">
        <f t="shared" si="12"/>
        <v>3814</v>
      </c>
      <c r="BJ22" s="31">
        <f t="shared" si="23"/>
        <v>8222</v>
      </c>
      <c r="BK22" s="31">
        <f t="shared" si="24"/>
        <v>5639</v>
      </c>
      <c r="BL22" s="31">
        <f t="shared" si="24"/>
        <v>4894</v>
      </c>
      <c r="BM22" s="31">
        <f t="shared" si="25"/>
        <v>10533</v>
      </c>
    </row>
    <row r="23" spans="1:65" s="47" customFormat="1" ht="18.75" customHeight="1">
      <c r="A23" s="29">
        <v>18</v>
      </c>
      <c r="B23" s="30" t="s">
        <v>31</v>
      </c>
      <c r="C23" s="35">
        <v>0</v>
      </c>
      <c r="D23" s="35">
        <v>0</v>
      </c>
      <c r="E23" s="31">
        <f t="shared" si="0"/>
        <v>0</v>
      </c>
      <c r="F23" s="35">
        <v>0</v>
      </c>
      <c r="G23" s="35">
        <v>2</v>
      </c>
      <c r="H23" s="31">
        <f t="shared" si="1"/>
        <v>2</v>
      </c>
      <c r="I23" s="35">
        <v>1</v>
      </c>
      <c r="J23" s="35">
        <v>2</v>
      </c>
      <c r="K23" s="31">
        <f t="shared" si="2"/>
        <v>3</v>
      </c>
      <c r="L23" s="35">
        <v>2</v>
      </c>
      <c r="M23" s="35">
        <v>3</v>
      </c>
      <c r="N23" s="31">
        <f t="shared" si="3"/>
        <v>5</v>
      </c>
      <c r="O23" s="35">
        <v>1</v>
      </c>
      <c r="P23" s="35">
        <v>2</v>
      </c>
      <c r="Q23" s="31">
        <f t="shared" si="4"/>
        <v>3</v>
      </c>
      <c r="R23" s="35">
        <v>1</v>
      </c>
      <c r="S23" s="35">
        <v>1</v>
      </c>
      <c r="T23" s="31">
        <f t="shared" si="5"/>
        <v>2</v>
      </c>
      <c r="U23" s="31">
        <f t="shared" si="13"/>
        <v>5</v>
      </c>
      <c r="V23" s="31">
        <f t="shared" si="13"/>
        <v>10</v>
      </c>
      <c r="W23" s="31">
        <f t="shared" si="14"/>
        <v>15</v>
      </c>
      <c r="X23" s="35">
        <v>2</v>
      </c>
      <c r="Y23" s="35">
        <v>2</v>
      </c>
      <c r="Z23" s="32">
        <f t="shared" si="6"/>
        <v>4</v>
      </c>
      <c r="AA23" s="35">
        <v>1</v>
      </c>
      <c r="AB23" s="35">
        <v>2</v>
      </c>
      <c r="AC23" s="32">
        <f t="shared" si="7"/>
        <v>3</v>
      </c>
      <c r="AD23" s="35">
        <v>1</v>
      </c>
      <c r="AE23" s="35">
        <v>1</v>
      </c>
      <c r="AF23" s="32">
        <f t="shared" si="8"/>
        <v>2</v>
      </c>
      <c r="AG23" s="31">
        <f t="shared" si="15"/>
        <v>4</v>
      </c>
      <c r="AH23" s="31">
        <f t="shared" si="15"/>
        <v>5</v>
      </c>
      <c r="AI23" s="31">
        <f t="shared" si="16"/>
        <v>9</v>
      </c>
      <c r="AJ23" s="31">
        <f t="shared" si="17"/>
        <v>9</v>
      </c>
      <c r="AK23" s="31">
        <f t="shared" si="17"/>
        <v>15</v>
      </c>
      <c r="AL23" s="31">
        <f t="shared" si="18"/>
        <v>24</v>
      </c>
      <c r="AM23" s="35">
        <v>1</v>
      </c>
      <c r="AN23" s="35">
        <v>1</v>
      </c>
      <c r="AO23" s="32">
        <f t="shared" si="9"/>
        <v>2</v>
      </c>
      <c r="AP23" s="35">
        <v>1</v>
      </c>
      <c r="AQ23" s="35">
        <v>1</v>
      </c>
      <c r="AR23" s="32">
        <f t="shared" si="10"/>
        <v>2</v>
      </c>
      <c r="AS23" s="31">
        <f t="shared" si="19"/>
        <v>2</v>
      </c>
      <c r="AT23" s="31">
        <f t="shared" si="19"/>
        <v>2</v>
      </c>
      <c r="AU23" s="31">
        <f t="shared" si="20"/>
        <v>4</v>
      </c>
      <c r="AV23" s="31">
        <f t="shared" si="21"/>
        <v>11</v>
      </c>
      <c r="AW23" s="31">
        <f t="shared" si="21"/>
        <v>17</v>
      </c>
      <c r="AX23" s="31">
        <f t="shared" si="22"/>
        <v>28</v>
      </c>
      <c r="AY23" s="35">
        <v>2</v>
      </c>
      <c r="AZ23" s="35">
        <v>1</v>
      </c>
      <c r="BA23" s="32">
        <f t="shared" si="26"/>
        <v>3</v>
      </c>
      <c r="BB23" s="35">
        <v>2</v>
      </c>
      <c r="BC23" s="31">
        <v>0</v>
      </c>
      <c r="BD23" s="32">
        <f t="shared" si="11"/>
        <v>2</v>
      </c>
      <c r="BE23" s="31">
        <f t="shared" si="27"/>
        <v>4</v>
      </c>
      <c r="BF23" s="31">
        <f t="shared" si="27"/>
        <v>1</v>
      </c>
      <c r="BG23" s="31">
        <f t="shared" si="28"/>
        <v>5</v>
      </c>
      <c r="BH23" s="31">
        <f t="shared" si="12"/>
        <v>15</v>
      </c>
      <c r="BI23" s="31">
        <f t="shared" si="12"/>
        <v>18</v>
      </c>
      <c r="BJ23" s="31">
        <f t="shared" si="23"/>
        <v>33</v>
      </c>
      <c r="BK23" s="31">
        <f t="shared" si="24"/>
        <v>15</v>
      </c>
      <c r="BL23" s="31">
        <f t="shared" si="24"/>
        <v>18</v>
      </c>
      <c r="BM23" s="31">
        <f t="shared" si="25"/>
        <v>33</v>
      </c>
    </row>
    <row r="24" spans="1:65" s="47" customFormat="1" ht="18.75" customHeight="1">
      <c r="A24" s="29">
        <v>19</v>
      </c>
      <c r="B24" s="30" t="s">
        <v>54</v>
      </c>
      <c r="C24" s="31">
        <v>0</v>
      </c>
      <c r="D24" s="31">
        <v>0</v>
      </c>
      <c r="E24" s="31">
        <f t="shared" si="0"/>
        <v>0</v>
      </c>
      <c r="F24" s="31">
        <v>0</v>
      </c>
      <c r="G24" s="31">
        <v>0</v>
      </c>
      <c r="H24" s="31">
        <f t="shared" si="1"/>
        <v>0</v>
      </c>
      <c r="I24" s="31">
        <v>0</v>
      </c>
      <c r="J24" s="31">
        <v>0</v>
      </c>
      <c r="K24" s="31">
        <f t="shared" si="2"/>
        <v>0</v>
      </c>
      <c r="L24" s="31">
        <v>0</v>
      </c>
      <c r="M24" s="31">
        <v>0</v>
      </c>
      <c r="N24" s="31">
        <f t="shared" si="3"/>
        <v>0</v>
      </c>
      <c r="O24" s="31">
        <v>0</v>
      </c>
      <c r="P24" s="31">
        <v>0</v>
      </c>
      <c r="Q24" s="31">
        <f t="shared" si="4"/>
        <v>0</v>
      </c>
      <c r="R24" s="31">
        <v>0</v>
      </c>
      <c r="S24" s="31">
        <v>0</v>
      </c>
      <c r="T24" s="31">
        <f t="shared" si="5"/>
        <v>0</v>
      </c>
      <c r="U24" s="31">
        <f t="shared" si="13"/>
        <v>0</v>
      </c>
      <c r="V24" s="31">
        <f t="shared" si="13"/>
        <v>0</v>
      </c>
      <c r="W24" s="31">
        <f t="shared" si="14"/>
        <v>0</v>
      </c>
      <c r="X24" s="31">
        <v>0</v>
      </c>
      <c r="Y24" s="31">
        <v>0</v>
      </c>
      <c r="Z24" s="32">
        <f t="shared" si="6"/>
        <v>0</v>
      </c>
      <c r="AA24" s="31">
        <v>0</v>
      </c>
      <c r="AB24" s="31">
        <v>0</v>
      </c>
      <c r="AC24" s="32">
        <f t="shared" si="7"/>
        <v>0</v>
      </c>
      <c r="AD24" s="31">
        <v>0</v>
      </c>
      <c r="AE24" s="31">
        <v>0</v>
      </c>
      <c r="AF24" s="32">
        <f t="shared" si="8"/>
        <v>0</v>
      </c>
      <c r="AG24" s="31">
        <f t="shared" si="15"/>
        <v>0</v>
      </c>
      <c r="AH24" s="31">
        <f t="shared" si="15"/>
        <v>0</v>
      </c>
      <c r="AI24" s="31">
        <f t="shared" si="16"/>
        <v>0</v>
      </c>
      <c r="AJ24" s="31">
        <f t="shared" si="17"/>
        <v>0</v>
      </c>
      <c r="AK24" s="31">
        <f t="shared" si="17"/>
        <v>0</v>
      </c>
      <c r="AL24" s="31">
        <f t="shared" si="18"/>
        <v>0</v>
      </c>
      <c r="AM24" s="31">
        <v>0</v>
      </c>
      <c r="AN24" s="31">
        <v>0</v>
      </c>
      <c r="AO24" s="32">
        <f t="shared" si="9"/>
        <v>0</v>
      </c>
      <c r="AP24" s="31">
        <v>0</v>
      </c>
      <c r="AQ24" s="31">
        <v>0</v>
      </c>
      <c r="AR24" s="32">
        <f t="shared" si="10"/>
        <v>0</v>
      </c>
      <c r="AS24" s="31">
        <f t="shared" si="19"/>
        <v>0</v>
      </c>
      <c r="AT24" s="31">
        <f t="shared" si="19"/>
        <v>0</v>
      </c>
      <c r="AU24" s="31">
        <f t="shared" si="20"/>
        <v>0</v>
      </c>
      <c r="AV24" s="31">
        <f t="shared" si="21"/>
        <v>0</v>
      </c>
      <c r="AW24" s="31">
        <f t="shared" si="21"/>
        <v>0</v>
      </c>
      <c r="AX24" s="31">
        <f t="shared" si="22"/>
        <v>0</v>
      </c>
      <c r="AY24" s="31">
        <v>0</v>
      </c>
      <c r="AZ24" s="31">
        <v>0</v>
      </c>
      <c r="BA24" s="32">
        <f t="shared" si="26"/>
        <v>0</v>
      </c>
      <c r="BB24" s="31">
        <v>0</v>
      </c>
      <c r="BC24" s="31">
        <v>0</v>
      </c>
      <c r="BD24" s="32">
        <f t="shared" si="11"/>
        <v>0</v>
      </c>
      <c r="BE24" s="31">
        <f t="shared" si="27"/>
        <v>0</v>
      </c>
      <c r="BF24" s="31">
        <f t="shared" si="27"/>
        <v>0</v>
      </c>
      <c r="BG24" s="31">
        <f t="shared" si="28"/>
        <v>0</v>
      </c>
      <c r="BH24" s="31">
        <f t="shared" si="12"/>
        <v>0</v>
      </c>
      <c r="BI24" s="31">
        <f t="shared" si="12"/>
        <v>0</v>
      </c>
      <c r="BJ24" s="31">
        <f t="shared" si="23"/>
        <v>0</v>
      </c>
      <c r="BK24" s="31">
        <f t="shared" si="24"/>
        <v>0</v>
      </c>
      <c r="BL24" s="31">
        <f t="shared" si="24"/>
        <v>0</v>
      </c>
      <c r="BM24" s="31">
        <f t="shared" si="25"/>
        <v>0</v>
      </c>
    </row>
    <row r="25" spans="1:65" s="47" customFormat="1" ht="18.75" customHeight="1">
      <c r="A25" s="29">
        <v>20</v>
      </c>
      <c r="B25" s="2" t="s">
        <v>55</v>
      </c>
      <c r="C25" s="31">
        <v>0</v>
      </c>
      <c r="D25" s="31">
        <v>0</v>
      </c>
      <c r="E25" s="31">
        <f t="shared" si="0"/>
        <v>0</v>
      </c>
      <c r="F25" s="31">
        <v>93922</v>
      </c>
      <c r="G25" s="31">
        <v>88621</v>
      </c>
      <c r="H25" s="31">
        <f t="shared" si="1"/>
        <v>182543</v>
      </c>
      <c r="I25" s="31">
        <v>91501</v>
      </c>
      <c r="J25" s="31">
        <v>87266</v>
      </c>
      <c r="K25" s="31">
        <f t="shared" si="2"/>
        <v>178767</v>
      </c>
      <c r="L25" s="31">
        <v>89346</v>
      </c>
      <c r="M25" s="31">
        <v>86155</v>
      </c>
      <c r="N25" s="31">
        <f t="shared" si="3"/>
        <v>175501</v>
      </c>
      <c r="O25" s="31">
        <v>84069</v>
      </c>
      <c r="P25" s="31">
        <v>81855</v>
      </c>
      <c r="Q25" s="31">
        <f t="shared" si="4"/>
        <v>165924</v>
      </c>
      <c r="R25" s="31">
        <v>82359</v>
      </c>
      <c r="S25" s="31">
        <v>79988</v>
      </c>
      <c r="T25" s="31">
        <f t="shared" si="5"/>
        <v>162347</v>
      </c>
      <c r="U25" s="31">
        <f t="shared" si="13"/>
        <v>441197</v>
      </c>
      <c r="V25" s="31">
        <f t="shared" si="13"/>
        <v>423885</v>
      </c>
      <c r="W25" s="31">
        <f t="shared" si="14"/>
        <v>865082</v>
      </c>
      <c r="X25" s="31">
        <v>72097</v>
      </c>
      <c r="Y25" s="31">
        <v>68479</v>
      </c>
      <c r="Z25" s="32">
        <f t="shared" si="6"/>
        <v>140576</v>
      </c>
      <c r="AA25" s="31">
        <v>77953</v>
      </c>
      <c r="AB25" s="31">
        <v>73003</v>
      </c>
      <c r="AC25" s="32">
        <f t="shared" si="7"/>
        <v>150956</v>
      </c>
      <c r="AD25" s="31">
        <v>54261</v>
      </c>
      <c r="AE25" s="31">
        <v>47258</v>
      </c>
      <c r="AF25" s="32">
        <f t="shared" si="8"/>
        <v>101519</v>
      </c>
      <c r="AG25" s="31">
        <f t="shared" si="15"/>
        <v>204311</v>
      </c>
      <c r="AH25" s="31">
        <f t="shared" si="15"/>
        <v>188740</v>
      </c>
      <c r="AI25" s="31">
        <f t="shared" si="16"/>
        <v>393051</v>
      </c>
      <c r="AJ25" s="31">
        <f t="shared" si="17"/>
        <v>645508</v>
      </c>
      <c r="AK25" s="31">
        <f t="shared" si="17"/>
        <v>612625</v>
      </c>
      <c r="AL25" s="31">
        <f t="shared" si="18"/>
        <v>1258133</v>
      </c>
      <c r="AM25" s="31">
        <v>46385</v>
      </c>
      <c r="AN25" s="31">
        <v>40418</v>
      </c>
      <c r="AO25" s="32">
        <f t="shared" si="9"/>
        <v>86803</v>
      </c>
      <c r="AP25" s="31">
        <v>35699</v>
      </c>
      <c r="AQ25" s="31">
        <v>31000</v>
      </c>
      <c r="AR25" s="32">
        <f t="shared" si="10"/>
        <v>66699</v>
      </c>
      <c r="AS25" s="31">
        <f t="shared" si="19"/>
        <v>82084</v>
      </c>
      <c r="AT25" s="31">
        <f t="shared" si="19"/>
        <v>71418</v>
      </c>
      <c r="AU25" s="31">
        <f t="shared" si="20"/>
        <v>153502</v>
      </c>
      <c r="AV25" s="31">
        <f t="shared" si="21"/>
        <v>727592</v>
      </c>
      <c r="AW25" s="31">
        <f t="shared" si="21"/>
        <v>684043</v>
      </c>
      <c r="AX25" s="31">
        <f t="shared" si="22"/>
        <v>1411635</v>
      </c>
      <c r="AY25" s="31">
        <v>14372</v>
      </c>
      <c r="AZ25" s="31">
        <v>9616</v>
      </c>
      <c r="BA25" s="32">
        <f t="shared" si="26"/>
        <v>23988</v>
      </c>
      <c r="BB25" s="31">
        <v>14120</v>
      </c>
      <c r="BC25" s="31">
        <v>9414</v>
      </c>
      <c r="BD25" s="32">
        <f t="shared" si="11"/>
        <v>23534</v>
      </c>
      <c r="BE25" s="31">
        <f t="shared" si="27"/>
        <v>28492</v>
      </c>
      <c r="BF25" s="31">
        <f t="shared" si="27"/>
        <v>19030</v>
      </c>
      <c r="BG25" s="31">
        <f t="shared" si="28"/>
        <v>47522</v>
      </c>
      <c r="BH25" s="31">
        <f t="shared" si="12"/>
        <v>756084</v>
      </c>
      <c r="BI25" s="31">
        <f t="shared" si="12"/>
        <v>703073</v>
      </c>
      <c r="BJ25" s="31">
        <f t="shared" si="23"/>
        <v>1459157</v>
      </c>
      <c r="BK25" s="31">
        <f t="shared" si="24"/>
        <v>756084</v>
      </c>
      <c r="BL25" s="31">
        <f t="shared" si="24"/>
        <v>703073</v>
      </c>
      <c r="BM25" s="31">
        <f t="shared" si="25"/>
        <v>1459157</v>
      </c>
    </row>
    <row r="26" spans="1:65" s="47" customFormat="1" ht="18.75" customHeight="1">
      <c r="A26" s="29">
        <v>21</v>
      </c>
      <c r="B26" s="30" t="s">
        <v>74</v>
      </c>
      <c r="C26" s="31">
        <v>0</v>
      </c>
      <c r="D26" s="31">
        <v>0</v>
      </c>
      <c r="E26" s="31">
        <f t="shared" si="0"/>
        <v>0</v>
      </c>
      <c r="F26" s="31">
        <v>101207</v>
      </c>
      <c r="G26" s="31">
        <v>91714</v>
      </c>
      <c r="H26" s="31">
        <f t="shared" si="1"/>
        <v>192921</v>
      </c>
      <c r="I26" s="31">
        <v>95132</v>
      </c>
      <c r="J26" s="31">
        <v>85240</v>
      </c>
      <c r="K26" s="31">
        <f t="shared" si="2"/>
        <v>180372</v>
      </c>
      <c r="L26" s="31">
        <v>94935</v>
      </c>
      <c r="M26" s="31">
        <v>82997</v>
      </c>
      <c r="N26" s="31">
        <f t="shared" si="3"/>
        <v>177932</v>
      </c>
      <c r="O26" s="31">
        <v>92912</v>
      </c>
      <c r="P26" s="31">
        <v>83384</v>
      </c>
      <c r="Q26" s="31">
        <f t="shared" si="4"/>
        <v>176296</v>
      </c>
      <c r="R26" s="31">
        <v>87998</v>
      </c>
      <c r="S26" s="31">
        <v>78269</v>
      </c>
      <c r="T26" s="31">
        <f t="shared" si="5"/>
        <v>166267</v>
      </c>
      <c r="U26" s="31">
        <f t="shared" si="13"/>
        <v>472184</v>
      </c>
      <c r="V26" s="31">
        <f t="shared" si="13"/>
        <v>421604</v>
      </c>
      <c r="W26" s="31">
        <f t="shared" si="14"/>
        <v>893788</v>
      </c>
      <c r="X26" s="31">
        <v>79067</v>
      </c>
      <c r="Y26" s="31">
        <v>68515</v>
      </c>
      <c r="Z26" s="32">
        <f t="shared" si="6"/>
        <v>147582</v>
      </c>
      <c r="AA26" s="31">
        <v>76829</v>
      </c>
      <c r="AB26" s="31">
        <v>69110</v>
      </c>
      <c r="AC26" s="32">
        <f t="shared" si="7"/>
        <v>145939</v>
      </c>
      <c r="AD26" s="31">
        <v>75832</v>
      </c>
      <c r="AE26" s="31">
        <v>68885</v>
      </c>
      <c r="AF26" s="32">
        <f t="shared" si="8"/>
        <v>144717</v>
      </c>
      <c r="AG26" s="31">
        <f t="shared" si="15"/>
        <v>231728</v>
      </c>
      <c r="AH26" s="31">
        <f t="shared" si="15"/>
        <v>206510</v>
      </c>
      <c r="AI26" s="31">
        <f t="shared" si="16"/>
        <v>438238</v>
      </c>
      <c r="AJ26" s="31">
        <f t="shared" si="17"/>
        <v>703912</v>
      </c>
      <c r="AK26" s="31">
        <f t="shared" si="17"/>
        <v>628114</v>
      </c>
      <c r="AL26" s="31">
        <f t="shared" si="18"/>
        <v>1332026</v>
      </c>
      <c r="AM26" s="31">
        <v>50080</v>
      </c>
      <c r="AN26" s="31">
        <v>47948</v>
      </c>
      <c r="AO26" s="32">
        <f t="shared" si="9"/>
        <v>98028</v>
      </c>
      <c r="AP26" s="31">
        <v>41145</v>
      </c>
      <c r="AQ26" s="31">
        <v>38829</v>
      </c>
      <c r="AR26" s="32">
        <f t="shared" si="10"/>
        <v>79974</v>
      </c>
      <c r="AS26" s="31">
        <f t="shared" si="19"/>
        <v>91225</v>
      </c>
      <c r="AT26" s="31">
        <f t="shared" si="19"/>
        <v>86777</v>
      </c>
      <c r="AU26" s="31">
        <f t="shared" si="20"/>
        <v>178002</v>
      </c>
      <c r="AV26" s="31">
        <f t="shared" si="21"/>
        <v>795137</v>
      </c>
      <c r="AW26" s="31">
        <f t="shared" si="21"/>
        <v>714891</v>
      </c>
      <c r="AX26" s="31">
        <f t="shared" si="22"/>
        <v>1510028</v>
      </c>
      <c r="AY26" s="31">
        <v>26083</v>
      </c>
      <c r="AZ26" s="31">
        <v>21428</v>
      </c>
      <c r="BA26" s="32">
        <f t="shared" si="26"/>
        <v>47511</v>
      </c>
      <c r="BB26" s="31">
        <v>21266</v>
      </c>
      <c r="BC26" s="31">
        <v>19654</v>
      </c>
      <c r="BD26" s="32">
        <f t="shared" si="11"/>
        <v>40920</v>
      </c>
      <c r="BE26" s="31">
        <f t="shared" si="27"/>
        <v>47349</v>
      </c>
      <c r="BF26" s="31">
        <f t="shared" si="27"/>
        <v>41082</v>
      </c>
      <c r="BG26" s="31">
        <f t="shared" si="28"/>
        <v>88431</v>
      </c>
      <c r="BH26" s="31">
        <f t="shared" si="12"/>
        <v>842486</v>
      </c>
      <c r="BI26" s="31">
        <f t="shared" si="12"/>
        <v>755973</v>
      </c>
      <c r="BJ26" s="31">
        <f t="shared" si="23"/>
        <v>1598459</v>
      </c>
      <c r="BK26" s="31">
        <f t="shared" si="24"/>
        <v>842486</v>
      </c>
      <c r="BL26" s="31">
        <f t="shared" si="24"/>
        <v>755973</v>
      </c>
      <c r="BM26" s="31">
        <f t="shared" si="25"/>
        <v>1598459</v>
      </c>
    </row>
    <row r="27" spans="1:65" s="47" customFormat="1" ht="18.75" customHeight="1">
      <c r="A27" s="29">
        <v>22</v>
      </c>
      <c r="B27" s="30" t="s">
        <v>32</v>
      </c>
      <c r="C27" s="31">
        <v>21607</v>
      </c>
      <c r="D27" s="31">
        <v>15095</v>
      </c>
      <c r="E27" s="31">
        <f t="shared" si="0"/>
        <v>36702</v>
      </c>
      <c r="F27" s="31">
        <v>264396</v>
      </c>
      <c r="G27" s="31">
        <v>224678</v>
      </c>
      <c r="H27" s="31">
        <f t="shared" si="1"/>
        <v>489074</v>
      </c>
      <c r="I27" s="31">
        <v>205549</v>
      </c>
      <c r="J27" s="31">
        <v>178692</v>
      </c>
      <c r="K27" s="31">
        <f t="shared" si="2"/>
        <v>384241</v>
      </c>
      <c r="L27" s="31">
        <v>182551</v>
      </c>
      <c r="M27" s="31">
        <v>155964</v>
      </c>
      <c r="N27" s="31">
        <f t="shared" si="3"/>
        <v>338515</v>
      </c>
      <c r="O27" s="31">
        <v>158223</v>
      </c>
      <c r="P27" s="31">
        <v>132495</v>
      </c>
      <c r="Q27" s="31">
        <f t="shared" si="4"/>
        <v>290718</v>
      </c>
      <c r="R27" s="31">
        <v>145673</v>
      </c>
      <c r="S27" s="31">
        <v>120368</v>
      </c>
      <c r="T27" s="31">
        <f t="shared" si="5"/>
        <v>266041</v>
      </c>
      <c r="U27" s="31">
        <f t="shared" si="13"/>
        <v>956392</v>
      </c>
      <c r="V27" s="31">
        <f t="shared" si="13"/>
        <v>812197</v>
      </c>
      <c r="W27" s="31">
        <f t="shared" si="14"/>
        <v>1768589</v>
      </c>
      <c r="X27" s="31">
        <v>152186</v>
      </c>
      <c r="Y27" s="31">
        <v>108353</v>
      </c>
      <c r="Z27" s="32">
        <f t="shared" si="6"/>
        <v>260539</v>
      </c>
      <c r="AA27" s="31">
        <v>131678</v>
      </c>
      <c r="AB27" s="31">
        <v>90556</v>
      </c>
      <c r="AC27" s="32">
        <f t="shared" si="7"/>
        <v>222234</v>
      </c>
      <c r="AD27" s="31">
        <v>130927</v>
      </c>
      <c r="AE27" s="31">
        <v>86554</v>
      </c>
      <c r="AF27" s="32">
        <f t="shared" si="8"/>
        <v>217481</v>
      </c>
      <c r="AG27" s="31">
        <f t="shared" si="15"/>
        <v>414791</v>
      </c>
      <c r="AH27" s="31">
        <f t="shared" si="15"/>
        <v>285463</v>
      </c>
      <c r="AI27" s="31">
        <f t="shared" si="16"/>
        <v>700254</v>
      </c>
      <c r="AJ27" s="31">
        <f t="shared" si="17"/>
        <v>1371183</v>
      </c>
      <c r="AK27" s="31">
        <f t="shared" si="17"/>
        <v>1097660</v>
      </c>
      <c r="AL27" s="31">
        <f t="shared" si="18"/>
        <v>2468843</v>
      </c>
      <c r="AM27" s="31">
        <v>92240</v>
      </c>
      <c r="AN27" s="31">
        <v>52085</v>
      </c>
      <c r="AO27" s="32">
        <f t="shared" si="9"/>
        <v>144325</v>
      </c>
      <c r="AP27" s="31">
        <v>82053</v>
      </c>
      <c r="AQ27" s="31">
        <v>43450</v>
      </c>
      <c r="AR27" s="32">
        <f t="shared" si="10"/>
        <v>125503</v>
      </c>
      <c r="AS27" s="31">
        <f t="shared" si="19"/>
        <v>174293</v>
      </c>
      <c r="AT27" s="31">
        <f t="shared" si="19"/>
        <v>95535</v>
      </c>
      <c r="AU27" s="31">
        <f t="shared" si="20"/>
        <v>269828</v>
      </c>
      <c r="AV27" s="31">
        <f t="shared" si="21"/>
        <v>1545476</v>
      </c>
      <c r="AW27" s="31">
        <f t="shared" si="21"/>
        <v>1193195</v>
      </c>
      <c r="AX27" s="31">
        <f t="shared" si="22"/>
        <v>2738671</v>
      </c>
      <c r="AY27" s="31">
        <v>59849</v>
      </c>
      <c r="AZ27" s="31">
        <v>28671</v>
      </c>
      <c r="BA27" s="32">
        <f t="shared" si="26"/>
        <v>88520</v>
      </c>
      <c r="BB27" s="31">
        <v>42639</v>
      </c>
      <c r="BC27" s="31">
        <v>20874</v>
      </c>
      <c r="BD27" s="32">
        <f t="shared" si="11"/>
        <v>63513</v>
      </c>
      <c r="BE27" s="31">
        <f t="shared" si="27"/>
        <v>102488</v>
      </c>
      <c r="BF27" s="31">
        <f t="shared" si="27"/>
        <v>49545</v>
      </c>
      <c r="BG27" s="31">
        <f t="shared" si="28"/>
        <v>152033</v>
      </c>
      <c r="BH27" s="31">
        <f t="shared" si="12"/>
        <v>1647964</v>
      </c>
      <c r="BI27" s="31">
        <f t="shared" si="12"/>
        <v>1242740</v>
      </c>
      <c r="BJ27" s="31">
        <f t="shared" si="23"/>
        <v>2890704</v>
      </c>
      <c r="BK27" s="31">
        <f t="shared" si="24"/>
        <v>1669571</v>
      </c>
      <c r="BL27" s="31">
        <f t="shared" si="24"/>
        <v>1257835</v>
      </c>
      <c r="BM27" s="31">
        <f t="shared" si="25"/>
        <v>2927406</v>
      </c>
    </row>
    <row r="28" spans="1:65" s="47" customFormat="1" ht="18.75" customHeight="1">
      <c r="A28" s="29">
        <v>23</v>
      </c>
      <c r="B28" s="30" t="s">
        <v>33</v>
      </c>
      <c r="C28" s="31">
        <v>0</v>
      </c>
      <c r="D28" s="31">
        <v>0</v>
      </c>
      <c r="E28" s="31">
        <f t="shared" si="0"/>
        <v>0</v>
      </c>
      <c r="F28" s="31">
        <v>647</v>
      </c>
      <c r="G28" s="31">
        <v>612</v>
      </c>
      <c r="H28" s="31">
        <f t="shared" si="1"/>
        <v>1259</v>
      </c>
      <c r="I28" s="31">
        <v>722</v>
      </c>
      <c r="J28" s="31">
        <v>626</v>
      </c>
      <c r="K28" s="31">
        <f t="shared" si="2"/>
        <v>1348</v>
      </c>
      <c r="L28" s="31">
        <v>697</v>
      </c>
      <c r="M28" s="31">
        <v>620</v>
      </c>
      <c r="N28" s="31">
        <f t="shared" si="3"/>
        <v>1317</v>
      </c>
      <c r="O28" s="31">
        <v>609</v>
      </c>
      <c r="P28" s="31">
        <v>629</v>
      </c>
      <c r="Q28" s="31">
        <f t="shared" si="4"/>
        <v>1238</v>
      </c>
      <c r="R28" s="31">
        <v>479</v>
      </c>
      <c r="S28" s="31">
        <v>456</v>
      </c>
      <c r="T28" s="31">
        <f t="shared" si="5"/>
        <v>935</v>
      </c>
      <c r="U28" s="31">
        <f t="shared" si="13"/>
        <v>3154</v>
      </c>
      <c r="V28" s="31">
        <f t="shared" si="13"/>
        <v>2943</v>
      </c>
      <c r="W28" s="31">
        <f t="shared" si="14"/>
        <v>6097</v>
      </c>
      <c r="X28" s="31">
        <v>328</v>
      </c>
      <c r="Y28" s="31">
        <v>416</v>
      </c>
      <c r="Z28" s="32">
        <f t="shared" si="6"/>
        <v>744</v>
      </c>
      <c r="AA28" s="31">
        <v>263</v>
      </c>
      <c r="AB28" s="31">
        <v>336</v>
      </c>
      <c r="AC28" s="32">
        <f t="shared" si="7"/>
        <v>599</v>
      </c>
      <c r="AD28" s="31">
        <v>240</v>
      </c>
      <c r="AE28" s="31">
        <v>287</v>
      </c>
      <c r="AF28" s="32">
        <f t="shared" si="8"/>
        <v>527</v>
      </c>
      <c r="AG28" s="31">
        <f t="shared" si="15"/>
        <v>831</v>
      </c>
      <c r="AH28" s="31">
        <f t="shared" si="15"/>
        <v>1039</v>
      </c>
      <c r="AI28" s="31">
        <f t="shared" si="16"/>
        <v>1870</v>
      </c>
      <c r="AJ28" s="31">
        <f t="shared" si="17"/>
        <v>3985</v>
      </c>
      <c r="AK28" s="31">
        <f t="shared" si="17"/>
        <v>3982</v>
      </c>
      <c r="AL28" s="31">
        <f t="shared" si="18"/>
        <v>7967</v>
      </c>
      <c r="AM28" s="31">
        <v>207</v>
      </c>
      <c r="AN28" s="31">
        <v>191</v>
      </c>
      <c r="AO28" s="32">
        <f t="shared" si="9"/>
        <v>398</v>
      </c>
      <c r="AP28" s="31">
        <v>122</v>
      </c>
      <c r="AQ28" s="31">
        <v>135</v>
      </c>
      <c r="AR28" s="32">
        <f t="shared" si="10"/>
        <v>257</v>
      </c>
      <c r="AS28" s="31">
        <f t="shared" si="19"/>
        <v>329</v>
      </c>
      <c r="AT28" s="31">
        <f t="shared" si="19"/>
        <v>326</v>
      </c>
      <c r="AU28" s="31">
        <f t="shared" si="20"/>
        <v>655</v>
      </c>
      <c r="AV28" s="31">
        <f t="shared" si="21"/>
        <v>4314</v>
      </c>
      <c r="AW28" s="31">
        <f t="shared" si="21"/>
        <v>4308</v>
      </c>
      <c r="AX28" s="31">
        <f t="shared" si="22"/>
        <v>8622</v>
      </c>
      <c r="AY28" s="31">
        <v>98</v>
      </c>
      <c r="AZ28" s="31">
        <v>90</v>
      </c>
      <c r="BA28" s="32">
        <f t="shared" si="26"/>
        <v>188</v>
      </c>
      <c r="BB28" s="31">
        <v>83</v>
      </c>
      <c r="BC28" s="31">
        <v>82</v>
      </c>
      <c r="BD28" s="32">
        <f t="shared" si="11"/>
        <v>165</v>
      </c>
      <c r="BE28" s="31">
        <f t="shared" si="27"/>
        <v>181</v>
      </c>
      <c r="BF28" s="31">
        <f t="shared" si="27"/>
        <v>172</v>
      </c>
      <c r="BG28" s="31">
        <f t="shared" si="28"/>
        <v>353</v>
      </c>
      <c r="BH28" s="31">
        <f t="shared" si="12"/>
        <v>4495</v>
      </c>
      <c r="BI28" s="31">
        <f t="shared" si="12"/>
        <v>4480</v>
      </c>
      <c r="BJ28" s="31">
        <f t="shared" si="23"/>
        <v>8975</v>
      </c>
      <c r="BK28" s="31">
        <f t="shared" si="24"/>
        <v>4495</v>
      </c>
      <c r="BL28" s="31">
        <f t="shared" si="24"/>
        <v>4480</v>
      </c>
      <c r="BM28" s="31">
        <f t="shared" si="25"/>
        <v>8975</v>
      </c>
    </row>
    <row r="29" spans="1:65" s="47" customFormat="1" ht="18.75" customHeight="1">
      <c r="A29" s="29">
        <v>24</v>
      </c>
      <c r="B29" s="30" t="s">
        <v>34</v>
      </c>
      <c r="C29" s="31">
        <v>51211</v>
      </c>
      <c r="D29" s="31">
        <v>47521</v>
      </c>
      <c r="E29" s="31">
        <f t="shared" si="0"/>
        <v>98732</v>
      </c>
      <c r="F29" s="31">
        <v>151376</v>
      </c>
      <c r="G29" s="31">
        <v>144734</v>
      </c>
      <c r="H29" s="31">
        <f t="shared" si="1"/>
        <v>296110</v>
      </c>
      <c r="I29" s="31">
        <v>149111</v>
      </c>
      <c r="J29" s="31">
        <v>142254</v>
      </c>
      <c r="K29" s="31">
        <f t="shared" si="2"/>
        <v>291365</v>
      </c>
      <c r="L29" s="31">
        <v>152919</v>
      </c>
      <c r="M29" s="31">
        <v>145373</v>
      </c>
      <c r="N29" s="31">
        <f t="shared" si="3"/>
        <v>298292</v>
      </c>
      <c r="O29" s="31">
        <v>157064</v>
      </c>
      <c r="P29" s="31">
        <v>148926</v>
      </c>
      <c r="Q29" s="31">
        <f t="shared" si="4"/>
        <v>305990</v>
      </c>
      <c r="R29" s="31">
        <v>162355</v>
      </c>
      <c r="S29" s="31">
        <v>155114</v>
      </c>
      <c r="T29" s="31">
        <f t="shared" si="5"/>
        <v>317469</v>
      </c>
      <c r="U29" s="31">
        <f t="shared" si="13"/>
        <v>772825</v>
      </c>
      <c r="V29" s="31">
        <f t="shared" si="13"/>
        <v>736401</v>
      </c>
      <c r="W29" s="31">
        <f t="shared" si="14"/>
        <v>1509226</v>
      </c>
      <c r="X29" s="31">
        <v>155844</v>
      </c>
      <c r="Y29" s="31">
        <v>146180</v>
      </c>
      <c r="Z29" s="32">
        <f t="shared" si="6"/>
        <v>302024</v>
      </c>
      <c r="AA29" s="31">
        <v>158238</v>
      </c>
      <c r="AB29" s="31">
        <v>149125</v>
      </c>
      <c r="AC29" s="32">
        <f t="shared" si="7"/>
        <v>307363</v>
      </c>
      <c r="AD29" s="31">
        <v>158744</v>
      </c>
      <c r="AE29" s="31">
        <v>151256</v>
      </c>
      <c r="AF29" s="32">
        <f t="shared" si="8"/>
        <v>310000</v>
      </c>
      <c r="AG29" s="31">
        <f t="shared" si="15"/>
        <v>472826</v>
      </c>
      <c r="AH29" s="31">
        <f t="shared" si="15"/>
        <v>446561</v>
      </c>
      <c r="AI29" s="31">
        <f t="shared" si="16"/>
        <v>919387</v>
      </c>
      <c r="AJ29" s="31">
        <f t="shared" si="17"/>
        <v>1245651</v>
      </c>
      <c r="AK29" s="31">
        <f t="shared" si="17"/>
        <v>1182962</v>
      </c>
      <c r="AL29" s="31">
        <f t="shared" si="18"/>
        <v>2428613</v>
      </c>
      <c r="AM29" s="31">
        <v>141677</v>
      </c>
      <c r="AN29" s="31">
        <v>136617</v>
      </c>
      <c r="AO29" s="32">
        <f t="shared" si="9"/>
        <v>278294</v>
      </c>
      <c r="AP29" s="31">
        <v>106791</v>
      </c>
      <c r="AQ29" s="31">
        <v>112654</v>
      </c>
      <c r="AR29" s="32">
        <f t="shared" si="10"/>
        <v>219445</v>
      </c>
      <c r="AS29" s="31">
        <f t="shared" si="19"/>
        <v>248468</v>
      </c>
      <c r="AT29" s="31">
        <f t="shared" si="19"/>
        <v>249271</v>
      </c>
      <c r="AU29" s="31">
        <f t="shared" si="20"/>
        <v>497739</v>
      </c>
      <c r="AV29" s="31">
        <f t="shared" si="21"/>
        <v>1494119</v>
      </c>
      <c r="AW29" s="31">
        <f t="shared" si="21"/>
        <v>1432233</v>
      </c>
      <c r="AX29" s="31">
        <f t="shared" si="22"/>
        <v>2926352</v>
      </c>
      <c r="AY29" s="31">
        <v>67830</v>
      </c>
      <c r="AZ29" s="31">
        <v>77143</v>
      </c>
      <c r="BA29" s="32">
        <f t="shared" si="26"/>
        <v>144973</v>
      </c>
      <c r="BB29" s="31">
        <v>63214</v>
      </c>
      <c r="BC29" s="31">
        <v>71704</v>
      </c>
      <c r="BD29" s="32">
        <f t="shared" si="11"/>
        <v>134918</v>
      </c>
      <c r="BE29" s="31">
        <f t="shared" si="27"/>
        <v>131044</v>
      </c>
      <c r="BF29" s="31">
        <f t="shared" si="27"/>
        <v>148847</v>
      </c>
      <c r="BG29" s="31">
        <f t="shared" si="28"/>
        <v>279891</v>
      </c>
      <c r="BH29" s="31">
        <f t="shared" si="12"/>
        <v>1625163</v>
      </c>
      <c r="BI29" s="31">
        <f t="shared" si="12"/>
        <v>1581080</v>
      </c>
      <c r="BJ29" s="31">
        <f t="shared" si="23"/>
        <v>3206243</v>
      </c>
      <c r="BK29" s="31">
        <f t="shared" si="24"/>
        <v>1676374</v>
      </c>
      <c r="BL29" s="31">
        <f t="shared" si="24"/>
        <v>1628601</v>
      </c>
      <c r="BM29" s="31">
        <f t="shared" si="25"/>
        <v>3304975</v>
      </c>
    </row>
    <row r="30" spans="1:65" s="47" customFormat="1" ht="18.75" customHeight="1">
      <c r="A30" s="29">
        <v>25</v>
      </c>
      <c r="B30" s="30" t="s">
        <v>35</v>
      </c>
      <c r="C30" s="31">
        <v>569</v>
      </c>
      <c r="D30" s="31">
        <v>545</v>
      </c>
      <c r="E30" s="31">
        <f t="shared" si="0"/>
        <v>1114</v>
      </c>
      <c r="F30" s="31">
        <v>8406</v>
      </c>
      <c r="G30" s="31">
        <v>8108</v>
      </c>
      <c r="H30" s="31">
        <f t="shared" si="1"/>
        <v>16514</v>
      </c>
      <c r="I30" s="31">
        <v>7875</v>
      </c>
      <c r="J30" s="31">
        <v>7605</v>
      </c>
      <c r="K30" s="31">
        <f t="shared" si="2"/>
        <v>15480</v>
      </c>
      <c r="L30" s="31">
        <v>8423</v>
      </c>
      <c r="M30" s="31">
        <v>8025</v>
      </c>
      <c r="N30" s="31">
        <f t="shared" si="3"/>
        <v>16448</v>
      </c>
      <c r="O30" s="31">
        <v>8237</v>
      </c>
      <c r="P30" s="31">
        <v>7968</v>
      </c>
      <c r="Q30" s="31">
        <f t="shared" si="4"/>
        <v>16205</v>
      </c>
      <c r="R30" s="31">
        <v>8910</v>
      </c>
      <c r="S30" s="31">
        <v>8540</v>
      </c>
      <c r="T30" s="31">
        <f t="shared" si="5"/>
        <v>17450</v>
      </c>
      <c r="U30" s="31">
        <f t="shared" si="13"/>
        <v>41851</v>
      </c>
      <c r="V30" s="31">
        <f t="shared" si="13"/>
        <v>40246</v>
      </c>
      <c r="W30" s="31">
        <f t="shared" si="14"/>
        <v>82097</v>
      </c>
      <c r="X30" s="31">
        <v>9709</v>
      </c>
      <c r="Y30" s="31">
        <v>9775</v>
      </c>
      <c r="Z30" s="32">
        <f t="shared" si="6"/>
        <v>19484</v>
      </c>
      <c r="AA30" s="31">
        <v>7758</v>
      </c>
      <c r="AB30" s="31">
        <v>7789</v>
      </c>
      <c r="AC30" s="32">
        <f t="shared" si="7"/>
        <v>15547</v>
      </c>
      <c r="AD30" s="31">
        <v>6366</v>
      </c>
      <c r="AE30" s="31">
        <v>6501</v>
      </c>
      <c r="AF30" s="32">
        <f t="shared" si="8"/>
        <v>12867</v>
      </c>
      <c r="AG30" s="31">
        <f t="shared" si="15"/>
        <v>23833</v>
      </c>
      <c r="AH30" s="31">
        <f t="shared" si="15"/>
        <v>24065</v>
      </c>
      <c r="AI30" s="31">
        <f t="shared" si="16"/>
        <v>47898</v>
      </c>
      <c r="AJ30" s="31">
        <f t="shared" si="17"/>
        <v>65684</v>
      </c>
      <c r="AK30" s="31">
        <f t="shared" si="17"/>
        <v>64311</v>
      </c>
      <c r="AL30" s="31">
        <f t="shared" si="18"/>
        <v>129995</v>
      </c>
      <c r="AM30" s="31">
        <v>6443</v>
      </c>
      <c r="AN30" s="31">
        <v>6571</v>
      </c>
      <c r="AO30" s="32">
        <f t="shared" si="9"/>
        <v>13014</v>
      </c>
      <c r="AP30" s="31">
        <v>5020</v>
      </c>
      <c r="AQ30" s="31">
        <v>4575</v>
      </c>
      <c r="AR30" s="32">
        <f t="shared" si="10"/>
        <v>9595</v>
      </c>
      <c r="AS30" s="31">
        <f t="shared" si="19"/>
        <v>11463</v>
      </c>
      <c r="AT30" s="31">
        <f t="shared" si="19"/>
        <v>11146</v>
      </c>
      <c r="AU30" s="31">
        <f t="shared" si="20"/>
        <v>22609</v>
      </c>
      <c r="AV30" s="31">
        <f t="shared" si="21"/>
        <v>77147</v>
      </c>
      <c r="AW30" s="31">
        <f t="shared" si="21"/>
        <v>75457</v>
      </c>
      <c r="AX30" s="31">
        <f t="shared" si="22"/>
        <v>152604</v>
      </c>
      <c r="AY30" s="31">
        <v>2534</v>
      </c>
      <c r="AZ30" s="31">
        <v>1732</v>
      </c>
      <c r="BA30" s="32">
        <f t="shared" si="26"/>
        <v>4266</v>
      </c>
      <c r="BB30" s="31">
        <v>2172</v>
      </c>
      <c r="BC30" s="31">
        <v>1568</v>
      </c>
      <c r="BD30" s="32">
        <f t="shared" si="11"/>
        <v>3740</v>
      </c>
      <c r="BE30" s="31">
        <f t="shared" si="27"/>
        <v>4706</v>
      </c>
      <c r="BF30" s="31">
        <f t="shared" si="27"/>
        <v>3300</v>
      </c>
      <c r="BG30" s="31">
        <f t="shared" si="28"/>
        <v>8006</v>
      </c>
      <c r="BH30" s="31">
        <f t="shared" si="12"/>
        <v>81853</v>
      </c>
      <c r="BI30" s="31">
        <f t="shared" si="12"/>
        <v>78757</v>
      </c>
      <c r="BJ30" s="31">
        <f t="shared" si="23"/>
        <v>160610</v>
      </c>
      <c r="BK30" s="31">
        <f t="shared" si="24"/>
        <v>82422</v>
      </c>
      <c r="BL30" s="31">
        <f t="shared" si="24"/>
        <v>79302</v>
      </c>
      <c r="BM30" s="31">
        <f t="shared" si="25"/>
        <v>161724</v>
      </c>
    </row>
    <row r="31" spans="1:65" s="47" customFormat="1" ht="18.75" customHeight="1">
      <c r="A31" s="29">
        <v>26</v>
      </c>
      <c r="B31" s="30" t="s">
        <v>36</v>
      </c>
      <c r="C31" s="31">
        <v>0</v>
      </c>
      <c r="D31" s="31">
        <v>0</v>
      </c>
      <c r="E31" s="31">
        <f t="shared" si="0"/>
        <v>0</v>
      </c>
      <c r="F31" s="31">
        <v>706319</v>
      </c>
      <c r="G31" s="31">
        <v>682297</v>
      </c>
      <c r="H31" s="31">
        <f t="shared" si="1"/>
        <v>1388616</v>
      </c>
      <c r="I31" s="31">
        <v>652566</v>
      </c>
      <c r="J31" s="31">
        <v>644642</v>
      </c>
      <c r="K31" s="31">
        <f t="shared" si="2"/>
        <v>1297208</v>
      </c>
      <c r="L31" s="31">
        <v>651847</v>
      </c>
      <c r="M31" s="31">
        <v>639789</v>
      </c>
      <c r="N31" s="31">
        <f t="shared" si="3"/>
        <v>1291636</v>
      </c>
      <c r="O31" s="31">
        <v>618694</v>
      </c>
      <c r="P31" s="31">
        <v>607318</v>
      </c>
      <c r="Q31" s="31">
        <f t="shared" si="4"/>
        <v>1226012</v>
      </c>
      <c r="R31" s="31">
        <v>541607</v>
      </c>
      <c r="S31" s="31">
        <v>535325</v>
      </c>
      <c r="T31" s="31">
        <f t="shared" si="5"/>
        <v>1076932</v>
      </c>
      <c r="U31" s="31">
        <f t="shared" si="13"/>
        <v>3171033</v>
      </c>
      <c r="V31" s="31">
        <f t="shared" si="13"/>
        <v>3109371</v>
      </c>
      <c r="W31" s="31">
        <f t="shared" si="14"/>
        <v>6280404</v>
      </c>
      <c r="X31" s="31">
        <v>381371</v>
      </c>
      <c r="Y31" s="31">
        <v>342101</v>
      </c>
      <c r="Z31" s="32">
        <f t="shared" si="6"/>
        <v>723472</v>
      </c>
      <c r="AA31" s="31">
        <v>379717</v>
      </c>
      <c r="AB31" s="31">
        <v>313243</v>
      </c>
      <c r="AC31" s="32">
        <f t="shared" si="7"/>
        <v>692960</v>
      </c>
      <c r="AD31" s="31">
        <v>332182</v>
      </c>
      <c r="AE31" s="31">
        <v>310816</v>
      </c>
      <c r="AF31" s="32">
        <f t="shared" si="8"/>
        <v>642998</v>
      </c>
      <c r="AG31" s="31">
        <f t="shared" si="15"/>
        <v>1093270</v>
      </c>
      <c r="AH31" s="31">
        <f t="shared" si="15"/>
        <v>966160</v>
      </c>
      <c r="AI31" s="31">
        <f t="shared" si="16"/>
        <v>2059430</v>
      </c>
      <c r="AJ31" s="31">
        <f t="shared" si="17"/>
        <v>4264303</v>
      </c>
      <c r="AK31" s="31">
        <f t="shared" si="17"/>
        <v>4075531</v>
      </c>
      <c r="AL31" s="31">
        <f t="shared" si="18"/>
        <v>8339834</v>
      </c>
      <c r="AM31" s="31">
        <v>364657</v>
      </c>
      <c r="AN31" s="31">
        <v>248629</v>
      </c>
      <c r="AO31" s="32">
        <f t="shared" si="9"/>
        <v>613286</v>
      </c>
      <c r="AP31" s="31">
        <v>379674</v>
      </c>
      <c r="AQ31" s="31">
        <v>258987</v>
      </c>
      <c r="AR31" s="32">
        <f t="shared" si="10"/>
        <v>638661</v>
      </c>
      <c r="AS31" s="31">
        <f t="shared" si="19"/>
        <v>744331</v>
      </c>
      <c r="AT31" s="31">
        <f t="shared" si="19"/>
        <v>507616</v>
      </c>
      <c r="AU31" s="31">
        <f t="shared" si="20"/>
        <v>1251947</v>
      </c>
      <c r="AV31" s="31">
        <f t="shared" si="21"/>
        <v>5008634</v>
      </c>
      <c r="AW31" s="31">
        <f t="shared" si="21"/>
        <v>4583147</v>
      </c>
      <c r="AX31" s="31">
        <f t="shared" si="22"/>
        <v>9591781</v>
      </c>
      <c r="AY31" s="31">
        <v>128001</v>
      </c>
      <c r="AZ31" s="31">
        <v>96270</v>
      </c>
      <c r="BA31" s="32">
        <f t="shared" si="26"/>
        <v>224271</v>
      </c>
      <c r="BB31" s="31">
        <v>133273</v>
      </c>
      <c r="BC31" s="31">
        <v>100276</v>
      </c>
      <c r="BD31" s="32">
        <f t="shared" si="11"/>
        <v>233549</v>
      </c>
      <c r="BE31" s="31">
        <f t="shared" si="27"/>
        <v>261274</v>
      </c>
      <c r="BF31" s="31">
        <f t="shared" si="27"/>
        <v>196546</v>
      </c>
      <c r="BG31" s="31">
        <f t="shared" si="28"/>
        <v>457820</v>
      </c>
      <c r="BH31" s="31">
        <f t="shared" si="12"/>
        <v>5269908</v>
      </c>
      <c r="BI31" s="31">
        <f t="shared" si="12"/>
        <v>4779693</v>
      </c>
      <c r="BJ31" s="31">
        <f t="shared" si="23"/>
        <v>10049601</v>
      </c>
      <c r="BK31" s="31">
        <f t="shared" si="24"/>
        <v>5269908</v>
      </c>
      <c r="BL31" s="31">
        <f t="shared" si="24"/>
        <v>4779693</v>
      </c>
      <c r="BM31" s="31">
        <f t="shared" si="25"/>
        <v>10049601</v>
      </c>
    </row>
    <row r="32" spans="1:65" s="47" customFormat="1" ht="18.75" customHeight="1">
      <c r="A32" s="29">
        <v>27</v>
      </c>
      <c r="B32" s="30" t="s">
        <v>37</v>
      </c>
      <c r="C32" s="35">
        <v>0</v>
      </c>
      <c r="D32" s="35">
        <v>0</v>
      </c>
      <c r="E32" s="31">
        <f t="shared" si="0"/>
        <v>0</v>
      </c>
      <c r="F32" s="35">
        <v>34019</v>
      </c>
      <c r="G32" s="35">
        <v>33656</v>
      </c>
      <c r="H32" s="31">
        <f t="shared" si="1"/>
        <v>67675</v>
      </c>
      <c r="I32" s="35">
        <v>30072</v>
      </c>
      <c r="J32" s="35">
        <v>29629</v>
      </c>
      <c r="K32" s="31">
        <f t="shared" si="2"/>
        <v>59701</v>
      </c>
      <c r="L32" s="35">
        <v>30164</v>
      </c>
      <c r="M32" s="35">
        <v>28622</v>
      </c>
      <c r="N32" s="31">
        <f t="shared" si="3"/>
        <v>58786</v>
      </c>
      <c r="O32" s="35">
        <v>28881</v>
      </c>
      <c r="P32" s="35">
        <v>27994</v>
      </c>
      <c r="Q32" s="31">
        <f t="shared" si="4"/>
        <v>56875</v>
      </c>
      <c r="R32" s="35">
        <v>26781</v>
      </c>
      <c r="S32" s="35">
        <v>26856</v>
      </c>
      <c r="T32" s="31">
        <f t="shared" si="5"/>
        <v>53637</v>
      </c>
      <c r="U32" s="31">
        <f t="shared" si="13"/>
        <v>149917</v>
      </c>
      <c r="V32" s="31">
        <f t="shared" si="13"/>
        <v>146757</v>
      </c>
      <c r="W32" s="31">
        <f t="shared" si="14"/>
        <v>296674</v>
      </c>
      <c r="X32" s="35">
        <v>25100</v>
      </c>
      <c r="Y32" s="35">
        <v>24359</v>
      </c>
      <c r="Z32" s="32">
        <f>X32+Y32</f>
        <v>49459</v>
      </c>
      <c r="AA32" s="35">
        <v>24180</v>
      </c>
      <c r="AB32" s="35">
        <v>23310</v>
      </c>
      <c r="AC32" s="32">
        <f t="shared" si="7"/>
        <v>47490</v>
      </c>
      <c r="AD32" s="35">
        <v>22600</v>
      </c>
      <c r="AE32" s="35">
        <v>21777</v>
      </c>
      <c r="AF32" s="32">
        <f t="shared" si="8"/>
        <v>44377</v>
      </c>
      <c r="AG32" s="31">
        <f t="shared" si="15"/>
        <v>71880</v>
      </c>
      <c r="AH32" s="31">
        <f t="shared" si="15"/>
        <v>69446</v>
      </c>
      <c r="AI32" s="31">
        <f t="shared" si="16"/>
        <v>141326</v>
      </c>
      <c r="AJ32" s="31">
        <f t="shared" si="17"/>
        <v>221797</v>
      </c>
      <c r="AK32" s="31">
        <f t="shared" si="17"/>
        <v>216203</v>
      </c>
      <c r="AL32" s="31">
        <f t="shared" si="18"/>
        <v>438000</v>
      </c>
      <c r="AM32" s="35">
        <v>19679</v>
      </c>
      <c r="AN32" s="35">
        <v>13822</v>
      </c>
      <c r="AO32" s="32">
        <f t="shared" si="9"/>
        <v>33501</v>
      </c>
      <c r="AP32" s="35">
        <v>18321</v>
      </c>
      <c r="AQ32" s="35">
        <v>13519</v>
      </c>
      <c r="AR32" s="32">
        <f t="shared" si="10"/>
        <v>31840</v>
      </c>
      <c r="AS32" s="31">
        <f t="shared" si="19"/>
        <v>38000</v>
      </c>
      <c r="AT32" s="31">
        <f t="shared" si="19"/>
        <v>27341</v>
      </c>
      <c r="AU32" s="31">
        <f t="shared" si="20"/>
        <v>65341</v>
      </c>
      <c r="AV32" s="31">
        <f t="shared" si="21"/>
        <v>259797</v>
      </c>
      <c r="AW32" s="31">
        <f t="shared" si="21"/>
        <v>243544</v>
      </c>
      <c r="AX32" s="31">
        <f t="shared" si="22"/>
        <v>503341</v>
      </c>
      <c r="AY32" s="35">
        <v>9986</v>
      </c>
      <c r="AZ32" s="35">
        <v>6935</v>
      </c>
      <c r="BA32" s="32">
        <f t="shared" si="26"/>
        <v>16921</v>
      </c>
      <c r="BB32" s="35">
        <v>8061</v>
      </c>
      <c r="BC32" s="35">
        <v>6643</v>
      </c>
      <c r="BD32" s="32">
        <f t="shared" si="11"/>
        <v>14704</v>
      </c>
      <c r="BE32" s="31">
        <f t="shared" si="27"/>
        <v>18047</v>
      </c>
      <c r="BF32" s="31">
        <f t="shared" si="27"/>
        <v>13578</v>
      </c>
      <c r="BG32" s="31">
        <f t="shared" si="28"/>
        <v>31625</v>
      </c>
      <c r="BH32" s="31">
        <f t="shared" si="12"/>
        <v>277844</v>
      </c>
      <c r="BI32" s="31">
        <f t="shared" si="12"/>
        <v>257122</v>
      </c>
      <c r="BJ32" s="31">
        <f t="shared" si="23"/>
        <v>534966</v>
      </c>
      <c r="BK32" s="31">
        <f t="shared" si="24"/>
        <v>277844</v>
      </c>
      <c r="BL32" s="31">
        <f t="shared" si="24"/>
        <v>257122</v>
      </c>
      <c r="BM32" s="31">
        <f t="shared" si="25"/>
        <v>534966</v>
      </c>
    </row>
    <row r="33" spans="1:65" s="47" customFormat="1" ht="18.75" customHeight="1">
      <c r="A33" s="29">
        <v>28</v>
      </c>
      <c r="B33" s="30" t="s">
        <v>38</v>
      </c>
      <c r="C33" s="30">
        <v>0</v>
      </c>
      <c r="D33" s="30">
        <v>0</v>
      </c>
      <c r="E33" s="31">
        <f t="shared" si="0"/>
        <v>0</v>
      </c>
      <c r="F33" s="35">
        <v>349609</v>
      </c>
      <c r="G33" s="35">
        <v>331931</v>
      </c>
      <c r="H33" s="31">
        <f t="shared" si="1"/>
        <v>681540</v>
      </c>
      <c r="I33" s="35">
        <v>265580</v>
      </c>
      <c r="J33" s="35">
        <v>256334</v>
      </c>
      <c r="K33" s="31">
        <f t="shared" si="2"/>
        <v>521914</v>
      </c>
      <c r="L33" s="35">
        <v>255504</v>
      </c>
      <c r="M33" s="35">
        <v>246702</v>
      </c>
      <c r="N33" s="31">
        <f t="shared" si="3"/>
        <v>502206</v>
      </c>
      <c r="O33" s="35">
        <v>253824</v>
      </c>
      <c r="P33" s="35">
        <v>248836</v>
      </c>
      <c r="Q33" s="31">
        <f t="shared" si="4"/>
        <v>502660</v>
      </c>
      <c r="R33" s="35">
        <v>254931</v>
      </c>
      <c r="S33" s="35">
        <v>249112</v>
      </c>
      <c r="T33" s="31">
        <f t="shared" si="5"/>
        <v>504043</v>
      </c>
      <c r="U33" s="31">
        <f t="shared" si="13"/>
        <v>1379448</v>
      </c>
      <c r="V33" s="31">
        <f t="shared" si="13"/>
        <v>1332915</v>
      </c>
      <c r="W33" s="31">
        <f t="shared" si="14"/>
        <v>2712363</v>
      </c>
      <c r="X33" s="35">
        <v>224473</v>
      </c>
      <c r="Y33" s="35">
        <v>219717</v>
      </c>
      <c r="Z33" s="33">
        <f t="shared" si="6"/>
        <v>444190</v>
      </c>
      <c r="AA33" s="35">
        <v>207039</v>
      </c>
      <c r="AB33" s="35">
        <v>204807</v>
      </c>
      <c r="AC33" s="33">
        <f t="shared" si="7"/>
        <v>411846</v>
      </c>
      <c r="AD33" s="35">
        <v>178049</v>
      </c>
      <c r="AE33" s="35">
        <v>174992</v>
      </c>
      <c r="AF33" s="33">
        <f t="shared" si="8"/>
        <v>353041</v>
      </c>
      <c r="AG33" s="31">
        <f t="shared" si="15"/>
        <v>609561</v>
      </c>
      <c r="AH33" s="31">
        <f t="shared" si="15"/>
        <v>599516</v>
      </c>
      <c r="AI33" s="31">
        <f t="shared" si="16"/>
        <v>1209077</v>
      </c>
      <c r="AJ33" s="31">
        <f t="shared" si="17"/>
        <v>1989009</v>
      </c>
      <c r="AK33" s="31">
        <f t="shared" si="17"/>
        <v>1932431</v>
      </c>
      <c r="AL33" s="31">
        <f t="shared" si="18"/>
        <v>3921440</v>
      </c>
      <c r="AM33" s="35">
        <v>147108</v>
      </c>
      <c r="AN33" s="35">
        <v>141905</v>
      </c>
      <c r="AO33" s="32">
        <f>AM33+AN33</f>
        <v>289013</v>
      </c>
      <c r="AP33" s="35">
        <v>111067</v>
      </c>
      <c r="AQ33" s="35">
        <v>100028</v>
      </c>
      <c r="AR33" s="32">
        <f t="shared" si="10"/>
        <v>211095</v>
      </c>
      <c r="AS33" s="31">
        <f t="shared" si="19"/>
        <v>258175</v>
      </c>
      <c r="AT33" s="31">
        <f t="shared" si="19"/>
        <v>241933</v>
      </c>
      <c r="AU33" s="31">
        <f t="shared" si="20"/>
        <v>500108</v>
      </c>
      <c r="AV33" s="31">
        <f t="shared" si="21"/>
        <v>2247184</v>
      </c>
      <c r="AW33" s="31">
        <f t="shared" si="21"/>
        <v>2174364</v>
      </c>
      <c r="AX33" s="31">
        <f t="shared" si="22"/>
        <v>4421548</v>
      </c>
      <c r="AY33" s="35">
        <v>80344</v>
      </c>
      <c r="AZ33" s="35">
        <v>56152</v>
      </c>
      <c r="BA33" s="32">
        <f t="shared" si="26"/>
        <v>136496</v>
      </c>
      <c r="BB33" s="35">
        <v>54114</v>
      </c>
      <c r="BC33" s="35">
        <v>35294</v>
      </c>
      <c r="BD33" s="32">
        <f t="shared" si="11"/>
        <v>89408</v>
      </c>
      <c r="BE33" s="31">
        <f t="shared" si="27"/>
        <v>134458</v>
      </c>
      <c r="BF33" s="31">
        <f t="shared" si="27"/>
        <v>91446</v>
      </c>
      <c r="BG33" s="31">
        <f t="shared" si="28"/>
        <v>225904</v>
      </c>
      <c r="BH33" s="31">
        <f t="shared" si="12"/>
        <v>2381642</v>
      </c>
      <c r="BI33" s="31">
        <f t="shared" si="12"/>
        <v>2265810</v>
      </c>
      <c r="BJ33" s="31">
        <f t="shared" si="23"/>
        <v>4647452</v>
      </c>
      <c r="BK33" s="31">
        <f t="shared" si="24"/>
        <v>2381642</v>
      </c>
      <c r="BL33" s="31">
        <f t="shared" si="24"/>
        <v>2265810</v>
      </c>
      <c r="BM33" s="31">
        <f t="shared" si="25"/>
        <v>4647452</v>
      </c>
    </row>
    <row r="34" spans="1:65" s="47" customFormat="1" ht="18.75" customHeight="1">
      <c r="A34" s="29">
        <v>29</v>
      </c>
      <c r="B34" s="30" t="s">
        <v>39</v>
      </c>
      <c r="C34" s="31">
        <v>0</v>
      </c>
      <c r="D34" s="31">
        <v>0</v>
      </c>
      <c r="E34" s="31">
        <f t="shared" si="0"/>
        <v>0</v>
      </c>
      <c r="F34" s="31">
        <v>0</v>
      </c>
      <c r="G34" s="31">
        <v>0</v>
      </c>
      <c r="H34" s="31">
        <f t="shared" si="1"/>
        <v>0</v>
      </c>
      <c r="I34" s="31">
        <v>0</v>
      </c>
      <c r="J34" s="31">
        <v>0</v>
      </c>
      <c r="K34" s="31">
        <f t="shared" si="2"/>
        <v>0</v>
      </c>
      <c r="L34" s="31">
        <v>0</v>
      </c>
      <c r="M34" s="31">
        <v>0</v>
      </c>
      <c r="N34" s="31">
        <f t="shared" si="3"/>
        <v>0</v>
      </c>
      <c r="O34" s="31">
        <v>0</v>
      </c>
      <c r="P34" s="31">
        <v>0</v>
      </c>
      <c r="Q34" s="31">
        <f t="shared" si="4"/>
        <v>0</v>
      </c>
      <c r="R34" s="31">
        <v>0</v>
      </c>
      <c r="S34" s="31">
        <v>0</v>
      </c>
      <c r="T34" s="31">
        <f t="shared" si="5"/>
        <v>0</v>
      </c>
      <c r="U34" s="31">
        <f t="shared" si="13"/>
        <v>0</v>
      </c>
      <c r="V34" s="31">
        <f t="shared" si="13"/>
        <v>0</v>
      </c>
      <c r="W34" s="31">
        <f t="shared" si="14"/>
        <v>0</v>
      </c>
      <c r="X34" s="31">
        <v>0</v>
      </c>
      <c r="Y34" s="31">
        <v>0</v>
      </c>
      <c r="Z34" s="32">
        <f t="shared" si="6"/>
        <v>0</v>
      </c>
      <c r="AA34" s="31">
        <v>0</v>
      </c>
      <c r="AB34" s="31">
        <v>0</v>
      </c>
      <c r="AC34" s="32">
        <f t="shared" si="7"/>
        <v>0</v>
      </c>
      <c r="AD34" s="31">
        <v>0</v>
      </c>
      <c r="AE34" s="31">
        <v>0</v>
      </c>
      <c r="AF34" s="32">
        <f t="shared" si="8"/>
        <v>0</v>
      </c>
      <c r="AG34" s="31">
        <f t="shared" si="15"/>
        <v>0</v>
      </c>
      <c r="AH34" s="31">
        <f t="shared" si="15"/>
        <v>0</v>
      </c>
      <c r="AI34" s="31">
        <f t="shared" si="16"/>
        <v>0</v>
      </c>
      <c r="AJ34" s="31">
        <f t="shared" si="17"/>
        <v>0</v>
      </c>
      <c r="AK34" s="31">
        <f t="shared" si="17"/>
        <v>0</v>
      </c>
      <c r="AL34" s="31">
        <f t="shared" si="18"/>
        <v>0</v>
      </c>
      <c r="AM34" s="31">
        <v>0</v>
      </c>
      <c r="AN34" s="31">
        <v>0</v>
      </c>
      <c r="AO34" s="32">
        <f t="shared" si="9"/>
        <v>0</v>
      </c>
      <c r="AP34" s="31">
        <v>0</v>
      </c>
      <c r="AQ34" s="31">
        <v>0</v>
      </c>
      <c r="AR34" s="32">
        <f t="shared" si="10"/>
        <v>0</v>
      </c>
      <c r="AS34" s="31">
        <f t="shared" si="19"/>
        <v>0</v>
      </c>
      <c r="AT34" s="31">
        <f t="shared" si="19"/>
        <v>0</v>
      </c>
      <c r="AU34" s="31">
        <f t="shared" si="20"/>
        <v>0</v>
      </c>
      <c r="AV34" s="31">
        <f t="shared" si="21"/>
        <v>0</v>
      </c>
      <c r="AW34" s="31">
        <f t="shared" si="21"/>
        <v>0</v>
      </c>
      <c r="AX34" s="31">
        <f t="shared" si="22"/>
        <v>0</v>
      </c>
      <c r="AY34" s="31">
        <v>0</v>
      </c>
      <c r="AZ34" s="31">
        <v>0</v>
      </c>
      <c r="BA34" s="32">
        <f t="shared" si="26"/>
        <v>0</v>
      </c>
      <c r="BB34" s="31">
        <v>0</v>
      </c>
      <c r="BC34" s="31">
        <v>0</v>
      </c>
      <c r="BD34" s="32">
        <f t="shared" si="11"/>
        <v>0</v>
      </c>
      <c r="BE34" s="31">
        <f t="shared" si="27"/>
        <v>0</v>
      </c>
      <c r="BF34" s="31">
        <f t="shared" si="27"/>
        <v>0</v>
      </c>
      <c r="BG34" s="31">
        <f t="shared" si="28"/>
        <v>0</v>
      </c>
      <c r="BH34" s="31">
        <f t="shared" si="12"/>
        <v>0</v>
      </c>
      <c r="BI34" s="31">
        <f t="shared" si="12"/>
        <v>0</v>
      </c>
      <c r="BJ34" s="31">
        <f t="shared" si="23"/>
        <v>0</v>
      </c>
      <c r="BK34" s="31">
        <f t="shared" si="24"/>
        <v>0</v>
      </c>
      <c r="BL34" s="31">
        <f t="shared" si="24"/>
        <v>0</v>
      </c>
      <c r="BM34" s="31">
        <f t="shared" si="25"/>
        <v>0</v>
      </c>
    </row>
    <row r="35" spans="1:65" s="47" customFormat="1" ht="18.75" customHeight="1">
      <c r="A35" s="29">
        <v>30</v>
      </c>
      <c r="B35" s="30" t="s">
        <v>40</v>
      </c>
      <c r="C35" s="31">
        <v>297</v>
      </c>
      <c r="D35" s="31">
        <v>329</v>
      </c>
      <c r="E35" s="31">
        <f t="shared" si="0"/>
        <v>626</v>
      </c>
      <c r="F35" s="31">
        <v>445</v>
      </c>
      <c r="G35" s="31">
        <v>411</v>
      </c>
      <c r="H35" s="31">
        <f t="shared" si="1"/>
        <v>856</v>
      </c>
      <c r="I35" s="31">
        <v>694</v>
      </c>
      <c r="J35" s="31">
        <v>565</v>
      </c>
      <c r="K35" s="31">
        <f t="shared" si="2"/>
        <v>1259</v>
      </c>
      <c r="L35" s="31">
        <v>748</v>
      </c>
      <c r="M35" s="31">
        <v>682</v>
      </c>
      <c r="N35" s="31">
        <f t="shared" si="3"/>
        <v>1430</v>
      </c>
      <c r="O35" s="31">
        <v>865</v>
      </c>
      <c r="P35" s="31">
        <v>772</v>
      </c>
      <c r="Q35" s="31">
        <f t="shared" si="4"/>
        <v>1637</v>
      </c>
      <c r="R35" s="31">
        <v>1025</v>
      </c>
      <c r="S35" s="31">
        <v>782</v>
      </c>
      <c r="T35" s="31">
        <f t="shared" si="5"/>
        <v>1807</v>
      </c>
      <c r="U35" s="31">
        <f t="shared" si="13"/>
        <v>3777</v>
      </c>
      <c r="V35" s="31">
        <f t="shared" si="13"/>
        <v>3212</v>
      </c>
      <c r="W35" s="31">
        <f t="shared" si="14"/>
        <v>6989</v>
      </c>
      <c r="X35" s="31">
        <v>949</v>
      </c>
      <c r="Y35" s="31">
        <v>798</v>
      </c>
      <c r="Z35" s="32">
        <f t="shared" si="6"/>
        <v>1747</v>
      </c>
      <c r="AA35" s="31">
        <v>897</v>
      </c>
      <c r="AB35" s="31">
        <v>891</v>
      </c>
      <c r="AC35" s="32">
        <f t="shared" si="7"/>
        <v>1788</v>
      </c>
      <c r="AD35" s="31">
        <v>957</v>
      </c>
      <c r="AE35" s="31">
        <v>948</v>
      </c>
      <c r="AF35" s="32">
        <f t="shared" si="8"/>
        <v>1905</v>
      </c>
      <c r="AG35" s="31">
        <f t="shared" si="15"/>
        <v>2803</v>
      </c>
      <c r="AH35" s="31">
        <f t="shared" si="15"/>
        <v>2637</v>
      </c>
      <c r="AI35" s="31">
        <f t="shared" si="16"/>
        <v>5440</v>
      </c>
      <c r="AJ35" s="31">
        <f t="shared" si="17"/>
        <v>6580</v>
      </c>
      <c r="AK35" s="31">
        <f t="shared" si="17"/>
        <v>5849</v>
      </c>
      <c r="AL35" s="31">
        <f t="shared" si="18"/>
        <v>12429</v>
      </c>
      <c r="AM35" s="31">
        <v>658</v>
      </c>
      <c r="AN35" s="31">
        <v>603</v>
      </c>
      <c r="AO35" s="32">
        <f t="shared" si="9"/>
        <v>1261</v>
      </c>
      <c r="AP35" s="31">
        <v>550</v>
      </c>
      <c r="AQ35" s="31">
        <v>500</v>
      </c>
      <c r="AR35" s="32">
        <f t="shared" si="10"/>
        <v>1050</v>
      </c>
      <c r="AS35" s="31">
        <f t="shared" si="19"/>
        <v>1208</v>
      </c>
      <c r="AT35" s="31">
        <f t="shared" si="19"/>
        <v>1103</v>
      </c>
      <c r="AU35" s="31">
        <f t="shared" si="20"/>
        <v>2311</v>
      </c>
      <c r="AV35" s="31">
        <f t="shared" si="21"/>
        <v>7788</v>
      </c>
      <c r="AW35" s="31">
        <f t="shared" si="21"/>
        <v>6952</v>
      </c>
      <c r="AX35" s="31">
        <f t="shared" si="22"/>
        <v>14740</v>
      </c>
      <c r="AY35" s="31">
        <v>1049</v>
      </c>
      <c r="AZ35" s="31">
        <v>888</v>
      </c>
      <c r="BA35" s="32">
        <f t="shared" si="26"/>
        <v>1937</v>
      </c>
      <c r="BB35" s="31">
        <v>350</v>
      </c>
      <c r="BC35" s="31">
        <v>378</v>
      </c>
      <c r="BD35" s="32">
        <f t="shared" si="11"/>
        <v>728</v>
      </c>
      <c r="BE35" s="31">
        <f t="shared" si="27"/>
        <v>1399</v>
      </c>
      <c r="BF35" s="31">
        <f t="shared" si="27"/>
        <v>1266</v>
      </c>
      <c r="BG35" s="31">
        <f t="shared" si="28"/>
        <v>2665</v>
      </c>
      <c r="BH35" s="31">
        <f t="shared" si="12"/>
        <v>9187</v>
      </c>
      <c r="BI35" s="31">
        <f t="shared" si="12"/>
        <v>8218</v>
      </c>
      <c r="BJ35" s="31">
        <f t="shared" si="23"/>
        <v>17405</v>
      </c>
      <c r="BK35" s="31">
        <f t="shared" si="24"/>
        <v>9484</v>
      </c>
      <c r="BL35" s="31">
        <f t="shared" si="24"/>
        <v>8547</v>
      </c>
      <c r="BM35" s="31">
        <f t="shared" si="25"/>
        <v>18031</v>
      </c>
    </row>
    <row r="36" spans="1:65" s="47" customFormat="1" ht="18.75" customHeight="1">
      <c r="A36" s="29">
        <v>31</v>
      </c>
      <c r="B36" s="30" t="s">
        <v>41</v>
      </c>
      <c r="C36" s="35">
        <v>0</v>
      </c>
      <c r="D36" s="35">
        <v>0</v>
      </c>
      <c r="E36" s="31">
        <f t="shared" si="0"/>
        <v>0</v>
      </c>
      <c r="F36" s="35">
        <v>95</v>
      </c>
      <c r="G36" s="35">
        <v>64</v>
      </c>
      <c r="H36" s="31">
        <f t="shared" si="1"/>
        <v>159</v>
      </c>
      <c r="I36" s="35">
        <v>60</v>
      </c>
      <c r="J36" s="35">
        <v>66</v>
      </c>
      <c r="K36" s="31">
        <f t="shared" si="2"/>
        <v>126</v>
      </c>
      <c r="L36" s="35">
        <v>75</v>
      </c>
      <c r="M36" s="35">
        <v>60</v>
      </c>
      <c r="N36" s="31">
        <f t="shared" si="3"/>
        <v>135</v>
      </c>
      <c r="O36" s="35">
        <v>73</v>
      </c>
      <c r="P36" s="35">
        <v>55</v>
      </c>
      <c r="Q36" s="31">
        <f t="shared" si="4"/>
        <v>128</v>
      </c>
      <c r="R36" s="35">
        <v>75</v>
      </c>
      <c r="S36" s="35">
        <v>56</v>
      </c>
      <c r="T36" s="31">
        <f t="shared" si="5"/>
        <v>131</v>
      </c>
      <c r="U36" s="31">
        <f t="shared" si="13"/>
        <v>378</v>
      </c>
      <c r="V36" s="31">
        <f t="shared" si="13"/>
        <v>301</v>
      </c>
      <c r="W36" s="31">
        <f t="shared" si="14"/>
        <v>679</v>
      </c>
      <c r="X36" s="35">
        <v>71</v>
      </c>
      <c r="Y36" s="35">
        <v>71</v>
      </c>
      <c r="Z36" s="32">
        <f t="shared" si="6"/>
        <v>142</v>
      </c>
      <c r="AA36" s="35">
        <v>63</v>
      </c>
      <c r="AB36" s="35">
        <v>69</v>
      </c>
      <c r="AC36" s="32">
        <f t="shared" si="7"/>
        <v>132</v>
      </c>
      <c r="AD36" s="35">
        <v>87</v>
      </c>
      <c r="AE36" s="35">
        <v>70</v>
      </c>
      <c r="AF36" s="32">
        <f t="shared" si="8"/>
        <v>157</v>
      </c>
      <c r="AG36" s="31">
        <f t="shared" si="15"/>
        <v>221</v>
      </c>
      <c r="AH36" s="31">
        <f t="shared" si="15"/>
        <v>210</v>
      </c>
      <c r="AI36" s="31">
        <f t="shared" si="16"/>
        <v>431</v>
      </c>
      <c r="AJ36" s="31">
        <f t="shared" si="17"/>
        <v>599</v>
      </c>
      <c r="AK36" s="31">
        <f t="shared" si="17"/>
        <v>511</v>
      </c>
      <c r="AL36" s="31">
        <f t="shared" si="18"/>
        <v>1110</v>
      </c>
      <c r="AM36" s="35">
        <v>56</v>
      </c>
      <c r="AN36" s="35">
        <v>50</v>
      </c>
      <c r="AO36" s="32">
        <f t="shared" si="9"/>
        <v>106</v>
      </c>
      <c r="AP36" s="35">
        <v>44</v>
      </c>
      <c r="AQ36" s="35">
        <v>54</v>
      </c>
      <c r="AR36" s="32">
        <f t="shared" si="10"/>
        <v>98</v>
      </c>
      <c r="AS36" s="31">
        <f t="shared" si="19"/>
        <v>100</v>
      </c>
      <c r="AT36" s="31">
        <f t="shared" si="19"/>
        <v>104</v>
      </c>
      <c r="AU36" s="31">
        <f t="shared" si="20"/>
        <v>204</v>
      </c>
      <c r="AV36" s="31">
        <f t="shared" si="21"/>
        <v>699</v>
      </c>
      <c r="AW36" s="31">
        <f t="shared" si="21"/>
        <v>615</v>
      </c>
      <c r="AX36" s="31">
        <f t="shared" si="22"/>
        <v>1314</v>
      </c>
      <c r="AY36" s="35">
        <v>34</v>
      </c>
      <c r="AZ36" s="35">
        <v>25</v>
      </c>
      <c r="BA36" s="32">
        <f t="shared" si="26"/>
        <v>59</v>
      </c>
      <c r="BB36" s="35">
        <v>31</v>
      </c>
      <c r="BC36" s="35">
        <v>23</v>
      </c>
      <c r="BD36" s="32">
        <f t="shared" si="11"/>
        <v>54</v>
      </c>
      <c r="BE36" s="31">
        <f t="shared" si="27"/>
        <v>65</v>
      </c>
      <c r="BF36" s="31">
        <f t="shared" si="27"/>
        <v>48</v>
      </c>
      <c r="BG36" s="31">
        <f t="shared" si="28"/>
        <v>113</v>
      </c>
      <c r="BH36" s="31">
        <f t="shared" si="12"/>
        <v>764</v>
      </c>
      <c r="BI36" s="31">
        <f t="shared" si="12"/>
        <v>663</v>
      </c>
      <c r="BJ36" s="31">
        <f t="shared" si="23"/>
        <v>1427</v>
      </c>
      <c r="BK36" s="31">
        <f t="shared" si="24"/>
        <v>764</v>
      </c>
      <c r="BL36" s="31">
        <f t="shared" si="24"/>
        <v>663</v>
      </c>
      <c r="BM36" s="31">
        <f t="shared" si="25"/>
        <v>1427</v>
      </c>
    </row>
    <row r="37" spans="1:65" s="47" customFormat="1" ht="18.75" customHeight="1">
      <c r="A37" s="29">
        <v>32</v>
      </c>
      <c r="B37" s="30" t="s">
        <v>42</v>
      </c>
      <c r="C37" s="31">
        <v>44</v>
      </c>
      <c r="D37" s="31">
        <v>34</v>
      </c>
      <c r="E37" s="31">
        <f t="shared" si="0"/>
        <v>78</v>
      </c>
      <c r="F37" s="31">
        <v>86</v>
      </c>
      <c r="G37" s="31">
        <v>71</v>
      </c>
      <c r="H37" s="31">
        <f t="shared" si="1"/>
        <v>157</v>
      </c>
      <c r="I37" s="31">
        <v>79</v>
      </c>
      <c r="J37" s="31">
        <v>69</v>
      </c>
      <c r="K37" s="31">
        <f t="shared" si="2"/>
        <v>148</v>
      </c>
      <c r="L37" s="31">
        <v>92</v>
      </c>
      <c r="M37" s="31">
        <v>73</v>
      </c>
      <c r="N37" s="31">
        <f t="shared" si="3"/>
        <v>165</v>
      </c>
      <c r="O37" s="31">
        <v>86</v>
      </c>
      <c r="P37" s="31">
        <v>63</v>
      </c>
      <c r="Q37" s="31">
        <f t="shared" si="4"/>
        <v>149</v>
      </c>
      <c r="R37" s="31">
        <v>72</v>
      </c>
      <c r="S37" s="31">
        <v>68</v>
      </c>
      <c r="T37" s="31">
        <f t="shared" si="5"/>
        <v>140</v>
      </c>
      <c r="U37" s="31">
        <f t="shared" si="13"/>
        <v>415</v>
      </c>
      <c r="V37" s="31">
        <f t="shared" si="13"/>
        <v>344</v>
      </c>
      <c r="W37" s="31">
        <f t="shared" si="14"/>
        <v>759</v>
      </c>
      <c r="X37" s="31">
        <v>89</v>
      </c>
      <c r="Y37" s="31">
        <v>80</v>
      </c>
      <c r="Z37" s="32">
        <f t="shared" si="6"/>
        <v>169</v>
      </c>
      <c r="AA37" s="31">
        <v>76</v>
      </c>
      <c r="AB37" s="31">
        <v>54</v>
      </c>
      <c r="AC37" s="32">
        <f t="shared" si="7"/>
        <v>130</v>
      </c>
      <c r="AD37" s="31">
        <v>95</v>
      </c>
      <c r="AE37" s="31">
        <v>78</v>
      </c>
      <c r="AF37" s="32">
        <f t="shared" si="8"/>
        <v>173</v>
      </c>
      <c r="AG37" s="31">
        <f t="shared" si="15"/>
        <v>260</v>
      </c>
      <c r="AH37" s="31">
        <f t="shared" si="15"/>
        <v>212</v>
      </c>
      <c r="AI37" s="31">
        <f t="shared" si="16"/>
        <v>472</v>
      </c>
      <c r="AJ37" s="31">
        <f t="shared" si="17"/>
        <v>675</v>
      </c>
      <c r="AK37" s="31">
        <f t="shared" si="17"/>
        <v>556</v>
      </c>
      <c r="AL37" s="31">
        <f t="shared" si="18"/>
        <v>1231</v>
      </c>
      <c r="AM37" s="31">
        <v>97</v>
      </c>
      <c r="AN37" s="31">
        <v>79</v>
      </c>
      <c r="AO37" s="32">
        <f t="shared" si="9"/>
        <v>176</v>
      </c>
      <c r="AP37" s="31">
        <v>86</v>
      </c>
      <c r="AQ37" s="31">
        <v>74</v>
      </c>
      <c r="AR37" s="32">
        <f t="shared" si="10"/>
        <v>160</v>
      </c>
      <c r="AS37" s="31">
        <f t="shared" si="19"/>
        <v>183</v>
      </c>
      <c r="AT37" s="31">
        <f t="shared" si="19"/>
        <v>153</v>
      </c>
      <c r="AU37" s="31">
        <f t="shared" si="20"/>
        <v>336</v>
      </c>
      <c r="AV37" s="31">
        <f t="shared" si="21"/>
        <v>858</v>
      </c>
      <c r="AW37" s="31">
        <f t="shared" si="21"/>
        <v>709</v>
      </c>
      <c r="AX37" s="31">
        <f t="shared" si="22"/>
        <v>1567</v>
      </c>
      <c r="AY37" s="31">
        <v>51</v>
      </c>
      <c r="AZ37" s="31">
        <v>35</v>
      </c>
      <c r="BA37" s="32">
        <f t="shared" si="26"/>
        <v>86</v>
      </c>
      <c r="BB37" s="31">
        <v>32</v>
      </c>
      <c r="BC37" s="31">
        <v>44</v>
      </c>
      <c r="BD37" s="32">
        <f t="shared" si="11"/>
        <v>76</v>
      </c>
      <c r="BE37" s="31">
        <f t="shared" si="27"/>
        <v>83</v>
      </c>
      <c r="BF37" s="31">
        <f t="shared" si="27"/>
        <v>79</v>
      </c>
      <c r="BG37" s="31">
        <f t="shared" si="28"/>
        <v>162</v>
      </c>
      <c r="BH37" s="31">
        <f t="shared" si="12"/>
        <v>941</v>
      </c>
      <c r="BI37" s="31">
        <f t="shared" si="12"/>
        <v>788</v>
      </c>
      <c r="BJ37" s="31">
        <f t="shared" si="23"/>
        <v>1729</v>
      </c>
      <c r="BK37" s="31">
        <f t="shared" si="24"/>
        <v>985</v>
      </c>
      <c r="BL37" s="31">
        <f t="shared" si="24"/>
        <v>822</v>
      </c>
      <c r="BM37" s="31">
        <f t="shared" si="25"/>
        <v>1807</v>
      </c>
    </row>
    <row r="38" spans="1:65" s="47" customFormat="1" ht="18.75" customHeight="1">
      <c r="A38" s="29">
        <v>33</v>
      </c>
      <c r="B38" s="30" t="s">
        <v>43</v>
      </c>
      <c r="C38" s="31">
        <v>4949</v>
      </c>
      <c r="D38" s="31">
        <v>5252</v>
      </c>
      <c r="E38" s="31">
        <f t="shared" si="0"/>
        <v>10201</v>
      </c>
      <c r="F38" s="31">
        <v>17309</v>
      </c>
      <c r="G38" s="31">
        <v>14392</v>
      </c>
      <c r="H38" s="31">
        <f t="shared" si="1"/>
        <v>31701</v>
      </c>
      <c r="I38" s="31">
        <v>18696</v>
      </c>
      <c r="J38" s="31">
        <v>17128</v>
      </c>
      <c r="K38" s="31">
        <f t="shared" si="2"/>
        <v>35824</v>
      </c>
      <c r="L38" s="31">
        <v>19679</v>
      </c>
      <c r="M38" s="31">
        <v>15982</v>
      </c>
      <c r="N38" s="31">
        <f t="shared" si="3"/>
        <v>35661</v>
      </c>
      <c r="O38" s="31">
        <v>20443</v>
      </c>
      <c r="P38" s="31">
        <v>16903</v>
      </c>
      <c r="Q38" s="31">
        <f t="shared" si="4"/>
        <v>37346</v>
      </c>
      <c r="R38" s="31">
        <v>19863</v>
      </c>
      <c r="S38" s="31">
        <v>16879</v>
      </c>
      <c r="T38" s="31">
        <f t="shared" si="5"/>
        <v>36742</v>
      </c>
      <c r="U38" s="31">
        <f t="shared" si="13"/>
        <v>95990</v>
      </c>
      <c r="V38" s="31">
        <f t="shared" si="13"/>
        <v>81284</v>
      </c>
      <c r="W38" s="31">
        <f t="shared" si="14"/>
        <v>177274</v>
      </c>
      <c r="X38" s="31">
        <v>13414</v>
      </c>
      <c r="Y38" s="31">
        <v>13487</v>
      </c>
      <c r="Z38" s="32">
        <f t="shared" si="6"/>
        <v>26901</v>
      </c>
      <c r="AA38" s="31">
        <v>13746</v>
      </c>
      <c r="AB38" s="31">
        <v>14272</v>
      </c>
      <c r="AC38" s="32">
        <f t="shared" si="7"/>
        <v>28018</v>
      </c>
      <c r="AD38" s="31">
        <v>24975</v>
      </c>
      <c r="AE38" s="31">
        <v>24293</v>
      </c>
      <c r="AF38" s="32">
        <f t="shared" si="8"/>
        <v>49268</v>
      </c>
      <c r="AG38" s="31">
        <f t="shared" si="15"/>
        <v>52135</v>
      </c>
      <c r="AH38" s="31">
        <f t="shared" si="15"/>
        <v>52052</v>
      </c>
      <c r="AI38" s="31">
        <f t="shared" si="16"/>
        <v>104187</v>
      </c>
      <c r="AJ38" s="31">
        <f t="shared" si="17"/>
        <v>148125</v>
      </c>
      <c r="AK38" s="31">
        <f t="shared" si="17"/>
        <v>133336</v>
      </c>
      <c r="AL38" s="31">
        <f t="shared" si="18"/>
        <v>281461</v>
      </c>
      <c r="AM38" s="31">
        <v>16193</v>
      </c>
      <c r="AN38" s="31">
        <v>16909</v>
      </c>
      <c r="AO38" s="32">
        <f t="shared" si="9"/>
        <v>33102</v>
      </c>
      <c r="AP38" s="31">
        <v>12239</v>
      </c>
      <c r="AQ38" s="31">
        <v>13146</v>
      </c>
      <c r="AR38" s="32">
        <f>AP38+AQ38</f>
        <v>25385</v>
      </c>
      <c r="AS38" s="31">
        <f t="shared" si="19"/>
        <v>28432</v>
      </c>
      <c r="AT38" s="31">
        <f t="shared" si="19"/>
        <v>30055</v>
      </c>
      <c r="AU38" s="31">
        <f t="shared" si="20"/>
        <v>58487</v>
      </c>
      <c r="AV38" s="31">
        <f t="shared" si="21"/>
        <v>176557</v>
      </c>
      <c r="AW38" s="31">
        <f t="shared" si="21"/>
        <v>163391</v>
      </c>
      <c r="AX38" s="31">
        <f t="shared" si="22"/>
        <v>339948</v>
      </c>
      <c r="AY38" s="31">
        <v>10921</v>
      </c>
      <c r="AZ38" s="31">
        <v>11553</v>
      </c>
      <c r="BA38" s="32">
        <f t="shared" si="26"/>
        <v>22474</v>
      </c>
      <c r="BB38" s="31">
        <v>9188</v>
      </c>
      <c r="BC38" s="31">
        <v>9972</v>
      </c>
      <c r="BD38" s="32">
        <f t="shared" si="11"/>
        <v>19160</v>
      </c>
      <c r="BE38" s="31">
        <f t="shared" si="27"/>
        <v>20109</v>
      </c>
      <c r="BF38" s="31">
        <f t="shared" si="27"/>
        <v>21525</v>
      </c>
      <c r="BG38" s="31">
        <f t="shared" si="28"/>
        <v>41634</v>
      </c>
      <c r="BH38" s="31">
        <f t="shared" si="12"/>
        <v>196666</v>
      </c>
      <c r="BI38" s="31">
        <f t="shared" si="12"/>
        <v>184916</v>
      </c>
      <c r="BJ38" s="31">
        <f t="shared" si="23"/>
        <v>381582</v>
      </c>
      <c r="BK38" s="31">
        <f t="shared" si="24"/>
        <v>201615</v>
      </c>
      <c r="BL38" s="31">
        <f t="shared" si="24"/>
        <v>190168</v>
      </c>
      <c r="BM38" s="31">
        <f t="shared" si="25"/>
        <v>391783</v>
      </c>
    </row>
    <row r="39" spans="1:65" s="47" customFormat="1" ht="18.75" customHeight="1">
      <c r="A39" s="29">
        <v>34</v>
      </c>
      <c r="B39" s="30" t="s">
        <v>44</v>
      </c>
      <c r="C39" s="31">
        <v>0</v>
      </c>
      <c r="D39" s="31">
        <v>0</v>
      </c>
      <c r="E39" s="31">
        <f t="shared" si="0"/>
        <v>0</v>
      </c>
      <c r="F39" s="31">
        <v>0</v>
      </c>
      <c r="G39" s="31">
        <v>0</v>
      </c>
      <c r="H39" s="31">
        <f t="shared" si="1"/>
        <v>0</v>
      </c>
      <c r="I39" s="31">
        <v>0</v>
      </c>
      <c r="J39" s="31">
        <v>0</v>
      </c>
      <c r="K39" s="31">
        <f t="shared" si="2"/>
        <v>0</v>
      </c>
      <c r="L39" s="31">
        <v>0</v>
      </c>
      <c r="M39" s="31">
        <v>0</v>
      </c>
      <c r="N39" s="31">
        <f t="shared" si="3"/>
        <v>0</v>
      </c>
      <c r="O39" s="31">
        <v>0</v>
      </c>
      <c r="P39" s="31">
        <v>0</v>
      </c>
      <c r="Q39" s="31">
        <f t="shared" si="4"/>
        <v>0</v>
      </c>
      <c r="R39" s="31">
        <v>0</v>
      </c>
      <c r="S39" s="31">
        <v>0</v>
      </c>
      <c r="T39" s="31">
        <f t="shared" si="5"/>
        <v>0</v>
      </c>
      <c r="U39" s="31">
        <f t="shared" si="13"/>
        <v>0</v>
      </c>
      <c r="V39" s="31">
        <f t="shared" si="13"/>
        <v>0</v>
      </c>
      <c r="W39" s="31">
        <f t="shared" si="14"/>
        <v>0</v>
      </c>
      <c r="X39" s="31">
        <v>0</v>
      </c>
      <c r="Y39" s="31">
        <v>0</v>
      </c>
      <c r="Z39" s="32">
        <f t="shared" si="6"/>
        <v>0</v>
      </c>
      <c r="AA39" s="31">
        <v>0</v>
      </c>
      <c r="AB39" s="31">
        <v>0</v>
      </c>
      <c r="AC39" s="32">
        <f t="shared" si="7"/>
        <v>0</v>
      </c>
      <c r="AD39" s="31">
        <v>0</v>
      </c>
      <c r="AE39" s="31">
        <v>0</v>
      </c>
      <c r="AF39" s="32">
        <f t="shared" si="8"/>
        <v>0</v>
      </c>
      <c r="AG39" s="31">
        <f t="shared" si="15"/>
        <v>0</v>
      </c>
      <c r="AH39" s="31">
        <f t="shared" si="15"/>
        <v>0</v>
      </c>
      <c r="AI39" s="31">
        <f t="shared" si="16"/>
        <v>0</v>
      </c>
      <c r="AJ39" s="31">
        <f t="shared" si="17"/>
        <v>0</v>
      </c>
      <c r="AK39" s="31">
        <f t="shared" si="17"/>
        <v>0</v>
      </c>
      <c r="AL39" s="31">
        <f t="shared" si="18"/>
        <v>0</v>
      </c>
      <c r="AM39" s="31">
        <v>0</v>
      </c>
      <c r="AN39" s="31">
        <v>0</v>
      </c>
      <c r="AO39" s="32">
        <f t="shared" si="9"/>
        <v>0</v>
      </c>
      <c r="AP39" s="31">
        <v>0</v>
      </c>
      <c r="AQ39" s="31">
        <v>0</v>
      </c>
      <c r="AR39" s="32">
        <f t="shared" si="10"/>
        <v>0</v>
      </c>
      <c r="AS39" s="31">
        <f t="shared" si="19"/>
        <v>0</v>
      </c>
      <c r="AT39" s="31">
        <f t="shared" si="19"/>
        <v>0</v>
      </c>
      <c r="AU39" s="31">
        <f t="shared" si="20"/>
        <v>0</v>
      </c>
      <c r="AV39" s="31">
        <f t="shared" si="21"/>
        <v>0</v>
      </c>
      <c r="AW39" s="31">
        <f t="shared" si="21"/>
        <v>0</v>
      </c>
      <c r="AX39" s="31">
        <f t="shared" si="22"/>
        <v>0</v>
      </c>
      <c r="AY39" s="31">
        <v>0</v>
      </c>
      <c r="AZ39" s="31">
        <v>0</v>
      </c>
      <c r="BA39" s="32">
        <f t="shared" si="26"/>
        <v>0</v>
      </c>
      <c r="BB39" s="31">
        <v>0</v>
      </c>
      <c r="BC39" s="31">
        <v>0</v>
      </c>
      <c r="BD39" s="32">
        <f t="shared" si="11"/>
        <v>0</v>
      </c>
      <c r="BE39" s="31">
        <f t="shared" si="27"/>
        <v>0</v>
      </c>
      <c r="BF39" s="31">
        <f t="shared" si="27"/>
        <v>0</v>
      </c>
      <c r="BG39" s="31">
        <f t="shared" si="28"/>
        <v>0</v>
      </c>
      <c r="BH39" s="31">
        <f t="shared" si="12"/>
        <v>0</v>
      </c>
      <c r="BI39" s="31">
        <f t="shared" si="12"/>
        <v>0</v>
      </c>
      <c r="BJ39" s="31">
        <f t="shared" si="23"/>
        <v>0</v>
      </c>
      <c r="BK39" s="31">
        <f t="shared" si="24"/>
        <v>0</v>
      </c>
      <c r="BL39" s="31">
        <f t="shared" si="24"/>
        <v>0</v>
      </c>
      <c r="BM39" s="31">
        <f t="shared" si="25"/>
        <v>0</v>
      </c>
    </row>
    <row r="40" spans="1:65" s="47" customFormat="1" ht="18.75" customHeight="1">
      <c r="A40" s="29">
        <v>35</v>
      </c>
      <c r="B40" s="30" t="s">
        <v>45</v>
      </c>
      <c r="C40" s="31">
        <v>3617</v>
      </c>
      <c r="D40" s="31">
        <v>3435</v>
      </c>
      <c r="E40" s="31">
        <f t="shared" si="0"/>
        <v>7052</v>
      </c>
      <c r="F40" s="31">
        <v>2018</v>
      </c>
      <c r="G40" s="31">
        <v>2037</v>
      </c>
      <c r="H40" s="31">
        <f t="shared" si="1"/>
        <v>4055</v>
      </c>
      <c r="I40" s="31">
        <v>2130</v>
      </c>
      <c r="J40" s="31">
        <v>2014</v>
      </c>
      <c r="K40" s="31">
        <f t="shared" si="2"/>
        <v>4144</v>
      </c>
      <c r="L40" s="31">
        <v>2109</v>
      </c>
      <c r="M40" s="31">
        <v>2033</v>
      </c>
      <c r="N40" s="31">
        <f t="shared" si="3"/>
        <v>4142</v>
      </c>
      <c r="O40" s="31">
        <v>2099</v>
      </c>
      <c r="P40" s="31">
        <v>2058</v>
      </c>
      <c r="Q40" s="31">
        <f t="shared" si="4"/>
        <v>4157</v>
      </c>
      <c r="R40" s="31">
        <v>2271</v>
      </c>
      <c r="S40" s="31">
        <v>2269</v>
      </c>
      <c r="T40" s="31">
        <f t="shared" si="5"/>
        <v>4540</v>
      </c>
      <c r="U40" s="31">
        <f t="shared" si="13"/>
        <v>10627</v>
      </c>
      <c r="V40" s="31">
        <f t="shared" si="13"/>
        <v>10411</v>
      </c>
      <c r="W40" s="31">
        <f t="shared" si="14"/>
        <v>21038</v>
      </c>
      <c r="X40" s="31">
        <v>2395</v>
      </c>
      <c r="Y40" s="31">
        <v>2248</v>
      </c>
      <c r="Z40" s="32">
        <f t="shared" si="6"/>
        <v>4643</v>
      </c>
      <c r="AA40" s="31">
        <v>2249</v>
      </c>
      <c r="AB40" s="31">
        <v>2248</v>
      </c>
      <c r="AC40" s="32">
        <f t="shared" si="7"/>
        <v>4497</v>
      </c>
      <c r="AD40" s="31">
        <v>2191</v>
      </c>
      <c r="AE40" s="31">
        <v>2169</v>
      </c>
      <c r="AF40" s="32">
        <f t="shared" si="8"/>
        <v>4360</v>
      </c>
      <c r="AG40" s="31">
        <f t="shared" si="15"/>
        <v>6835</v>
      </c>
      <c r="AH40" s="31">
        <f t="shared" si="15"/>
        <v>6665</v>
      </c>
      <c r="AI40" s="31">
        <f t="shared" si="16"/>
        <v>13500</v>
      </c>
      <c r="AJ40" s="31">
        <f t="shared" si="17"/>
        <v>17462</v>
      </c>
      <c r="AK40" s="31">
        <f t="shared" si="17"/>
        <v>17076</v>
      </c>
      <c r="AL40" s="31">
        <f t="shared" si="18"/>
        <v>34538</v>
      </c>
      <c r="AM40" s="31">
        <v>2164</v>
      </c>
      <c r="AN40" s="31">
        <v>2192</v>
      </c>
      <c r="AO40" s="32">
        <f t="shared" si="9"/>
        <v>4356</v>
      </c>
      <c r="AP40" s="31">
        <v>1424</v>
      </c>
      <c r="AQ40" s="31">
        <v>1684</v>
      </c>
      <c r="AR40" s="32">
        <f t="shared" si="10"/>
        <v>3108</v>
      </c>
      <c r="AS40" s="31">
        <f t="shared" si="19"/>
        <v>3588</v>
      </c>
      <c r="AT40" s="31">
        <f t="shared" si="19"/>
        <v>3876</v>
      </c>
      <c r="AU40" s="31">
        <f t="shared" si="20"/>
        <v>7464</v>
      </c>
      <c r="AV40" s="31">
        <f t="shared" si="21"/>
        <v>21050</v>
      </c>
      <c r="AW40" s="31">
        <f t="shared" si="21"/>
        <v>20952</v>
      </c>
      <c r="AX40" s="31">
        <f t="shared" si="22"/>
        <v>42002</v>
      </c>
      <c r="AY40" s="31">
        <v>1066</v>
      </c>
      <c r="AZ40" s="31">
        <v>1174</v>
      </c>
      <c r="BA40" s="32">
        <f t="shared" si="26"/>
        <v>2240</v>
      </c>
      <c r="BB40" s="31">
        <v>982</v>
      </c>
      <c r="BC40" s="31">
        <v>1218</v>
      </c>
      <c r="BD40" s="32">
        <f t="shared" si="11"/>
        <v>2200</v>
      </c>
      <c r="BE40" s="31">
        <f t="shared" si="27"/>
        <v>2048</v>
      </c>
      <c r="BF40" s="31">
        <f t="shared" si="27"/>
        <v>2392</v>
      </c>
      <c r="BG40" s="31">
        <f t="shared" si="28"/>
        <v>4440</v>
      </c>
      <c r="BH40" s="31">
        <f t="shared" si="12"/>
        <v>23098</v>
      </c>
      <c r="BI40" s="31">
        <f t="shared" si="12"/>
        <v>23344</v>
      </c>
      <c r="BJ40" s="31">
        <f t="shared" si="23"/>
        <v>46442</v>
      </c>
      <c r="BK40" s="31">
        <f t="shared" si="24"/>
        <v>26715</v>
      </c>
      <c r="BL40" s="31">
        <f t="shared" si="24"/>
        <v>26779</v>
      </c>
      <c r="BM40" s="31">
        <f t="shared" si="25"/>
        <v>53494</v>
      </c>
    </row>
    <row r="41" spans="1:65" s="93" customFormat="1" ht="18" customHeight="1">
      <c r="A41" s="193" t="s">
        <v>46</v>
      </c>
      <c r="B41" s="193"/>
      <c r="C41" s="99">
        <f>SUM(C6:C40)</f>
        <v>389129</v>
      </c>
      <c r="D41" s="99">
        <f>SUM(D6:D40)</f>
        <v>341277</v>
      </c>
      <c r="E41" s="99">
        <f t="shared" ref="E41:BM41" si="44">SUM(E6:E40)</f>
        <v>730406</v>
      </c>
      <c r="F41" s="99">
        <f t="shared" si="44"/>
        <v>3154503</v>
      </c>
      <c r="G41" s="99">
        <f t="shared" si="44"/>
        <v>2883514</v>
      </c>
      <c r="H41" s="100">
        <f t="shared" si="44"/>
        <v>6038017</v>
      </c>
      <c r="I41" s="100">
        <f t="shared" si="44"/>
        <v>2772291</v>
      </c>
      <c r="J41" s="100">
        <f t="shared" si="44"/>
        <v>2579817</v>
      </c>
      <c r="K41" s="100">
        <f t="shared" si="44"/>
        <v>5352108</v>
      </c>
      <c r="L41" s="100">
        <f t="shared" si="44"/>
        <v>2668794</v>
      </c>
      <c r="M41" s="100">
        <f t="shared" si="44"/>
        <v>2480137</v>
      </c>
      <c r="N41" s="100">
        <f t="shared" si="44"/>
        <v>5148931</v>
      </c>
      <c r="O41" s="100">
        <f t="shared" si="44"/>
        <v>2537399</v>
      </c>
      <c r="P41" s="100">
        <f t="shared" si="44"/>
        <v>2362368</v>
      </c>
      <c r="Q41" s="100">
        <f t="shared" si="44"/>
        <v>4899767</v>
      </c>
      <c r="R41" s="100">
        <f t="shared" si="44"/>
        <v>2360675</v>
      </c>
      <c r="S41" s="100">
        <f t="shared" si="44"/>
        <v>2209535</v>
      </c>
      <c r="T41" s="100">
        <f t="shared" si="44"/>
        <v>4570210</v>
      </c>
      <c r="U41" s="100">
        <f t="shared" si="44"/>
        <v>13493662</v>
      </c>
      <c r="V41" s="100">
        <f t="shared" si="44"/>
        <v>12515371</v>
      </c>
      <c r="W41" s="99">
        <f t="shared" si="44"/>
        <v>26009033</v>
      </c>
      <c r="X41" s="100">
        <f t="shared" si="44"/>
        <v>2041599</v>
      </c>
      <c r="Y41" s="100">
        <f t="shared" si="44"/>
        <v>1833614</v>
      </c>
      <c r="Z41" s="100">
        <f t="shared" si="44"/>
        <v>3875213</v>
      </c>
      <c r="AA41" s="100">
        <f t="shared" si="44"/>
        <v>1932989</v>
      </c>
      <c r="AB41" s="100">
        <f t="shared" si="44"/>
        <v>1707223</v>
      </c>
      <c r="AC41" s="99">
        <f t="shared" si="44"/>
        <v>3640212</v>
      </c>
      <c r="AD41" s="99">
        <f t="shared" si="44"/>
        <v>1778353</v>
      </c>
      <c r="AE41" s="99">
        <f t="shared" si="44"/>
        <v>1576209</v>
      </c>
      <c r="AF41" s="100">
        <f t="shared" si="44"/>
        <v>3354562</v>
      </c>
      <c r="AG41" s="99">
        <f t="shared" si="44"/>
        <v>5752941</v>
      </c>
      <c r="AH41" s="99">
        <f t="shared" si="44"/>
        <v>5117046</v>
      </c>
      <c r="AI41" s="99">
        <f t="shared" si="44"/>
        <v>10869987</v>
      </c>
      <c r="AJ41" s="101">
        <f t="shared" si="44"/>
        <v>19246603</v>
      </c>
      <c r="AK41" s="101">
        <f t="shared" si="44"/>
        <v>17632417</v>
      </c>
      <c r="AL41" s="101">
        <f t="shared" si="44"/>
        <v>36879020</v>
      </c>
      <c r="AM41" s="99">
        <f t="shared" si="44"/>
        <v>1617648</v>
      </c>
      <c r="AN41" s="99">
        <f t="shared" si="44"/>
        <v>1291655</v>
      </c>
      <c r="AO41" s="100">
        <f t="shared" si="44"/>
        <v>2909303</v>
      </c>
      <c r="AP41" s="100">
        <f t="shared" si="44"/>
        <v>1423819</v>
      </c>
      <c r="AQ41" s="100">
        <f t="shared" si="44"/>
        <v>1108960</v>
      </c>
      <c r="AR41" s="100">
        <f t="shared" si="44"/>
        <v>2532779</v>
      </c>
      <c r="AS41" s="100">
        <f t="shared" si="44"/>
        <v>3041467</v>
      </c>
      <c r="AT41" s="100">
        <f t="shared" si="44"/>
        <v>2400615</v>
      </c>
      <c r="AU41" s="100">
        <f t="shared" si="44"/>
        <v>5442082</v>
      </c>
      <c r="AV41" s="100">
        <f t="shared" si="44"/>
        <v>22288070</v>
      </c>
      <c r="AW41" s="100">
        <f t="shared" si="44"/>
        <v>20033032</v>
      </c>
      <c r="AX41" s="100">
        <f t="shared" si="44"/>
        <v>42321102</v>
      </c>
      <c r="AY41" s="100">
        <f t="shared" si="44"/>
        <v>826048</v>
      </c>
      <c r="AZ41" s="100">
        <f t="shared" si="44"/>
        <v>633006</v>
      </c>
      <c r="BA41" s="100">
        <f t="shared" si="44"/>
        <v>1459054</v>
      </c>
      <c r="BB41" s="100">
        <f t="shared" si="44"/>
        <v>736507</v>
      </c>
      <c r="BC41" s="100">
        <f t="shared" si="44"/>
        <v>572163</v>
      </c>
      <c r="BD41" s="100">
        <f t="shared" si="44"/>
        <v>1308670</v>
      </c>
      <c r="BE41" s="100">
        <f t="shared" si="44"/>
        <v>1562555</v>
      </c>
      <c r="BF41" s="100">
        <f t="shared" si="44"/>
        <v>1205169</v>
      </c>
      <c r="BG41" s="100">
        <f t="shared" si="44"/>
        <v>2767724</v>
      </c>
      <c r="BH41" s="100">
        <f t="shared" si="44"/>
        <v>23850625</v>
      </c>
      <c r="BI41" s="100">
        <f t="shared" si="44"/>
        <v>21238201</v>
      </c>
      <c r="BJ41" s="100">
        <f t="shared" si="44"/>
        <v>45088826</v>
      </c>
      <c r="BK41" s="100">
        <f t="shared" si="44"/>
        <v>24239754</v>
      </c>
      <c r="BL41" s="100">
        <f t="shared" si="44"/>
        <v>21579478</v>
      </c>
      <c r="BM41" s="100">
        <f t="shared" si="44"/>
        <v>45819232</v>
      </c>
    </row>
    <row r="42" spans="1:65" s="47" customFormat="1">
      <c r="A42" s="48"/>
      <c r="B42" s="48"/>
      <c r="C42" s="36"/>
      <c r="D42" s="37"/>
      <c r="E42" s="49"/>
      <c r="F42" s="37"/>
      <c r="G42" s="37"/>
      <c r="H42" s="37"/>
      <c r="I42" s="37"/>
      <c r="J42" s="37"/>
      <c r="K42" s="38"/>
      <c r="L42" s="37"/>
      <c r="M42" s="37"/>
      <c r="N42" s="38"/>
      <c r="O42" s="37"/>
      <c r="P42" s="37"/>
      <c r="Q42" s="38"/>
      <c r="R42" s="37"/>
      <c r="S42" s="37"/>
      <c r="T42" s="38"/>
      <c r="U42" s="37"/>
      <c r="V42" s="37"/>
      <c r="W42" s="38"/>
      <c r="X42" s="37"/>
      <c r="Y42" s="37"/>
      <c r="Z42" s="38"/>
      <c r="AA42" s="37"/>
      <c r="AB42" s="37"/>
      <c r="AC42" s="38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8"/>
      <c r="AS42" s="37"/>
      <c r="AT42" s="37"/>
      <c r="AU42" s="38"/>
      <c r="AV42" s="37"/>
      <c r="AW42" s="37"/>
      <c r="AX42" s="38"/>
      <c r="AY42" s="37"/>
      <c r="AZ42" s="37"/>
      <c r="BA42" s="39"/>
      <c r="BB42" s="40"/>
      <c r="BC42" s="40"/>
      <c r="BD42" s="39"/>
      <c r="BE42" s="40"/>
      <c r="BF42" s="40"/>
      <c r="BG42" s="39"/>
      <c r="BH42" s="40"/>
      <c r="BI42" s="40"/>
      <c r="BJ42" s="39"/>
      <c r="BK42" s="40"/>
      <c r="BL42" s="40"/>
      <c r="BM42" s="39"/>
    </row>
    <row r="43" spans="1:65">
      <c r="V43" s="51"/>
      <c r="AE43" s="50"/>
      <c r="AS43" s="51"/>
      <c r="AT43" s="51"/>
      <c r="AU43" s="51"/>
      <c r="AV43" s="51"/>
      <c r="AW43" s="51"/>
      <c r="AX43" s="51"/>
      <c r="BE43" s="51"/>
      <c r="BF43" s="51"/>
      <c r="BG43" s="51"/>
    </row>
    <row r="44" spans="1:65">
      <c r="BH44" s="53"/>
      <c r="BI44" s="53"/>
      <c r="BJ44" s="53"/>
    </row>
    <row r="45" spans="1:65">
      <c r="BH45" s="53"/>
      <c r="BI45" s="53"/>
      <c r="BJ45" s="53"/>
    </row>
    <row r="46" spans="1:65">
      <c r="BH46" s="51"/>
      <c r="BI46" s="51"/>
      <c r="BJ46" s="51"/>
    </row>
    <row r="52" s="54" customFormat="1"/>
  </sheetData>
  <mergeCells count="24">
    <mergeCell ref="AS3:AU3"/>
    <mergeCell ref="AV3:AX3"/>
    <mergeCell ref="O3:Q3"/>
    <mergeCell ref="R3:T3"/>
    <mergeCell ref="U3:W3"/>
    <mergeCell ref="X3:Z3"/>
    <mergeCell ref="AA3:AC3"/>
    <mergeCell ref="AD3:AF3"/>
    <mergeCell ref="A41:B41"/>
    <mergeCell ref="AG3:AI3"/>
    <mergeCell ref="AJ3:AL3"/>
    <mergeCell ref="AM3:AO3"/>
    <mergeCell ref="AP3:AR3"/>
    <mergeCell ref="A3:A4"/>
    <mergeCell ref="B3:B4"/>
    <mergeCell ref="C3:E3"/>
    <mergeCell ref="F3:H3"/>
    <mergeCell ref="I3:K3"/>
    <mergeCell ref="L3:N3"/>
    <mergeCell ref="AY3:BA3"/>
    <mergeCell ref="BB3:BD3"/>
    <mergeCell ref="BE3:BG3"/>
    <mergeCell ref="BH3:BJ3"/>
    <mergeCell ref="BK3:BM3"/>
  </mergeCells>
  <printOptions horizontalCentered="1"/>
  <pageMargins left="0.18" right="0.16" top="0.35" bottom="0.41" header="0.22" footer="0.17"/>
  <pageSetup paperSize="9" scale="92" firstPageNumber="17" orientation="portrait" useFirstPageNumber="1" r:id="rId1"/>
  <headerFooter alignWithMargins="0">
    <oddFooter>&amp;LStatistics of School Education 2009-10&amp;C&amp;P</oddFooter>
  </headerFooter>
  <colBreaks count="10" manualBreakCount="10">
    <brk id="8" max="40" man="1"/>
    <brk id="14" max="40" man="1"/>
    <brk id="20" max="40" man="1"/>
    <brk id="26" max="40" man="1"/>
    <brk id="32" max="40" man="1"/>
    <brk id="38" max="40" man="1"/>
    <brk id="44" max="40" man="1"/>
    <brk id="50" max="40" man="1"/>
    <brk id="56" max="40" man="1"/>
    <brk id="62" max="39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BM52"/>
  <sheetViews>
    <sheetView view="pageBreakPreview" zoomScaleSheetLayoutView="100" workbookViewId="0">
      <pane xSplit="2" ySplit="4" topLeftCell="BC37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8.85546875" defaultRowHeight="15.75"/>
  <cols>
    <col min="1" max="1" width="6.140625" style="5" customWidth="1"/>
    <col min="2" max="2" width="20.28515625" style="5" customWidth="1"/>
    <col min="3" max="47" width="11.5703125" style="5" customWidth="1"/>
    <col min="48" max="50" width="12.7109375" style="5" customWidth="1"/>
    <col min="51" max="59" width="11.5703125" style="5" customWidth="1"/>
    <col min="60" max="60" width="12.5703125" style="5" customWidth="1"/>
    <col min="61" max="61" width="13.140625" style="5" customWidth="1"/>
    <col min="62" max="62" width="12.5703125" style="5" customWidth="1"/>
    <col min="63" max="65" width="15" style="5" customWidth="1"/>
    <col min="66" max="66" width="8.85546875" style="5"/>
    <col min="67" max="67" width="9" style="5" bestFit="1" customWidth="1"/>
    <col min="68" max="248" width="8.85546875" style="5"/>
    <col min="249" max="249" width="6.140625" style="5" customWidth="1"/>
    <col min="250" max="250" width="20.28515625" style="5" customWidth="1"/>
    <col min="251" max="251" width="12.42578125" style="5" customWidth="1"/>
    <col min="252" max="252" width="13" style="5" customWidth="1"/>
    <col min="253" max="253" width="12.5703125" style="5" customWidth="1"/>
    <col min="254" max="267" width="11.7109375" style="5" customWidth="1"/>
    <col min="268" max="268" width="12.28515625" style="5" customWidth="1"/>
    <col min="269" max="269" width="11.7109375" style="5" customWidth="1"/>
    <col min="270" max="270" width="12.85546875" style="5" customWidth="1"/>
    <col min="271" max="271" width="11.7109375" style="5" customWidth="1"/>
    <col min="272" max="272" width="12.7109375" style="5" customWidth="1"/>
    <col min="273" max="273" width="11.7109375" style="5" customWidth="1"/>
    <col min="274" max="274" width="13" style="5" customWidth="1"/>
    <col min="275" max="286" width="11.7109375" style="5" customWidth="1"/>
    <col min="287" max="287" width="12.5703125" style="5" customWidth="1"/>
    <col min="288" max="288" width="11.7109375" style="5" customWidth="1"/>
    <col min="289" max="289" width="13" style="5" customWidth="1"/>
    <col min="290" max="295" width="11.7109375" style="5" customWidth="1"/>
    <col min="296" max="296" width="13.7109375" style="5" customWidth="1"/>
    <col min="297" max="297" width="13.140625" style="5" customWidth="1"/>
    <col min="298" max="301" width="13" style="5" customWidth="1"/>
    <col min="302" max="308" width="11.7109375" style="5" customWidth="1"/>
    <col min="309" max="309" width="10.85546875" style="5" customWidth="1"/>
    <col min="310" max="310" width="11.7109375" style="5" customWidth="1"/>
    <col min="311" max="313" width="22.7109375" style="5" customWidth="1"/>
    <col min="314" max="316" width="20.7109375" style="5" customWidth="1"/>
    <col min="317" max="504" width="8.85546875" style="5"/>
    <col min="505" max="505" width="6.140625" style="5" customWidth="1"/>
    <col min="506" max="506" width="20.28515625" style="5" customWidth="1"/>
    <col min="507" max="507" width="12.42578125" style="5" customWidth="1"/>
    <col min="508" max="508" width="13" style="5" customWidth="1"/>
    <col min="509" max="509" width="12.5703125" style="5" customWidth="1"/>
    <col min="510" max="523" width="11.7109375" style="5" customWidth="1"/>
    <col min="524" max="524" width="12.28515625" style="5" customWidth="1"/>
    <col min="525" max="525" width="11.7109375" style="5" customWidth="1"/>
    <col min="526" max="526" width="12.85546875" style="5" customWidth="1"/>
    <col min="527" max="527" width="11.7109375" style="5" customWidth="1"/>
    <col min="528" max="528" width="12.7109375" style="5" customWidth="1"/>
    <col min="529" max="529" width="11.7109375" style="5" customWidth="1"/>
    <col min="530" max="530" width="13" style="5" customWidth="1"/>
    <col min="531" max="542" width="11.7109375" style="5" customWidth="1"/>
    <col min="543" max="543" width="12.5703125" style="5" customWidth="1"/>
    <col min="544" max="544" width="11.7109375" style="5" customWidth="1"/>
    <col min="545" max="545" width="13" style="5" customWidth="1"/>
    <col min="546" max="551" width="11.7109375" style="5" customWidth="1"/>
    <col min="552" max="552" width="13.7109375" style="5" customWidth="1"/>
    <col min="553" max="553" width="13.140625" style="5" customWidth="1"/>
    <col min="554" max="557" width="13" style="5" customWidth="1"/>
    <col min="558" max="564" width="11.7109375" style="5" customWidth="1"/>
    <col min="565" max="565" width="10.85546875" style="5" customWidth="1"/>
    <col min="566" max="566" width="11.7109375" style="5" customWidth="1"/>
    <col min="567" max="569" width="22.7109375" style="5" customWidth="1"/>
    <col min="570" max="572" width="20.7109375" style="5" customWidth="1"/>
    <col min="573" max="760" width="8.85546875" style="5"/>
    <col min="761" max="761" width="6.140625" style="5" customWidth="1"/>
    <col min="762" max="762" width="20.28515625" style="5" customWidth="1"/>
    <col min="763" max="763" width="12.42578125" style="5" customWidth="1"/>
    <col min="764" max="764" width="13" style="5" customWidth="1"/>
    <col min="765" max="765" width="12.5703125" style="5" customWidth="1"/>
    <col min="766" max="779" width="11.7109375" style="5" customWidth="1"/>
    <col min="780" max="780" width="12.28515625" style="5" customWidth="1"/>
    <col min="781" max="781" width="11.7109375" style="5" customWidth="1"/>
    <col min="782" max="782" width="12.85546875" style="5" customWidth="1"/>
    <col min="783" max="783" width="11.7109375" style="5" customWidth="1"/>
    <col min="784" max="784" width="12.7109375" style="5" customWidth="1"/>
    <col min="785" max="785" width="11.7109375" style="5" customWidth="1"/>
    <col min="786" max="786" width="13" style="5" customWidth="1"/>
    <col min="787" max="798" width="11.7109375" style="5" customWidth="1"/>
    <col min="799" max="799" width="12.5703125" style="5" customWidth="1"/>
    <col min="800" max="800" width="11.7109375" style="5" customWidth="1"/>
    <col min="801" max="801" width="13" style="5" customWidth="1"/>
    <col min="802" max="807" width="11.7109375" style="5" customWidth="1"/>
    <col min="808" max="808" width="13.7109375" style="5" customWidth="1"/>
    <col min="809" max="809" width="13.140625" style="5" customWidth="1"/>
    <col min="810" max="813" width="13" style="5" customWidth="1"/>
    <col min="814" max="820" width="11.7109375" style="5" customWidth="1"/>
    <col min="821" max="821" width="10.85546875" style="5" customWidth="1"/>
    <col min="822" max="822" width="11.7109375" style="5" customWidth="1"/>
    <col min="823" max="825" width="22.7109375" style="5" customWidth="1"/>
    <col min="826" max="828" width="20.7109375" style="5" customWidth="1"/>
    <col min="829" max="1016" width="8.85546875" style="5"/>
    <col min="1017" max="1017" width="6.140625" style="5" customWidth="1"/>
    <col min="1018" max="1018" width="20.28515625" style="5" customWidth="1"/>
    <col min="1019" max="1019" width="12.42578125" style="5" customWidth="1"/>
    <col min="1020" max="1020" width="13" style="5" customWidth="1"/>
    <col min="1021" max="1021" width="12.5703125" style="5" customWidth="1"/>
    <col min="1022" max="1035" width="11.7109375" style="5" customWidth="1"/>
    <col min="1036" max="1036" width="12.28515625" style="5" customWidth="1"/>
    <col min="1037" max="1037" width="11.7109375" style="5" customWidth="1"/>
    <col min="1038" max="1038" width="12.85546875" style="5" customWidth="1"/>
    <col min="1039" max="1039" width="11.7109375" style="5" customWidth="1"/>
    <col min="1040" max="1040" width="12.7109375" style="5" customWidth="1"/>
    <col min="1041" max="1041" width="11.7109375" style="5" customWidth="1"/>
    <col min="1042" max="1042" width="13" style="5" customWidth="1"/>
    <col min="1043" max="1054" width="11.7109375" style="5" customWidth="1"/>
    <col min="1055" max="1055" width="12.5703125" style="5" customWidth="1"/>
    <col min="1056" max="1056" width="11.7109375" style="5" customWidth="1"/>
    <col min="1057" max="1057" width="13" style="5" customWidth="1"/>
    <col min="1058" max="1063" width="11.7109375" style="5" customWidth="1"/>
    <col min="1064" max="1064" width="13.7109375" style="5" customWidth="1"/>
    <col min="1065" max="1065" width="13.140625" style="5" customWidth="1"/>
    <col min="1066" max="1069" width="13" style="5" customWidth="1"/>
    <col min="1070" max="1076" width="11.7109375" style="5" customWidth="1"/>
    <col min="1077" max="1077" width="10.85546875" style="5" customWidth="1"/>
    <col min="1078" max="1078" width="11.7109375" style="5" customWidth="1"/>
    <col min="1079" max="1081" width="22.7109375" style="5" customWidth="1"/>
    <col min="1082" max="1084" width="20.7109375" style="5" customWidth="1"/>
    <col min="1085" max="1272" width="8.85546875" style="5"/>
    <col min="1273" max="1273" width="6.140625" style="5" customWidth="1"/>
    <col min="1274" max="1274" width="20.28515625" style="5" customWidth="1"/>
    <col min="1275" max="1275" width="12.42578125" style="5" customWidth="1"/>
    <col min="1276" max="1276" width="13" style="5" customWidth="1"/>
    <col min="1277" max="1277" width="12.5703125" style="5" customWidth="1"/>
    <col min="1278" max="1291" width="11.7109375" style="5" customWidth="1"/>
    <col min="1292" max="1292" width="12.28515625" style="5" customWidth="1"/>
    <col min="1293" max="1293" width="11.7109375" style="5" customWidth="1"/>
    <col min="1294" max="1294" width="12.85546875" style="5" customWidth="1"/>
    <col min="1295" max="1295" width="11.7109375" style="5" customWidth="1"/>
    <col min="1296" max="1296" width="12.7109375" style="5" customWidth="1"/>
    <col min="1297" max="1297" width="11.7109375" style="5" customWidth="1"/>
    <col min="1298" max="1298" width="13" style="5" customWidth="1"/>
    <col min="1299" max="1310" width="11.7109375" style="5" customWidth="1"/>
    <col min="1311" max="1311" width="12.5703125" style="5" customWidth="1"/>
    <col min="1312" max="1312" width="11.7109375" style="5" customWidth="1"/>
    <col min="1313" max="1313" width="13" style="5" customWidth="1"/>
    <col min="1314" max="1319" width="11.7109375" style="5" customWidth="1"/>
    <col min="1320" max="1320" width="13.7109375" style="5" customWidth="1"/>
    <col min="1321" max="1321" width="13.140625" style="5" customWidth="1"/>
    <col min="1322" max="1325" width="13" style="5" customWidth="1"/>
    <col min="1326" max="1332" width="11.7109375" style="5" customWidth="1"/>
    <col min="1333" max="1333" width="10.85546875" style="5" customWidth="1"/>
    <col min="1334" max="1334" width="11.7109375" style="5" customWidth="1"/>
    <col min="1335" max="1337" width="22.7109375" style="5" customWidth="1"/>
    <col min="1338" max="1340" width="20.7109375" style="5" customWidth="1"/>
    <col min="1341" max="1528" width="8.85546875" style="5"/>
    <col min="1529" max="1529" width="6.140625" style="5" customWidth="1"/>
    <col min="1530" max="1530" width="20.28515625" style="5" customWidth="1"/>
    <col min="1531" max="1531" width="12.42578125" style="5" customWidth="1"/>
    <col min="1532" max="1532" width="13" style="5" customWidth="1"/>
    <col min="1533" max="1533" width="12.5703125" style="5" customWidth="1"/>
    <col min="1534" max="1547" width="11.7109375" style="5" customWidth="1"/>
    <col min="1548" max="1548" width="12.28515625" style="5" customWidth="1"/>
    <col min="1549" max="1549" width="11.7109375" style="5" customWidth="1"/>
    <col min="1550" max="1550" width="12.85546875" style="5" customWidth="1"/>
    <col min="1551" max="1551" width="11.7109375" style="5" customWidth="1"/>
    <col min="1552" max="1552" width="12.7109375" style="5" customWidth="1"/>
    <col min="1553" max="1553" width="11.7109375" style="5" customWidth="1"/>
    <col min="1554" max="1554" width="13" style="5" customWidth="1"/>
    <col min="1555" max="1566" width="11.7109375" style="5" customWidth="1"/>
    <col min="1567" max="1567" width="12.5703125" style="5" customWidth="1"/>
    <col min="1568" max="1568" width="11.7109375" style="5" customWidth="1"/>
    <col min="1569" max="1569" width="13" style="5" customWidth="1"/>
    <col min="1570" max="1575" width="11.7109375" style="5" customWidth="1"/>
    <col min="1576" max="1576" width="13.7109375" style="5" customWidth="1"/>
    <col min="1577" max="1577" width="13.140625" style="5" customWidth="1"/>
    <col min="1578" max="1581" width="13" style="5" customWidth="1"/>
    <col min="1582" max="1588" width="11.7109375" style="5" customWidth="1"/>
    <col min="1589" max="1589" width="10.85546875" style="5" customWidth="1"/>
    <col min="1590" max="1590" width="11.7109375" style="5" customWidth="1"/>
    <col min="1591" max="1593" width="22.7109375" style="5" customWidth="1"/>
    <col min="1594" max="1596" width="20.7109375" style="5" customWidth="1"/>
    <col min="1597" max="1784" width="8.85546875" style="5"/>
    <col min="1785" max="1785" width="6.140625" style="5" customWidth="1"/>
    <col min="1786" max="1786" width="20.28515625" style="5" customWidth="1"/>
    <col min="1787" max="1787" width="12.42578125" style="5" customWidth="1"/>
    <col min="1788" max="1788" width="13" style="5" customWidth="1"/>
    <col min="1789" max="1789" width="12.5703125" style="5" customWidth="1"/>
    <col min="1790" max="1803" width="11.7109375" style="5" customWidth="1"/>
    <col min="1804" max="1804" width="12.28515625" style="5" customWidth="1"/>
    <col min="1805" max="1805" width="11.7109375" style="5" customWidth="1"/>
    <col min="1806" max="1806" width="12.85546875" style="5" customWidth="1"/>
    <col min="1807" max="1807" width="11.7109375" style="5" customWidth="1"/>
    <col min="1808" max="1808" width="12.7109375" style="5" customWidth="1"/>
    <col min="1809" max="1809" width="11.7109375" style="5" customWidth="1"/>
    <col min="1810" max="1810" width="13" style="5" customWidth="1"/>
    <col min="1811" max="1822" width="11.7109375" style="5" customWidth="1"/>
    <col min="1823" max="1823" width="12.5703125" style="5" customWidth="1"/>
    <col min="1824" max="1824" width="11.7109375" style="5" customWidth="1"/>
    <col min="1825" max="1825" width="13" style="5" customWidth="1"/>
    <col min="1826" max="1831" width="11.7109375" style="5" customWidth="1"/>
    <col min="1832" max="1832" width="13.7109375" style="5" customWidth="1"/>
    <col min="1833" max="1833" width="13.140625" style="5" customWidth="1"/>
    <col min="1834" max="1837" width="13" style="5" customWidth="1"/>
    <col min="1838" max="1844" width="11.7109375" style="5" customWidth="1"/>
    <col min="1845" max="1845" width="10.85546875" style="5" customWidth="1"/>
    <col min="1846" max="1846" width="11.7109375" style="5" customWidth="1"/>
    <col min="1847" max="1849" width="22.7109375" style="5" customWidth="1"/>
    <col min="1850" max="1852" width="20.7109375" style="5" customWidth="1"/>
    <col min="1853" max="2040" width="8.85546875" style="5"/>
    <col min="2041" max="2041" width="6.140625" style="5" customWidth="1"/>
    <col min="2042" max="2042" width="20.28515625" style="5" customWidth="1"/>
    <col min="2043" max="2043" width="12.42578125" style="5" customWidth="1"/>
    <col min="2044" max="2044" width="13" style="5" customWidth="1"/>
    <col min="2045" max="2045" width="12.5703125" style="5" customWidth="1"/>
    <col min="2046" max="2059" width="11.7109375" style="5" customWidth="1"/>
    <col min="2060" max="2060" width="12.28515625" style="5" customWidth="1"/>
    <col min="2061" max="2061" width="11.7109375" style="5" customWidth="1"/>
    <col min="2062" max="2062" width="12.85546875" style="5" customWidth="1"/>
    <col min="2063" max="2063" width="11.7109375" style="5" customWidth="1"/>
    <col min="2064" max="2064" width="12.7109375" style="5" customWidth="1"/>
    <col min="2065" max="2065" width="11.7109375" style="5" customWidth="1"/>
    <col min="2066" max="2066" width="13" style="5" customWidth="1"/>
    <col min="2067" max="2078" width="11.7109375" style="5" customWidth="1"/>
    <col min="2079" max="2079" width="12.5703125" style="5" customWidth="1"/>
    <col min="2080" max="2080" width="11.7109375" style="5" customWidth="1"/>
    <col min="2081" max="2081" width="13" style="5" customWidth="1"/>
    <col min="2082" max="2087" width="11.7109375" style="5" customWidth="1"/>
    <col min="2088" max="2088" width="13.7109375" style="5" customWidth="1"/>
    <col min="2089" max="2089" width="13.140625" style="5" customWidth="1"/>
    <col min="2090" max="2093" width="13" style="5" customWidth="1"/>
    <col min="2094" max="2100" width="11.7109375" style="5" customWidth="1"/>
    <col min="2101" max="2101" width="10.85546875" style="5" customWidth="1"/>
    <col min="2102" max="2102" width="11.7109375" style="5" customWidth="1"/>
    <col min="2103" max="2105" width="22.7109375" style="5" customWidth="1"/>
    <col min="2106" max="2108" width="20.7109375" style="5" customWidth="1"/>
    <col min="2109" max="2296" width="8.85546875" style="5"/>
    <col min="2297" max="2297" width="6.140625" style="5" customWidth="1"/>
    <col min="2298" max="2298" width="20.28515625" style="5" customWidth="1"/>
    <col min="2299" max="2299" width="12.42578125" style="5" customWidth="1"/>
    <col min="2300" max="2300" width="13" style="5" customWidth="1"/>
    <col min="2301" max="2301" width="12.5703125" style="5" customWidth="1"/>
    <col min="2302" max="2315" width="11.7109375" style="5" customWidth="1"/>
    <col min="2316" max="2316" width="12.28515625" style="5" customWidth="1"/>
    <col min="2317" max="2317" width="11.7109375" style="5" customWidth="1"/>
    <col min="2318" max="2318" width="12.85546875" style="5" customWidth="1"/>
    <col min="2319" max="2319" width="11.7109375" style="5" customWidth="1"/>
    <col min="2320" max="2320" width="12.7109375" style="5" customWidth="1"/>
    <col min="2321" max="2321" width="11.7109375" style="5" customWidth="1"/>
    <col min="2322" max="2322" width="13" style="5" customWidth="1"/>
    <col min="2323" max="2334" width="11.7109375" style="5" customWidth="1"/>
    <col min="2335" max="2335" width="12.5703125" style="5" customWidth="1"/>
    <col min="2336" max="2336" width="11.7109375" style="5" customWidth="1"/>
    <col min="2337" max="2337" width="13" style="5" customWidth="1"/>
    <col min="2338" max="2343" width="11.7109375" style="5" customWidth="1"/>
    <col min="2344" max="2344" width="13.7109375" style="5" customWidth="1"/>
    <col min="2345" max="2345" width="13.140625" style="5" customWidth="1"/>
    <col min="2346" max="2349" width="13" style="5" customWidth="1"/>
    <col min="2350" max="2356" width="11.7109375" style="5" customWidth="1"/>
    <col min="2357" max="2357" width="10.85546875" style="5" customWidth="1"/>
    <col min="2358" max="2358" width="11.7109375" style="5" customWidth="1"/>
    <col min="2359" max="2361" width="22.7109375" style="5" customWidth="1"/>
    <col min="2362" max="2364" width="20.7109375" style="5" customWidth="1"/>
    <col min="2365" max="2552" width="8.85546875" style="5"/>
    <col min="2553" max="2553" width="6.140625" style="5" customWidth="1"/>
    <col min="2554" max="2554" width="20.28515625" style="5" customWidth="1"/>
    <col min="2555" max="2555" width="12.42578125" style="5" customWidth="1"/>
    <col min="2556" max="2556" width="13" style="5" customWidth="1"/>
    <col min="2557" max="2557" width="12.5703125" style="5" customWidth="1"/>
    <col min="2558" max="2571" width="11.7109375" style="5" customWidth="1"/>
    <col min="2572" max="2572" width="12.28515625" style="5" customWidth="1"/>
    <col min="2573" max="2573" width="11.7109375" style="5" customWidth="1"/>
    <col min="2574" max="2574" width="12.85546875" style="5" customWidth="1"/>
    <col min="2575" max="2575" width="11.7109375" style="5" customWidth="1"/>
    <col min="2576" max="2576" width="12.7109375" style="5" customWidth="1"/>
    <col min="2577" max="2577" width="11.7109375" style="5" customWidth="1"/>
    <col min="2578" max="2578" width="13" style="5" customWidth="1"/>
    <col min="2579" max="2590" width="11.7109375" style="5" customWidth="1"/>
    <col min="2591" max="2591" width="12.5703125" style="5" customWidth="1"/>
    <col min="2592" max="2592" width="11.7109375" style="5" customWidth="1"/>
    <col min="2593" max="2593" width="13" style="5" customWidth="1"/>
    <col min="2594" max="2599" width="11.7109375" style="5" customWidth="1"/>
    <col min="2600" max="2600" width="13.7109375" style="5" customWidth="1"/>
    <col min="2601" max="2601" width="13.140625" style="5" customWidth="1"/>
    <col min="2602" max="2605" width="13" style="5" customWidth="1"/>
    <col min="2606" max="2612" width="11.7109375" style="5" customWidth="1"/>
    <col min="2613" max="2613" width="10.85546875" style="5" customWidth="1"/>
    <col min="2614" max="2614" width="11.7109375" style="5" customWidth="1"/>
    <col min="2615" max="2617" width="22.7109375" style="5" customWidth="1"/>
    <col min="2618" max="2620" width="20.7109375" style="5" customWidth="1"/>
    <col min="2621" max="2808" width="8.85546875" style="5"/>
    <col min="2809" max="2809" width="6.140625" style="5" customWidth="1"/>
    <col min="2810" max="2810" width="20.28515625" style="5" customWidth="1"/>
    <col min="2811" max="2811" width="12.42578125" style="5" customWidth="1"/>
    <col min="2812" max="2812" width="13" style="5" customWidth="1"/>
    <col min="2813" max="2813" width="12.5703125" style="5" customWidth="1"/>
    <col min="2814" max="2827" width="11.7109375" style="5" customWidth="1"/>
    <col min="2828" max="2828" width="12.28515625" style="5" customWidth="1"/>
    <col min="2829" max="2829" width="11.7109375" style="5" customWidth="1"/>
    <col min="2830" max="2830" width="12.85546875" style="5" customWidth="1"/>
    <col min="2831" max="2831" width="11.7109375" style="5" customWidth="1"/>
    <col min="2832" max="2832" width="12.7109375" style="5" customWidth="1"/>
    <col min="2833" max="2833" width="11.7109375" style="5" customWidth="1"/>
    <col min="2834" max="2834" width="13" style="5" customWidth="1"/>
    <col min="2835" max="2846" width="11.7109375" style="5" customWidth="1"/>
    <col min="2847" max="2847" width="12.5703125" style="5" customWidth="1"/>
    <col min="2848" max="2848" width="11.7109375" style="5" customWidth="1"/>
    <col min="2849" max="2849" width="13" style="5" customWidth="1"/>
    <col min="2850" max="2855" width="11.7109375" style="5" customWidth="1"/>
    <col min="2856" max="2856" width="13.7109375" style="5" customWidth="1"/>
    <col min="2857" max="2857" width="13.140625" style="5" customWidth="1"/>
    <col min="2858" max="2861" width="13" style="5" customWidth="1"/>
    <col min="2862" max="2868" width="11.7109375" style="5" customWidth="1"/>
    <col min="2869" max="2869" width="10.85546875" style="5" customWidth="1"/>
    <col min="2870" max="2870" width="11.7109375" style="5" customWidth="1"/>
    <col min="2871" max="2873" width="22.7109375" style="5" customWidth="1"/>
    <col min="2874" max="2876" width="20.7109375" style="5" customWidth="1"/>
    <col min="2877" max="3064" width="8.85546875" style="5"/>
    <col min="3065" max="3065" width="6.140625" style="5" customWidth="1"/>
    <col min="3066" max="3066" width="20.28515625" style="5" customWidth="1"/>
    <col min="3067" max="3067" width="12.42578125" style="5" customWidth="1"/>
    <col min="3068" max="3068" width="13" style="5" customWidth="1"/>
    <col min="3069" max="3069" width="12.5703125" style="5" customWidth="1"/>
    <col min="3070" max="3083" width="11.7109375" style="5" customWidth="1"/>
    <col min="3084" max="3084" width="12.28515625" style="5" customWidth="1"/>
    <col min="3085" max="3085" width="11.7109375" style="5" customWidth="1"/>
    <col min="3086" max="3086" width="12.85546875" style="5" customWidth="1"/>
    <col min="3087" max="3087" width="11.7109375" style="5" customWidth="1"/>
    <col min="3088" max="3088" width="12.7109375" style="5" customWidth="1"/>
    <col min="3089" max="3089" width="11.7109375" style="5" customWidth="1"/>
    <col min="3090" max="3090" width="13" style="5" customWidth="1"/>
    <col min="3091" max="3102" width="11.7109375" style="5" customWidth="1"/>
    <col min="3103" max="3103" width="12.5703125" style="5" customWidth="1"/>
    <col min="3104" max="3104" width="11.7109375" style="5" customWidth="1"/>
    <col min="3105" max="3105" width="13" style="5" customWidth="1"/>
    <col min="3106" max="3111" width="11.7109375" style="5" customWidth="1"/>
    <col min="3112" max="3112" width="13.7109375" style="5" customWidth="1"/>
    <col min="3113" max="3113" width="13.140625" style="5" customWidth="1"/>
    <col min="3114" max="3117" width="13" style="5" customWidth="1"/>
    <col min="3118" max="3124" width="11.7109375" style="5" customWidth="1"/>
    <col min="3125" max="3125" width="10.85546875" style="5" customWidth="1"/>
    <col min="3126" max="3126" width="11.7109375" style="5" customWidth="1"/>
    <col min="3127" max="3129" width="22.7109375" style="5" customWidth="1"/>
    <col min="3130" max="3132" width="20.7109375" style="5" customWidth="1"/>
    <col min="3133" max="3320" width="8.85546875" style="5"/>
    <col min="3321" max="3321" width="6.140625" style="5" customWidth="1"/>
    <col min="3322" max="3322" width="20.28515625" style="5" customWidth="1"/>
    <col min="3323" max="3323" width="12.42578125" style="5" customWidth="1"/>
    <col min="3324" max="3324" width="13" style="5" customWidth="1"/>
    <col min="3325" max="3325" width="12.5703125" style="5" customWidth="1"/>
    <col min="3326" max="3339" width="11.7109375" style="5" customWidth="1"/>
    <col min="3340" max="3340" width="12.28515625" style="5" customWidth="1"/>
    <col min="3341" max="3341" width="11.7109375" style="5" customWidth="1"/>
    <col min="3342" max="3342" width="12.85546875" style="5" customWidth="1"/>
    <col min="3343" max="3343" width="11.7109375" style="5" customWidth="1"/>
    <col min="3344" max="3344" width="12.7109375" style="5" customWidth="1"/>
    <col min="3345" max="3345" width="11.7109375" style="5" customWidth="1"/>
    <col min="3346" max="3346" width="13" style="5" customWidth="1"/>
    <col min="3347" max="3358" width="11.7109375" style="5" customWidth="1"/>
    <col min="3359" max="3359" width="12.5703125" style="5" customWidth="1"/>
    <col min="3360" max="3360" width="11.7109375" style="5" customWidth="1"/>
    <col min="3361" max="3361" width="13" style="5" customWidth="1"/>
    <col min="3362" max="3367" width="11.7109375" style="5" customWidth="1"/>
    <col min="3368" max="3368" width="13.7109375" style="5" customWidth="1"/>
    <col min="3369" max="3369" width="13.140625" style="5" customWidth="1"/>
    <col min="3370" max="3373" width="13" style="5" customWidth="1"/>
    <col min="3374" max="3380" width="11.7109375" style="5" customWidth="1"/>
    <col min="3381" max="3381" width="10.85546875" style="5" customWidth="1"/>
    <col min="3382" max="3382" width="11.7109375" style="5" customWidth="1"/>
    <col min="3383" max="3385" width="22.7109375" style="5" customWidth="1"/>
    <col min="3386" max="3388" width="20.7109375" style="5" customWidth="1"/>
    <col min="3389" max="3576" width="8.85546875" style="5"/>
    <col min="3577" max="3577" width="6.140625" style="5" customWidth="1"/>
    <col min="3578" max="3578" width="20.28515625" style="5" customWidth="1"/>
    <col min="3579" max="3579" width="12.42578125" style="5" customWidth="1"/>
    <col min="3580" max="3580" width="13" style="5" customWidth="1"/>
    <col min="3581" max="3581" width="12.5703125" style="5" customWidth="1"/>
    <col min="3582" max="3595" width="11.7109375" style="5" customWidth="1"/>
    <col min="3596" max="3596" width="12.28515625" style="5" customWidth="1"/>
    <col min="3597" max="3597" width="11.7109375" style="5" customWidth="1"/>
    <col min="3598" max="3598" width="12.85546875" style="5" customWidth="1"/>
    <col min="3599" max="3599" width="11.7109375" style="5" customWidth="1"/>
    <col min="3600" max="3600" width="12.7109375" style="5" customWidth="1"/>
    <col min="3601" max="3601" width="11.7109375" style="5" customWidth="1"/>
    <col min="3602" max="3602" width="13" style="5" customWidth="1"/>
    <col min="3603" max="3614" width="11.7109375" style="5" customWidth="1"/>
    <col min="3615" max="3615" width="12.5703125" style="5" customWidth="1"/>
    <col min="3616" max="3616" width="11.7109375" style="5" customWidth="1"/>
    <col min="3617" max="3617" width="13" style="5" customWidth="1"/>
    <col min="3618" max="3623" width="11.7109375" style="5" customWidth="1"/>
    <col min="3624" max="3624" width="13.7109375" style="5" customWidth="1"/>
    <col min="3625" max="3625" width="13.140625" style="5" customWidth="1"/>
    <col min="3626" max="3629" width="13" style="5" customWidth="1"/>
    <col min="3630" max="3636" width="11.7109375" style="5" customWidth="1"/>
    <col min="3637" max="3637" width="10.85546875" style="5" customWidth="1"/>
    <col min="3638" max="3638" width="11.7109375" style="5" customWidth="1"/>
    <col min="3639" max="3641" width="22.7109375" style="5" customWidth="1"/>
    <col min="3642" max="3644" width="20.7109375" style="5" customWidth="1"/>
    <col min="3645" max="3832" width="8.85546875" style="5"/>
    <col min="3833" max="3833" width="6.140625" style="5" customWidth="1"/>
    <col min="3834" max="3834" width="20.28515625" style="5" customWidth="1"/>
    <col min="3835" max="3835" width="12.42578125" style="5" customWidth="1"/>
    <col min="3836" max="3836" width="13" style="5" customWidth="1"/>
    <col min="3837" max="3837" width="12.5703125" style="5" customWidth="1"/>
    <col min="3838" max="3851" width="11.7109375" style="5" customWidth="1"/>
    <col min="3852" max="3852" width="12.28515625" style="5" customWidth="1"/>
    <col min="3853" max="3853" width="11.7109375" style="5" customWidth="1"/>
    <col min="3854" max="3854" width="12.85546875" style="5" customWidth="1"/>
    <col min="3855" max="3855" width="11.7109375" style="5" customWidth="1"/>
    <col min="3856" max="3856" width="12.7109375" style="5" customWidth="1"/>
    <col min="3857" max="3857" width="11.7109375" style="5" customWidth="1"/>
    <col min="3858" max="3858" width="13" style="5" customWidth="1"/>
    <col min="3859" max="3870" width="11.7109375" style="5" customWidth="1"/>
    <col min="3871" max="3871" width="12.5703125" style="5" customWidth="1"/>
    <col min="3872" max="3872" width="11.7109375" style="5" customWidth="1"/>
    <col min="3873" max="3873" width="13" style="5" customWidth="1"/>
    <col min="3874" max="3879" width="11.7109375" style="5" customWidth="1"/>
    <col min="3880" max="3880" width="13.7109375" style="5" customWidth="1"/>
    <col min="3881" max="3881" width="13.140625" style="5" customWidth="1"/>
    <col min="3882" max="3885" width="13" style="5" customWidth="1"/>
    <col min="3886" max="3892" width="11.7109375" style="5" customWidth="1"/>
    <col min="3893" max="3893" width="10.85546875" style="5" customWidth="1"/>
    <col min="3894" max="3894" width="11.7109375" style="5" customWidth="1"/>
    <col min="3895" max="3897" width="22.7109375" style="5" customWidth="1"/>
    <col min="3898" max="3900" width="20.7109375" style="5" customWidth="1"/>
    <col min="3901" max="4088" width="8.85546875" style="5"/>
    <col min="4089" max="4089" width="6.140625" style="5" customWidth="1"/>
    <col min="4090" max="4090" width="20.28515625" style="5" customWidth="1"/>
    <col min="4091" max="4091" width="12.42578125" style="5" customWidth="1"/>
    <col min="4092" max="4092" width="13" style="5" customWidth="1"/>
    <col min="4093" max="4093" width="12.5703125" style="5" customWidth="1"/>
    <col min="4094" max="4107" width="11.7109375" style="5" customWidth="1"/>
    <col min="4108" max="4108" width="12.28515625" style="5" customWidth="1"/>
    <col min="4109" max="4109" width="11.7109375" style="5" customWidth="1"/>
    <col min="4110" max="4110" width="12.85546875" style="5" customWidth="1"/>
    <col min="4111" max="4111" width="11.7109375" style="5" customWidth="1"/>
    <col min="4112" max="4112" width="12.7109375" style="5" customWidth="1"/>
    <col min="4113" max="4113" width="11.7109375" style="5" customWidth="1"/>
    <col min="4114" max="4114" width="13" style="5" customWidth="1"/>
    <col min="4115" max="4126" width="11.7109375" style="5" customWidth="1"/>
    <col min="4127" max="4127" width="12.5703125" style="5" customWidth="1"/>
    <col min="4128" max="4128" width="11.7109375" style="5" customWidth="1"/>
    <col min="4129" max="4129" width="13" style="5" customWidth="1"/>
    <col min="4130" max="4135" width="11.7109375" style="5" customWidth="1"/>
    <col min="4136" max="4136" width="13.7109375" style="5" customWidth="1"/>
    <col min="4137" max="4137" width="13.140625" style="5" customWidth="1"/>
    <col min="4138" max="4141" width="13" style="5" customWidth="1"/>
    <col min="4142" max="4148" width="11.7109375" style="5" customWidth="1"/>
    <col min="4149" max="4149" width="10.85546875" style="5" customWidth="1"/>
    <col min="4150" max="4150" width="11.7109375" style="5" customWidth="1"/>
    <col min="4151" max="4153" width="22.7109375" style="5" customWidth="1"/>
    <col min="4154" max="4156" width="20.7109375" style="5" customWidth="1"/>
    <col min="4157" max="4344" width="8.85546875" style="5"/>
    <col min="4345" max="4345" width="6.140625" style="5" customWidth="1"/>
    <col min="4346" max="4346" width="20.28515625" style="5" customWidth="1"/>
    <col min="4347" max="4347" width="12.42578125" style="5" customWidth="1"/>
    <col min="4348" max="4348" width="13" style="5" customWidth="1"/>
    <col min="4349" max="4349" width="12.5703125" style="5" customWidth="1"/>
    <col min="4350" max="4363" width="11.7109375" style="5" customWidth="1"/>
    <col min="4364" max="4364" width="12.28515625" style="5" customWidth="1"/>
    <col min="4365" max="4365" width="11.7109375" style="5" customWidth="1"/>
    <col min="4366" max="4366" width="12.85546875" style="5" customWidth="1"/>
    <col min="4367" max="4367" width="11.7109375" style="5" customWidth="1"/>
    <col min="4368" max="4368" width="12.7109375" style="5" customWidth="1"/>
    <col min="4369" max="4369" width="11.7109375" style="5" customWidth="1"/>
    <col min="4370" max="4370" width="13" style="5" customWidth="1"/>
    <col min="4371" max="4382" width="11.7109375" style="5" customWidth="1"/>
    <col min="4383" max="4383" width="12.5703125" style="5" customWidth="1"/>
    <col min="4384" max="4384" width="11.7109375" style="5" customWidth="1"/>
    <col min="4385" max="4385" width="13" style="5" customWidth="1"/>
    <col min="4386" max="4391" width="11.7109375" style="5" customWidth="1"/>
    <col min="4392" max="4392" width="13.7109375" style="5" customWidth="1"/>
    <col min="4393" max="4393" width="13.140625" style="5" customWidth="1"/>
    <col min="4394" max="4397" width="13" style="5" customWidth="1"/>
    <col min="4398" max="4404" width="11.7109375" style="5" customWidth="1"/>
    <col min="4405" max="4405" width="10.85546875" style="5" customWidth="1"/>
    <col min="4406" max="4406" width="11.7109375" style="5" customWidth="1"/>
    <col min="4407" max="4409" width="22.7109375" style="5" customWidth="1"/>
    <col min="4410" max="4412" width="20.7109375" style="5" customWidth="1"/>
    <col min="4413" max="4600" width="8.85546875" style="5"/>
    <col min="4601" max="4601" width="6.140625" style="5" customWidth="1"/>
    <col min="4602" max="4602" width="20.28515625" style="5" customWidth="1"/>
    <col min="4603" max="4603" width="12.42578125" style="5" customWidth="1"/>
    <col min="4604" max="4604" width="13" style="5" customWidth="1"/>
    <col min="4605" max="4605" width="12.5703125" style="5" customWidth="1"/>
    <col min="4606" max="4619" width="11.7109375" style="5" customWidth="1"/>
    <col min="4620" max="4620" width="12.28515625" style="5" customWidth="1"/>
    <col min="4621" max="4621" width="11.7109375" style="5" customWidth="1"/>
    <col min="4622" max="4622" width="12.85546875" style="5" customWidth="1"/>
    <col min="4623" max="4623" width="11.7109375" style="5" customWidth="1"/>
    <col min="4624" max="4624" width="12.7109375" style="5" customWidth="1"/>
    <col min="4625" max="4625" width="11.7109375" style="5" customWidth="1"/>
    <col min="4626" max="4626" width="13" style="5" customWidth="1"/>
    <col min="4627" max="4638" width="11.7109375" style="5" customWidth="1"/>
    <col min="4639" max="4639" width="12.5703125" style="5" customWidth="1"/>
    <col min="4640" max="4640" width="11.7109375" style="5" customWidth="1"/>
    <col min="4641" max="4641" width="13" style="5" customWidth="1"/>
    <col min="4642" max="4647" width="11.7109375" style="5" customWidth="1"/>
    <col min="4648" max="4648" width="13.7109375" style="5" customWidth="1"/>
    <col min="4649" max="4649" width="13.140625" style="5" customWidth="1"/>
    <col min="4650" max="4653" width="13" style="5" customWidth="1"/>
    <col min="4654" max="4660" width="11.7109375" style="5" customWidth="1"/>
    <col min="4661" max="4661" width="10.85546875" style="5" customWidth="1"/>
    <col min="4662" max="4662" width="11.7109375" style="5" customWidth="1"/>
    <col min="4663" max="4665" width="22.7109375" style="5" customWidth="1"/>
    <col min="4666" max="4668" width="20.7109375" style="5" customWidth="1"/>
    <col min="4669" max="4856" width="8.85546875" style="5"/>
    <col min="4857" max="4857" width="6.140625" style="5" customWidth="1"/>
    <col min="4858" max="4858" width="20.28515625" style="5" customWidth="1"/>
    <col min="4859" max="4859" width="12.42578125" style="5" customWidth="1"/>
    <col min="4860" max="4860" width="13" style="5" customWidth="1"/>
    <col min="4861" max="4861" width="12.5703125" style="5" customWidth="1"/>
    <col min="4862" max="4875" width="11.7109375" style="5" customWidth="1"/>
    <col min="4876" max="4876" width="12.28515625" style="5" customWidth="1"/>
    <col min="4877" max="4877" width="11.7109375" style="5" customWidth="1"/>
    <col min="4878" max="4878" width="12.85546875" style="5" customWidth="1"/>
    <col min="4879" max="4879" width="11.7109375" style="5" customWidth="1"/>
    <col min="4880" max="4880" width="12.7109375" style="5" customWidth="1"/>
    <col min="4881" max="4881" width="11.7109375" style="5" customWidth="1"/>
    <col min="4882" max="4882" width="13" style="5" customWidth="1"/>
    <col min="4883" max="4894" width="11.7109375" style="5" customWidth="1"/>
    <col min="4895" max="4895" width="12.5703125" style="5" customWidth="1"/>
    <col min="4896" max="4896" width="11.7109375" style="5" customWidth="1"/>
    <col min="4897" max="4897" width="13" style="5" customWidth="1"/>
    <col min="4898" max="4903" width="11.7109375" style="5" customWidth="1"/>
    <col min="4904" max="4904" width="13.7109375" style="5" customWidth="1"/>
    <col min="4905" max="4905" width="13.140625" style="5" customWidth="1"/>
    <col min="4906" max="4909" width="13" style="5" customWidth="1"/>
    <col min="4910" max="4916" width="11.7109375" style="5" customWidth="1"/>
    <col min="4917" max="4917" width="10.85546875" style="5" customWidth="1"/>
    <col min="4918" max="4918" width="11.7109375" style="5" customWidth="1"/>
    <col min="4919" max="4921" width="22.7109375" style="5" customWidth="1"/>
    <col min="4922" max="4924" width="20.7109375" style="5" customWidth="1"/>
    <col min="4925" max="5112" width="8.85546875" style="5"/>
    <col min="5113" max="5113" width="6.140625" style="5" customWidth="1"/>
    <col min="5114" max="5114" width="20.28515625" style="5" customWidth="1"/>
    <col min="5115" max="5115" width="12.42578125" style="5" customWidth="1"/>
    <col min="5116" max="5116" width="13" style="5" customWidth="1"/>
    <col min="5117" max="5117" width="12.5703125" style="5" customWidth="1"/>
    <col min="5118" max="5131" width="11.7109375" style="5" customWidth="1"/>
    <col min="5132" max="5132" width="12.28515625" style="5" customWidth="1"/>
    <col min="5133" max="5133" width="11.7109375" style="5" customWidth="1"/>
    <col min="5134" max="5134" width="12.85546875" style="5" customWidth="1"/>
    <col min="5135" max="5135" width="11.7109375" style="5" customWidth="1"/>
    <col min="5136" max="5136" width="12.7109375" style="5" customWidth="1"/>
    <col min="5137" max="5137" width="11.7109375" style="5" customWidth="1"/>
    <col min="5138" max="5138" width="13" style="5" customWidth="1"/>
    <col min="5139" max="5150" width="11.7109375" style="5" customWidth="1"/>
    <col min="5151" max="5151" width="12.5703125" style="5" customWidth="1"/>
    <col min="5152" max="5152" width="11.7109375" style="5" customWidth="1"/>
    <col min="5153" max="5153" width="13" style="5" customWidth="1"/>
    <col min="5154" max="5159" width="11.7109375" style="5" customWidth="1"/>
    <col min="5160" max="5160" width="13.7109375" style="5" customWidth="1"/>
    <col min="5161" max="5161" width="13.140625" style="5" customWidth="1"/>
    <col min="5162" max="5165" width="13" style="5" customWidth="1"/>
    <col min="5166" max="5172" width="11.7109375" style="5" customWidth="1"/>
    <col min="5173" max="5173" width="10.85546875" style="5" customWidth="1"/>
    <col min="5174" max="5174" width="11.7109375" style="5" customWidth="1"/>
    <col min="5175" max="5177" width="22.7109375" style="5" customWidth="1"/>
    <col min="5178" max="5180" width="20.7109375" style="5" customWidth="1"/>
    <col min="5181" max="5368" width="8.85546875" style="5"/>
    <col min="5369" max="5369" width="6.140625" style="5" customWidth="1"/>
    <col min="5370" max="5370" width="20.28515625" style="5" customWidth="1"/>
    <col min="5371" max="5371" width="12.42578125" style="5" customWidth="1"/>
    <col min="5372" max="5372" width="13" style="5" customWidth="1"/>
    <col min="5373" max="5373" width="12.5703125" style="5" customWidth="1"/>
    <col min="5374" max="5387" width="11.7109375" style="5" customWidth="1"/>
    <col min="5388" max="5388" width="12.28515625" style="5" customWidth="1"/>
    <col min="5389" max="5389" width="11.7109375" style="5" customWidth="1"/>
    <col min="5390" max="5390" width="12.85546875" style="5" customWidth="1"/>
    <col min="5391" max="5391" width="11.7109375" style="5" customWidth="1"/>
    <col min="5392" max="5392" width="12.7109375" style="5" customWidth="1"/>
    <col min="5393" max="5393" width="11.7109375" style="5" customWidth="1"/>
    <col min="5394" max="5394" width="13" style="5" customWidth="1"/>
    <col min="5395" max="5406" width="11.7109375" style="5" customWidth="1"/>
    <col min="5407" max="5407" width="12.5703125" style="5" customWidth="1"/>
    <col min="5408" max="5408" width="11.7109375" style="5" customWidth="1"/>
    <col min="5409" max="5409" width="13" style="5" customWidth="1"/>
    <col min="5410" max="5415" width="11.7109375" style="5" customWidth="1"/>
    <col min="5416" max="5416" width="13.7109375" style="5" customWidth="1"/>
    <col min="5417" max="5417" width="13.140625" style="5" customWidth="1"/>
    <col min="5418" max="5421" width="13" style="5" customWidth="1"/>
    <col min="5422" max="5428" width="11.7109375" style="5" customWidth="1"/>
    <col min="5429" max="5429" width="10.85546875" style="5" customWidth="1"/>
    <col min="5430" max="5430" width="11.7109375" style="5" customWidth="1"/>
    <col min="5431" max="5433" width="22.7109375" style="5" customWidth="1"/>
    <col min="5434" max="5436" width="20.7109375" style="5" customWidth="1"/>
    <col min="5437" max="5624" width="8.85546875" style="5"/>
    <col min="5625" max="5625" width="6.140625" style="5" customWidth="1"/>
    <col min="5626" max="5626" width="20.28515625" style="5" customWidth="1"/>
    <col min="5627" max="5627" width="12.42578125" style="5" customWidth="1"/>
    <col min="5628" max="5628" width="13" style="5" customWidth="1"/>
    <col min="5629" max="5629" width="12.5703125" style="5" customWidth="1"/>
    <col min="5630" max="5643" width="11.7109375" style="5" customWidth="1"/>
    <col min="5644" max="5644" width="12.28515625" style="5" customWidth="1"/>
    <col min="5645" max="5645" width="11.7109375" style="5" customWidth="1"/>
    <col min="5646" max="5646" width="12.85546875" style="5" customWidth="1"/>
    <col min="5647" max="5647" width="11.7109375" style="5" customWidth="1"/>
    <col min="5648" max="5648" width="12.7109375" style="5" customWidth="1"/>
    <col min="5649" max="5649" width="11.7109375" style="5" customWidth="1"/>
    <col min="5650" max="5650" width="13" style="5" customWidth="1"/>
    <col min="5651" max="5662" width="11.7109375" style="5" customWidth="1"/>
    <col min="5663" max="5663" width="12.5703125" style="5" customWidth="1"/>
    <col min="5664" max="5664" width="11.7109375" style="5" customWidth="1"/>
    <col min="5665" max="5665" width="13" style="5" customWidth="1"/>
    <col min="5666" max="5671" width="11.7109375" style="5" customWidth="1"/>
    <col min="5672" max="5672" width="13.7109375" style="5" customWidth="1"/>
    <col min="5673" max="5673" width="13.140625" style="5" customWidth="1"/>
    <col min="5674" max="5677" width="13" style="5" customWidth="1"/>
    <col min="5678" max="5684" width="11.7109375" style="5" customWidth="1"/>
    <col min="5685" max="5685" width="10.85546875" style="5" customWidth="1"/>
    <col min="5686" max="5686" width="11.7109375" style="5" customWidth="1"/>
    <col min="5687" max="5689" width="22.7109375" style="5" customWidth="1"/>
    <col min="5690" max="5692" width="20.7109375" style="5" customWidth="1"/>
    <col min="5693" max="5880" width="8.85546875" style="5"/>
    <col min="5881" max="5881" width="6.140625" style="5" customWidth="1"/>
    <col min="5882" max="5882" width="20.28515625" style="5" customWidth="1"/>
    <col min="5883" max="5883" width="12.42578125" style="5" customWidth="1"/>
    <col min="5884" max="5884" width="13" style="5" customWidth="1"/>
    <col min="5885" max="5885" width="12.5703125" style="5" customWidth="1"/>
    <col min="5886" max="5899" width="11.7109375" style="5" customWidth="1"/>
    <col min="5900" max="5900" width="12.28515625" style="5" customWidth="1"/>
    <col min="5901" max="5901" width="11.7109375" style="5" customWidth="1"/>
    <col min="5902" max="5902" width="12.85546875" style="5" customWidth="1"/>
    <col min="5903" max="5903" width="11.7109375" style="5" customWidth="1"/>
    <col min="5904" max="5904" width="12.7109375" style="5" customWidth="1"/>
    <col min="5905" max="5905" width="11.7109375" style="5" customWidth="1"/>
    <col min="5906" max="5906" width="13" style="5" customWidth="1"/>
    <col min="5907" max="5918" width="11.7109375" style="5" customWidth="1"/>
    <col min="5919" max="5919" width="12.5703125" style="5" customWidth="1"/>
    <col min="5920" max="5920" width="11.7109375" style="5" customWidth="1"/>
    <col min="5921" max="5921" width="13" style="5" customWidth="1"/>
    <col min="5922" max="5927" width="11.7109375" style="5" customWidth="1"/>
    <col min="5928" max="5928" width="13.7109375" style="5" customWidth="1"/>
    <col min="5929" max="5929" width="13.140625" style="5" customWidth="1"/>
    <col min="5930" max="5933" width="13" style="5" customWidth="1"/>
    <col min="5934" max="5940" width="11.7109375" style="5" customWidth="1"/>
    <col min="5941" max="5941" width="10.85546875" style="5" customWidth="1"/>
    <col min="5942" max="5942" width="11.7109375" style="5" customWidth="1"/>
    <col min="5943" max="5945" width="22.7109375" style="5" customWidth="1"/>
    <col min="5946" max="5948" width="20.7109375" style="5" customWidth="1"/>
    <col min="5949" max="6136" width="8.85546875" style="5"/>
    <col min="6137" max="6137" width="6.140625" style="5" customWidth="1"/>
    <col min="6138" max="6138" width="20.28515625" style="5" customWidth="1"/>
    <col min="6139" max="6139" width="12.42578125" style="5" customWidth="1"/>
    <col min="6140" max="6140" width="13" style="5" customWidth="1"/>
    <col min="6141" max="6141" width="12.5703125" style="5" customWidth="1"/>
    <col min="6142" max="6155" width="11.7109375" style="5" customWidth="1"/>
    <col min="6156" max="6156" width="12.28515625" style="5" customWidth="1"/>
    <col min="6157" max="6157" width="11.7109375" style="5" customWidth="1"/>
    <col min="6158" max="6158" width="12.85546875" style="5" customWidth="1"/>
    <col min="6159" max="6159" width="11.7109375" style="5" customWidth="1"/>
    <col min="6160" max="6160" width="12.7109375" style="5" customWidth="1"/>
    <col min="6161" max="6161" width="11.7109375" style="5" customWidth="1"/>
    <col min="6162" max="6162" width="13" style="5" customWidth="1"/>
    <col min="6163" max="6174" width="11.7109375" style="5" customWidth="1"/>
    <col min="6175" max="6175" width="12.5703125" style="5" customWidth="1"/>
    <col min="6176" max="6176" width="11.7109375" style="5" customWidth="1"/>
    <col min="6177" max="6177" width="13" style="5" customWidth="1"/>
    <col min="6178" max="6183" width="11.7109375" style="5" customWidth="1"/>
    <col min="6184" max="6184" width="13.7109375" style="5" customWidth="1"/>
    <col min="6185" max="6185" width="13.140625" style="5" customWidth="1"/>
    <col min="6186" max="6189" width="13" style="5" customWidth="1"/>
    <col min="6190" max="6196" width="11.7109375" style="5" customWidth="1"/>
    <col min="6197" max="6197" width="10.85546875" style="5" customWidth="1"/>
    <col min="6198" max="6198" width="11.7109375" style="5" customWidth="1"/>
    <col min="6199" max="6201" width="22.7109375" style="5" customWidth="1"/>
    <col min="6202" max="6204" width="20.7109375" style="5" customWidth="1"/>
    <col min="6205" max="6392" width="8.85546875" style="5"/>
    <col min="6393" max="6393" width="6.140625" style="5" customWidth="1"/>
    <col min="6394" max="6394" width="20.28515625" style="5" customWidth="1"/>
    <col min="6395" max="6395" width="12.42578125" style="5" customWidth="1"/>
    <col min="6396" max="6396" width="13" style="5" customWidth="1"/>
    <col min="6397" max="6397" width="12.5703125" style="5" customWidth="1"/>
    <col min="6398" max="6411" width="11.7109375" style="5" customWidth="1"/>
    <col min="6412" max="6412" width="12.28515625" style="5" customWidth="1"/>
    <col min="6413" max="6413" width="11.7109375" style="5" customWidth="1"/>
    <col min="6414" max="6414" width="12.85546875" style="5" customWidth="1"/>
    <col min="6415" max="6415" width="11.7109375" style="5" customWidth="1"/>
    <col min="6416" max="6416" width="12.7109375" style="5" customWidth="1"/>
    <col min="6417" max="6417" width="11.7109375" style="5" customWidth="1"/>
    <col min="6418" max="6418" width="13" style="5" customWidth="1"/>
    <col min="6419" max="6430" width="11.7109375" style="5" customWidth="1"/>
    <col min="6431" max="6431" width="12.5703125" style="5" customWidth="1"/>
    <col min="6432" max="6432" width="11.7109375" style="5" customWidth="1"/>
    <col min="6433" max="6433" width="13" style="5" customWidth="1"/>
    <col min="6434" max="6439" width="11.7109375" style="5" customWidth="1"/>
    <col min="6440" max="6440" width="13.7109375" style="5" customWidth="1"/>
    <col min="6441" max="6441" width="13.140625" style="5" customWidth="1"/>
    <col min="6442" max="6445" width="13" style="5" customWidth="1"/>
    <col min="6446" max="6452" width="11.7109375" style="5" customWidth="1"/>
    <col min="6453" max="6453" width="10.85546875" style="5" customWidth="1"/>
    <col min="6454" max="6454" width="11.7109375" style="5" customWidth="1"/>
    <col min="6455" max="6457" width="22.7109375" style="5" customWidth="1"/>
    <col min="6458" max="6460" width="20.7109375" style="5" customWidth="1"/>
    <col min="6461" max="6648" width="8.85546875" style="5"/>
    <col min="6649" max="6649" width="6.140625" style="5" customWidth="1"/>
    <col min="6650" max="6650" width="20.28515625" style="5" customWidth="1"/>
    <col min="6651" max="6651" width="12.42578125" style="5" customWidth="1"/>
    <col min="6652" max="6652" width="13" style="5" customWidth="1"/>
    <col min="6653" max="6653" width="12.5703125" style="5" customWidth="1"/>
    <col min="6654" max="6667" width="11.7109375" style="5" customWidth="1"/>
    <col min="6668" max="6668" width="12.28515625" style="5" customWidth="1"/>
    <col min="6669" max="6669" width="11.7109375" style="5" customWidth="1"/>
    <col min="6670" max="6670" width="12.85546875" style="5" customWidth="1"/>
    <col min="6671" max="6671" width="11.7109375" style="5" customWidth="1"/>
    <col min="6672" max="6672" width="12.7109375" style="5" customWidth="1"/>
    <col min="6673" max="6673" width="11.7109375" style="5" customWidth="1"/>
    <col min="6674" max="6674" width="13" style="5" customWidth="1"/>
    <col min="6675" max="6686" width="11.7109375" style="5" customWidth="1"/>
    <col min="6687" max="6687" width="12.5703125" style="5" customWidth="1"/>
    <col min="6688" max="6688" width="11.7109375" style="5" customWidth="1"/>
    <col min="6689" max="6689" width="13" style="5" customWidth="1"/>
    <col min="6690" max="6695" width="11.7109375" style="5" customWidth="1"/>
    <col min="6696" max="6696" width="13.7109375" style="5" customWidth="1"/>
    <col min="6697" max="6697" width="13.140625" style="5" customWidth="1"/>
    <col min="6698" max="6701" width="13" style="5" customWidth="1"/>
    <col min="6702" max="6708" width="11.7109375" style="5" customWidth="1"/>
    <col min="6709" max="6709" width="10.85546875" style="5" customWidth="1"/>
    <col min="6710" max="6710" width="11.7109375" style="5" customWidth="1"/>
    <col min="6711" max="6713" width="22.7109375" style="5" customWidth="1"/>
    <col min="6714" max="6716" width="20.7109375" style="5" customWidth="1"/>
    <col min="6717" max="6904" width="8.85546875" style="5"/>
    <col min="6905" max="6905" width="6.140625" style="5" customWidth="1"/>
    <col min="6906" max="6906" width="20.28515625" style="5" customWidth="1"/>
    <col min="6907" max="6907" width="12.42578125" style="5" customWidth="1"/>
    <col min="6908" max="6908" width="13" style="5" customWidth="1"/>
    <col min="6909" max="6909" width="12.5703125" style="5" customWidth="1"/>
    <col min="6910" max="6923" width="11.7109375" style="5" customWidth="1"/>
    <col min="6924" max="6924" width="12.28515625" style="5" customWidth="1"/>
    <col min="6925" max="6925" width="11.7109375" style="5" customWidth="1"/>
    <col min="6926" max="6926" width="12.85546875" style="5" customWidth="1"/>
    <col min="6927" max="6927" width="11.7109375" style="5" customWidth="1"/>
    <col min="6928" max="6928" width="12.7109375" style="5" customWidth="1"/>
    <col min="6929" max="6929" width="11.7109375" style="5" customWidth="1"/>
    <col min="6930" max="6930" width="13" style="5" customWidth="1"/>
    <col min="6931" max="6942" width="11.7109375" style="5" customWidth="1"/>
    <col min="6943" max="6943" width="12.5703125" style="5" customWidth="1"/>
    <col min="6944" max="6944" width="11.7109375" style="5" customWidth="1"/>
    <col min="6945" max="6945" width="13" style="5" customWidth="1"/>
    <col min="6946" max="6951" width="11.7109375" style="5" customWidth="1"/>
    <col min="6952" max="6952" width="13.7109375" style="5" customWidth="1"/>
    <col min="6953" max="6953" width="13.140625" style="5" customWidth="1"/>
    <col min="6954" max="6957" width="13" style="5" customWidth="1"/>
    <col min="6958" max="6964" width="11.7109375" style="5" customWidth="1"/>
    <col min="6965" max="6965" width="10.85546875" style="5" customWidth="1"/>
    <col min="6966" max="6966" width="11.7109375" style="5" customWidth="1"/>
    <col min="6967" max="6969" width="22.7109375" style="5" customWidth="1"/>
    <col min="6970" max="6972" width="20.7109375" style="5" customWidth="1"/>
    <col min="6973" max="7160" width="8.85546875" style="5"/>
    <col min="7161" max="7161" width="6.140625" style="5" customWidth="1"/>
    <col min="7162" max="7162" width="20.28515625" style="5" customWidth="1"/>
    <col min="7163" max="7163" width="12.42578125" style="5" customWidth="1"/>
    <col min="7164" max="7164" width="13" style="5" customWidth="1"/>
    <col min="7165" max="7165" width="12.5703125" style="5" customWidth="1"/>
    <col min="7166" max="7179" width="11.7109375" style="5" customWidth="1"/>
    <col min="7180" max="7180" width="12.28515625" style="5" customWidth="1"/>
    <col min="7181" max="7181" width="11.7109375" style="5" customWidth="1"/>
    <col min="7182" max="7182" width="12.85546875" style="5" customWidth="1"/>
    <col min="7183" max="7183" width="11.7109375" style="5" customWidth="1"/>
    <col min="7184" max="7184" width="12.7109375" style="5" customWidth="1"/>
    <col min="7185" max="7185" width="11.7109375" style="5" customWidth="1"/>
    <col min="7186" max="7186" width="13" style="5" customWidth="1"/>
    <col min="7187" max="7198" width="11.7109375" style="5" customWidth="1"/>
    <col min="7199" max="7199" width="12.5703125" style="5" customWidth="1"/>
    <col min="7200" max="7200" width="11.7109375" style="5" customWidth="1"/>
    <col min="7201" max="7201" width="13" style="5" customWidth="1"/>
    <col min="7202" max="7207" width="11.7109375" style="5" customWidth="1"/>
    <col min="7208" max="7208" width="13.7109375" style="5" customWidth="1"/>
    <col min="7209" max="7209" width="13.140625" style="5" customWidth="1"/>
    <col min="7210" max="7213" width="13" style="5" customWidth="1"/>
    <col min="7214" max="7220" width="11.7109375" style="5" customWidth="1"/>
    <col min="7221" max="7221" width="10.85546875" style="5" customWidth="1"/>
    <col min="7222" max="7222" width="11.7109375" style="5" customWidth="1"/>
    <col min="7223" max="7225" width="22.7109375" style="5" customWidth="1"/>
    <col min="7226" max="7228" width="20.7109375" style="5" customWidth="1"/>
    <col min="7229" max="7416" width="8.85546875" style="5"/>
    <col min="7417" max="7417" width="6.140625" style="5" customWidth="1"/>
    <col min="7418" max="7418" width="20.28515625" style="5" customWidth="1"/>
    <col min="7419" max="7419" width="12.42578125" style="5" customWidth="1"/>
    <col min="7420" max="7420" width="13" style="5" customWidth="1"/>
    <col min="7421" max="7421" width="12.5703125" style="5" customWidth="1"/>
    <col min="7422" max="7435" width="11.7109375" style="5" customWidth="1"/>
    <col min="7436" max="7436" width="12.28515625" style="5" customWidth="1"/>
    <col min="7437" max="7437" width="11.7109375" style="5" customWidth="1"/>
    <col min="7438" max="7438" width="12.85546875" style="5" customWidth="1"/>
    <col min="7439" max="7439" width="11.7109375" style="5" customWidth="1"/>
    <col min="7440" max="7440" width="12.7109375" style="5" customWidth="1"/>
    <col min="7441" max="7441" width="11.7109375" style="5" customWidth="1"/>
    <col min="7442" max="7442" width="13" style="5" customWidth="1"/>
    <col min="7443" max="7454" width="11.7109375" style="5" customWidth="1"/>
    <col min="7455" max="7455" width="12.5703125" style="5" customWidth="1"/>
    <col min="7456" max="7456" width="11.7109375" style="5" customWidth="1"/>
    <col min="7457" max="7457" width="13" style="5" customWidth="1"/>
    <col min="7458" max="7463" width="11.7109375" style="5" customWidth="1"/>
    <col min="7464" max="7464" width="13.7109375" style="5" customWidth="1"/>
    <col min="7465" max="7465" width="13.140625" style="5" customWidth="1"/>
    <col min="7466" max="7469" width="13" style="5" customWidth="1"/>
    <col min="7470" max="7476" width="11.7109375" style="5" customWidth="1"/>
    <col min="7477" max="7477" width="10.85546875" style="5" customWidth="1"/>
    <col min="7478" max="7478" width="11.7109375" style="5" customWidth="1"/>
    <col min="7479" max="7481" width="22.7109375" style="5" customWidth="1"/>
    <col min="7482" max="7484" width="20.7109375" style="5" customWidth="1"/>
    <col min="7485" max="7672" width="8.85546875" style="5"/>
    <col min="7673" max="7673" width="6.140625" style="5" customWidth="1"/>
    <col min="7674" max="7674" width="20.28515625" style="5" customWidth="1"/>
    <col min="7675" max="7675" width="12.42578125" style="5" customWidth="1"/>
    <col min="7676" max="7676" width="13" style="5" customWidth="1"/>
    <col min="7677" max="7677" width="12.5703125" style="5" customWidth="1"/>
    <col min="7678" max="7691" width="11.7109375" style="5" customWidth="1"/>
    <col min="7692" max="7692" width="12.28515625" style="5" customWidth="1"/>
    <col min="7693" max="7693" width="11.7109375" style="5" customWidth="1"/>
    <col min="7694" max="7694" width="12.85546875" style="5" customWidth="1"/>
    <col min="7695" max="7695" width="11.7109375" style="5" customWidth="1"/>
    <col min="7696" max="7696" width="12.7109375" style="5" customWidth="1"/>
    <col min="7697" max="7697" width="11.7109375" style="5" customWidth="1"/>
    <col min="7698" max="7698" width="13" style="5" customWidth="1"/>
    <col min="7699" max="7710" width="11.7109375" style="5" customWidth="1"/>
    <col min="7711" max="7711" width="12.5703125" style="5" customWidth="1"/>
    <col min="7712" max="7712" width="11.7109375" style="5" customWidth="1"/>
    <col min="7713" max="7713" width="13" style="5" customWidth="1"/>
    <col min="7714" max="7719" width="11.7109375" style="5" customWidth="1"/>
    <col min="7720" max="7720" width="13.7109375" style="5" customWidth="1"/>
    <col min="7721" max="7721" width="13.140625" style="5" customWidth="1"/>
    <col min="7722" max="7725" width="13" style="5" customWidth="1"/>
    <col min="7726" max="7732" width="11.7109375" style="5" customWidth="1"/>
    <col min="7733" max="7733" width="10.85546875" style="5" customWidth="1"/>
    <col min="7734" max="7734" width="11.7109375" style="5" customWidth="1"/>
    <col min="7735" max="7737" width="22.7109375" style="5" customWidth="1"/>
    <col min="7738" max="7740" width="20.7109375" style="5" customWidth="1"/>
    <col min="7741" max="7928" width="8.85546875" style="5"/>
    <col min="7929" max="7929" width="6.140625" style="5" customWidth="1"/>
    <col min="7930" max="7930" width="20.28515625" style="5" customWidth="1"/>
    <col min="7931" max="7931" width="12.42578125" style="5" customWidth="1"/>
    <col min="7932" max="7932" width="13" style="5" customWidth="1"/>
    <col min="7933" max="7933" width="12.5703125" style="5" customWidth="1"/>
    <col min="7934" max="7947" width="11.7109375" style="5" customWidth="1"/>
    <col min="7948" max="7948" width="12.28515625" style="5" customWidth="1"/>
    <col min="7949" max="7949" width="11.7109375" style="5" customWidth="1"/>
    <col min="7950" max="7950" width="12.85546875" style="5" customWidth="1"/>
    <col min="7951" max="7951" width="11.7109375" style="5" customWidth="1"/>
    <col min="7952" max="7952" width="12.7109375" style="5" customWidth="1"/>
    <col min="7953" max="7953" width="11.7109375" style="5" customWidth="1"/>
    <col min="7954" max="7954" width="13" style="5" customWidth="1"/>
    <col min="7955" max="7966" width="11.7109375" style="5" customWidth="1"/>
    <col min="7967" max="7967" width="12.5703125" style="5" customWidth="1"/>
    <col min="7968" max="7968" width="11.7109375" style="5" customWidth="1"/>
    <col min="7969" max="7969" width="13" style="5" customWidth="1"/>
    <col min="7970" max="7975" width="11.7109375" style="5" customWidth="1"/>
    <col min="7976" max="7976" width="13.7109375" style="5" customWidth="1"/>
    <col min="7977" max="7977" width="13.140625" style="5" customWidth="1"/>
    <col min="7978" max="7981" width="13" style="5" customWidth="1"/>
    <col min="7982" max="7988" width="11.7109375" style="5" customWidth="1"/>
    <col min="7989" max="7989" width="10.85546875" style="5" customWidth="1"/>
    <col min="7990" max="7990" width="11.7109375" style="5" customWidth="1"/>
    <col min="7991" max="7993" width="22.7109375" style="5" customWidth="1"/>
    <col min="7994" max="7996" width="20.7109375" style="5" customWidth="1"/>
    <col min="7997" max="8184" width="8.85546875" style="5"/>
    <col min="8185" max="8185" width="6.140625" style="5" customWidth="1"/>
    <col min="8186" max="8186" width="20.28515625" style="5" customWidth="1"/>
    <col min="8187" max="8187" width="12.42578125" style="5" customWidth="1"/>
    <col min="8188" max="8188" width="13" style="5" customWidth="1"/>
    <col min="8189" max="8189" width="12.5703125" style="5" customWidth="1"/>
    <col min="8190" max="8203" width="11.7109375" style="5" customWidth="1"/>
    <col min="8204" max="8204" width="12.28515625" style="5" customWidth="1"/>
    <col min="8205" max="8205" width="11.7109375" style="5" customWidth="1"/>
    <col min="8206" max="8206" width="12.85546875" style="5" customWidth="1"/>
    <col min="8207" max="8207" width="11.7109375" style="5" customWidth="1"/>
    <col min="8208" max="8208" width="12.7109375" style="5" customWidth="1"/>
    <col min="8209" max="8209" width="11.7109375" style="5" customWidth="1"/>
    <col min="8210" max="8210" width="13" style="5" customWidth="1"/>
    <col min="8211" max="8222" width="11.7109375" style="5" customWidth="1"/>
    <col min="8223" max="8223" width="12.5703125" style="5" customWidth="1"/>
    <col min="8224" max="8224" width="11.7109375" style="5" customWidth="1"/>
    <col min="8225" max="8225" width="13" style="5" customWidth="1"/>
    <col min="8226" max="8231" width="11.7109375" style="5" customWidth="1"/>
    <col min="8232" max="8232" width="13.7109375" style="5" customWidth="1"/>
    <col min="8233" max="8233" width="13.140625" style="5" customWidth="1"/>
    <col min="8234" max="8237" width="13" style="5" customWidth="1"/>
    <col min="8238" max="8244" width="11.7109375" style="5" customWidth="1"/>
    <col min="8245" max="8245" width="10.85546875" style="5" customWidth="1"/>
    <col min="8246" max="8246" width="11.7109375" style="5" customWidth="1"/>
    <col min="8247" max="8249" width="22.7109375" style="5" customWidth="1"/>
    <col min="8250" max="8252" width="20.7109375" style="5" customWidth="1"/>
    <col min="8253" max="8440" width="8.85546875" style="5"/>
    <col min="8441" max="8441" width="6.140625" style="5" customWidth="1"/>
    <col min="8442" max="8442" width="20.28515625" style="5" customWidth="1"/>
    <col min="8443" max="8443" width="12.42578125" style="5" customWidth="1"/>
    <col min="8444" max="8444" width="13" style="5" customWidth="1"/>
    <col min="8445" max="8445" width="12.5703125" style="5" customWidth="1"/>
    <col min="8446" max="8459" width="11.7109375" style="5" customWidth="1"/>
    <col min="8460" max="8460" width="12.28515625" style="5" customWidth="1"/>
    <col min="8461" max="8461" width="11.7109375" style="5" customWidth="1"/>
    <col min="8462" max="8462" width="12.85546875" style="5" customWidth="1"/>
    <col min="8463" max="8463" width="11.7109375" style="5" customWidth="1"/>
    <col min="8464" max="8464" width="12.7109375" style="5" customWidth="1"/>
    <col min="8465" max="8465" width="11.7109375" style="5" customWidth="1"/>
    <col min="8466" max="8466" width="13" style="5" customWidth="1"/>
    <col min="8467" max="8478" width="11.7109375" style="5" customWidth="1"/>
    <col min="8479" max="8479" width="12.5703125" style="5" customWidth="1"/>
    <col min="8480" max="8480" width="11.7109375" style="5" customWidth="1"/>
    <col min="8481" max="8481" width="13" style="5" customWidth="1"/>
    <col min="8482" max="8487" width="11.7109375" style="5" customWidth="1"/>
    <col min="8488" max="8488" width="13.7109375" style="5" customWidth="1"/>
    <col min="8489" max="8489" width="13.140625" style="5" customWidth="1"/>
    <col min="8490" max="8493" width="13" style="5" customWidth="1"/>
    <col min="8494" max="8500" width="11.7109375" style="5" customWidth="1"/>
    <col min="8501" max="8501" width="10.85546875" style="5" customWidth="1"/>
    <col min="8502" max="8502" width="11.7109375" style="5" customWidth="1"/>
    <col min="8503" max="8505" width="22.7109375" style="5" customWidth="1"/>
    <col min="8506" max="8508" width="20.7109375" style="5" customWidth="1"/>
    <col min="8509" max="8696" width="8.85546875" style="5"/>
    <col min="8697" max="8697" width="6.140625" style="5" customWidth="1"/>
    <col min="8698" max="8698" width="20.28515625" style="5" customWidth="1"/>
    <col min="8699" max="8699" width="12.42578125" style="5" customWidth="1"/>
    <col min="8700" max="8700" width="13" style="5" customWidth="1"/>
    <col min="8701" max="8701" width="12.5703125" style="5" customWidth="1"/>
    <col min="8702" max="8715" width="11.7109375" style="5" customWidth="1"/>
    <col min="8716" max="8716" width="12.28515625" style="5" customWidth="1"/>
    <col min="8717" max="8717" width="11.7109375" style="5" customWidth="1"/>
    <col min="8718" max="8718" width="12.85546875" style="5" customWidth="1"/>
    <col min="8719" max="8719" width="11.7109375" style="5" customWidth="1"/>
    <col min="8720" max="8720" width="12.7109375" style="5" customWidth="1"/>
    <col min="8721" max="8721" width="11.7109375" style="5" customWidth="1"/>
    <col min="8722" max="8722" width="13" style="5" customWidth="1"/>
    <col min="8723" max="8734" width="11.7109375" style="5" customWidth="1"/>
    <col min="8735" max="8735" width="12.5703125" style="5" customWidth="1"/>
    <col min="8736" max="8736" width="11.7109375" style="5" customWidth="1"/>
    <col min="8737" max="8737" width="13" style="5" customWidth="1"/>
    <col min="8738" max="8743" width="11.7109375" style="5" customWidth="1"/>
    <col min="8744" max="8744" width="13.7109375" style="5" customWidth="1"/>
    <col min="8745" max="8745" width="13.140625" style="5" customWidth="1"/>
    <col min="8746" max="8749" width="13" style="5" customWidth="1"/>
    <col min="8750" max="8756" width="11.7109375" style="5" customWidth="1"/>
    <col min="8757" max="8757" width="10.85546875" style="5" customWidth="1"/>
    <col min="8758" max="8758" width="11.7109375" style="5" customWidth="1"/>
    <col min="8759" max="8761" width="22.7109375" style="5" customWidth="1"/>
    <col min="8762" max="8764" width="20.7109375" style="5" customWidth="1"/>
    <col min="8765" max="8952" width="8.85546875" style="5"/>
    <col min="8953" max="8953" width="6.140625" style="5" customWidth="1"/>
    <col min="8954" max="8954" width="20.28515625" style="5" customWidth="1"/>
    <col min="8955" max="8955" width="12.42578125" style="5" customWidth="1"/>
    <col min="8956" max="8956" width="13" style="5" customWidth="1"/>
    <col min="8957" max="8957" width="12.5703125" style="5" customWidth="1"/>
    <col min="8958" max="8971" width="11.7109375" style="5" customWidth="1"/>
    <col min="8972" max="8972" width="12.28515625" style="5" customWidth="1"/>
    <col min="8973" max="8973" width="11.7109375" style="5" customWidth="1"/>
    <col min="8974" max="8974" width="12.85546875" style="5" customWidth="1"/>
    <col min="8975" max="8975" width="11.7109375" style="5" customWidth="1"/>
    <col min="8976" max="8976" width="12.7109375" style="5" customWidth="1"/>
    <col min="8977" max="8977" width="11.7109375" style="5" customWidth="1"/>
    <col min="8978" max="8978" width="13" style="5" customWidth="1"/>
    <col min="8979" max="8990" width="11.7109375" style="5" customWidth="1"/>
    <col min="8991" max="8991" width="12.5703125" style="5" customWidth="1"/>
    <col min="8992" max="8992" width="11.7109375" style="5" customWidth="1"/>
    <col min="8993" max="8993" width="13" style="5" customWidth="1"/>
    <col min="8994" max="8999" width="11.7109375" style="5" customWidth="1"/>
    <col min="9000" max="9000" width="13.7109375" style="5" customWidth="1"/>
    <col min="9001" max="9001" width="13.140625" style="5" customWidth="1"/>
    <col min="9002" max="9005" width="13" style="5" customWidth="1"/>
    <col min="9006" max="9012" width="11.7109375" style="5" customWidth="1"/>
    <col min="9013" max="9013" width="10.85546875" style="5" customWidth="1"/>
    <col min="9014" max="9014" width="11.7109375" style="5" customWidth="1"/>
    <col min="9015" max="9017" width="22.7109375" style="5" customWidth="1"/>
    <col min="9018" max="9020" width="20.7109375" style="5" customWidth="1"/>
    <col min="9021" max="9208" width="8.85546875" style="5"/>
    <col min="9209" max="9209" width="6.140625" style="5" customWidth="1"/>
    <col min="9210" max="9210" width="20.28515625" style="5" customWidth="1"/>
    <col min="9211" max="9211" width="12.42578125" style="5" customWidth="1"/>
    <col min="9212" max="9212" width="13" style="5" customWidth="1"/>
    <col min="9213" max="9213" width="12.5703125" style="5" customWidth="1"/>
    <col min="9214" max="9227" width="11.7109375" style="5" customWidth="1"/>
    <col min="9228" max="9228" width="12.28515625" style="5" customWidth="1"/>
    <col min="9229" max="9229" width="11.7109375" style="5" customWidth="1"/>
    <col min="9230" max="9230" width="12.85546875" style="5" customWidth="1"/>
    <col min="9231" max="9231" width="11.7109375" style="5" customWidth="1"/>
    <col min="9232" max="9232" width="12.7109375" style="5" customWidth="1"/>
    <col min="9233" max="9233" width="11.7109375" style="5" customWidth="1"/>
    <col min="9234" max="9234" width="13" style="5" customWidth="1"/>
    <col min="9235" max="9246" width="11.7109375" style="5" customWidth="1"/>
    <col min="9247" max="9247" width="12.5703125" style="5" customWidth="1"/>
    <col min="9248" max="9248" width="11.7109375" style="5" customWidth="1"/>
    <col min="9249" max="9249" width="13" style="5" customWidth="1"/>
    <col min="9250" max="9255" width="11.7109375" style="5" customWidth="1"/>
    <col min="9256" max="9256" width="13.7109375" style="5" customWidth="1"/>
    <col min="9257" max="9257" width="13.140625" style="5" customWidth="1"/>
    <col min="9258" max="9261" width="13" style="5" customWidth="1"/>
    <col min="9262" max="9268" width="11.7109375" style="5" customWidth="1"/>
    <col min="9269" max="9269" width="10.85546875" style="5" customWidth="1"/>
    <col min="9270" max="9270" width="11.7109375" style="5" customWidth="1"/>
    <col min="9271" max="9273" width="22.7109375" style="5" customWidth="1"/>
    <col min="9274" max="9276" width="20.7109375" style="5" customWidth="1"/>
    <col min="9277" max="9464" width="8.85546875" style="5"/>
    <col min="9465" max="9465" width="6.140625" style="5" customWidth="1"/>
    <col min="9466" max="9466" width="20.28515625" style="5" customWidth="1"/>
    <col min="9467" max="9467" width="12.42578125" style="5" customWidth="1"/>
    <col min="9468" max="9468" width="13" style="5" customWidth="1"/>
    <col min="9469" max="9469" width="12.5703125" style="5" customWidth="1"/>
    <col min="9470" max="9483" width="11.7109375" style="5" customWidth="1"/>
    <col min="9484" max="9484" width="12.28515625" style="5" customWidth="1"/>
    <col min="9485" max="9485" width="11.7109375" style="5" customWidth="1"/>
    <col min="9486" max="9486" width="12.85546875" style="5" customWidth="1"/>
    <col min="9487" max="9487" width="11.7109375" style="5" customWidth="1"/>
    <col min="9488" max="9488" width="12.7109375" style="5" customWidth="1"/>
    <col min="9489" max="9489" width="11.7109375" style="5" customWidth="1"/>
    <col min="9490" max="9490" width="13" style="5" customWidth="1"/>
    <col min="9491" max="9502" width="11.7109375" style="5" customWidth="1"/>
    <col min="9503" max="9503" width="12.5703125" style="5" customWidth="1"/>
    <col min="9504" max="9504" width="11.7109375" style="5" customWidth="1"/>
    <col min="9505" max="9505" width="13" style="5" customWidth="1"/>
    <col min="9506" max="9511" width="11.7109375" style="5" customWidth="1"/>
    <col min="9512" max="9512" width="13.7109375" style="5" customWidth="1"/>
    <col min="9513" max="9513" width="13.140625" style="5" customWidth="1"/>
    <col min="9514" max="9517" width="13" style="5" customWidth="1"/>
    <col min="9518" max="9524" width="11.7109375" style="5" customWidth="1"/>
    <col min="9525" max="9525" width="10.85546875" style="5" customWidth="1"/>
    <col min="9526" max="9526" width="11.7109375" style="5" customWidth="1"/>
    <col min="9527" max="9529" width="22.7109375" style="5" customWidth="1"/>
    <col min="9530" max="9532" width="20.7109375" style="5" customWidth="1"/>
    <col min="9533" max="9720" width="8.85546875" style="5"/>
    <col min="9721" max="9721" width="6.140625" style="5" customWidth="1"/>
    <col min="9722" max="9722" width="20.28515625" style="5" customWidth="1"/>
    <col min="9723" max="9723" width="12.42578125" style="5" customWidth="1"/>
    <col min="9724" max="9724" width="13" style="5" customWidth="1"/>
    <col min="9725" max="9725" width="12.5703125" style="5" customWidth="1"/>
    <col min="9726" max="9739" width="11.7109375" style="5" customWidth="1"/>
    <col min="9740" max="9740" width="12.28515625" style="5" customWidth="1"/>
    <col min="9741" max="9741" width="11.7109375" style="5" customWidth="1"/>
    <col min="9742" max="9742" width="12.85546875" style="5" customWidth="1"/>
    <col min="9743" max="9743" width="11.7109375" style="5" customWidth="1"/>
    <col min="9744" max="9744" width="12.7109375" style="5" customWidth="1"/>
    <col min="9745" max="9745" width="11.7109375" style="5" customWidth="1"/>
    <col min="9746" max="9746" width="13" style="5" customWidth="1"/>
    <col min="9747" max="9758" width="11.7109375" style="5" customWidth="1"/>
    <col min="9759" max="9759" width="12.5703125" style="5" customWidth="1"/>
    <col min="9760" max="9760" width="11.7109375" style="5" customWidth="1"/>
    <col min="9761" max="9761" width="13" style="5" customWidth="1"/>
    <col min="9762" max="9767" width="11.7109375" style="5" customWidth="1"/>
    <col min="9768" max="9768" width="13.7109375" style="5" customWidth="1"/>
    <col min="9769" max="9769" width="13.140625" style="5" customWidth="1"/>
    <col min="9770" max="9773" width="13" style="5" customWidth="1"/>
    <col min="9774" max="9780" width="11.7109375" style="5" customWidth="1"/>
    <col min="9781" max="9781" width="10.85546875" style="5" customWidth="1"/>
    <col min="9782" max="9782" width="11.7109375" style="5" customWidth="1"/>
    <col min="9783" max="9785" width="22.7109375" style="5" customWidth="1"/>
    <col min="9786" max="9788" width="20.7109375" style="5" customWidth="1"/>
    <col min="9789" max="9976" width="8.85546875" style="5"/>
    <col min="9977" max="9977" width="6.140625" style="5" customWidth="1"/>
    <col min="9978" max="9978" width="20.28515625" style="5" customWidth="1"/>
    <col min="9979" max="9979" width="12.42578125" style="5" customWidth="1"/>
    <col min="9980" max="9980" width="13" style="5" customWidth="1"/>
    <col min="9981" max="9981" width="12.5703125" style="5" customWidth="1"/>
    <col min="9982" max="9995" width="11.7109375" style="5" customWidth="1"/>
    <col min="9996" max="9996" width="12.28515625" style="5" customWidth="1"/>
    <col min="9997" max="9997" width="11.7109375" style="5" customWidth="1"/>
    <col min="9998" max="9998" width="12.85546875" style="5" customWidth="1"/>
    <col min="9999" max="9999" width="11.7109375" style="5" customWidth="1"/>
    <col min="10000" max="10000" width="12.7109375" style="5" customWidth="1"/>
    <col min="10001" max="10001" width="11.7109375" style="5" customWidth="1"/>
    <col min="10002" max="10002" width="13" style="5" customWidth="1"/>
    <col min="10003" max="10014" width="11.7109375" style="5" customWidth="1"/>
    <col min="10015" max="10015" width="12.5703125" style="5" customWidth="1"/>
    <col min="10016" max="10016" width="11.7109375" style="5" customWidth="1"/>
    <col min="10017" max="10017" width="13" style="5" customWidth="1"/>
    <col min="10018" max="10023" width="11.7109375" style="5" customWidth="1"/>
    <col min="10024" max="10024" width="13.7109375" style="5" customWidth="1"/>
    <col min="10025" max="10025" width="13.140625" style="5" customWidth="1"/>
    <col min="10026" max="10029" width="13" style="5" customWidth="1"/>
    <col min="10030" max="10036" width="11.7109375" style="5" customWidth="1"/>
    <col min="10037" max="10037" width="10.85546875" style="5" customWidth="1"/>
    <col min="10038" max="10038" width="11.7109375" style="5" customWidth="1"/>
    <col min="10039" max="10041" width="22.7109375" style="5" customWidth="1"/>
    <col min="10042" max="10044" width="20.7109375" style="5" customWidth="1"/>
    <col min="10045" max="10232" width="8.85546875" style="5"/>
    <col min="10233" max="10233" width="6.140625" style="5" customWidth="1"/>
    <col min="10234" max="10234" width="20.28515625" style="5" customWidth="1"/>
    <col min="10235" max="10235" width="12.42578125" style="5" customWidth="1"/>
    <col min="10236" max="10236" width="13" style="5" customWidth="1"/>
    <col min="10237" max="10237" width="12.5703125" style="5" customWidth="1"/>
    <col min="10238" max="10251" width="11.7109375" style="5" customWidth="1"/>
    <col min="10252" max="10252" width="12.28515625" style="5" customWidth="1"/>
    <col min="10253" max="10253" width="11.7109375" style="5" customWidth="1"/>
    <col min="10254" max="10254" width="12.85546875" style="5" customWidth="1"/>
    <col min="10255" max="10255" width="11.7109375" style="5" customWidth="1"/>
    <col min="10256" max="10256" width="12.7109375" style="5" customWidth="1"/>
    <col min="10257" max="10257" width="11.7109375" style="5" customWidth="1"/>
    <col min="10258" max="10258" width="13" style="5" customWidth="1"/>
    <col min="10259" max="10270" width="11.7109375" style="5" customWidth="1"/>
    <col min="10271" max="10271" width="12.5703125" style="5" customWidth="1"/>
    <col min="10272" max="10272" width="11.7109375" style="5" customWidth="1"/>
    <col min="10273" max="10273" width="13" style="5" customWidth="1"/>
    <col min="10274" max="10279" width="11.7109375" style="5" customWidth="1"/>
    <col min="10280" max="10280" width="13.7109375" style="5" customWidth="1"/>
    <col min="10281" max="10281" width="13.140625" style="5" customWidth="1"/>
    <col min="10282" max="10285" width="13" style="5" customWidth="1"/>
    <col min="10286" max="10292" width="11.7109375" style="5" customWidth="1"/>
    <col min="10293" max="10293" width="10.85546875" style="5" customWidth="1"/>
    <col min="10294" max="10294" width="11.7109375" style="5" customWidth="1"/>
    <col min="10295" max="10297" width="22.7109375" style="5" customWidth="1"/>
    <col min="10298" max="10300" width="20.7109375" style="5" customWidth="1"/>
    <col min="10301" max="10488" width="8.85546875" style="5"/>
    <col min="10489" max="10489" width="6.140625" style="5" customWidth="1"/>
    <col min="10490" max="10490" width="20.28515625" style="5" customWidth="1"/>
    <col min="10491" max="10491" width="12.42578125" style="5" customWidth="1"/>
    <col min="10492" max="10492" width="13" style="5" customWidth="1"/>
    <col min="10493" max="10493" width="12.5703125" style="5" customWidth="1"/>
    <col min="10494" max="10507" width="11.7109375" style="5" customWidth="1"/>
    <col min="10508" max="10508" width="12.28515625" style="5" customWidth="1"/>
    <col min="10509" max="10509" width="11.7109375" style="5" customWidth="1"/>
    <col min="10510" max="10510" width="12.85546875" style="5" customWidth="1"/>
    <col min="10511" max="10511" width="11.7109375" style="5" customWidth="1"/>
    <col min="10512" max="10512" width="12.7109375" style="5" customWidth="1"/>
    <col min="10513" max="10513" width="11.7109375" style="5" customWidth="1"/>
    <col min="10514" max="10514" width="13" style="5" customWidth="1"/>
    <col min="10515" max="10526" width="11.7109375" style="5" customWidth="1"/>
    <col min="10527" max="10527" width="12.5703125" style="5" customWidth="1"/>
    <col min="10528" max="10528" width="11.7109375" style="5" customWidth="1"/>
    <col min="10529" max="10529" width="13" style="5" customWidth="1"/>
    <col min="10530" max="10535" width="11.7109375" style="5" customWidth="1"/>
    <col min="10536" max="10536" width="13.7109375" style="5" customWidth="1"/>
    <col min="10537" max="10537" width="13.140625" style="5" customWidth="1"/>
    <col min="10538" max="10541" width="13" style="5" customWidth="1"/>
    <col min="10542" max="10548" width="11.7109375" style="5" customWidth="1"/>
    <col min="10549" max="10549" width="10.85546875" style="5" customWidth="1"/>
    <col min="10550" max="10550" width="11.7109375" style="5" customWidth="1"/>
    <col min="10551" max="10553" width="22.7109375" style="5" customWidth="1"/>
    <col min="10554" max="10556" width="20.7109375" style="5" customWidth="1"/>
    <col min="10557" max="10744" width="8.85546875" style="5"/>
    <col min="10745" max="10745" width="6.140625" style="5" customWidth="1"/>
    <col min="10746" max="10746" width="20.28515625" style="5" customWidth="1"/>
    <col min="10747" max="10747" width="12.42578125" style="5" customWidth="1"/>
    <col min="10748" max="10748" width="13" style="5" customWidth="1"/>
    <col min="10749" max="10749" width="12.5703125" style="5" customWidth="1"/>
    <col min="10750" max="10763" width="11.7109375" style="5" customWidth="1"/>
    <col min="10764" max="10764" width="12.28515625" style="5" customWidth="1"/>
    <col min="10765" max="10765" width="11.7109375" style="5" customWidth="1"/>
    <col min="10766" max="10766" width="12.85546875" style="5" customWidth="1"/>
    <col min="10767" max="10767" width="11.7109375" style="5" customWidth="1"/>
    <col min="10768" max="10768" width="12.7109375" style="5" customWidth="1"/>
    <col min="10769" max="10769" width="11.7109375" style="5" customWidth="1"/>
    <col min="10770" max="10770" width="13" style="5" customWidth="1"/>
    <col min="10771" max="10782" width="11.7109375" style="5" customWidth="1"/>
    <col min="10783" max="10783" width="12.5703125" style="5" customWidth="1"/>
    <col min="10784" max="10784" width="11.7109375" style="5" customWidth="1"/>
    <col min="10785" max="10785" width="13" style="5" customWidth="1"/>
    <col min="10786" max="10791" width="11.7109375" style="5" customWidth="1"/>
    <col min="10792" max="10792" width="13.7109375" style="5" customWidth="1"/>
    <col min="10793" max="10793" width="13.140625" style="5" customWidth="1"/>
    <col min="10794" max="10797" width="13" style="5" customWidth="1"/>
    <col min="10798" max="10804" width="11.7109375" style="5" customWidth="1"/>
    <col min="10805" max="10805" width="10.85546875" style="5" customWidth="1"/>
    <col min="10806" max="10806" width="11.7109375" style="5" customWidth="1"/>
    <col min="10807" max="10809" width="22.7109375" style="5" customWidth="1"/>
    <col min="10810" max="10812" width="20.7109375" style="5" customWidth="1"/>
    <col min="10813" max="11000" width="8.85546875" style="5"/>
    <col min="11001" max="11001" width="6.140625" style="5" customWidth="1"/>
    <col min="11002" max="11002" width="20.28515625" style="5" customWidth="1"/>
    <col min="11003" max="11003" width="12.42578125" style="5" customWidth="1"/>
    <col min="11004" max="11004" width="13" style="5" customWidth="1"/>
    <col min="11005" max="11005" width="12.5703125" style="5" customWidth="1"/>
    <col min="11006" max="11019" width="11.7109375" style="5" customWidth="1"/>
    <col min="11020" max="11020" width="12.28515625" style="5" customWidth="1"/>
    <col min="11021" max="11021" width="11.7109375" style="5" customWidth="1"/>
    <col min="11022" max="11022" width="12.85546875" style="5" customWidth="1"/>
    <col min="11023" max="11023" width="11.7109375" style="5" customWidth="1"/>
    <col min="11024" max="11024" width="12.7109375" style="5" customWidth="1"/>
    <col min="11025" max="11025" width="11.7109375" style="5" customWidth="1"/>
    <col min="11026" max="11026" width="13" style="5" customWidth="1"/>
    <col min="11027" max="11038" width="11.7109375" style="5" customWidth="1"/>
    <col min="11039" max="11039" width="12.5703125" style="5" customWidth="1"/>
    <col min="11040" max="11040" width="11.7109375" style="5" customWidth="1"/>
    <col min="11041" max="11041" width="13" style="5" customWidth="1"/>
    <col min="11042" max="11047" width="11.7109375" style="5" customWidth="1"/>
    <col min="11048" max="11048" width="13.7109375" style="5" customWidth="1"/>
    <col min="11049" max="11049" width="13.140625" style="5" customWidth="1"/>
    <col min="11050" max="11053" width="13" style="5" customWidth="1"/>
    <col min="11054" max="11060" width="11.7109375" style="5" customWidth="1"/>
    <col min="11061" max="11061" width="10.85546875" style="5" customWidth="1"/>
    <col min="11062" max="11062" width="11.7109375" style="5" customWidth="1"/>
    <col min="11063" max="11065" width="22.7109375" style="5" customWidth="1"/>
    <col min="11066" max="11068" width="20.7109375" style="5" customWidth="1"/>
    <col min="11069" max="11256" width="8.85546875" style="5"/>
    <col min="11257" max="11257" width="6.140625" style="5" customWidth="1"/>
    <col min="11258" max="11258" width="20.28515625" style="5" customWidth="1"/>
    <col min="11259" max="11259" width="12.42578125" style="5" customWidth="1"/>
    <col min="11260" max="11260" width="13" style="5" customWidth="1"/>
    <col min="11261" max="11261" width="12.5703125" style="5" customWidth="1"/>
    <col min="11262" max="11275" width="11.7109375" style="5" customWidth="1"/>
    <col min="11276" max="11276" width="12.28515625" style="5" customWidth="1"/>
    <col min="11277" max="11277" width="11.7109375" style="5" customWidth="1"/>
    <col min="11278" max="11278" width="12.85546875" style="5" customWidth="1"/>
    <col min="11279" max="11279" width="11.7109375" style="5" customWidth="1"/>
    <col min="11280" max="11280" width="12.7109375" style="5" customWidth="1"/>
    <col min="11281" max="11281" width="11.7109375" style="5" customWidth="1"/>
    <col min="11282" max="11282" width="13" style="5" customWidth="1"/>
    <col min="11283" max="11294" width="11.7109375" style="5" customWidth="1"/>
    <col min="11295" max="11295" width="12.5703125" style="5" customWidth="1"/>
    <col min="11296" max="11296" width="11.7109375" style="5" customWidth="1"/>
    <col min="11297" max="11297" width="13" style="5" customWidth="1"/>
    <col min="11298" max="11303" width="11.7109375" style="5" customWidth="1"/>
    <col min="11304" max="11304" width="13.7109375" style="5" customWidth="1"/>
    <col min="11305" max="11305" width="13.140625" style="5" customWidth="1"/>
    <col min="11306" max="11309" width="13" style="5" customWidth="1"/>
    <col min="11310" max="11316" width="11.7109375" style="5" customWidth="1"/>
    <col min="11317" max="11317" width="10.85546875" style="5" customWidth="1"/>
    <col min="11318" max="11318" width="11.7109375" style="5" customWidth="1"/>
    <col min="11319" max="11321" width="22.7109375" style="5" customWidth="1"/>
    <col min="11322" max="11324" width="20.7109375" style="5" customWidth="1"/>
    <col min="11325" max="11512" width="8.85546875" style="5"/>
    <col min="11513" max="11513" width="6.140625" style="5" customWidth="1"/>
    <col min="11514" max="11514" width="20.28515625" style="5" customWidth="1"/>
    <col min="11515" max="11515" width="12.42578125" style="5" customWidth="1"/>
    <col min="11516" max="11516" width="13" style="5" customWidth="1"/>
    <col min="11517" max="11517" width="12.5703125" style="5" customWidth="1"/>
    <col min="11518" max="11531" width="11.7109375" style="5" customWidth="1"/>
    <col min="11532" max="11532" width="12.28515625" style="5" customWidth="1"/>
    <col min="11533" max="11533" width="11.7109375" style="5" customWidth="1"/>
    <col min="11534" max="11534" width="12.85546875" style="5" customWidth="1"/>
    <col min="11535" max="11535" width="11.7109375" style="5" customWidth="1"/>
    <col min="11536" max="11536" width="12.7109375" style="5" customWidth="1"/>
    <col min="11537" max="11537" width="11.7109375" style="5" customWidth="1"/>
    <col min="11538" max="11538" width="13" style="5" customWidth="1"/>
    <col min="11539" max="11550" width="11.7109375" style="5" customWidth="1"/>
    <col min="11551" max="11551" width="12.5703125" style="5" customWidth="1"/>
    <col min="11552" max="11552" width="11.7109375" style="5" customWidth="1"/>
    <col min="11553" max="11553" width="13" style="5" customWidth="1"/>
    <col min="11554" max="11559" width="11.7109375" style="5" customWidth="1"/>
    <col min="11560" max="11560" width="13.7109375" style="5" customWidth="1"/>
    <col min="11561" max="11561" width="13.140625" style="5" customWidth="1"/>
    <col min="11562" max="11565" width="13" style="5" customWidth="1"/>
    <col min="11566" max="11572" width="11.7109375" style="5" customWidth="1"/>
    <col min="11573" max="11573" width="10.85546875" style="5" customWidth="1"/>
    <col min="11574" max="11574" width="11.7109375" style="5" customWidth="1"/>
    <col min="11575" max="11577" width="22.7109375" style="5" customWidth="1"/>
    <col min="11578" max="11580" width="20.7109375" style="5" customWidth="1"/>
    <col min="11581" max="11768" width="8.85546875" style="5"/>
    <col min="11769" max="11769" width="6.140625" style="5" customWidth="1"/>
    <col min="11770" max="11770" width="20.28515625" style="5" customWidth="1"/>
    <col min="11771" max="11771" width="12.42578125" style="5" customWidth="1"/>
    <col min="11772" max="11772" width="13" style="5" customWidth="1"/>
    <col min="11773" max="11773" width="12.5703125" style="5" customWidth="1"/>
    <col min="11774" max="11787" width="11.7109375" style="5" customWidth="1"/>
    <col min="11788" max="11788" width="12.28515625" style="5" customWidth="1"/>
    <col min="11789" max="11789" width="11.7109375" style="5" customWidth="1"/>
    <col min="11790" max="11790" width="12.85546875" style="5" customWidth="1"/>
    <col min="11791" max="11791" width="11.7109375" style="5" customWidth="1"/>
    <col min="11792" max="11792" width="12.7109375" style="5" customWidth="1"/>
    <col min="11793" max="11793" width="11.7109375" style="5" customWidth="1"/>
    <col min="11794" max="11794" width="13" style="5" customWidth="1"/>
    <col min="11795" max="11806" width="11.7109375" style="5" customWidth="1"/>
    <col min="11807" max="11807" width="12.5703125" style="5" customWidth="1"/>
    <col min="11808" max="11808" width="11.7109375" style="5" customWidth="1"/>
    <col min="11809" max="11809" width="13" style="5" customWidth="1"/>
    <col min="11810" max="11815" width="11.7109375" style="5" customWidth="1"/>
    <col min="11816" max="11816" width="13.7109375" style="5" customWidth="1"/>
    <col min="11817" max="11817" width="13.140625" style="5" customWidth="1"/>
    <col min="11818" max="11821" width="13" style="5" customWidth="1"/>
    <col min="11822" max="11828" width="11.7109375" style="5" customWidth="1"/>
    <col min="11829" max="11829" width="10.85546875" style="5" customWidth="1"/>
    <col min="11830" max="11830" width="11.7109375" style="5" customWidth="1"/>
    <col min="11831" max="11833" width="22.7109375" style="5" customWidth="1"/>
    <col min="11834" max="11836" width="20.7109375" style="5" customWidth="1"/>
    <col min="11837" max="12024" width="8.85546875" style="5"/>
    <col min="12025" max="12025" width="6.140625" style="5" customWidth="1"/>
    <col min="12026" max="12026" width="20.28515625" style="5" customWidth="1"/>
    <col min="12027" max="12027" width="12.42578125" style="5" customWidth="1"/>
    <col min="12028" max="12028" width="13" style="5" customWidth="1"/>
    <col min="12029" max="12029" width="12.5703125" style="5" customWidth="1"/>
    <col min="12030" max="12043" width="11.7109375" style="5" customWidth="1"/>
    <col min="12044" max="12044" width="12.28515625" style="5" customWidth="1"/>
    <col min="12045" max="12045" width="11.7109375" style="5" customWidth="1"/>
    <col min="12046" max="12046" width="12.85546875" style="5" customWidth="1"/>
    <col min="12047" max="12047" width="11.7109375" style="5" customWidth="1"/>
    <col min="12048" max="12048" width="12.7109375" style="5" customWidth="1"/>
    <col min="12049" max="12049" width="11.7109375" style="5" customWidth="1"/>
    <col min="12050" max="12050" width="13" style="5" customWidth="1"/>
    <col min="12051" max="12062" width="11.7109375" style="5" customWidth="1"/>
    <col min="12063" max="12063" width="12.5703125" style="5" customWidth="1"/>
    <col min="12064" max="12064" width="11.7109375" style="5" customWidth="1"/>
    <col min="12065" max="12065" width="13" style="5" customWidth="1"/>
    <col min="12066" max="12071" width="11.7109375" style="5" customWidth="1"/>
    <col min="12072" max="12072" width="13.7109375" style="5" customWidth="1"/>
    <col min="12073" max="12073" width="13.140625" style="5" customWidth="1"/>
    <col min="12074" max="12077" width="13" style="5" customWidth="1"/>
    <col min="12078" max="12084" width="11.7109375" style="5" customWidth="1"/>
    <col min="12085" max="12085" width="10.85546875" style="5" customWidth="1"/>
    <col min="12086" max="12086" width="11.7109375" style="5" customWidth="1"/>
    <col min="12087" max="12089" width="22.7109375" style="5" customWidth="1"/>
    <col min="12090" max="12092" width="20.7109375" style="5" customWidth="1"/>
    <col min="12093" max="12280" width="8.85546875" style="5"/>
    <col min="12281" max="12281" width="6.140625" style="5" customWidth="1"/>
    <col min="12282" max="12282" width="20.28515625" style="5" customWidth="1"/>
    <col min="12283" max="12283" width="12.42578125" style="5" customWidth="1"/>
    <col min="12284" max="12284" width="13" style="5" customWidth="1"/>
    <col min="12285" max="12285" width="12.5703125" style="5" customWidth="1"/>
    <col min="12286" max="12299" width="11.7109375" style="5" customWidth="1"/>
    <col min="12300" max="12300" width="12.28515625" style="5" customWidth="1"/>
    <col min="12301" max="12301" width="11.7109375" style="5" customWidth="1"/>
    <col min="12302" max="12302" width="12.85546875" style="5" customWidth="1"/>
    <col min="12303" max="12303" width="11.7109375" style="5" customWidth="1"/>
    <col min="12304" max="12304" width="12.7109375" style="5" customWidth="1"/>
    <col min="12305" max="12305" width="11.7109375" style="5" customWidth="1"/>
    <col min="12306" max="12306" width="13" style="5" customWidth="1"/>
    <col min="12307" max="12318" width="11.7109375" style="5" customWidth="1"/>
    <col min="12319" max="12319" width="12.5703125" style="5" customWidth="1"/>
    <col min="12320" max="12320" width="11.7109375" style="5" customWidth="1"/>
    <col min="12321" max="12321" width="13" style="5" customWidth="1"/>
    <col min="12322" max="12327" width="11.7109375" style="5" customWidth="1"/>
    <col min="12328" max="12328" width="13.7109375" style="5" customWidth="1"/>
    <col min="12329" max="12329" width="13.140625" style="5" customWidth="1"/>
    <col min="12330" max="12333" width="13" style="5" customWidth="1"/>
    <col min="12334" max="12340" width="11.7109375" style="5" customWidth="1"/>
    <col min="12341" max="12341" width="10.85546875" style="5" customWidth="1"/>
    <col min="12342" max="12342" width="11.7109375" style="5" customWidth="1"/>
    <col min="12343" max="12345" width="22.7109375" style="5" customWidth="1"/>
    <col min="12346" max="12348" width="20.7109375" style="5" customWidth="1"/>
    <col min="12349" max="12536" width="8.85546875" style="5"/>
    <col min="12537" max="12537" width="6.140625" style="5" customWidth="1"/>
    <col min="12538" max="12538" width="20.28515625" style="5" customWidth="1"/>
    <col min="12539" max="12539" width="12.42578125" style="5" customWidth="1"/>
    <col min="12540" max="12540" width="13" style="5" customWidth="1"/>
    <col min="12541" max="12541" width="12.5703125" style="5" customWidth="1"/>
    <col min="12542" max="12555" width="11.7109375" style="5" customWidth="1"/>
    <col min="12556" max="12556" width="12.28515625" style="5" customWidth="1"/>
    <col min="12557" max="12557" width="11.7109375" style="5" customWidth="1"/>
    <col min="12558" max="12558" width="12.85546875" style="5" customWidth="1"/>
    <col min="12559" max="12559" width="11.7109375" style="5" customWidth="1"/>
    <col min="12560" max="12560" width="12.7109375" style="5" customWidth="1"/>
    <col min="12561" max="12561" width="11.7109375" style="5" customWidth="1"/>
    <col min="12562" max="12562" width="13" style="5" customWidth="1"/>
    <col min="12563" max="12574" width="11.7109375" style="5" customWidth="1"/>
    <col min="12575" max="12575" width="12.5703125" style="5" customWidth="1"/>
    <col min="12576" max="12576" width="11.7109375" style="5" customWidth="1"/>
    <col min="12577" max="12577" width="13" style="5" customWidth="1"/>
    <col min="12578" max="12583" width="11.7109375" style="5" customWidth="1"/>
    <col min="12584" max="12584" width="13.7109375" style="5" customWidth="1"/>
    <col min="12585" max="12585" width="13.140625" style="5" customWidth="1"/>
    <col min="12586" max="12589" width="13" style="5" customWidth="1"/>
    <col min="12590" max="12596" width="11.7109375" style="5" customWidth="1"/>
    <col min="12597" max="12597" width="10.85546875" style="5" customWidth="1"/>
    <col min="12598" max="12598" width="11.7109375" style="5" customWidth="1"/>
    <col min="12599" max="12601" width="22.7109375" style="5" customWidth="1"/>
    <col min="12602" max="12604" width="20.7109375" style="5" customWidth="1"/>
    <col min="12605" max="12792" width="8.85546875" style="5"/>
    <col min="12793" max="12793" width="6.140625" style="5" customWidth="1"/>
    <col min="12794" max="12794" width="20.28515625" style="5" customWidth="1"/>
    <col min="12795" max="12795" width="12.42578125" style="5" customWidth="1"/>
    <col min="12796" max="12796" width="13" style="5" customWidth="1"/>
    <col min="12797" max="12797" width="12.5703125" style="5" customWidth="1"/>
    <col min="12798" max="12811" width="11.7109375" style="5" customWidth="1"/>
    <col min="12812" max="12812" width="12.28515625" style="5" customWidth="1"/>
    <col min="12813" max="12813" width="11.7109375" style="5" customWidth="1"/>
    <col min="12814" max="12814" width="12.85546875" style="5" customWidth="1"/>
    <col min="12815" max="12815" width="11.7109375" style="5" customWidth="1"/>
    <col min="12816" max="12816" width="12.7109375" style="5" customWidth="1"/>
    <col min="12817" max="12817" width="11.7109375" style="5" customWidth="1"/>
    <col min="12818" max="12818" width="13" style="5" customWidth="1"/>
    <col min="12819" max="12830" width="11.7109375" style="5" customWidth="1"/>
    <col min="12831" max="12831" width="12.5703125" style="5" customWidth="1"/>
    <col min="12832" max="12832" width="11.7109375" style="5" customWidth="1"/>
    <col min="12833" max="12833" width="13" style="5" customWidth="1"/>
    <col min="12834" max="12839" width="11.7109375" style="5" customWidth="1"/>
    <col min="12840" max="12840" width="13.7109375" style="5" customWidth="1"/>
    <col min="12841" max="12841" width="13.140625" style="5" customWidth="1"/>
    <col min="12842" max="12845" width="13" style="5" customWidth="1"/>
    <col min="12846" max="12852" width="11.7109375" style="5" customWidth="1"/>
    <col min="12853" max="12853" width="10.85546875" style="5" customWidth="1"/>
    <col min="12854" max="12854" width="11.7109375" style="5" customWidth="1"/>
    <col min="12855" max="12857" width="22.7109375" style="5" customWidth="1"/>
    <col min="12858" max="12860" width="20.7109375" style="5" customWidth="1"/>
    <col min="12861" max="13048" width="8.85546875" style="5"/>
    <col min="13049" max="13049" width="6.140625" style="5" customWidth="1"/>
    <col min="13050" max="13050" width="20.28515625" style="5" customWidth="1"/>
    <col min="13051" max="13051" width="12.42578125" style="5" customWidth="1"/>
    <col min="13052" max="13052" width="13" style="5" customWidth="1"/>
    <col min="13053" max="13053" width="12.5703125" style="5" customWidth="1"/>
    <col min="13054" max="13067" width="11.7109375" style="5" customWidth="1"/>
    <col min="13068" max="13068" width="12.28515625" style="5" customWidth="1"/>
    <col min="13069" max="13069" width="11.7109375" style="5" customWidth="1"/>
    <col min="13070" max="13070" width="12.85546875" style="5" customWidth="1"/>
    <col min="13071" max="13071" width="11.7109375" style="5" customWidth="1"/>
    <col min="13072" max="13072" width="12.7109375" style="5" customWidth="1"/>
    <col min="13073" max="13073" width="11.7109375" style="5" customWidth="1"/>
    <col min="13074" max="13074" width="13" style="5" customWidth="1"/>
    <col min="13075" max="13086" width="11.7109375" style="5" customWidth="1"/>
    <col min="13087" max="13087" width="12.5703125" style="5" customWidth="1"/>
    <col min="13088" max="13088" width="11.7109375" style="5" customWidth="1"/>
    <col min="13089" max="13089" width="13" style="5" customWidth="1"/>
    <col min="13090" max="13095" width="11.7109375" style="5" customWidth="1"/>
    <col min="13096" max="13096" width="13.7109375" style="5" customWidth="1"/>
    <col min="13097" max="13097" width="13.140625" style="5" customWidth="1"/>
    <col min="13098" max="13101" width="13" style="5" customWidth="1"/>
    <col min="13102" max="13108" width="11.7109375" style="5" customWidth="1"/>
    <col min="13109" max="13109" width="10.85546875" style="5" customWidth="1"/>
    <col min="13110" max="13110" width="11.7109375" style="5" customWidth="1"/>
    <col min="13111" max="13113" width="22.7109375" style="5" customWidth="1"/>
    <col min="13114" max="13116" width="20.7109375" style="5" customWidth="1"/>
    <col min="13117" max="13304" width="8.85546875" style="5"/>
    <col min="13305" max="13305" width="6.140625" style="5" customWidth="1"/>
    <col min="13306" max="13306" width="20.28515625" style="5" customWidth="1"/>
    <col min="13307" max="13307" width="12.42578125" style="5" customWidth="1"/>
    <col min="13308" max="13308" width="13" style="5" customWidth="1"/>
    <col min="13309" max="13309" width="12.5703125" style="5" customWidth="1"/>
    <col min="13310" max="13323" width="11.7109375" style="5" customWidth="1"/>
    <col min="13324" max="13324" width="12.28515625" style="5" customWidth="1"/>
    <col min="13325" max="13325" width="11.7109375" style="5" customWidth="1"/>
    <col min="13326" max="13326" width="12.85546875" style="5" customWidth="1"/>
    <col min="13327" max="13327" width="11.7109375" style="5" customWidth="1"/>
    <col min="13328" max="13328" width="12.7109375" style="5" customWidth="1"/>
    <col min="13329" max="13329" width="11.7109375" style="5" customWidth="1"/>
    <col min="13330" max="13330" width="13" style="5" customWidth="1"/>
    <col min="13331" max="13342" width="11.7109375" style="5" customWidth="1"/>
    <col min="13343" max="13343" width="12.5703125" style="5" customWidth="1"/>
    <col min="13344" max="13344" width="11.7109375" style="5" customWidth="1"/>
    <col min="13345" max="13345" width="13" style="5" customWidth="1"/>
    <col min="13346" max="13351" width="11.7109375" style="5" customWidth="1"/>
    <col min="13352" max="13352" width="13.7109375" style="5" customWidth="1"/>
    <col min="13353" max="13353" width="13.140625" style="5" customWidth="1"/>
    <col min="13354" max="13357" width="13" style="5" customWidth="1"/>
    <col min="13358" max="13364" width="11.7109375" style="5" customWidth="1"/>
    <col min="13365" max="13365" width="10.85546875" style="5" customWidth="1"/>
    <col min="13366" max="13366" width="11.7109375" style="5" customWidth="1"/>
    <col min="13367" max="13369" width="22.7109375" style="5" customWidth="1"/>
    <col min="13370" max="13372" width="20.7109375" style="5" customWidth="1"/>
    <col min="13373" max="13560" width="8.85546875" style="5"/>
    <col min="13561" max="13561" width="6.140625" style="5" customWidth="1"/>
    <col min="13562" max="13562" width="20.28515625" style="5" customWidth="1"/>
    <col min="13563" max="13563" width="12.42578125" style="5" customWidth="1"/>
    <col min="13564" max="13564" width="13" style="5" customWidth="1"/>
    <col min="13565" max="13565" width="12.5703125" style="5" customWidth="1"/>
    <col min="13566" max="13579" width="11.7109375" style="5" customWidth="1"/>
    <col min="13580" max="13580" width="12.28515625" style="5" customWidth="1"/>
    <col min="13581" max="13581" width="11.7109375" style="5" customWidth="1"/>
    <col min="13582" max="13582" width="12.85546875" style="5" customWidth="1"/>
    <col min="13583" max="13583" width="11.7109375" style="5" customWidth="1"/>
    <col min="13584" max="13584" width="12.7109375" style="5" customWidth="1"/>
    <col min="13585" max="13585" width="11.7109375" style="5" customWidth="1"/>
    <col min="13586" max="13586" width="13" style="5" customWidth="1"/>
    <col min="13587" max="13598" width="11.7109375" style="5" customWidth="1"/>
    <col min="13599" max="13599" width="12.5703125" style="5" customWidth="1"/>
    <col min="13600" max="13600" width="11.7109375" style="5" customWidth="1"/>
    <col min="13601" max="13601" width="13" style="5" customWidth="1"/>
    <col min="13602" max="13607" width="11.7109375" style="5" customWidth="1"/>
    <col min="13608" max="13608" width="13.7109375" style="5" customWidth="1"/>
    <col min="13609" max="13609" width="13.140625" style="5" customWidth="1"/>
    <col min="13610" max="13613" width="13" style="5" customWidth="1"/>
    <col min="13614" max="13620" width="11.7109375" style="5" customWidth="1"/>
    <col min="13621" max="13621" width="10.85546875" style="5" customWidth="1"/>
    <col min="13622" max="13622" width="11.7109375" style="5" customWidth="1"/>
    <col min="13623" max="13625" width="22.7109375" style="5" customWidth="1"/>
    <col min="13626" max="13628" width="20.7109375" style="5" customWidth="1"/>
    <col min="13629" max="13816" width="8.85546875" style="5"/>
    <col min="13817" max="13817" width="6.140625" style="5" customWidth="1"/>
    <col min="13818" max="13818" width="20.28515625" style="5" customWidth="1"/>
    <col min="13819" max="13819" width="12.42578125" style="5" customWidth="1"/>
    <col min="13820" max="13820" width="13" style="5" customWidth="1"/>
    <col min="13821" max="13821" width="12.5703125" style="5" customWidth="1"/>
    <col min="13822" max="13835" width="11.7109375" style="5" customWidth="1"/>
    <col min="13836" max="13836" width="12.28515625" style="5" customWidth="1"/>
    <col min="13837" max="13837" width="11.7109375" style="5" customWidth="1"/>
    <col min="13838" max="13838" width="12.85546875" style="5" customWidth="1"/>
    <col min="13839" max="13839" width="11.7109375" style="5" customWidth="1"/>
    <col min="13840" max="13840" width="12.7109375" style="5" customWidth="1"/>
    <col min="13841" max="13841" width="11.7109375" style="5" customWidth="1"/>
    <col min="13842" max="13842" width="13" style="5" customWidth="1"/>
    <col min="13843" max="13854" width="11.7109375" style="5" customWidth="1"/>
    <col min="13855" max="13855" width="12.5703125" style="5" customWidth="1"/>
    <col min="13856" max="13856" width="11.7109375" style="5" customWidth="1"/>
    <col min="13857" max="13857" width="13" style="5" customWidth="1"/>
    <col min="13858" max="13863" width="11.7109375" style="5" customWidth="1"/>
    <col min="13864" max="13864" width="13.7109375" style="5" customWidth="1"/>
    <col min="13865" max="13865" width="13.140625" style="5" customWidth="1"/>
    <col min="13866" max="13869" width="13" style="5" customWidth="1"/>
    <col min="13870" max="13876" width="11.7109375" style="5" customWidth="1"/>
    <col min="13877" max="13877" width="10.85546875" style="5" customWidth="1"/>
    <col min="13878" max="13878" width="11.7109375" style="5" customWidth="1"/>
    <col min="13879" max="13881" width="22.7109375" style="5" customWidth="1"/>
    <col min="13882" max="13884" width="20.7109375" style="5" customWidth="1"/>
    <col min="13885" max="14072" width="8.85546875" style="5"/>
    <col min="14073" max="14073" width="6.140625" style="5" customWidth="1"/>
    <col min="14074" max="14074" width="20.28515625" style="5" customWidth="1"/>
    <col min="14075" max="14075" width="12.42578125" style="5" customWidth="1"/>
    <col min="14076" max="14076" width="13" style="5" customWidth="1"/>
    <col min="14077" max="14077" width="12.5703125" style="5" customWidth="1"/>
    <col min="14078" max="14091" width="11.7109375" style="5" customWidth="1"/>
    <col min="14092" max="14092" width="12.28515625" style="5" customWidth="1"/>
    <col min="14093" max="14093" width="11.7109375" style="5" customWidth="1"/>
    <col min="14094" max="14094" width="12.85546875" style="5" customWidth="1"/>
    <col min="14095" max="14095" width="11.7109375" style="5" customWidth="1"/>
    <col min="14096" max="14096" width="12.7109375" style="5" customWidth="1"/>
    <col min="14097" max="14097" width="11.7109375" style="5" customWidth="1"/>
    <col min="14098" max="14098" width="13" style="5" customWidth="1"/>
    <col min="14099" max="14110" width="11.7109375" style="5" customWidth="1"/>
    <col min="14111" max="14111" width="12.5703125" style="5" customWidth="1"/>
    <col min="14112" max="14112" width="11.7109375" style="5" customWidth="1"/>
    <col min="14113" max="14113" width="13" style="5" customWidth="1"/>
    <col min="14114" max="14119" width="11.7109375" style="5" customWidth="1"/>
    <col min="14120" max="14120" width="13.7109375" style="5" customWidth="1"/>
    <col min="14121" max="14121" width="13.140625" style="5" customWidth="1"/>
    <col min="14122" max="14125" width="13" style="5" customWidth="1"/>
    <col min="14126" max="14132" width="11.7109375" style="5" customWidth="1"/>
    <col min="14133" max="14133" width="10.85546875" style="5" customWidth="1"/>
    <col min="14134" max="14134" width="11.7109375" style="5" customWidth="1"/>
    <col min="14135" max="14137" width="22.7109375" style="5" customWidth="1"/>
    <col min="14138" max="14140" width="20.7109375" style="5" customWidth="1"/>
    <col min="14141" max="14328" width="8.85546875" style="5"/>
    <col min="14329" max="14329" width="6.140625" style="5" customWidth="1"/>
    <col min="14330" max="14330" width="20.28515625" style="5" customWidth="1"/>
    <col min="14331" max="14331" width="12.42578125" style="5" customWidth="1"/>
    <col min="14332" max="14332" width="13" style="5" customWidth="1"/>
    <col min="14333" max="14333" width="12.5703125" style="5" customWidth="1"/>
    <col min="14334" max="14347" width="11.7109375" style="5" customWidth="1"/>
    <col min="14348" max="14348" width="12.28515625" style="5" customWidth="1"/>
    <col min="14349" max="14349" width="11.7109375" style="5" customWidth="1"/>
    <col min="14350" max="14350" width="12.85546875" style="5" customWidth="1"/>
    <col min="14351" max="14351" width="11.7109375" style="5" customWidth="1"/>
    <col min="14352" max="14352" width="12.7109375" style="5" customWidth="1"/>
    <col min="14353" max="14353" width="11.7109375" style="5" customWidth="1"/>
    <col min="14354" max="14354" width="13" style="5" customWidth="1"/>
    <col min="14355" max="14366" width="11.7109375" style="5" customWidth="1"/>
    <col min="14367" max="14367" width="12.5703125" style="5" customWidth="1"/>
    <col min="14368" max="14368" width="11.7109375" style="5" customWidth="1"/>
    <col min="14369" max="14369" width="13" style="5" customWidth="1"/>
    <col min="14370" max="14375" width="11.7109375" style="5" customWidth="1"/>
    <col min="14376" max="14376" width="13.7109375" style="5" customWidth="1"/>
    <col min="14377" max="14377" width="13.140625" style="5" customWidth="1"/>
    <col min="14378" max="14381" width="13" style="5" customWidth="1"/>
    <col min="14382" max="14388" width="11.7109375" style="5" customWidth="1"/>
    <col min="14389" max="14389" width="10.85546875" style="5" customWidth="1"/>
    <col min="14390" max="14390" width="11.7109375" style="5" customWidth="1"/>
    <col min="14391" max="14393" width="22.7109375" style="5" customWidth="1"/>
    <col min="14394" max="14396" width="20.7109375" style="5" customWidth="1"/>
    <col min="14397" max="14584" width="8.85546875" style="5"/>
    <col min="14585" max="14585" width="6.140625" style="5" customWidth="1"/>
    <col min="14586" max="14586" width="20.28515625" style="5" customWidth="1"/>
    <col min="14587" max="14587" width="12.42578125" style="5" customWidth="1"/>
    <col min="14588" max="14588" width="13" style="5" customWidth="1"/>
    <col min="14589" max="14589" width="12.5703125" style="5" customWidth="1"/>
    <col min="14590" max="14603" width="11.7109375" style="5" customWidth="1"/>
    <col min="14604" max="14604" width="12.28515625" style="5" customWidth="1"/>
    <col min="14605" max="14605" width="11.7109375" style="5" customWidth="1"/>
    <col min="14606" max="14606" width="12.85546875" style="5" customWidth="1"/>
    <col min="14607" max="14607" width="11.7109375" style="5" customWidth="1"/>
    <col min="14608" max="14608" width="12.7109375" style="5" customWidth="1"/>
    <col min="14609" max="14609" width="11.7109375" style="5" customWidth="1"/>
    <col min="14610" max="14610" width="13" style="5" customWidth="1"/>
    <col min="14611" max="14622" width="11.7109375" style="5" customWidth="1"/>
    <col min="14623" max="14623" width="12.5703125" style="5" customWidth="1"/>
    <col min="14624" max="14624" width="11.7109375" style="5" customWidth="1"/>
    <col min="14625" max="14625" width="13" style="5" customWidth="1"/>
    <col min="14626" max="14631" width="11.7109375" style="5" customWidth="1"/>
    <col min="14632" max="14632" width="13.7109375" style="5" customWidth="1"/>
    <col min="14633" max="14633" width="13.140625" style="5" customWidth="1"/>
    <col min="14634" max="14637" width="13" style="5" customWidth="1"/>
    <col min="14638" max="14644" width="11.7109375" style="5" customWidth="1"/>
    <col min="14645" max="14645" width="10.85546875" style="5" customWidth="1"/>
    <col min="14646" max="14646" width="11.7109375" style="5" customWidth="1"/>
    <col min="14647" max="14649" width="22.7109375" style="5" customWidth="1"/>
    <col min="14650" max="14652" width="20.7109375" style="5" customWidth="1"/>
    <col min="14653" max="14840" width="8.85546875" style="5"/>
    <col min="14841" max="14841" width="6.140625" style="5" customWidth="1"/>
    <col min="14842" max="14842" width="20.28515625" style="5" customWidth="1"/>
    <col min="14843" max="14843" width="12.42578125" style="5" customWidth="1"/>
    <col min="14844" max="14844" width="13" style="5" customWidth="1"/>
    <col min="14845" max="14845" width="12.5703125" style="5" customWidth="1"/>
    <col min="14846" max="14859" width="11.7109375" style="5" customWidth="1"/>
    <col min="14860" max="14860" width="12.28515625" style="5" customWidth="1"/>
    <col min="14861" max="14861" width="11.7109375" style="5" customWidth="1"/>
    <col min="14862" max="14862" width="12.85546875" style="5" customWidth="1"/>
    <col min="14863" max="14863" width="11.7109375" style="5" customWidth="1"/>
    <col min="14864" max="14864" width="12.7109375" style="5" customWidth="1"/>
    <col min="14865" max="14865" width="11.7109375" style="5" customWidth="1"/>
    <col min="14866" max="14866" width="13" style="5" customWidth="1"/>
    <col min="14867" max="14878" width="11.7109375" style="5" customWidth="1"/>
    <col min="14879" max="14879" width="12.5703125" style="5" customWidth="1"/>
    <col min="14880" max="14880" width="11.7109375" style="5" customWidth="1"/>
    <col min="14881" max="14881" width="13" style="5" customWidth="1"/>
    <col min="14882" max="14887" width="11.7109375" style="5" customWidth="1"/>
    <col min="14888" max="14888" width="13.7109375" style="5" customWidth="1"/>
    <col min="14889" max="14889" width="13.140625" style="5" customWidth="1"/>
    <col min="14890" max="14893" width="13" style="5" customWidth="1"/>
    <col min="14894" max="14900" width="11.7109375" style="5" customWidth="1"/>
    <col min="14901" max="14901" width="10.85546875" style="5" customWidth="1"/>
    <col min="14902" max="14902" width="11.7109375" style="5" customWidth="1"/>
    <col min="14903" max="14905" width="22.7109375" style="5" customWidth="1"/>
    <col min="14906" max="14908" width="20.7109375" style="5" customWidth="1"/>
    <col min="14909" max="15096" width="8.85546875" style="5"/>
    <col min="15097" max="15097" width="6.140625" style="5" customWidth="1"/>
    <col min="15098" max="15098" width="20.28515625" style="5" customWidth="1"/>
    <col min="15099" max="15099" width="12.42578125" style="5" customWidth="1"/>
    <col min="15100" max="15100" width="13" style="5" customWidth="1"/>
    <col min="15101" max="15101" width="12.5703125" style="5" customWidth="1"/>
    <col min="15102" max="15115" width="11.7109375" style="5" customWidth="1"/>
    <col min="15116" max="15116" width="12.28515625" style="5" customWidth="1"/>
    <col min="15117" max="15117" width="11.7109375" style="5" customWidth="1"/>
    <col min="15118" max="15118" width="12.85546875" style="5" customWidth="1"/>
    <col min="15119" max="15119" width="11.7109375" style="5" customWidth="1"/>
    <col min="15120" max="15120" width="12.7109375" style="5" customWidth="1"/>
    <col min="15121" max="15121" width="11.7109375" style="5" customWidth="1"/>
    <col min="15122" max="15122" width="13" style="5" customWidth="1"/>
    <col min="15123" max="15134" width="11.7109375" style="5" customWidth="1"/>
    <col min="15135" max="15135" width="12.5703125" style="5" customWidth="1"/>
    <col min="15136" max="15136" width="11.7109375" style="5" customWidth="1"/>
    <col min="15137" max="15137" width="13" style="5" customWidth="1"/>
    <col min="15138" max="15143" width="11.7109375" style="5" customWidth="1"/>
    <col min="15144" max="15144" width="13.7109375" style="5" customWidth="1"/>
    <col min="15145" max="15145" width="13.140625" style="5" customWidth="1"/>
    <col min="15146" max="15149" width="13" style="5" customWidth="1"/>
    <col min="15150" max="15156" width="11.7109375" style="5" customWidth="1"/>
    <col min="15157" max="15157" width="10.85546875" style="5" customWidth="1"/>
    <col min="15158" max="15158" width="11.7109375" style="5" customWidth="1"/>
    <col min="15159" max="15161" width="22.7109375" style="5" customWidth="1"/>
    <col min="15162" max="15164" width="20.7109375" style="5" customWidth="1"/>
    <col min="15165" max="15352" width="8.85546875" style="5"/>
    <col min="15353" max="15353" width="6.140625" style="5" customWidth="1"/>
    <col min="15354" max="15354" width="20.28515625" style="5" customWidth="1"/>
    <col min="15355" max="15355" width="12.42578125" style="5" customWidth="1"/>
    <col min="15356" max="15356" width="13" style="5" customWidth="1"/>
    <col min="15357" max="15357" width="12.5703125" style="5" customWidth="1"/>
    <col min="15358" max="15371" width="11.7109375" style="5" customWidth="1"/>
    <col min="15372" max="15372" width="12.28515625" style="5" customWidth="1"/>
    <col min="15373" max="15373" width="11.7109375" style="5" customWidth="1"/>
    <col min="15374" max="15374" width="12.85546875" style="5" customWidth="1"/>
    <col min="15375" max="15375" width="11.7109375" style="5" customWidth="1"/>
    <col min="15376" max="15376" width="12.7109375" style="5" customWidth="1"/>
    <col min="15377" max="15377" width="11.7109375" style="5" customWidth="1"/>
    <col min="15378" max="15378" width="13" style="5" customWidth="1"/>
    <col min="15379" max="15390" width="11.7109375" style="5" customWidth="1"/>
    <col min="15391" max="15391" width="12.5703125" style="5" customWidth="1"/>
    <col min="15392" max="15392" width="11.7109375" style="5" customWidth="1"/>
    <col min="15393" max="15393" width="13" style="5" customWidth="1"/>
    <col min="15394" max="15399" width="11.7109375" style="5" customWidth="1"/>
    <col min="15400" max="15400" width="13.7109375" style="5" customWidth="1"/>
    <col min="15401" max="15401" width="13.140625" style="5" customWidth="1"/>
    <col min="15402" max="15405" width="13" style="5" customWidth="1"/>
    <col min="15406" max="15412" width="11.7109375" style="5" customWidth="1"/>
    <col min="15413" max="15413" width="10.85546875" style="5" customWidth="1"/>
    <col min="15414" max="15414" width="11.7109375" style="5" customWidth="1"/>
    <col min="15415" max="15417" width="22.7109375" style="5" customWidth="1"/>
    <col min="15418" max="15420" width="20.7109375" style="5" customWidth="1"/>
    <col min="15421" max="15608" width="8.85546875" style="5"/>
    <col min="15609" max="15609" width="6.140625" style="5" customWidth="1"/>
    <col min="15610" max="15610" width="20.28515625" style="5" customWidth="1"/>
    <col min="15611" max="15611" width="12.42578125" style="5" customWidth="1"/>
    <col min="15612" max="15612" width="13" style="5" customWidth="1"/>
    <col min="15613" max="15613" width="12.5703125" style="5" customWidth="1"/>
    <col min="15614" max="15627" width="11.7109375" style="5" customWidth="1"/>
    <col min="15628" max="15628" width="12.28515625" style="5" customWidth="1"/>
    <col min="15629" max="15629" width="11.7109375" style="5" customWidth="1"/>
    <col min="15630" max="15630" width="12.85546875" style="5" customWidth="1"/>
    <col min="15631" max="15631" width="11.7109375" style="5" customWidth="1"/>
    <col min="15632" max="15632" width="12.7109375" style="5" customWidth="1"/>
    <col min="15633" max="15633" width="11.7109375" style="5" customWidth="1"/>
    <col min="15634" max="15634" width="13" style="5" customWidth="1"/>
    <col min="15635" max="15646" width="11.7109375" style="5" customWidth="1"/>
    <col min="15647" max="15647" width="12.5703125" style="5" customWidth="1"/>
    <col min="15648" max="15648" width="11.7109375" style="5" customWidth="1"/>
    <col min="15649" max="15649" width="13" style="5" customWidth="1"/>
    <col min="15650" max="15655" width="11.7109375" style="5" customWidth="1"/>
    <col min="15656" max="15656" width="13.7109375" style="5" customWidth="1"/>
    <col min="15657" max="15657" width="13.140625" style="5" customWidth="1"/>
    <col min="15658" max="15661" width="13" style="5" customWidth="1"/>
    <col min="15662" max="15668" width="11.7109375" style="5" customWidth="1"/>
    <col min="15669" max="15669" width="10.85546875" style="5" customWidth="1"/>
    <col min="15670" max="15670" width="11.7109375" style="5" customWidth="1"/>
    <col min="15671" max="15673" width="22.7109375" style="5" customWidth="1"/>
    <col min="15674" max="15676" width="20.7109375" style="5" customWidth="1"/>
    <col min="15677" max="15864" width="8.85546875" style="5"/>
    <col min="15865" max="15865" width="6.140625" style="5" customWidth="1"/>
    <col min="15866" max="15866" width="20.28515625" style="5" customWidth="1"/>
    <col min="15867" max="15867" width="12.42578125" style="5" customWidth="1"/>
    <col min="15868" max="15868" width="13" style="5" customWidth="1"/>
    <col min="15869" max="15869" width="12.5703125" style="5" customWidth="1"/>
    <col min="15870" max="15883" width="11.7109375" style="5" customWidth="1"/>
    <col min="15884" max="15884" width="12.28515625" style="5" customWidth="1"/>
    <col min="15885" max="15885" width="11.7109375" style="5" customWidth="1"/>
    <col min="15886" max="15886" width="12.85546875" style="5" customWidth="1"/>
    <col min="15887" max="15887" width="11.7109375" style="5" customWidth="1"/>
    <col min="15888" max="15888" width="12.7109375" style="5" customWidth="1"/>
    <col min="15889" max="15889" width="11.7109375" style="5" customWidth="1"/>
    <col min="15890" max="15890" width="13" style="5" customWidth="1"/>
    <col min="15891" max="15902" width="11.7109375" style="5" customWidth="1"/>
    <col min="15903" max="15903" width="12.5703125" style="5" customWidth="1"/>
    <col min="15904" max="15904" width="11.7109375" style="5" customWidth="1"/>
    <col min="15905" max="15905" width="13" style="5" customWidth="1"/>
    <col min="15906" max="15911" width="11.7109375" style="5" customWidth="1"/>
    <col min="15912" max="15912" width="13.7109375" style="5" customWidth="1"/>
    <col min="15913" max="15913" width="13.140625" style="5" customWidth="1"/>
    <col min="15914" max="15917" width="13" style="5" customWidth="1"/>
    <col min="15918" max="15924" width="11.7109375" style="5" customWidth="1"/>
    <col min="15925" max="15925" width="10.85546875" style="5" customWidth="1"/>
    <col min="15926" max="15926" width="11.7109375" style="5" customWidth="1"/>
    <col min="15927" max="15929" width="22.7109375" style="5" customWidth="1"/>
    <col min="15930" max="15932" width="20.7109375" style="5" customWidth="1"/>
    <col min="15933" max="16120" width="8.85546875" style="5"/>
    <col min="16121" max="16121" width="6.140625" style="5" customWidth="1"/>
    <col min="16122" max="16122" width="20.28515625" style="5" customWidth="1"/>
    <col min="16123" max="16123" width="12.42578125" style="5" customWidth="1"/>
    <col min="16124" max="16124" width="13" style="5" customWidth="1"/>
    <col min="16125" max="16125" width="12.5703125" style="5" customWidth="1"/>
    <col min="16126" max="16139" width="11.7109375" style="5" customWidth="1"/>
    <col min="16140" max="16140" width="12.28515625" style="5" customWidth="1"/>
    <col min="16141" max="16141" width="11.7109375" style="5" customWidth="1"/>
    <col min="16142" max="16142" width="12.85546875" style="5" customWidth="1"/>
    <col min="16143" max="16143" width="11.7109375" style="5" customWidth="1"/>
    <col min="16144" max="16144" width="12.7109375" style="5" customWidth="1"/>
    <col min="16145" max="16145" width="11.7109375" style="5" customWidth="1"/>
    <col min="16146" max="16146" width="13" style="5" customWidth="1"/>
    <col min="16147" max="16158" width="11.7109375" style="5" customWidth="1"/>
    <col min="16159" max="16159" width="12.5703125" style="5" customWidth="1"/>
    <col min="16160" max="16160" width="11.7109375" style="5" customWidth="1"/>
    <col min="16161" max="16161" width="13" style="5" customWidth="1"/>
    <col min="16162" max="16167" width="11.7109375" style="5" customWidth="1"/>
    <col min="16168" max="16168" width="13.7109375" style="5" customWidth="1"/>
    <col min="16169" max="16169" width="13.140625" style="5" customWidth="1"/>
    <col min="16170" max="16173" width="13" style="5" customWidth="1"/>
    <col min="16174" max="16180" width="11.7109375" style="5" customWidth="1"/>
    <col min="16181" max="16181" width="10.85546875" style="5" customWidth="1"/>
    <col min="16182" max="16182" width="11.7109375" style="5" customWidth="1"/>
    <col min="16183" max="16185" width="22.7109375" style="5" customWidth="1"/>
    <col min="16186" max="16188" width="20.7109375" style="5" customWidth="1"/>
    <col min="16189" max="16384" width="8.85546875" style="5"/>
  </cols>
  <sheetData>
    <row r="1" spans="1:65" s="43" customFormat="1" ht="24.75" customHeight="1">
      <c r="A1" s="41"/>
      <c r="B1" s="42"/>
      <c r="C1" s="27" t="s">
        <v>129</v>
      </c>
      <c r="D1" s="27"/>
      <c r="E1" s="27"/>
      <c r="F1" s="27"/>
      <c r="G1" s="27"/>
      <c r="H1" s="27"/>
      <c r="I1" s="27" t="str">
        <f>C1</f>
        <v>Table B3: ENROLMENT IN SCHOOL EDUCATION</v>
      </c>
      <c r="J1" s="27"/>
      <c r="K1" s="27"/>
      <c r="L1" s="27"/>
      <c r="M1" s="27"/>
      <c r="N1" s="27"/>
      <c r="O1" s="27" t="str">
        <f>I1</f>
        <v>Table B3: ENROLMENT IN SCHOOL EDUCATION</v>
      </c>
      <c r="P1" s="27"/>
      <c r="Q1" s="27"/>
      <c r="R1" s="27"/>
      <c r="S1" s="27"/>
      <c r="T1" s="27"/>
      <c r="U1" s="27" t="str">
        <f>O1</f>
        <v>Table B3: ENROLMENT IN SCHOOL EDUCATION</v>
      </c>
      <c r="V1" s="27"/>
      <c r="W1" s="27"/>
      <c r="X1" s="27"/>
      <c r="Y1" s="27"/>
      <c r="Z1" s="27"/>
      <c r="AA1" s="27" t="str">
        <f>U1</f>
        <v>Table B3: ENROLMENT IN SCHOOL EDUCATION</v>
      </c>
      <c r="AB1" s="27"/>
      <c r="AC1" s="27"/>
      <c r="AD1" s="27"/>
      <c r="AE1" s="27"/>
      <c r="AF1" s="27"/>
      <c r="AG1" s="27" t="str">
        <f>AA1</f>
        <v>Table B3: ENROLMENT IN SCHOOL EDUCATION</v>
      </c>
      <c r="AH1" s="27"/>
      <c r="AI1" s="27"/>
      <c r="AJ1" s="27"/>
      <c r="AK1" s="27"/>
      <c r="AL1" s="27"/>
      <c r="AM1" s="27" t="str">
        <f>AG1</f>
        <v>Table B3: ENROLMENT IN SCHOOL EDUCATION</v>
      </c>
      <c r="AN1" s="27"/>
      <c r="AO1" s="27"/>
      <c r="AP1" s="27"/>
      <c r="AQ1" s="27"/>
      <c r="AR1" s="27"/>
      <c r="AS1" s="27" t="str">
        <f>AM1</f>
        <v>Table B3: ENROLMENT IN SCHOOL EDUCATION</v>
      </c>
      <c r="AT1" s="27"/>
      <c r="AU1" s="27"/>
      <c r="AV1" s="27"/>
      <c r="AW1" s="27"/>
      <c r="AX1" s="27"/>
      <c r="AY1" s="27" t="str">
        <f>AS1</f>
        <v>Table B3: ENROLMENT IN SCHOOL EDUCATION</v>
      </c>
      <c r="AZ1" s="27"/>
      <c r="BA1" s="27"/>
      <c r="BB1" s="27"/>
      <c r="BC1" s="27"/>
      <c r="BD1" s="27"/>
      <c r="BE1" s="27" t="str">
        <f>AY1</f>
        <v>Table B3: ENROLMENT IN SCHOOL EDUCATION</v>
      </c>
      <c r="BF1" s="27"/>
      <c r="BG1" s="27"/>
      <c r="BH1" s="27"/>
      <c r="BI1" s="27"/>
      <c r="BJ1" s="27"/>
      <c r="BK1" s="27"/>
      <c r="BL1" s="27"/>
      <c r="BM1" s="27"/>
    </row>
    <row r="2" spans="1:65" s="146" customFormat="1" ht="15.75" customHeight="1">
      <c r="C2" s="148" t="s">
        <v>80</v>
      </c>
      <c r="I2" s="148" t="str">
        <f>C2</f>
        <v>Scheduled Tribe</v>
      </c>
      <c r="O2" s="148" t="str">
        <f>I2</f>
        <v>Scheduled Tribe</v>
      </c>
      <c r="U2" s="148" t="str">
        <f>O2</f>
        <v>Scheduled Tribe</v>
      </c>
      <c r="AA2" s="148" t="str">
        <f>U2</f>
        <v>Scheduled Tribe</v>
      </c>
      <c r="AG2" s="148" t="str">
        <f>AA2</f>
        <v>Scheduled Tribe</v>
      </c>
      <c r="AH2" s="148"/>
      <c r="AI2" s="148"/>
      <c r="AJ2" s="148"/>
      <c r="AK2" s="148"/>
      <c r="AL2" s="148"/>
      <c r="AM2" s="148" t="str">
        <f>AG2</f>
        <v>Scheduled Tribe</v>
      </c>
      <c r="AN2" s="148"/>
      <c r="AO2" s="148"/>
      <c r="AP2" s="148"/>
      <c r="AQ2" s="148"/>
      <c r="AR2" s="148"/>
      <c r="AS2" s="148" t="str">
        <f>AM2</f>
        <v>Scheduled Tribe</v>
      </c>
      <c r="AT2" s="148"/>
      <c r="AU2" s="148"/>
      <c r="AV2" s="148"/>
      <c r="AW2" s="148"/>
      <c r="AX2" s="148"/>
      <c r="AY2" s="148" t="str">
        <f>AS2</f>
        <v>Scheduled Tribe</v>
      </c>
      <c r="AZ2" s="148"/>
      <c r="BA2" s="148"/>
      <c r="BB2" s="148"/>
      <c r="BC2" s="148"/>
      <c r="BD2" s="148"/>
      <c r="BE2" s="148" t="str">
        <f>AY2</f>
        <v>Scheduled Tribe</v>
      </c>
      <c r="BF2" s="148"/>
      <c r="BG2" s="148"/>
      <c r="BH2" s="148"/>
      <c r="BI2" s="148"/>
      <c r="BJ2" s="148"/>
    </row>
    <row r="3" spans="1:65" s="45" customFormat="1" ht="32.25" customHeight="1">
      <c r="A3" s="190" t="s">
        <v>67</v>
      </c>
      <c r="B3" s="190" t="s">
        <v>65</v>
      </c>
      <c r="C3" s="192" t="s">
        <v>0</v>
      </c>
      <c r="D3" s="192"/>
      <c r="E3" s="192"/>
      <c r="F3" s="192" t="s">
        <v>1</v>
      </c>
      <c r="G3" s="192"/>
      <c r="H3" s="192"/>
      <c r="I3" s="192" t="s">
        <v>2</v>
      </c>
      <c r="J3" s="192"/>
      <c r="K3" s="192"/>
      <c r="L3" s="192" t="s">
        <v>3</v>
      </c>
      <c r="M3" s="192"/>
      <c r="N3" s="192"/>
      <c r="O3" s="192" t="s">
        <v>4</v>
      </c>
      <c r="P3" s="192"/>
      <c r="Q3" s="192"/>
      <c r="R3" s="192" t="s">
        <v>5</v>
      </c>
      <c r="S3" s="192"/>
      <c r="T3" s="192"/>
      <c r="U3" s="190" t="s">
        <v>82</v>
      </c>
      <c r="V3" s="192"/>
      <c r="W3" s="192"/>
      <c r="X3" s="192" t="s">
        <v>6</v>
      </c>
      <c r="Y3" s="192"/>
      <c r="Z3" s="192"/>
      <c r="AA3" s="192" t="s">
        <v>7</v>
      </c>
      <c r="AB3" s="192"/>
      <c r="AC3" s="192"/>
      <c r="AD3" s="192" t="s">
        <v>8</v>
      </c>
      <c r="AE3" s="192"/>
      <c r="AF3" s="192"/>
      <c r="AG3" s="190" t="s">
        <v>83</v>
      </c>
      <c r="AH3" s="192"/>
      <c r="AI3" s="192"/>
      <c r="AJ3" s="190" t="s">
        <v>84</v>
      </c>
      <c r="AK3" s="192"/>
      <c r="AL3" s="192"/>
      <c r="AM3" s="192" t="s">
        <v>9</v>
      </c>
      <c r="AN3" s="192"/>
      <c r="AO3" s="192"/>
      <c r="AP3" s="192" t="s">
        <v>10</v>
      </c>
      <c r="AQ3" s="192"/>
      <c r="AR3" s="192"/>
      <c r="AS3" s="190" t="s">
        <v>85</v>
      </c>
      <c r="AT3" s="192"/>
      <c r="AU3" s="192"/>
      <c r="AV3" s="190" t="s">
        <v>86</v>
      </c>
      <c r="AW3" s="192"/>
      <c r="AX3" s="192"/>
      <c r="AY3" s="192" t="s">
        <v>11</v>
      </c>
      <c r="AZ3" s="192"/>
      <c r="BA3" s="192"/>
      <c r="BB3" s="192" t="s">
        <v>12</v>
      </c>
      <c r="BC3" s="192"/>
      <c r="BD3" s="192"/>
      <c r="BE3" s="190" t="s">
        <v>87</v>
      </c>
      <c r="BF3" s="190"/>
      <c r="BG3" s="190"/>
      <c r="BH3" s="190" t="s">
        <v>88</v>
      </c>
      <c r="BI3" s="190"/>
      <c r="BJ3" s="190"/>
      <c r="BK3" s="190" t="str">
        <f>EnrlSC!BK3</f>
        <v xml:space="preserve">Grand Total 
Pre-Primary to XII
 Pre-Primary to Class XII </v>
      </c>
      <c r="BL3" s="190"/>
      <c r="BM3" s="190"/>
    </row>
    <row r="4" spans="1:65" s="45" customFormat="1" ht="20.25" customHeight="1">
      <c r="A4" s="190"/>
      <c r="B4" s="190"/>
      <c r="C4" s="23" t="s">
        <v>13</v>
      </c>
      <c r="D4" s="23" t="s">
        <v>14</v>
      </c>
      <c r="E4" s="23" t="s">
        <v>15</v>
      </c>
      <c r="F4" s="23" t="s">
        <v>13</v>
      </c>
      <c r="G4" s="23" t="s">
        <v>14</v>
      </c>
      <c r="H4" s="23" t="s">
        <v>15</v>
      </c>
      <c r="I4" s="23" t="s">
        <v>13</v>
      </c>
      <c r="J4" s="23" t="s">
        <v>14</v>
      </c>
      <c r="K4" s="23" t="s">
        <v>15</v>
      </c>
      <c r="L4" s="23" t="s">
        <v>13</v>
      </c>
      <c r="M4" s="23" t="s">
        <v>14</v>
      </c>
      <c r="N4" s="23" t="s">
        <v>15</v>
      </c>
      <c r="O4" s="23" t="s">
        <v>13</v>
      </c>
      <c r="P4" s="23" t="s">
        <v>14</v>
      </c>
      <c r="Q4" s="23" t="s">
        <v>15</v>
      </c>
      <c r="R4" s="23" t="s">
        <v>13</v>
      </c>
      <c r="S4" s="23" t="s">
        <v>14</v>
      </c>
      <c r="T4" s="23" t="s">
        <v>15</v>
      </c>
      <c r="U4" s="23" t="s">
        <v>13</v>
      </c>
      <c r="V4" s="23" t="s">
        <v>14</v>
      </c>
      <c r="W4" s="23" t="s">
        <v>15</v>
      </c>
      <c r="X4" s="23" t="s">
        <v>13</v>
      </c>
      <c r="Y4" s="23" t="s">
        <v>14</v>
      </c>
      <c r="Z4" s="23" t="s">
        <v>15</v>
      </c>
      <c r="AA4" s="23" t="s">
        <v>13</v>
      </c>
      <c r="AB4" s="23" t="s">
        <v>14</v>
      </c>
      <c r="AC4" s="23" t="s">
        <v>15</v>
      </c>
      <c r="AD4" s="23" t="s">
        <v>13</v>
      </c>
      <c r="AE4" s="23" t="s">
        <v>14</v>
      </c>
      <c r="AF4" s="23" t="s">
        <v>15</v>
      </c>
      <c r="AG4" s="23" t="s">
        <v>13</v>
      </c>
      <c r="AH4" s="23" t="s">
        <v>14</v>
      </c>
      <c r="AI4" s="23" t="s">
        <v>15</v>
      </c>
      <c r="AJ4" s="23" t="s">
        <v>13</v>
      </c>
      <c r="AK4" s="23" t="s">
        <v>14</v>
      </c>
      <c r="AL4" s="23" t="s">
        <v>15</v>
      </c>
      <c r="AM4" s="23" t="s">
        <v>13</v>
      </c>
      <c r="AN4" s="23" t="s">
        <v>14</v>
      </c>
      <c r="AO4" s="23" t="s">
        <v>15</v>
      </c>
      <c r="AP4" s="23" t="s">
        <v>13</v>
      </c>
      <c r="AQ4" s="23" t="s">
        <v>14</v>
      </c>
      <c r="AR4" s="23" t="s">
        <v>15</v>
      </c>
      <c r="AS4" s="23" t="s">
        <v>13</v>
      </c>
      <c r="AT4" s="23" t="s">
        <v>14</v>
      </c>
      <c r="AU4" s="23" t="s">
        <v>15</v>
      </c>
      <c r="AV4" s="23" t="s">
        <v>13</v>
      </c>
      <c r="AW4" s="23" t="s">
        <v>14</v>
      </c>
      <c r="AX4" s="23" t="s">
        <v>15</v>
      </c>
      <c r="AY4" s="23" t="s">
        <v>13</v>
      </c>
      <c r="AZ4" s="23" t="s">
        <v>14</v>
      </c>
      <c r="BA4" s="23" t="s">
        <v>15</v>
      </c>
      <c r="BB4" s="23" t="s">
        <v>13</v>
      </c>
      <c r="BC4" s="23" t="s">
        <v>14</v>
      </c>
      <c r="BD4" s="23" t="s">
        <v>15</v>
      </c>
      <c r="BE4" s="23" t="s">
        <v>13</v>
      </c>
      <c r="BF4" s="23" t="s">
        <v>14</v>
      </c>
      <c r="BG4" s="23" t="s">
        <v>15</v>
      </c>
      <c r="BH4" s="23" t="s">
        <v>13</v>
      </c>
      <c r="BI4" s="23" t="s">
        <v>14</v>
      </c>
      <c r="BJ4" s="23" t="s">
        <v>15</v>
      </c>
      <c r="BK4" s="106" t="s">
        <v>13</v>
      </c>
      <c r="BL4" s="106" t="s">
        <v>14</v>
      </c>
      <c r="BM4" s="106" t="s">
        <v>15</v>
      </c>
    </row>
    <row r="5" spans="1:65" s="46" customFormat="1" ht="13.5" customHeight="1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12</v>
      </c>
      <c r="M5" s="26">
        <v>13</v>
      </c>
      <c r="N5" s="26">
        <v>14</v>
      </c>
      <c r="O5" s="26">
        <v>15</v>
      </c>
      <c r="P5" s="26">
        <v>16</v>
      </c>
      <c r="Q5" s="26">
        <v>17</v>
      </c>
      <c r="R5" s="26">
        <v>18</v>
      </c>
      <c r="S5" s="26">
        <v>19</v>
      </c>
      <c r="T5" s="26">
        <v>20</v>
      </c>
      <c r="U5" s="26">
        <v>21</v>
      </c>
      <c r="V5" s="26">
        <v>22</v>
      </c>
      <c r="W5" s="26">
        <v>23</v>
      </c>
      <c r="X5" s="26">
        <v>24</v>
      </c>
      <c r="Y5" s="26">
        <v>25</v>
      </c>
      <c r="Z5" s="26">
        <v>26</v>
      </c>
      <c r="AA5" s="26">
        <v>27</v>
      </c>
      <c r="AB5" s="26">
        <v>28</v>
      </c>
      <c r="AC5" s="26">
        <v>29</v>
      </c>
      <c r="AD5" s="26">
        <v>30</v>
      </c>
      <c r="AE5" s="26">
        <v>31</v>
      </c>
      <c r="AF5" s="26">
        <v>32</v>
      </c>
      <c r="AG5" s="26">
        <v>33</v>
      </c>
      <c r="AH5" s="26">
        <v>34</v>
      </c>
      <c r="AI5" s="26">
        <v>35</v>
      </c>
      <c r="AJ5" s="26">
        <v>36</v>
      </c>
      <c r="AK5" s="26">
        <v>37</v>
      </c>
      <c r="AL5" s="26">
        <v>38</v>
      </c>
      <c r="AM5" s="26">
        <v>39</v>
      </c>
      <c r="AN5" s="26">
        <v>40</v>
      </c>
      <c r="AO5" s="26">
        <v>41</v>
      </c>
      <c r="AP5" s="26">
        <v>42</v>
      </c>
      <c r="AQ5" s="26">
        <v>43</v>
      </c>
      <c r="AR5" s="26">
        <v>44</v>
      </c>
      <c r="AS5" s="26">
        <v>45</v>
      </c>
      <c r="AT5" s="26">
        <v>46</v>
      </c>
      <c r="AU5" s="26">
        <v>47</v>
      </c>
      <c r="AV5" s="26">
        <v>48</v>
      </c>
      <c r="AW5" s="26">
        <v>49</v>
      </c>
      <c r="AX5" s="26">
        <v>50</v>
      </c>
      <c r="AY5" s="26">
        <v>51</v>
      </c>
      <c r="AZ5" s="26">
        <v>52</v>
      </c>
      <c r="BA5" s="26">
        <v>53</v>
      </c>
      <c r="BB5" s="26">
        <v>54</v>
      </c>
      <c r="BC5" s="26">
        <v>55</v>
      </c>
      <c r="BD5" s="26">
        <v>56</v>
      </c>
      <c r="BE5" s="26">
        <v>57</v>
      </c>
      <c r="BF5" s="26">
        <v>58</v>
      </c>
      <c r="BG5" s="26">
        <v>59</v>
      </c>
      <c r="BH5" s="26">
        <v>60</v>
      </c>
      <c r="BI5" s="26">
        <v>61</v>
      </c>
      <c r="BJ5" s="26">
        <v>62</v>
      </c>
      <c r="BK5" s="145"/>
      <c r="BL5" s="145"/>
      <c r="BM5" s="145"/>
    </row>
    <row r="6" spans="1:65" s="47" customFormat="1" ht="18.75" customHeight="1">
      <c r="A6" s="29">
        <v>1</v>
      </c>
      <c r="B6" s="30" t="s">
        <v>16</v>
      </c>
      <c r="C6" s="31">
        <v>13798</v>
      </c>
      <c r="D6" s="31">
        <v>9578</v>
      </c>
      <c r="E6" s="31">
        <f t="shared" ref="E6:E40" si="0">C6+D6</f>
        <v>23376</v>
      </c>
      <c r="F6" s="31">
        <v>101993</v>
      </c>
      <c r="G6" s="31">
        <v>97678</v>
      </c>
      <c r="H6" s="31">
        <f t="shared" ref="H6:H40" si="1">F6+G6</f>
        <v>199671</v>
      </c>
      <c r="I6" s="31">
        <v>76846</v>
      </c>
      <c r="J6" s="31">
        <v>74637</v>
      </c>
      <c r="K6" s="31">
        <f t="shared" ref="K6:K40" si="2">I6+J6</f>
        <v>151483</v>
      </c>
      <c r="L6" s="31">
        <v>75237</v>
      </c>
      <c r="M6" s="31">
        <v>70558</v>
      </c>
      <c r="N6" s="31">
        <f t="shared" ref="N6:N40" si="3">L6+M6</f>
        <v>145795</v>
      </c>
      <c r="O6" s="31">
        <v>68709</v>
      </c>
      <c r="P6" s="31">
        <v>63720</v>
      </c>
      <c r="Q6" s="31">
        <f t="shared" ref="Q6:Q40" si="4">O6+P6</f>
        <v>132429</v>
      </c>
      <c r="R6" s="31">
        <v>66223</v>
      </c>
      <c r="S6" s="31">
        <v>58767</v>
      </c>
      <c r="T6" s="31">
        <f t="shared" ref="T6:T40" si="5">R6+S6</f>
        <v>124990</v>
      </c>
      <c r="U6" s="31">
        <f>F6+I6+L6+O6+R6</f>
        <v>389008</v>
      </c>
      <c r="V6" s="31">
        <f>G6+J6+M6+P6+S6</f>
        <v>365360</v>
      </c>
      <c r="W6" s="31">
        <f>U6+V6</f>
        <v>754368</v>
      </c>
      <c r="X6" s="31">
        <v>54490</v>
      </c>
      <c r="Y6" s="31">
        <v>45357</v>
      </c>
      <c r="Z6" s="32">
        <f t="shared" ref="Z6:Z40" si="6">X6+Y6</f>
        <v>99847</v>
      </c>
      <c r="AA6" s="31">
        <v>50106</v>
      </c>
      <c r="AB6" s="31">
        <v>42051</v>
      </c>
      <c r="AC6" s="32">
        <f t="shared" ref="AC6:AC40" si="7">AA6+AB6</f>
        <v>92157</v>
      </c>
      <c r="AD6" s="31">
        <v>45185</v>
      </c>
      <c r="AE6" s="31">
        <v>38689</v>
      </c>
      <c r="AF6" s="32">
        <f t="shared" ref="AF6:AF40" si="8">AD6+AE6</f>
        <v>83874</v>
      </c>
      <c r="AG6" s="31">
        <f>X6+AA6+AD6</f>
        <v>149781</v>
      </c>
      <c r="AH6" s="31">
        <f>Y6+AB6+AE6</f>
        <v>126097</v>
      </c>
      <c r="AI6" s="31">
        <f>AG6+AH6</f>
        <v>275878</v>
      </c>
      <c r="AJ6" s="31">
        <f>U6+AG6</f>
        <v>538789</v>
      </c>
      <c r="AK6" s="31">
        <f>V6+AH6</f>
        <v>491457</v>
      </c>
      <c r="AL6" s="31">
        <f>AJ6+AK6</f>
        <v>1030246</v>
      </c>
      <c r="AM6" s="31">
        <v>42302</v>
      </c>
      <c r="AN6" s="31">
        <v>35748</v>
      </c>
      <c r="AO6" s="32">
        <f t="shared" ref="AO6:AO40" si="9">AM6+AN6</f>
        <v>78050</v>
      </c>
      <c r="AP6" s="31">
        <v>39234</v>
      </c>
      <c r="AQ6" s="31">
        <v>33372</v>
      </c>
      <c r="AR6" s="32">
        <f t="shared" ref="AR6:AR40" si="10">AP6+AQ6</f>
        <v>72606</v>
      </c>
      <c r="AS6" s="31">
        <f>AM6+AP6</f>
        <v>81536</v>
      </c>
      <c r="AT6" s="31">
        <f>AN6+AQ6</f>
        <v>69120</v>
      </c>
      <c r="AU6" s="31">
        <f>AS6+AT6</f>
        <v>150656</v>
      </c>
      <c r="AV6" s="31">
        <f>U6+AG6+AS6</f>
        <v>620325</v>
      </c>
      <c r="AW6" s="31">
        <f>V6+AH6+AT6</f>
        <v>560577</v>
      </c>
      <c r="AX6" s="31">
        <f>AV6+AW6</f>
        <v>1180902</v>
      </c>
      <c r="AY6" s="31">
        <v>30309</v>
      </c>
      <c r="AZ6" s="31">
        <v>19388</v>
      </c>
      <c r="BA6" s="32">
        <f>AY6+AZ6</f>
        <v>49697</v>
      </c>
      <c r="BB6" s="31">
        <v>32718</v>
      </c>
      <c r="BC6" s="31">
        <v>17441</v>
      </c>
      <c r="BD6" s="32">
        <f t="shared" ref="BD6:BD40" si="11">BB6+BC6</f>
        <v>50159</v>
      </c>
      <c r="BE6" s="31">
        <f>AY6+BB6</f>
        <v>63027</v>
      </c>
      <c r="BF6" s="31">
        <f>AZ6+BC6</f>
        <v>36829</v>
      </c>
      <c r="BG6" s="31">
        <f>BE6+BF6</f>
        <v>99856</v>
      </c>
      <c r="BH6" s="31">
        <f t="shared" ref="BH6:BI40" si="12">U6+AG6+AS6+BE6</f>
        <v>683352</v>
      </c>
      <c r="BI6" s="31">
        <f t="shared" si="12"/>
        <v>597406</v>
      </c>
      <c r="BJ6" s="31">
        <f>BH6+BI6</f>
        <v>1280758</v>
      </c>
      <c r="BK6" s="31">
        <f>C6+BH6</f>
        <v>697150</v>
      </c>
      <c r="BL6" s="31">
        <f>D6+BI6</f>
        <v>606984</v>
      </c>
      <c r="BM6" s="31">
        <f>BK6+BL6</f>
        <v>1304134</v>
      </c>
    </row>
    <row r="7" spans="1:65" s="47" customFormat="1" ht="18.75" customHeight="1">
      <c r="A7" s="29">
        <v>2</v>
      </c>
      <c r="B7" s="30" t="s">
        <v>17</v>
      </c>
      <c r="C7" s="31">
        <v>21181</v>
      </c>
      <c r="D7" s="31">
        <v>19234</v>
      </c>
      <c r="E7" s="31">
        <f t="shared" si="0"/>
        <v>40415</v>
      </c>
      <c r="F7" s="31">
        <v>24911</v>
      </c>
      <c r="G7" s="31">
        <v>23535</v>
      </c>
      <c r="H7" s="31">
        <f t="shared" si="1"/>
        <v>48446</v>
      </c>
      <c r="I7" s="31">
        <v>18740</v>
      </c>
      <c r="J7" s="31">
        <v>17900</v>
      </c>
      <c r="K7" s="31">
        <f t="shared" si="2"/>
        <v>36640</v>
      </c>
      <c r="L7" s="31">
        <v>16147</v>
      </c>
      <c r="M7" s="31">
        <v>15353</v>
      </c>
      <c r="N7" s="31">
        <f t="shared" si="3"/>
        <v>31500</v>
      </c>
      <c r="O7" s="31">
        <v>13859</v>
      </c>
      <c r="P7" s="31">
        <v>13325</v>
      </c>
      <c r="Q7" s="31">
        <f t="shared" si="4"/>
        <v>27184</v>
      </c>
      <c r="R7" s="31">
        <v>12625</v>
      </c>
      <c r="S7" s="31">
        <v>11841</v>
      </c>
      <c r="T7" s="31">
        <f t="shared" si="5"/>
        <v>24466</v>
      </c>
      <c r="U7" s="31">
        <f t="shared" ref="U7:V40" si="13">F7+I7+L7+O7+R7</f>
        <v>86282</v>
      </c>
      <c r="V7" s="31">
        <f t="shared" si="13"/>
        <v>81954</v>
      </c>
      <c r="W7" s="31">
        <f t="shared" ref="W7:W40" si="14">U7+V7</f>
        <v>168236</v>
      </c>
      <c r="X7" s="31">
        <v>11073</v>
      </c>
      <c r="Y7" s="31">
        <v>10319</v>
      </c>
      <c r="Z7" s="32">
        <f t="shared" si="6"/>
        <v>21392</v>
      </c>
      <c r="AA7" s="31">
        <v>9657</v>
      </c>
      <c r="AB7" s="31">
        <v>8833</v>
      </c>
      <c r="AC7" s="32">
        <f t="shared" si="7"/>
        <v>18490</v>
      </c>
      <c r="AD7" s="31">
        <v>9028</v>
      </c>
      <c r="AE7" s="31">
        <v>8398</v>
      </c>
      <c r="AF7" s="32">
        <f t="shared" si="8"/>
        <v>17426</v>
      </c>
      <c r="AG7" s="31">
        <f t="shared" ref="AG7:AH40" si="15">X7+AA7+AD7</f>
        <v>29758</v>
      </c>
      <c r="AH7" s="31">
        <f t="shared" si="15"/>
        <v>27550</v>
      </c>
      <c r="AI7" s="31">
        <f t="shared" ref="AI7:AI40" si="16">AG7+AH7</f>
        <v>57308</v>
      </c>
      <c r="AJ7" s="31">
        <f t="shared" ref="AJ7:AK40" si="17">U7+AG7</f>
        <v>116040</v>
      </c>
      <c r="AK7" s="31">
        <f t="shared" si="17"/>
        <v>109504</v>
      </c>
      <c r="AL7" s="31">
        <f t="shared" ref="AL7:AL40" si="18">AJ7+AK7</f>
        <v>225544</v>
      </c>
      <c r="AM7" s="31">
        <v>7274</v>
      </c>
      <c r="AN7" s="31">
        <v>6437</v>
      </c>
      <c r="AO7" s="32">
        <f t="shared" si="9"/>
        <v>13711</v>
      </c>
      <c r="AP7" s="31">
        <v>6064</v>
      </c>
      <c r="AQ7" s="31">
        <v>5258</v>
      </c>
      <c r="AR7" s="32">
        <f t="shared" si="10"/>
        <v>11322</v>
      </c>
      <c r="AS7" s="31">
        <f t="shared" ref="AS7:AT40" si="19">AM7+AP7</f>
        <v>13338</v>
      </c>
      <c r="AT7" s="31">
        <f t="shared" si="19"/>
        <v>11695</v>
      </c>
      <c r="AU7" s="31">
        <f t="shared" ref="AU7:AU40" si="20">AS7+AT7</f>
        <v>25033</v>
      </c>
      <c r="AV7" s="31">
        <f t="shared" ref="AV7:AW40" si="21">U7+AG7+AS7</f>
        <v>129378</v>
      </c>
      <c r="AW7" s="31">
        <f t="shared" si="21"/>
        <v>121199</v>
      </c>
      <c r="AX7" s="31">
        <f t="shared" ref="AX7:AX40" si="22">AV7+AW7</f>
        <v>250577</v>
      </c>
      <c r="AY7" s="30">
        <v>4233</v>
      </c>
      <c r="AZ7" s="31">
        <v>3701</v>
      </c>
      <c r="BA7" s="32">
        <f>AY7+AZ7</f>
        <v>7934</v>
      </c>
      <c r="BB7" s="31">
        <v>3887</v>
      </c>
      <c r="BC7" s="31">
        <v>3176</v>
      </c>
      <c r="BD7" s="32">
        <f t="shared" si="11"/>
        <v>7063</v>
      </c>
      <c r="BE7" s="31">
        <f>AY7+BB7</f>
        <v>8120</v>
      </c>
      <c r="BF7" s="31">
        <f>AZ7+BC7</f>
        <v>6877</v>
      </c>
      <c r="BG7" s="31">
        <f>BE7+BF7</f>
        <v>14997</v>
      </c>
      <c r="BH7" s="31">
        <f t="shared" si="12"/>
        <v>137498</v>
      </c>
      <c r="BI7" s="31">
        <f t="shared" si="12"/>
        <v>128076</v>
      </c>
      <c r="BJ7" s="31">
        <f t="shared" ref="BJ7:BJ40" si="23">BH7+BI7</f>
        <v>265574</v>
      </c>
      <c r="BK7" s="31">
        <f t="shared" ref="BK7:BL40" si="24">C7+BH7</f>
        <v>158679</v>
      </c>
      <c r="BL7" s="31">
        <f t="shared" si="24"/>
        <v>147310</v>
      </c>
      <c r="BM7" s="31">
        <f t="shared" ref="BM7:BM40" si="25">BK7+BL7</f>
        <v>305989</v>
      </c>
    </row>
    <row r="8" spans="1:65" s="47" customFormat="1" ht="18.75" customHeight="1">
      <c r="A8" s="29">
        <v>3</v>
      </c>
      <c r="B8" s="30" t="s">
        <v>48</v>
      </c>
      <c r="C8" s="31">
        <v>79777</v>
      </c>
      <c r="D8" s="31">
        <v>77174</v>
      </c>
      <c r="E8" s="31">
        <f t="shared" si="0"/>
        <v>156951</v>
      </c>
      <c r="F8" s="31">
        <v>51911</v>
      </c>
      <c r="G8" s="31">
        <v>51591</v>
      </c>
      <c r="H8" s="31">
        <f t="shared" si="1"/>
        <v>103502</v>
      </c>
      <c r="I8" s="31">
        <v>42567</v>
      </c>
      <c r="J8" s="31">
        <v>42757</v>
      </c>
      <c r="K8" s="31">
        <f t="shared" si="2"/>
        <v>85324</v>
      </c>
      <c r="L8" s="31">
        <v>39025</v>
      </c>
      <c r="M8" s="31">
        <v>38715</v>
      </c>
      <c r="N8" s="31">
        <f t="shared" si="3"/>
        <v>77740</v>
      </c>
      <c r="O8" s="31">
        <v>36527</v>
      </c>
      <c r="P8" s="31">
        <v>35852</v>
      </c>
      <c r="Q8" s="31">
        <f t="shared" si="4"/>
        <v>72379</v>
      </c>
      <c r="R8" s="31">
        <v>38224</v>
      </c>
      <c r="S8" s="31">
        <v>39271</v>
      </c>
      <c r="T8" s="31">
        <f t="shared" si="5"/>
        <v>77495</v>
      </c>
      <c r="U8" s="31">
        <f t="shared" si="13"/>
        <v>208254</v>
      </c>
      <c r="V8" s="31">
        <f t="shared" si="13"/>
        <v>208186</v>
      </c>
      <c r="W8" s="31">
        <f t="shared" si="14"/>
        <v>416440</v>
      </c>
      <c r="X8" s="31">
        <v>37668</v>
      </c>
      <c r="Y8" s="31">
        <v>38487</v>
      </c>
      <c r="Z8" s="32">
        <f t="shared" si="6"/>
        <v>76155</v>
      </c>
      <c r="AA8" s="31">
        <v>37163</v>
      </c>
      <c r="AB8" s="31">
        <v>38034</v>
      </c>
      <c r="AC8" s="32">
        <f t="shared" si="7"/>
        <v>75197</v>
      </c>
      <c r="AD8" s="31">
        <v>37877</v>
      </c>
      <c r="AE8" s="31">
        <v>31063</v>
      </c>
      <c r="AF8" s="32">
        <f t="shared" si="8"/>
        <v>68940</v>
      </c>
      <c r="AG8" s="31">
        <f t="shared" si="15"/>
        <v>112708</v>
      </c>
      <c r="AH8" s="31">
        <f t="shared" si="15"/>
        <v>107584</v>
      </c>
      <c r="AI8" s="31">
        <f t="shared" si="16"/>
        <v>220292</v>
      </c>
      <c r="AJ8" s="31">
        <f t="shared" si="17"/>
        <v>320962</v>
      </c>
      <c r="AK8" s="31">
        <f t="shared" si="17"/>
        <v>315770</v>
      </c>
      <c r="AL8" s="31">
        <f t="shared" si="18"/>
        <v>636732</v>
      </c>
      <c r="AM8" s="31">
        <v>31285</v>
      </c>
      <c r="AN8" s="31">
        <v>25808</v>
      </c>
      <c r="AO8" s="32">
        <f t="shared" si="9"/>
        <v>57093</v>
      </c>
      <c r="AP8" s="31">
        <v>22774</v>
      </c>
      <c r="AQ8" s="31">
        <v>23215</v>
      </c>
      <c r="AR8" s="32">
        <f t="shared" si="10"/>
        <v>45989</v>
      </c>
      <c r="AS8" s="31">
        <f t="shared" si="19"/>
        <v>54059</v>
      </c>
      <c r="AT8" s="31">
        <f t="shared" si="19"/>
        <v>49023</v>
      </c>
      <c r="AU8" s="31">
        <f t="shared" si="20"/>
        <v>103082</v>
      </c>
      <c r="AV8" s="31">
        <f t="shared" si="21"/>
        <v>375021</v>
      </c>
      <c r="AW8" s="31">
        <f t="shared" si="21"/>
        <v>364793</v>
      </c>
      <c r="AX8" s="31">
        <f t="shared" si="22"/>
        <v>739814</v>
      </c>
      <c r="AY8" s="31">
        <v>9510</v>
      </c>
      <c r="AZ8" s="31">
        <v>6525</v>
      </c>
      <c r="BA8" s="32">
        <f t="shared" ref="BA8:BA40" si="26">AY8+AZ8</f>
        <v>16035</v>
      </c>
      <c r="BB8" s="31">
        <v>8271</v>
      </c>
      <c r="BC8" s="31">
        <v>5273</v>
      </c>
      <c r="BD8" s="32">
        <f t="shared" si="11"/>
        <v>13544</v>
      </c>
      <c r="BE8" s="31">
        <f t="shared" ref="BE8:BF40" si="27">AY8+BB8</f>
        <v>17781</v>
      </c>
      <c r="BF8" s="31">
        <f t="shared" si="27"/>
        <v>11798</v>
      </c>
      <c r="BG8" s="31">
        <f t="shared" ref="BG8:BG40" si="28">BE8+BF8</f>
        <v>29579</v>
      </c>
      <c r="BH8" s="31">
        <f t="shared" si="12"/>
        <v>392802</v>
      </c>
      <c r="BI8" s="31">
        <f t="shared" si="12"/>
        <v>376591</v>
      </c>
      <c r="BJ8" s="31">
        <f t="shared" si="23"/>
        <v>769393</v>
      </c>
      <c r="BK8" s="31">
        <f t="shared" si="24"/>
        <v>472579</v>
      </c>
      <c r="BL8" s="31">
        <f t="shared" si="24"/>
        <v>453765</v>
      </c>
      <c r="BM8" s="31">
        <f t="shared" si="25"/>
        <v>926344</v>
      </c>
    </row>
    <row r="9" spans="1:65" s="47" customFormat="1" ht="18.75" customHeight="1">
      <c r="A9" s="29">
        <v>4</v>
      </c>
      <c r="B9" s="30" t="s">
        <v>18</v>
      </c>
      <c r="C9" s="31">
        <v>0</v>
      </c>
      <c r="D9" s="31">
        <v>0</v>
      </c>
      <c r="E9" s="31">
        <f t="shared" si="0"/>
        <v>0</v>
      </c>
      <c r="F9" s="31">
        <v>37001</v>
      </c>
      <c r="G9" s="31">
        <v>20418</v>
      </c>
      <c r="H9" s="31">
        <f t="shared" si="1"/>
        <v>57419</v>
      </c>
      <c r="I9" s="31">
        <v>28667</v>
      </c>
      <c r="J9" s="31">
        <v>16354</v>
      </c>
      <c r="K9" s="31">
        <f t="shared" si="2"/>
        <v>45021</v>
      </c>
      <c r="L9" s="31">
        <v>24762</v>
      </c>
      <c r="M9" s="31">
        <v>13820</v>
      </c>
      <c r="N9" s="31">
        <f t="shared" si="3"/>
        <v>38582</v>
      </c>
      <c r="O9" s="31">
        <v>21762</v>
      </c>
      <c r="P9" s="31">
        <v>11760</v>
      </c>
      <c r="Q9" s="31">
        <f t="shared" si="4"/>
        <v>33522</v>
      </c>
      <c r="R9" s="31">
        <v>18359</v>
      </c>
      <c r="S9" s="31">
        <v>10151</v>
      </c>
      <c r="T9" s="31">
        <f t="shared" si="5"/>
        <v>28510</v>
      </c>
      <c r="U9" s="31">
        <f t="shared" si="13"/>
        <v>130551</v>
      </c>
      <c r="V9" s="31">
        <f t="shared" si="13"/>
        <v>72503</v>
      </c>
      <c r="W9" s="31">
        <f t="shared" si="14"/>
        <v>203054</v>
      </c>
      <c r="X9" s="31">
        <v>13899</v>
      </c>
      <c r="Y9" s="31">
        <v>7129</v>
      </c>
      <c r="Z9" s="32">
        <f t="shared" si="6"/>
        <v>21028</v>
      </c>
      <c r="AA9" s="31">
        <v>11733</v>
      </c>
      <c r="AB9" s="31">
        <v>6093</v>
      </c>
      <c r="AC9" s="32">
        <f t="shared" si="7"/>
        <v>17826</v>
      </c>
      <c r="AD9" s="31">
        <v>10267</v>
      </c>
      <c r="AE9" s="31">
        <v>4933</v>
      </c>
      <c r="AF9" s="32">
        <f t="shared" si="8"/>
        <v>15200</v>
      </c>
      <c r="AG9" s="31">
        <f t="shared" si="15"/>
        <v>35899</v>
      </c>
      <c r="AH9" s="31">
        <f t="shared" si="15"/>
        <v>18155</v>
      </c>
      <c r="AI9" s="31">
        <f t="shared" si="16"/>
        <v>54054</v>
      </c>
      <c r="AJ9" s="31">
        <f t="shared" si="17"/>
        <v>166450</v>
      </c>
      <c r="AK9" s="31">
        <f t="shared" si="17"/>
        <v>90658</v>
      </c>
      <c r="AL9" s="31">
        <f t="shared" si="18"/>
        <v>257108</v>
      </c>
      <c r="AM9" s="31">
        <v>6284</v>
      </c>
      <c r="AN9" s="31">
        <v>3356</v>
      </c>
      <c r="AO9" s="32">
        <f t="shared" si="9"/>
        <v>9640</v>
      </c>
      <c r="AP9" s="31">
        <v>4854</v>
      </c>
      <c r="AQ9" s="31">
        <v>2671</v>
      </c>
      <c r="AR9" s="32">
        <f t="shared" si="10"/>
        <v>7525</v>
      </c>
      <c r="AS9" s="31">
        <f t="shared" si="19"/>
        <v>11138</v>
      </c>
      <c r="AT9" s="31">
        <f t="shared" si="19"/>
        <v>6027</v>
      </c>
      <c r="AU9" s="31">
        <f t="shared" si="20"/>
        <v>17165</v>
      </c>
      <c r="AV9" s="31">
        <f t="shared" si="21"/>
        <v>177588</v>
      </c>
      <c r="AW9" s="31">
        <f t="shared" si="21"/>
        <v>96685</v>
      </c>
      <c r="AX9" s="31">
        <f t="shared" si="22"/>
        <v>274273</v>
      </c>
      <c r="AY9" s="31">
        <f>3073+318</f>
        <v>3391</v>
      </c>
      <c r="AZ9" s="31">
        <f>1612+169</f>
        <v>1781</v>
      </c>
      <c r="BA9" s="32">
        <f t="shared" si="26"/>
        <v>5172</v>
      </c>
      <c r="BB9" s="31">
        <f>2406+249</f>
        <v>2655</v>
      </c>
      <c r="BC9" s="31">
        <f>1335+140</f>
        <v>1475</v>
      </c>
      <c r="BD9" s="32">
        <f t="shared" si="11"/>
        <v>4130</v>
      </c>
      <c r="BE9" s="31">
        <f t="shared" si="27"/>
        <v>6046</v>
      </c>
      <c r="BF9" s="31">
        <f t="shared" si="27"/>
        <v>3256</v>
      </c>
      <c r="BG9" s="31">
        <f t="shared" si="28"/>
        <v>9302</v>
      </c>
      <c r="BH9" s="31">
        <f t="shared" si="12"/>
        <v>183634</v>
      </c>
      <c r="BI9" s="31">
        <f t="shared" si="12"/>
        <v>99941</v>
      </c>
      <c r="BJ9" s="31">
        <f t="shared" si="23"/>
        <v>283575</v>
      </c>
      <c r="BK9" s="31">
        <f t="shared" si="24"/>
        <v>183634</v>
      </c>
      <c r="BL9" s="31">
        <f t="shared" si="24"/>
        <v>99941</v>
      </c>
      <c r="BM9" s="31">
        <f t="shared" si="25"/>
        <v>283575</v>
      </c>
    </row>
    <row r="10" spans="1:65" s="47" customFormat="1" ht="18.75" customHeight="1">
      <c r="A10" s="29">
        <v>5</v>
      </c>
      <c r="B10" s="34" t="s">
        <v>19</v>
      </c>
      <c r="C10" s="31">
        <v>11920</v>
      </c>
      <c r="D10" s="31">
        <v>10384</v>
      </c>
      <c r="E10" s="31">
        <f t="shared" si="0"/>
        <v>22304</v>
      </c>
      <c r="F10" s="31">
        <v>120504</v>
      </c>
      <c r="G10" s="31">
        <v>113399</v>
      </c>
      <c r="H10" s="31">
        <f t="shared" si="1"/>
        <v>233903</v>
      </c>
      <c r="I10" s="31">
        <v>107052</v>
      </c>
      <c r="J10" s="31">
        <v>99886</v>
      </c>
      <c r="K10" s="31">
        <f t="shared" si="2"/>
        <v>206938</v>
      </c>
      <c r="L10" s="31">
        <v>102825</v>
      </c>
      <c r="M10" s="31">
        <v>93909</v>
      </c>
      <c r="N10" s="31">
        <f t="shared" si="3"/>
        <v>196734</v>
      </c>
      <c r="O10" s="31">
        <v>95039</v>
      </c>
      <c r="P10" s="31">
        <v>88812</v>
      </c>
      <c r="Q10" s="31">
        <f t="shared" si="4"/>
        <v>183851</v>
      </c>
      <c r="R10" s="31">
        <v>83138</v>
      </c>
      <c r="S10" s="31">
        <v>78686</v>
      </c>
      <c r="T10" s="31">
        <f t="shared" si="5"/>
        <v>161824</v>
      </c>
      <c r="U10" s="31">
        <f t="shared" si="13"/>
        <v>508558</v>
      </c>
      <c r="V10" s="31">
        <f t="shared" si="13"/>
        <v>474692</v>
      </c>
      <c r="W10" s="31">
        <f t="shared" si="14"/>
        <v>983250</v>
      </c>
      <c r="X10" s="31">
        <v>72314</v>
      </c>
      <c r="Y10" s="31">
        <v>64901</v>
      </c>
      <c r="Z10" s="32">
        <f t="shared" si="6"/>
        <v>137215</v>
      </c>
      <c r="AA10" s="31">
        <v>63609</v>
      </c>
      <c r="AB10" s="31">
        <v>55777</v>
      </c>
      <c r="AC10" s="32">
        <f t="shared" si="7"/>
        <v>119386</v>
      </c>
      <c r="AD10" s="31">
        <v>56565</v>
      </c>
      <c r="AE10" s="31">
        <v>50329</v>
      </c>
      <c r="AF10" s="32">
        <f t="shared" si="8"/>
        <v>106894</v>
      </c>
      <c r="AG10" s="31">
        <f t="shared" si="15"/>
        <v>192488</v>
      </c>
      <c r="AH10" s="31">
        <f t="shared" si="15"/>
        <v>171007</v>
      </c>
      <c r="AI10" s="31">
        <f t="shared" si="16"/>
        <v>363495</v>
      </c>
      <c r="AJ10" s="31">
        <f t="shared" si="17"/>
        <v>701046</v>
      </c>
      <c r="AK10" s="31">
        <f t="shared" si="17"/>
        <v>645699</v>
      </c>
      <c r="AL10" s="31">
        <f t="shared" si="18"/>
        <v>1346745</v>
      </c>
      <c r="AM10" s="31">
        <v>45204</v>
      </c>
      <c r="AN10" s="31">
        <v>39834</v>
      </c>
      <c r="AO10" s="32">
        <f t="shared" si="9"/>
        <v>85038</v>
      </c>
      <c r="AP10" s="31">
        <v>39675</v>
      </c>
      <c r="AQ10" s="31">
        <v>33711</v>
      </c>
      <c r="AR10" s="32">
        <f t="shared" si="10"/>
        <v>73386</v>
      </c>
      <c r="AS10" s="31">
        <f t="shared" si="19"/>
        <v>84879</v>
      </c>
      <c r="AT10" s="31">
        <f t="shared" si="19"/>
        <v>73545</v>
      </c>
      <c r="AU10" s="31">
        <f t="shared" si="20"/>
        <v>158424</v>
      </c>
      <c r="AV10" s="31">
        <f t="shared" si="21"/>
        <v>785925</v>
      </c>
      <c r="AW10" s="31">
        <f t="shared" si="21"/>
        <v>719244</v>
      </c>
      <c r="AX10" s="31">
        <f t="shared" si="22"/>
        <v>1505169</v>
      </c>
      <c r="AY10" s="31">
        <v>24544</v>
      </c>
      <c r="AZ10" s="31">
        <v>18560</v>
      </c>
      <c r="BA10" s="32">
        <f t="shared" si="26"/>
        <v>43104</v>
      </c>
      <c r="BB10" s="31">
        <v>22015</v>
      </c>
      <c r="BC10" s="31">
        <v>15317</v>
      </c>
      <c r="BD10" s="32">
        <f t="shared" si="11"/>
        <v>37332</v>
      </c>
      <c r="BE10" s="31">
        <f t="shared" si="27"/>
        <v>46559</v>
      </c>
      <c r="BF10" s="31">
        <f t="shared" si="27"/>
        <v>33877</v>
      </c>
      <c r="BG10" s="31">
        <f t="shared" si="28"/>
        <v>80436</v>
      </c>
      <c r="BH10" s="31">
        <f t="shared" si="12"/>
        <v>832484</v>
      </c>
      <c r="BI10" s="31">
        <f t="shared" si="12"/>
        <v>753121</v>
      </c>
      <c r="BJ10" s="31">
        <f t="shared" si="23"/>
        <v>1585605</v>
      </c>
      <c r="BK10" s="31">
        <f t="shared" si="24"/>
        <v>844404</v>
      </c>
      <c r="BL10" s="31">
        <f t="shared" si="24"/>
        <v>763505</v>
      </c>
      <c r="BM10" s="31">
        <f t="shared" si="25"/>
        <v>1607909</v>
      </c>
    </row>
    <row r="11" spans="1:65" s="47" customFormat="1" ht="18.75" customHeight="1">
      <c r="A11" s="29">
        <v>6</v>
      </c>
      <c r="B11" s="30" t="s">
        <v>20</v>
      </c>
      <c r="C11" s="31">
        <v>0</v>
      </c>
      <c r="D11" s="35">
        <v>0</v>
      </c>
      <c r="E11" s="31">
        <f t="shared" si="0"/>
        <v>0</v>
      </c>
      <c r="F11" s="35">
        <v>765</v>
      </c>
      <c r="G11" s="35">
        <v>723</v>
      </c>
      <c r="H11" s="31">
        <f t="shared" si="1"/>
        <v>1488</v>
      </c>
      <c r="I11" s="35">
        <v>833</v>
      </c>
      <c r="J11" s="35">
        <v>789</v>
      </c>
      <c r="K11" s="31">
        <f t="shared" si="2"/>
        <v>1622</v>
      </c>
      <c r="L11" s="35">
        <v>840</v>
      </c>
      <c r="M11" s="35">
        <v>797</v>
      </c>
      <c r="N11" s="31">
        <f t="shared" si="3"/>
        <v>1637</v>
      </c>
      <c r="O11" s="35">
        <v>904</v>
      </c>
      <c r="P11" s="35">
        <v>795</v>
      </c>
      <c r="Q11" s="31">
        <f t="shared" si="4"/>
        <v>1699</v>
      </c>
      <c r="R11" s="35">
        <v>1054</v>
      </c>
      <c r="S11" s="35">
        <v>958</v>
      </c>
      <c r="T11" s="31">
        <f t="shared" si="5"/>
        <v>2012</v>
      </c>
      <c r="U11" s="31">
        <f t="shared" si="13"/>
        <v>4396</v>
      </c>
      <c r="V11" s="31">
        <f t="shared" si="13"/>
        <v>4062</v>
      </c>
      <c r="W11" s="31">
        <f t="shared" si="14"/>
        <v>8458</v>
      </c>
      <c r="X11" s="35">
        <v>1047</v>
      </c>
      <c r="Y11" s="35">
        <v>963</v>
      </c>
      <c r="Z11" s="32">
        <f t="shared" si="6"/>
        <v>2010</v>
      </c>
      <c r="AA11" s="35">
        <v>1016</v>
      </c>
      <c r="AB11" s="35">
        <v>897</v>
      </c>
      <c r="AC11" s="32">
        <f t="shared" si="7"/>
        <v>1913</v>
      </c>
      <c r="AD11" s="35">
        <v>1089</v>
      </c>
      <c r="AE11" s="35">
        <v>970</v>
      </c>
      <c r="AF11" s="32">
        <f t="shared" si="8"/>
        <v>2059</v>
      </c>
      <c r="AG11" s="31">
        <f t="shared" si="15"/>
        <v>3152</v>
      </c>
      <c r="AH11" s="31">
        <f t="shared" si="15"/>
        <v>2830</v>
      </c>
      <c r="AI11" s="31">
        <f t="shared" si="16"/>
        <v>5982</v>
      </c>
      <c r="AJ11" s="31">
        <f t="shared" si="17"/>
        <v>7548</v>
      </c>
      <c r="AK11" s="31">
        <f t="shared" si="17"/>
        <v>6892</v>
      </c>
      <c r="AL11" s="31">
        <f t="shared" si="18"/>
        <v>14440</v>
      </c>
      <c r="AM11" s="35">
        <v>1042</v>
      </c>
      <c r="AN11" s="35">
        <v>970</v>
      </c>
      <c r="AO11" s="32">
        <f t="shared" si="9"/>
        <v>2012</v>
      </c>
      <c r="AP11" s="35">
        <v>663</v>
      </c>
      <c r="AQ11" s="35">
        <v>658</v>
      </c>
      <c r="AR11" s="32">
        <f t="shared" si="10"/>
        <v>1321</v>
      </c>
      <c r="AS11" s="31">
        <f t="shared" si="19"/>
        <v>1705</v>
      </c>
      <c r="AT11" s="31">
        <f t="shared" si="19"/>
        <v>1628</v>
      </c>
      <c r="AU11" s="31">
        <f t="shared" si="20"/>
        <v>3333</v>
      </c>
      <c r="AV11" s="31">
        <f t="shared" si="21"/>
        <v>9253</v>
      </c>
      <c r="AW11" s="31">
        <f t="shared" si="21"/>
        <v>8520</v>
      </c>
      <c r="AX11" s="31">
        <f t="shared" si="22"/>
        <v>17773</v>
      </c>
      <c r="AY11" s="35">
        <v>443</v>
      </c>
      <c r="AZ11" s="35">
        <v>418</v>
      </c>
      <c r="BA11" s="32">
        <f t="shared" si="26"/>
        <v>861</v>
      </c>
      <c r="BB11" s="35">
        <v>332</v>
      </c>
      <c r="BC11" s="35">
        <v>326</v>
      </c>
      <c r="BD11" s="32">
        <f t="shared" si="11"/>
        <v>658</v>
      </c>
      <c r="BE11" s="31">
        <f t="shared" si="27"/>
        <v>775</v>
      </c>
      <c r="BF11" s="31">
        <f t="shared" si="27"/>
        <v>744</v>
      </c>
      <c r="BG11" s="31">
        <f t="shared" si="28"/>
        <v>1519</v>
      </c>
      <c r="BH11" s="31">
        <f t="shared" si="12"/>
        <v>10028</v>
      </c>
      <c r="BI11" s="31">
        <f t="shared" si="12"/>
        <v>9264</v>
      </c>
      <c r="BJ11" s="31">
        <f t="shared" si="23"/>
        <v>19292</v>
      </c>
      <c r="BK11" s="31">
        <f t="shared" si="24"/>
        <v>10028</v>
      </c>
      <c r="BL11" s="31">
        <f t="shared" si="24"/>
        <v>9264</v>
      </c>
      <c r="BM11" s="31">
        <f t="shared" si="25"/>
        <v>19292</v>
      </c>
    </row>
    <row r="12" spans="1:65" s="47" customFormat="1" ht="18.75" customHeight="1">
      <c r="A12" s="29">
        <v>7</v>
      </c>
      <c r="B12" s="30" t="s">
        <v>21</v>
      </c>
      <c r="C12" s="31">
        <v>0</v>
      </c>
      <c r="D12" s="31">
        <v>0</v>
      </c>
      <c r="E12" s="31">
        <f t="shared" si="0"/>
        <v>0</v>
      </c>
      <c r="F12" s="31">
        <v>182385</v>
      </c>
      <c r="G12" s="31">
        <v>166015</v>
      </c>
      <c r="H12" s="31">
        <f t="shared" si="1"/>
        <v>348400</v>
      </c>
      <c r="I12" s="31">
        <v>137462</v>
      </c>
      <c r="J12" s="31">
        <v>128918</v>
      </c>
      <c r="K12" s="31">
        <f t="shared" si="2"/>
        <v>266380</v>
      </c>
      <c r="L12" s="31">
        <v>121267</v>
      </c>
      <c r="M12" s="31">
        <v>113730</v>
      </c>
      <c r="N12" s="31">
        <f t="shared" si="3"/>
        <v>234997</v>
      </c>
      <c r="O12" s="31">
        <v>104388</v>
      </c>
      <c r="P12" s="31">
        <v>97901</v>
      </c>
      <c r="Q12" s="31">
        <f t="shared" si="4"/>
        <v>202289</v>
      </c>
      <c r="R12" s="31">
        <v>89259</v>
      </c>
      <c r="S12" s="31">
        <v>83713</v>
      </c>
      <c r="T12" s="31">
        <f t="shared" si="5"/>
        <v>172972</v>
      </c>
      <c r="U12" s="31">
        <f t="shared" si="13"/>
        <v>634761</v>
      </c>
      <c r="V12" s="31">
        <f t="shared" si="13"/>
        <v>590277</v>
      </c>
      <c r="W12" s="31">
        <f t="shared" si="14"/>
        <v>1225038</v>
      </c>
      <c r="X12" s="31">
        <v>73128</v>
      </c>
      <c r="Y12" s="31">
        <v>68584</v>
      </c>
      <c r="Z12" s="32">
        <f t="shared" si="6"/>
        <v>141712</v>
      </c>
      <c r="AA12" s="31">
        <v>59143</v>
      </c>
      <c r="AB12" s="31">
        <v>55464</v>
      </c>
      <c r="AC12" s="32">
        <f t="shared" si="7"/>
        <v>114607</v>
      </c>
      <c r="AD12" s="35">
        <v>66056</v>
      </c>
      <c r="AE12" s="35">
        <v>51574</v>
      </c>
      <c r="AF12" s="33">
        <f>AD12+AE12</f>
        <v>117630</v>
      </c>
      <c r="AG12" s="31">
        <f t="shared" si="15"/>
        <v>198327</v>
      </c>
      <c r="AH12" s="31">
        <f t="shared" si="15"/>
        <v>175622</v>
      </c>
      <c r="AI12" s="31">
        <f t="shared" si="16"/>
        <v>373949</v>
      </c>
      <c r="AJ12" s="31">
        <f t="shared" si="17"/>
        <v>833088</v>
      </c>
      <c r="AK12" s="31">
        <f t="shared" si="17"/>
        <v>765899</v>
      </c>
      <c r="AL12" s="31">
        <f t="shared" si="18"/>
        <v>1598987</v>
      </c>
      <c r="AM12" s="35">
        <v>55544</v>
      </c>
      <c r="AN12" s="35">
        <v>43424</v>
      </c>
      <c r="AO12" s="32">
        <f>AM12+AN12</f>
        <v>98968</v>
      </c>
      <c r="AP12" s="35">
        <v>46089</v>
      </c>
      <c r="AQ12" s="35">
        <v>36176</v>
      </c>
      <c r="AR12" s="32">
        <f>AP12+AQ12</f>
        <v>82265</v>
      </c>
      <c r="AS12" s="31">
        <f t="shared" si="19"/>
        <v>101633</v>
      </c>
      <c r="AT12" s="31">
        <f t="shared" si="19"/>
        <v>79600</v>
      </c>
      <c r="AU12" s="31">
        <f t="shared" si="20"/>
        <v>181233</v>
      </c>
      <c r="AV12" s="31">
        <f t="shared" si="21"/>
        <v>934721</v>
      </c>
      <c r="AW12" s="31">
        <f t="shared" si="21"/>
        <v>845499</v>
      </c>
      <c r="AX12" s="31">
        <f t="shared" si="22"/>
        <v>1780220</v>
      </c>
      <c r="AY12" s="35">
        <v>21040</v>
      </c>
      <c r="AZ12" s="35">
        <v>17181</v>
      </c>
      <c r="BA12" s="32">
        <f>AY12+AZ12</f>
        <v>38221</v>
      </c>
      <c r="BB12" s="35">
        <v>19939</v>
      </c>
      <c r="BC12" s="35">
        <v>15652</v>
      </c>
      <c r="BD12" s="32">
        <f>BB12+BC12</f>
        <v>35591</v>
      </c>
      <c r="BE12" s="31">
        <f t="shared" si="27"/>
        <v>40979</v>
      </c>
      <c r="BF12" s="31">
        <f t="shared" si="27"/>
        <v>32833</v>
      </c>
      <c r="BG12" s="31">
        <f t="shared" si="28"/>
        <v>73812</v>
      </c>
      <c r="BH12" s="31">
        <f t="shared" si="12"/>
        <v>975700</v>
      </c>
      <c r="BI12" s="31">
        <f t="shared" si="12"/>
        <v>878332</v>
      </c>
      <c r="BJ12" s="31">
        <f t="shared" si="23"/>
        <v>1854032</v>
      </c>
      <c r="BK12" s="31">
        <f t="shared" si="24"/>
        <v>975700</v>
      </c>
      <c r="BL12" s="31">
        <f t="shared" si="24"/>
        <v>878332</v>
      </c>
      <c r="BM12" s="31">
        <f t="shared" si="25"/>
        <v>1854032</v>
      </c>
    </row>
    <row r="13" spans="1:65" s="47" customFormat="1" ht="18.75" customHeight="1">
      <c r="A13" s="29">
        <v>8</v>
      </c>
      <c r="B13" s="30" t="s">
        <v>22</v>
      </c>
      <c r="C13" s="31">
        <v>0</v>
      </c>
      <c r="D13" s="31">
        <v>0</v>
      </c>
      <c r="E13" s="31">
        <f t="shared" si="0"/>
        <v>0</v>
      </c>
      <c r="F13" s="31">
        <v>0</v>
      </c>
      <c r="G13" s="31">
        <v>0</v>
      </c>
      <c r="H13" s="31">
        <f t="shared" si="1"/>
        <v>0</v>
      </c>
      <c r="I13" s="31">
        <v>0</v>
      </c>
      <c r="J13" s="31">
        <v>0</v>
      </c>
      <c r="K13" s="31">
        <f t="shared" si="2"/>
        <v>0</v>
      </c>
      <c r="L13" s="31">
        <v>0</v>
      </c>
      <c r="M13" s="31">
        <v>0</v>
      </c>
      <c r="N13" s="31">
        <f t="shared" si="3"/>
        <v>0</v>
      </c>
      <c r="O13" s="31">
        <v>0</v>
      </c>
      <c r="P13" s="31">
        <v>0</v>
      </c>
      <c r="Q13" s="31">
        <f t="shared" si="4"/>
        <v>0</v>
      </c>
      <c r="R13" s="31">
        <v>0</v>
      </c>
      <c r="S13" s="31">
        <v>0</v>
      </c>
      <c r="T13" s="31">
        <f t="shared" si="5"/>
        <v>0</v>
      </c>
      <c r="U13" s="31">
        <f t="shared" si="13"/>
        <v>0</v>
      </c>
      <c r="V13" s="31">
        <f t="shared" si="13"/>
        <v>0</v>
      </c>
      <c r="W13" s="31">
        <f t="shared" si="14"/>
        <v>0</v>
      </c>
      <c r="X13" s="31">
        <v>0</v>
      </c>
      <c r="Y13" s="31">
        <v>0</v>
      </c>
      <c r="Z13" s="32">
        <f t="shared" si="6"/>
        <v>0</v>
      </c>
      <c r="AA13" s="31">
        <v>0</v>
      </c>
      <c r="AB13" s="31">
        <v>0</v>
      </c>
      <c r="AC13" s="32">
        <f t="shared" si="7"/>
        <v>0</v>
      </c>
      <c r="AD13" s="31">
        <v>0</v>
      </c>
      <c r="AE13" s="31">
        <v>0</v>
      </c>
      <c r="AF13" s="32">
        <f t="shared" si="8"/>
        <v>0</v>
      </c>
      <c r="AG13" s="31">
        <f t="shared" si="15"/>
        <v>0</v>
      </c>
      <c r="AH13" s="31">
        <f t="shared" si="15"/>
        <v>0</v>
      </c>
      <c r="AI13" s="31">
        <f t="shared" si="16"/>
        <v>0</v>
      </c>
      <c r="AJ13" s="31">
        <f t="shared" si="17"/>
        <v>0</v>
      </c>
      <c r="AK13" s="31">
        <f t="shared" si="17"/>
        <v>0</v>
      </c>
      <c r="AL13" s="31">
        <f t="shared" si="18"/>
        <v>0</v>
      </c>
      <c r="AM13" s="31">
        <v>0</v>
      </c>
      <c r="AN13" s="31">
        <v>0</v>
      </c>
      <c r="AO13" s="32">
        <f t="shared" si="9"/>
        <v>0</v>
      </c>
      <c r="AP13" s="31">
        <v>0</v>
      </c>
      <c r="AQ13" s="31">
        <v>0</v>
      </c>
      <c r="AR13" s="32">
        <f t="shared" si="10"/>
        <v>0</v>
      </c>
      <c r="AS13" s="31">
        <f t="shared" si="19"/>
        <v>0</v>
      </c>
      <c r="AT13" s="31">
        <f t="shared" si="19"/>
        <v>0</v>
      </c>
      <c r="AU13" s="31">
        <f t="shared" si="20"/>
        <v>0</v>
      </c>
      <c r="AV13" s="31">
        <f t="shared" si="21"/>
        <v>0</v>
      </c>
      <c r="AW13" s="31">
        <f t="shared" si="21"/>
        <v>0</v>
      </c>
      <c r="AX13" s="31">
        <f t="shared" si="22"/>
        <v>0</v>
      </c>
      <c r="AY13" s="31">
        <v>0</v>
      </c>
      <c r="AZ13" s="31">
        <v>0</v>
      </c>
      <c r="BA13" s="32">
        <f t="shared" si="26"/>
        <v>0</v>
      </c>
      <c r="BB13" s="31">
        <v>0</v>
      </c>
      <c r="BC13" s="31">
        <v>0</v>
      </c>
      <c r="BD13" s="32">
        <f>BB13+BC13</f>
        <v>0</v>
      </c>
      <c r="BE13" s="31">
        <f t="shared" si="27"/>
        <v>0</v>
      </c>
      <c r="BF13" s="31">
        <f t="shared" si="27"/>
        <v>0</v>
      </c>
      <c r="BG13" s="31">
        <f t="shared" si="28"/>
        <v>0</v>
      </c>
      <c r="BH13" s="31">
        <f t="shared" si="12"/>
        <v>0</v>
      </c>
      <c r="BI13" s="31">
        <f t="shared" si="12"/>
        <v>0</v>
      </c>
      <c r="BJ13" s="31">
        <f t="shared" si="23"/>
        <v>0</v>
      </c>
      <c r="BK13" s="31">
        <f t="shared" si="24"/>
        <v>0</v>
      </c>
      <c r="BL13" s="31">
        <f t="shared" si="24"/>
        <v>0</v>
      </c>
      <c r="BM13" s="31">
        <f t="shared" si="25"/>
        <v>0</v>
      </c>
    </row>
    <row r="14" spans="1:65" s="47" customFormat="1" ht="18.75" customHeight="1">
      <c r="A14" s="29">
        <v>9</v>
      </c>
      <c r="B14" s="30" t="s">
        <v>23</v>
      </c>
      <c r="C14" s="31">
        <v>0</v>
      </c>
      <c r="D14" s="31">
        <v>0</v>
      </c>
      <c r="E14" s="31">
        <f t="shared" si="0"/>
        <v>0</v>
      </c>
      <c r="F14" s="31">
        <v>3688</v>
      </c>
      <c r="G14" s="31">
        <v>3444</v>
      </c>
      <c r="H14" s="31">
        <f t="shared" si="1"/>
        <v>7132</v>
      </c>
      <c r="I14" s="31">
        <v>3399</v>
      </c>
      <c r="J14" s="31">
        <v>3241</v>
      </c>
      <c r="K14" s="31">
        <f t="shared" si="2"/>
        <v>6640</v>
      </c>
      <c r="L14" s="31">
        <v>3561</v>
      </c>
      <c r="M14" s="31">
        <v>3261</v>
      </c>
      <c r="N14" s="31">
        <f t="shared" si="3"/>
        <v>6822</v>
      </c>
      <c r="O14" s="31">
        <v>3637</v>
      </c>
      <c r="P14" s="31">
        <v>3363</v>
      </c>
      <c r="Q14" s="31">
        <f t="shared" si="4"/>
        <v>7000</v>
      </c>
      <c r="R14" s="31">
        <v>3754</v>
      </c>
      <c r="S14" s="31">
        <v>3576</v>
      </c>
      <c r="T14" s="31">
        <f t="shared" si="5"/>
        <v>7330</v>
      </c>
      <c r="U14" s="31">
        <f t="shared" si="13"/>
        <v>18039</v>
      </c>
      <c r="V14" s="31">
        <f t="shared" si="13"/>
        <v>16885</v>
      </c>
      <c r="W14" s="31">
        <f t="shared" si="14"/>
        <v>34924</v>
      </c>
      <c r="X14" s="31">
        <v>4124</v>
      </c>
      <c r="Y14" s="31">
        <v>3758</v>
      </c>
      <c r="Z14" s="32">
        <f t="shared" si="6"/>
        <v>7882</v>
      </c>
      <c r="AA14" s="31">
        <v>3924</v>
      </c>
      <c r="AB14" s="31">
        <v>3666</v>
      </c>
      <c r="AC14" s="32">
        <f t="shared" si="7"/>
        <v>7590</v>
      </c>
      <c r="AD14" s="31">
        <v>4451</v>
      </c>
      <c r="AE14" s="31">
        <v>4088</v>
      </c>
      <c r="AF14" s="32">
        <f t="shared" si="8"/>
        <v>8539</v>
      </c>
      <c r="AG14" s="31">
        <f t="shared" si="15"/>
        <v>12499</v>
      </c>
      <c r="AH14" s="31">
        <f t="shared" si="15"/>
        <v>11512</v>
      </c>
      <c r="AI14" s="31">
        <f t="shared" si="16"/>
        <v>24011</v>
      </c>
      <c r="AJ14" s="31">
        <f t="shared" si="17"/>
        <v>30538</v>
      </c>
      <c r="AK14" s="31">
        <f t="shared" si="17"/>
        <v>28397</v>
      </c>
      <c r="AL14" s="31">
        <f t="shared" si="18"/>
        <v>58935</v>
      </c>
      <c r="AM14" s="31">
        <v>3177</v>
      </c>
      <c r="AN14" s="31">
        <v>3978</v>
      </c>
      <c r="AO14" s="32">
        <f t="shared" si="9"/>
        <v>7155</v>
      </c>
      <c r="AP14" s="31">
        <v>3115</v>
      </c>
      <c r="AQ14" s="31">
        <v>3900</v>
      </c>
      <c r="AR14" s="32">
        <f t="shared" si="10"/>
        <v>7015</v>
      </c>
      <c r="AS14" s="31">
        <f t="shared" si="19"/>
        <v>6292</v>
      </c>
      <c r="AT14" s="31">
        <f t="shared" si="19"/>
        <v>7878</v>
      </c>
      <c r="AU14" s="31">
        <f t="shared" si="20"/>
        <v>14170</v>
      </c>
      <c r="AV14" s="31">
        <f t="shared" si="21"/>
        <v>36830</v>
      </c>
      <c r="AW14" s="31">
        <f t="shared" si="21"/>
        <v>36275</v>
      </c>
      <c r="AX14" s="31">
        <f t="shared" si="22"/>
        <v>73105</v>
      </c>
      <c r="AY14" s="31">
        <v>2805</v>
      </c>
      <c r="AZ14" s="31">
        <v>2587</v>
      </c>
      <c r="BA14" s="32">
        <f t="shared" si="26"/>
        <v>5392</v>
      </c>
      <c r="BB14" s="31">
        <v>2590</v>
      </c>
      <c r="BC14" s="31">
        <v>2388</v>
      </c>
      <c r="BD14" s="32">
        <f t="shared" si="11"/>
        <v>4978</v>
      </c>
      <c r="BE14" s="31">
        <f t="shared" si="27"/>
        <v>5395</v>
      </c>
      <c r="BF14" s="31">
        <f t="shared" si="27"/>
        <v>4975</v>
      </c>
      <c r="BG14" s="31">
        <f t="shared" si="28"/>
        <v>10370</v>
      </c>
      <c r="BH14" s="31">
        <f t="shared" si="12"/>
        <v>42225</v>
      </c>
      <c r="BI14" s="31">
        <f t="shared" si="12"/>
        <v>41250</v>
      </c>
      <c r="BJ14" s="31">
        <f t="shared" si="23"/>
        <v>83475</v>
      </c>
      <c r="BK14" s="31">
        <f t="shared" si="24"/>
        <v>42225</v>
      </c>
      <c r="BL14" s="31">
        <f t="shared" si="24"/>
        <v>41250</v>
      </c>
      <c r="BM14" s="31">
        <f t="shared" si="25"/>
        <v>83475</v>
      </c>
    </row>
    <row r="15" spans="1:65" s="47" customFormat="1" ht="18.75" customHeight="1">
      <c r="A15" s="29">
        <v>10</v>
      </c>
      <c r="B15" s="30" t="s">
        <v>24</v>
      </c>
      <c r="C15" s="31">
        <v>3867</v>
      </c>
      <c r="D15" s="31">
        <v>3250</v>
      </c>
      <c r="E15" s="31">
        <f t="shared" si="0"/>
        <v>7117</v>
      </c>
      <c r="F15" s="31">
        <v>15048</v>
      </c>
      <c r="G15" s="31">
        <v>13418</v>
      </c>
      <c r="H15" s="31">
        <f t="shared" si="1"/>
        <v>28466</v>
      </c>
      <c r="I15" s="31">
        <v>14393</v>
      </c>
      <c r="J15" s="31">
        <v>12539</v>
      </c>
      <c r="K15" s="31">
        <f t="shared" si="2"/>
        <v>26932</v>
      </c>
      <c r="L15" s="31">
        <v>13636</v>
      </c>
      <c r="M15" s="31">
        <v>11778</v>
      </c>
      <c r="N15" s="31">
        <f t="shared" si="3"/>
        <v>25414</v>
      </c>
      <c r="O15" s="31">
        <v>13081</v>
      </c>
      <c r="P15" s="31">
        <v>10933</v>
      </c>
      <c r="Q15" s="31">
        <f t="shared" si="4"/>
        <v>24014</v>
      </c>
      <c r="R15" s="30">
        <v>13782</v>
      </c>
      <c r="S15" s="31">
        <v>11229</v>
      </c>
      <c r="T15" s="31">
        <f t="shared" si="5"/>
        <v>25011</v>
      </c>
      <c r="U15" s="31">
        <f t="shared" si="13"/>
        <v>69940</v>
      </c>
      <c r="V15" s="31">
        <f t="shared" si="13"/>
        <v>59897</v>
      </c>
      <c r="W15" s="31">
        <f t="shared" si="14"/>
        <v>129837</v>
      </c>
      <c r="X15" s="31">
        <v>12052</v>
      </c>
      <c r="Y15" s="31">
        <v>11947</v>
      </c>
      <c r="Z15" s="33">
        <f t="shared" si="6"/>
        <v>23999</v>
      </c>
      <c r="AA15" s="31">
        <v>8354</v>
      </c>
      <c r="AB15" s="31">
        <v>6206</v>
      </c>
      <c r="AC15" s="33">
        <f t="shared" si="7"/>
        <v>14560</v>
      </c>
      <c r="AD15" s="31">
        <v>8955</v>
      </c>
      <c r="AE15" s="31">
        <v>5440</v>
      </c>
      <c r="AF15" s="33">
        <f t="shared" si="8"/>
        <v>14395</v>
      </c>
      <c r="AG15" s="31">
        <f t="shared" si="15"/>
        <v>29361</v>
      </c>
      <c r="AH15" s="31">
        <f t="shared" si="15"/>
        <v>23593</v>
      </c>
      <c r="AI15" s="31">
        <f t="shared" si="16"/>
        <v>52954</v>
      </c>
      <c r="AJ15" s="31">
        <f t="shared" si="17"/>
        <v>99301</v>
      </c>
      <c r="AK15" s="31">
        <f t="shared" si="17"/>
        <v>83490</v>
      </c>
      <c r="AL15" s="31">
        <f t="shared" si="18"/>
        <v>182791</v>
      </c>
      <c r="AM15" s="31">
        <v>5947</v>
      </c>
      <c r="AN15" s="31">
        <v>3999</v>
      </c>
      <c r="AO15" s="33">
        <f t="shared" si="9"/>
        <v>9946</v>
      </c>
      <c r="AP15" s="31">
        <v>4377</v>
      </c>
      <c r="AQ15" s="31">
        <v>2592</v>
      </c>
      <c r="AR15" s="33">
        <f t="shared" si="10"/>
        <v>6969</v>
      </c>
      <c r="AS15" s="31">
        <f t="shared" si="19"/>
        <v>10324</v>
      </c>
      <c r="AT15" s="31">
        <f t="shared" si="19"/>
        <v>6591</v>
      </c>
      <c r="AU15" s="31">
        <f t="shared" si="20"/>
        <v>16915</v>
      </c>
      <c r="AV15" s="31">
        <f t="shared" si="21"/>
        <v>109625</v>
      </c>
      <c r="AW15" s="31">
        <f t="shared" si="21"/>
        <v>90081</v>
      </c>
      <c r="AX15" s="31">
        <f t="shared" si="22"/>
        <v>199706</v>
      </c>
      <c r="AY15" s="31">
        <v>3390</v>
      </c>
      <c r="AZ15" s="31">
        <v>2101</v>
      </c>
      <c r="BA15" s="33">
        <f t="shared" si="26"/>
        <v>5491</v>
      </c>
      <c r="BB15" s="31">
        <v>3170</v>
      </c>
      <c r="BC15" s="31">
        <v>2051</v>
      </c>
      <c r="BD15" s="32">
        <f t="shared" si="11"/>
        <v>5221</v>
      </c>
      <c r="BE15" s="31">
        <f t="shared" si="27"/>
        <v>6560</v>
      </c>
      <c r="BF15" s="31">
        <f t="shared" si="27"/>
        <v>4152</v>
      </c>
      <c r="BG15" s="31">
        <f t="shared" si="28"/>
        <v>10712</v>
      </c>
      <c r="BH15" s="31">
        <f t="shared" si="12"/>
        <v>116185</v>
      </c>
      <c r="BI15" s="31">
        <f t="shared" si="12"/>
        <v>94233</v>
      </c>
      <c r="BJ15" s="31">
        <f t="shared" si="23"/>
        <v>210418</v>
      </c>
      <c r="BK15" s="31">
        <f t="shared" si="24"/>
        <v>120052</v>
      </c>
      <c r="BL15" s="31">
        <f t="shared" si="24"/>
        <v>97483</v>
      </c>
      <c r="BM15" s="31">
        <f t="shared" si="25"/>
        <v>217535</v>
      </c>
    </row>
    <row r="16" spans="1:65" s="47" customFormat="1" ht="18.75" customHeight="1">
      <c r="A16" s="29">
        <v>11</v>
      </c>
      <c r="B16" s="30" t="s">
        <v>52</v>
      </c>
      <c r="C16" s="31">
        <v>11262</v>
      </c>
      <c r="D16" s="35">
        <v>9613</v>
      </c>
      <c r="E16" s="31">
        <f t="shared" si="0"/>
        <v>20875</v>
      </c>
      <c r="F16" s="31">
        <v>221120</v>
      </c>
      <c r="G16" s="35">
        <v>212804</v>
      </c>
      <c r="H16" s="31">
        <f t="shared" si="1"/>
        <v>433924</v>
      </c>
      <c r="I16" s="31">
        <v>158692</v>
      </c>
      <c r="J16" s="35">
        <v>153790</v>
      </c>
      <c r="K16" s="31">
        <f t="shared" si="2"/>
        <v>312482</v>
      </c>
      <c r="L16" s="31">
        <v>150339</v>
      </c>
      <c r="M16" s="35">
        <v>143409</v>
      </c>
      <c r="N16" s="31">
        <f t="shared" si="3"/>
        <v>293748</v>
      </c>
      <c r="O16" s="31">
        <v>139968</v>
      </c>
      <c r="P16" s="35">
        <v>134672</v>
      </c>
      <c r="Q16" s="31">
        <f t="shared" si="4"/>
        <v>274640</v>
      </c>
      <c r="R16" s="31">
        <v>130793</v>
      </c>
      <c r="S16" s="35">
        <v>121860</v>
      </c>
      <c r="T16" s="31">
        <f t="shared" si="5"/>
        <v>252653</v>
      </c>
      <c r="U16" s="31">
        <f t="shared" ref="U16" si="29">F16+I16+L16+O16+R16</f>
        <v>800912</v>
      </c>
      <c r="V16" s="31">
        <f t="shared" ref="V16" si="30">G16+J16+M16+P16+S16</f>
        <v>766535</v>
      </c>
      <c r="W16" s="31">
        <f t="shared" si="14"/>
        <v>1567447</v>
      </c>
      <c r="X16" s="31">
        <v>89793</v>
      </c>
      <c r="Y16" s="35">
        <v>85467</v>
      </c>
      <c r="Z16" s="33">
        <f t="shared" si="6"/>
        <v>175260</v>
      </c>
      <c r="AA16" s="31">
        <v>78336</v>
      </c>
      <c r="AB16" s="35">
        <v>72126</v>
      </c>
      <c r="AC16" s="33">
        <f t="shared" si="7"/>
        <v>150462</v>
      </c>
      <c r="AD16" s="31">
        <v>61814</v>
      </c>
      <c r="AE16" s="35">
        <v>56080</v>
      </c>
      <c r="AF16" s="33">
        <f t="shared" si="8"/>
        <v>117894</v>
      </c>
      <c r="AG16" s="31">
        <f t="shared" ref="AG16" si="31">X16+AA16+AD16</f>
        <v>229943</v>
      </c>
      <c r="AH16" s="31">
        <f t="shared" ref="AH16" si="32">Y16+AB16+AE16</f>
        <v>213673</v>
      </c>
      <c r="AI16" s="31">
        <f t="shared" ref="AI16" si="33">AG16+AH16</f>
        <v>443616</v>
      </c>
      <c r="AJ16" s="31">
        <f t="shared" ref="AJ16" si="34">U16+AG16</f>
        <v>1030855</v>
      </c>
      <c r="AK16" s="31">
        <f t="shared" ref="AK16" si="35">V16+AH16</f>
        <v>980208</v>
      </c>
      <c r="AL16" s="31">
        <f t="shared" ref="AL16" si="36">AJ16+AK16</f>
        <v>2011063</v>
      </c>
      <c r="AM16" s="31">
        <v>35978</v>
      </c>
      <c r="AN16" s="35">
        <v>33187</v>
      </c>
      <c r="AO16" s="33">
        <f t="shared" si="9"/>
        <v>69165</v>
      </c>
      <c r="AP16" s="31">
        <v>26912</v>
      </c>
      <c r="AQ16" s="35">
        <v>23038</v>
      </c>
      <c r="AR16" s="33">
        <f t="shared" si="10"/>
        <v>49950</v>
      </c>
      <c r="AS16" s="31">
        <f t="shared" ref="AS16" si="37">AM16+AP16</f>
        <v>62890</v>
      </c>
      <c r="AT16" s="31">
        <f t="shared" ref="AT16" si="38">AN16+AQ16</f>
        <v>56225</v>
      </c>
      <c r="AU16" s="31">
        <f t="shared" ref="AU16" si="39">AS16+AT16</f>
        <v>119115</v>
      </c>
      <c r="AV16" s="31">
        <f t="shared" ref="AV16" si="40">U16+AG16+AS16</f>
        <v>1093745</v>
      </c>
      <c r="AW16" s="31">
        <f t="shared" ref="AW16" si="41">V16+AH16+AT16</f>
        <v>1036433</v>
      </c>
      <c r="AX16" s="31">
        <f t="shared" ref="AX16" si="42">AV16+AW16</f>
        <v>2130178</v>
      </c>
      <c r="AY16" s="31">
        <v>6555</v>
      </c>
      <c r="AZ16" s="35">
        <v>6020</v>
      </c>
      <c r="BA16" s="33">
        <f t="shared" si="26"/>
        <v>12575</v>
      </c>
      <c r="BB16" s="31">
        <v>6320</v>
      </c>
      <c r="BC16" s="35">
        <v>5900</v>
      </c>
      <c r="BD16" s="32">
        <f t="shared" si="11"/>
        <v>12220</v>
      </c>
      <c r="BE16" s="31">
        <f t="shared" si="27"/>
        <v>12875</v>
      </c>
      <c r="BF16" s="31">
        <f t="shared" si="27"/>
        <v>11920</v>
      </c>
      <c r="BG16" s="31">
        <f t="shared" si="28"/>
        <v>24795</v>
      </c>
      <c r="BH16" s="31">
        <f t="shared" si="12"/>
        <v>1106620</v>
      </c>
      <c r="BI16" s="31">
        <f t="shared" si="12"/>
        <v>1048353</v>
      </c>
      <c r="BJ16" s="31">
        <f t="shared" si="23"/>
        <v>2154973</v>
      </c>
      <c r="BK16" s="31">
        <f t="shared" si="24"/>
        <v>1117882</v>
      </c>
      <c r="BL16" s="31">
        <f t="shared" si="24"/>
        <v>1057966</v>
      </c>
      <c r="BM16" s="31">
        <f t="shared" si="25"/>
        <v>2175848</v>
      </c>
    </row>
    <row r="17" spans="1:65" s="47" customFormat="1" ht="18.75" customHeight="1">
      <c r="A17" s="29">
        <v>12</v>
      </c>
      <c r="B17" s="30" t="s">
        <v>25</v>
      </c>
      <c r="C17" s="31">
        <v>0</v>
      </c>
      <c r="D17" s="31">
        <v>0</v>
      </c>
      <c r="E17" s="31">
        <f t="shared" si="0"/>
        <v>0</v>
      </c>
      <c r="F17" s="31">
        <v>45587</v>
      </c>
      <c r="G17" s="31">
        <v>42743</v>
      </c>
      <c r="H17" s="31">
        <f t="shared" si="1"/>
        <v>88330</v>
      </c>
      <c r="I17" s="31">
        <v>45417</v>
      </c>
      <c r="J17" s="31">
        <v>42373</v>
      </c>
      <c r="K17" s="31">
        <f t="shared" si="2"/>
        <v>87790</v>
      </c>
      <c r="L17" s="31">
        <v>46116</v>
      </c>
      <c r="M17" s="31">
        <v>43418</v>
      </c>
      <c r="N17" s="31">
        <f t="shared" si="3"/>
        <v>89534</v>
      </c>
      <c r="O17" s="31">
        <v>44239</v>
      </c>
      <c r="P17" s="31">
        <v>41535</v>
      </c>
      <c r="Q17" s="31">
        <f t="shared" si="4"/>
        <v>85774</v>
      </c>
      <c r="R17" s="31">
        <v>44248</v>
      </c>
      <c r="S17" s="31">
        <v>41279</v>
      </c>
      <c r="T17" s="31">
        <f t="shared" si="5"/>
        <v>85527</v>
      </c>
      <c r="U17" s="31">
        <f t="shared" si="13"/>
        <v>225607</v>
      </c>
      <c r="V17" s="31">
        <f t="shared" si="13"/>
        <v>211348</v>
      </c>
      <c r="W17" s="31">
        <f t="shared" si="14"/>
        <v>436955</v>
      </c>
      <c r="X17" s="31">
        <v>40056</v>
      </c>
      <c r="Y17" s="31">
        <v>36672</v>
      </c>
      <c r="Z17" s="32">
        <f t="shared" si="6"/>
        <v>76728</v>
      </c>
      <c r="AA17" s="31">
        <v>39541</v>
      </c>
      <c r="AB17" s="31">
        <v>35926</v>
      </c>
      <c r="AC17" s="32">
        <f>AA17+AB17</f>
        <v>75467</v>
      </c>
      <c r="AD17" s="31">
        <v>36795</v>
      </c>
      <c r="AE17" s="31">
        <v>32566</v>
      </c>
      <c r="AF17" s="32">
        <f t="shared" si="8"/>
        <v>69361</v>
      </c>
      <c r="AG17" s="31">
        <f t="shared" si="15"/>
        <v>116392</v>
      </c>
      <c r="AH17" s="31">
        <f t="shared" si="15"/>
        <v>105164</v>
      </c>
      <c r="AI17" s="31">
        <f t="shared" si="16"/>
        <v>221556</v>
      </c>
      <c r="AJ17" s="31">
        <f t="shared" si="17"/>
        <v>341999</v>
      </c>
      <c r="AK17" s="31">
        <f t="shared" si="17"/>
        <v>316512</v>
      </c>
      <c r="AL17" s="31">
        <f t="shared" si="18"/>
        <v>658511</v>
      </c>
      <c r="AM17" s="31">
        <v>33486</v>
      </c>
      <c r="AN17" s="31">
        <v>29271</v>
      </c>
      <c r="AO17" s="32">
        <f t="shared" si="9"/>
        <v>62757</v>
      </c>
      <c r="AP17" s="31">
        <v>26290</v>
      </c>
      <c r="AQ17" s="31">
        <v>23599</v>
      </c>
      <c r="AR17" s="32">
        <f t="shared" si="10"/>
        <v>49889</v>
      </c>
      <c r="AS17" s="31">
        <f t="shared" si="19"/>
        <v>59776</v>
      </c>
      <c r="AT17" s="31">
        <f t="shared" si="19"/>
        <v>52870</v>
      </c>
      <c r="AU17" s="31">
        <f t="shared" si="20"/>
        <v>112646</v>
      </c>
      <c r="AV17" s="31">
        <f t="shared" si="21"/>
        <v>401775</v>
      </c>
      <c r="AW17" s="31">
        <f t="shared" si="21"/>
        <v>369382</v>
      </c>
      <c r="AX17" s="31">
        <f t="shared" si="22"/>
        <v>771157</v>
      </c>
      <c r="AY17" s="31">
        <v>18412</v>
      </c>
      <c r="AZ17" s="31">
        <v>14197</v>
      </c>
      <c r="BA17" s="32">
        <f t="shared" si="26"/>
        <v>32609</v>
      </c>
      <c r="BB17" s="31">
        <v>11957</v>
      </c>
      <c r="BC17" s="31">
        <v>10381</v>
      </c>
      <c r="BD17" s="32">
        <f t="shared" si="11"/>
        <v>22338</v>
      </c>
      <c r="BE17" s="31">
        <f t="shared" si="27"/>
        <v>30369</v>
      </c>
      <c r="BF17" s="31">
        <f t="shared" si="27"/>
        <v>24578</v>
      </c>
      <c r="BG17" s="31">
        <f t="shared" si="28"/>
        <v>54947</v>
      </c>
      <c r="BH17" s="31">
        <f t="shared" si="12"/>
        <v>432144</v>
      </c>
      <c r="BI17" s="31">
        <f t="shared" si="12"/>
        <v>393960</v>
      </c>
      <c r="BJ17" s="31">
        <f t="shared" si="23"/>
        <v>826104</v>
      </c>
      <c r="BK17" s="31">
        <f t="shared" si="24"/>
        <v>432144</v>
      </c>
      <c r="BL17" s="31">
        <f t="shared" si="24"/>
        <v>393960</v>
      </c>
      <c r="BM17" s="31">
        <f t="shared" si="25"/>
        <v>826104</v>
      </c>
    </row>
    <row r="18" spans="1:65" s="47" customFormat="1" ht="18.75" customHeight="1">
      <c r="A18" s="29">
        <v>13</v>
      </c>
      <c r="B18" s="30" t="s">
        <v>26</v>
      </c>
      <c r="C18" s="31">
        <v>0</v>
      </c>
      <c r="D18" s="31">
        <v>0</v>
      </c>
      <c r="E18" s="31">
        <f t="shared" si="0"/>
        <v>0</v>
      </c>
      <c r="F18" s="31">
        <v>4119</v>
      </c>
      <c r="G18" s="31">
        <v>3822</v>
      </c>
      <c r="H18" s="31">
        <f t="shared" si="1"/>
        <v>7941</v>
      </c>
      <c r="I18" s="31">
        <v>4588</v>
      </c>
      <c r="J18" s="31">
        <v>4325</v>
      </c>
      <c r="K18" s="31">
        <f t="shared" si="2"/>
        <v>8913</v>
      </c>
      <c r="L18" s="31">
        <v>4513</v>
      </c>
      <c r="M18" s="31">
        <v>4196</v>
      </c>
      <c r="N18" s="31">
        <f t="shared" si="3"/>
        <v>8709</v>
      </c>
      <c r="O18" s="31">
        <v>4608</v>
      </c>
      <c r="P18" s="31">
        <v>4293</v>
      </c>
      <c r="Q18" s="31">
        <f t="shared" si="4"/>
        <v>8901</v>
      </c>
      <c r="R18" s="31">
        <v>4866</v>
      </c>
      <c r="S18" s="31">
        <v>4320</v>
      </c>
      <c r="T18" s="31">
        <f t="shared" si="5"/>
        <v>9186</v>
      </c>
      <c r="U18" s="31">
        <f t="shared" si="13"/>
        <v>22694</v>
      </c>
      <c r="V18" s="31">
        <f t="shared" si="13"/>
        <v>20956</v>
      </c>
      <c r="W18" s="31">
        <f t="shared" si="14"/>
        <v>43650</v>
      </c>
      <c r="X18" s="31">
        <v>4220</v>
      </c>
      <c r="Y18" s="31">
        <v>4023</v>
      </c>
      <c r="Z18" s="32">
        <f t="shared" si="6"/>
        <v>8243</v>
      </c>
      <c r="AA18" s="31">
        <v>3920</v>
      </c>
      <c r="AB18" s="31">
        <v>3694</v>
      </c>
      <c r="AC18" s="32">
        <f t="shared" si="7"/>
        <v>7614</v>
      </c>
      <c r="AD18" s="31">
        <v>3068</v>
      </c>
      <c r="AE18" s="31">
        <v>2997</v>
      </c>
      <c r="AF18" s="32">
        <f t="shared" si="8"/>
        <v>6065</v>
      </c>
      <c r="AG18" s="31">
        <f t="shared" si="15"/>
        <v>11208</v>
      </c>
      <c r="AH18" s="31">
        <f t="shared" si="15"/>
        <v>10714</v>
      </c>
      <c r="AI18" s="31">
        <f t="shared" si="16"/>
        <v>21922</v>
      </c>
      <c r="AJ18" s="31">
        <f t="shared" si="17"/>
        <v>33902</v>
      </c>
      <c r="AK18" s="31">
        <f t="shared" si="17"/>
        <v>31670</v>
      </c>
      <c r="AL18" s="31">
        <f t="shared" si="18"/>
        <v>65572</v>
      </c>
      <c r="AM18" s="31">
        <v>3083</v>
      </c>
      <c r="AN18" s="31">
        <v>2962</v>
      </c>
      <c r="AO18" s="32">
        <f t="shared" si="9"/>
        <v>6045</v>
      </c>
      <c r="AP18" s="31">
        <v>2219</v>
      </c>
      <c r="AQ18" s="31">
        <v>2441</v>
      </c>
      <c r="AR18" s="32">
        <f t="shared" si="10"/>
        <v>4660</v>
      </c>
      <c r="AS18" s="31">
        <f t="shared" si="19"/>
        <v>5302</v>
      </c>
      <c r="AT18" s="31">
        <f t="shared" si="19"/>
        <v>5403</v>
      </c>
      <c r="AU18" s="31">
        <f t="shared" si="20"/>
        <v>10705</v>
      </c>
      <c r="AV18" s="31">
        <f t="shared" si="21"/>
        <v>39204</v>
      </c>
      <c r="AW18" s="31">
        <f t="shared" si="21"/>
        <v>37073</v>
      </c>
      <c r="AX18" s="31">
        <f t="shared" si="22"/>
        <v>76277</v>
      </c>
      <c r="AY18" s="31">
        <v>1503</v>
      </c>
      <c r="AZ18" s="31">
        <v>1771</v>
      </c>
      <c r="BA18" s="32">
        <f t="shared" si="26"/>
        <v>3274</v>
      </c>
      <c r="BB18" s="31">
        <v>1415</v>
      </c>
      <c r="BC18" s="31">
        <v>1678</v>
      </c>
      <c r="BD18" s="32">
        <f t="shared" si="11"/>
        <v>3093</v>
      </c>
      <c r="BE18" s="31">
        <f t="shared" si="27"/>
        <v>2918</v>
      </c>
      <c r="BF18" s="31">
        <f t="shared" si="27"/>
        <v>3449</v>
      </c>
      <c r="BG18" s="31">
        <f t="shared" si="28"/>
        <v>6367</v>
      </c>
      <c r="BH18" s="31">
        <f t="shared" si="12"/>
        <v>42122</v>
      </c>
      <c r="BI18" s="31">
        <f t="shared" si="12"/>
        <v>40522</v>
      </c>
      <c r="BJ18" s="31">
        <f t="shared" si="23"/>
        <v>82644</v>
      </c>
      <c r="BK18" s="31">
        <f t="shared" si="24"/>
        <v>42122</v>
      </c>
      <c r="BL18" s="31">
        <f t="shared" si="24"/>
        <v>40522</v>
      </c>
      <c r="BM18" s="31">
        <f t="shared" si="25"/>
        <v>82644</v>
      </c>
    </row>
    <row r="19" spans="1:65" s="47" customFormat="1" ht="18.75" customHeight="1">
      <c r="A19" s="29">
        <v>14</v>
      </c>
      <c r="B19" s="30" t="s">
        <v>27</v>
      </c>
      <c r="C19" s="31">
        <v>0</v>
      </c>
      <c r="D19" s="31">
        <v>0</v>
      </c>
      <c r="E19" s="31">
        <f t="shared" si="0"/>
        <v>0</v>
      </c>
      <c r="F19" s="31">
        <v>356228</v>
      </c>
      <c r="G19" s="31">
        <v>330275</v>
      </c>
      <c r="H19" s="31">
        <f t="shared" si="1"/>
        <v>686503</v>
      </c>
      <c r="I19" s="31">
        <v>291207</v>
      </c>
      <c r="J19" s="31">
        <v>289071</v>
      </c>
      <c r="K19" s="31">
        <f t="shared" si="2"/>
        <v>580278</v>
      </c>
      <c r="L19" s="31">
        <v>274168</v>
      </c>
      <c r="M19" s="31">
        <v>273542</v>
      </c>
      <c r="N19" s="31">
        <f t="shared" si="3"/>
        <v>547710</v>
      </c>
      <c r="O19" s="31">
        <v>247143</v>
      </c>
      <c r="P19" s="31">
        <v>256149</v>
      </c>
      <c r="Q19" s="31">
        <f t="shared" si="4"/>
        <v>503292</v>
      </c>
      <c r="R19" s="31">
        <v>209291</v>
      </c>
      <c r="S19" s="31">
        <v>219858</v>
      </c>
      <c r="T19" s="31">
        <f t="shared" si="5"/>
        <v>429149</v>
      </c>
      <c r="U19" s="31">
        <f t="shared" si="13"/>
        <v>1378037</v>
      </c>
      <c r="V19" s="31">
        <f t="shared" si="13"/>
        <v>1368895</v>
      </c>
      <c r="W19" s="31">
        <f t="shared" si="14"/>
        <v>2746932</v>
      </c>
      <c r="X19" s="31">
        <v>184635</v>
      </c>
      <c r="Y19" s="31">
        <v>190507</v>
      </c>
      <c r="Z19" s="32">
        <f t="shared" si="6"/>
        <v>375142</v>
      </c>
      <c r="AA19" s="31">
        <v>144433</v>
      </c>
      <c r="AB19" s="31">
        <v>136761</v>
      </c>
      <c r="AC19" s="32">
        <f t="shared" si="7"/>
        <v>281194</v>
      </c>
      <c r="AD19" s="31">
        <v>109705</v>
      </c>
      <c r="AE19" s="31">
        <v>95920</v>
      </c>
      <c r="AF19" s="32">
        <f t="shared" si="8"/>
        <v>205625</v>
      </c>
      <c r="AG19" s="31">
        <f t="shared" si="15"/>
        <v>438773</v>
      </c>
      <c r="AH19" s="31">
        <f t="shared" si="15"/>
        <v>423188</v>
      </c>
      <c r="AI19" s="31">
        <f t="shared" si="16"/>
        <v>861961</v>
      </c>
      <c r="AJ19" s="31">
        <f t="shared" si="17"/>
        <v>1816810</v>
      </c>
      <c r="AK19" s="31">
        <f t="shared" si="17"/>
        <v>1792083</v>
      </c>
      <c r="AL19" s="31">
        <f t="shared" si="18"/>
        <v>3608893</v>
      </c>
      <c r="AM19" s="31">
        <v>96653</v>
      </c>
      <c r="AN19" s="31">
        <v>57991</v>
      </c>
      <c r="AO19" s="32">
        <f t="shared" si="9"/>
        <v>154644</v>
      </c>
      <c r="AP19" s="31">
        <v>78689</v>
      </c>
      <c r="AQ19" s="31">
        <v>42561</v>
      </c>
      <c r="AR19" s="32">
        <f t="shared" si="10"/>
        <v>121250</v>
      </c>
      <c r="AS19" s="31">
        <f t="shared" si="19"/>
        <v>175342</v>
      </c>
      <c r="AT19" s="31">
        <f t="shared" si="19"/>
        <v>100552</v>
      </c>
      <c r="AU19" s="31">
        <f t="shared" si="20"/>
        <v>275894</v>
      </c>
      <c r="AV19" s="31">
        <f t="shared" si="21"/>
        <v>1992152</v>
      </c>
      <c r="AW19" s="31">
        <f t="shared" si="21"/>
        <v>1892635</v>
      </c>
      <c r="AX19" s="31">
        <f t="shared" si="22"/>
        <v>3884787</v>
      </c>
      <c r="AY19" s="31">
        <v>45863</v>
      </c>
      <c r="AZ19" s="31">
        <v>23531</v>
      </c>
      <c r="BA19" s="32">
        <f t="shared" si="26"/>
        <v>69394</v>
      </c>
      <c r="BB19" s="31">
        <v>41965</v>
      </c>
      <c r="BC19" s="31">
        <v>25961</v>
      </c>
      <c r="BD19" s="32">
        <f t="shared" si="11"/>
        <v>67926</v>
      </c>
      <c r="BE19" s="31">
        <f t="shared" si="27"/>
        <v>87828</v>
      </c>
      <c r="BF19" s="31">
        <f t="shared" si="27"/>
        <v>49492</v>
      </c>
      <c r="BG19" s="31">
        <f t="shared" si="28"/>
        <v>137320</v>
      </c>
      <c r="BH19" s="31">
        <f t="shared" si="12"/>
        <v>2079980</v>
      </c>
      <c r="BI19" s="31">
        <f t="shared" si="12"/>
        <v>1942127</v>
      </c>
      <c r="BJ19" s="31">
        <f t="shared" si="23"/>
        <v>4022107</v>
      </c>
      <c r="BK19" s="31">
        <f t="shared" si="24"/>
        <v>2079980</v>
      </c>
      <c r="BL19" s="31">
        <f t="shared" si="24"/>
        <v>1942127</v>
      </c>
      <c r="BM19" s="31">
        <f t="shared" si="25"/>
        <v>4022107</v>
      </c>
    </row>
    <row r="20" spans="1:65" s="47" customFormat="1" ht="18.75" customHeight="1">
      <c r="A20" s="29">
        <v>15</v>
      </c>
      <c r="B20" s="30" t="s">
        <v>28</v>
      </c>
      <c r="C20" s="30">
        <v>138441</v>
      </c>
      <c r="D20" s="30">
        <v>130971</v>
      </c>
      <c r="E20" s="31">
        <f t="shared" si="0"/>
        <v>269412</v>
      </c>
      <c r="F20" s="30">
        <v>165090</v>
      </c>
      <c r="G20" s="30">
        <v>151864</v>
      </c>
      <c r="H20" s="31">
        <f t="shared" si="1"/>
        <v>316954</v>
      </c>
      <c r="I20" s="30">
        <v>147997</v>
      </c>
      <c r="J20" s="30">
        <v>135357</v>
      </c>
      <c r="K20" s="31">
        <f t="shared" si="2"/>
        <v>283354</v>
      </c>
      <c r="L20" s="30">
        <v>136947</v>
      </c>
      <c r="M20" s="30">
        <v>125085</v>
      </c>
      <c r="N20" s="31">
        <f t="shared" si="3"/>
        <v>262032</v>
      </c>
      <c r="O20" s="30">
        <v>127229</v>
      </c>
      <c r="P20" s="30">
        <v>114811</v>
      </c>
      <c r="Q20" s="31">
        <f t="shared" si="4"/>
        <v>242040</v>
      </c>
      <c r="R20" s="30">
        <v>114851</v>
      </c>
      <c r="S20" s="30">
        <v>101018</v>
      </c>
      <c r="T20" s="31">
        <f t="shared" si="5"/>
        <v>215869</v>
      </c>
      <c r="U20" s="31">
        <f t="shared" si="13"/>
        <v>692114</v>
      </c>
      <c r="V20" s="31">
        <f t="shared" si="13"/>
        <v>628135</v>
      </c>
      <c r="W20" s="31">
        <f t="shared" si="14"/>
        <v>1320249</v>
      </c>
      <c r="X20" s="30">
        <v>103277</v>
      </c>
      <c r="Y20" s="30">
        <v>91392</v>
      </c>
      <c r="Z20" s="32">
        <f t="shared" si="6"/>
        <v>194669</v>
      </c>
      <c r="AA20" s="30">
        <v>94142</v>
      </c>
      <c r="AB20" s="30">
        <v>81184</v>
      </c>
      <c r="AC20" s="32">
        <f t="shared" si="7"/>
        <v>175326</v>
      </c>
      <c r="AD20" s="30">
        <v>85982</v>
      </c>
      <c r="AE20" s="30">
        <v>70240</v>
      </c>
      <c r="AF20" s="32">
        <f t="shared" si="8"/>
        <v>156222</v>
      </c>
      <c r="AG20" s="31">
        <f t="shared" si="15"/>
        <v>283401</v>
      </c>
      <c r="AH20" s="31">
        <f t="shared" si="15"/>
        <v>242816</v>
      </c>
      <c r="AI20" s="31">
        <f t="shared" si="16"/>
        <v>526217</v>
      </c>
      <c r="AJ20" s="31">
        <f t="shared" si="17"/>
        <v>975515</v>
      </c>
      <c r="AK20" s="31">
        <f t="shared" si="17"/>
        <v>870951</v>
      </c>
      <c r="AL20" s="31">
        <f t="shared" si="18"/>
        <v>1846466</v>
      </c>
      <c r="AM20" s="30">
        <v>61619</v>
      </c>
      <c r="AN20" s="30">
        <v>39592</v>
      </c>
      <c r="AO20" s="30">
        <f t="shared" si="9"/>
        <v>101211</v>
      </c>
      <c r="AP20" s="30">
        <v>54407</v>
      </c>
      <c r="AQ20" s="30">
        <v>36162</v>
      </c>
      <c r="AR20" s="30">
        <f t="shared" si="10"/>
        <v>90569</v>
      </c>
      <c r="AS20" s="31">
        <f t="shared" si="19"/>
        <v>116026</v>
      </c>
      <c r="AT20" s="31">
        <f t="shared" si="19"/>
        <v>75754</v>
      </c>
      <c r="AU20" s="31">
        <f t="shared" si="20"/>
        <v>191780</v>
      </c>
      <c r="AV20" s="31">
        <f t="shared" si="21"/>
        <v>1091541</v>
      </c>
      <c r="AW20" s="31">
        <f t="shared" si="21"/>
        <v>946705</v>
      </c>
      <c r="AX20" s="31">
        <f t="shared" si="22"/>
        <v>2038246</v>
      </c>
      <c r="AY20" s="30">
        <v>47345</v>
      </c>
      <c r="AZ20" s="30">
        <v>36566</v>
      </c>
      <c r="BA20" s="32">
        <f t="shared" si="26"/>
        <v>83911</v>
      </c>
      <c r="BB20" s="30">
        <v>45749</v>
      </c>
      <c r="BC20" s="30">
        <v>35329</v>
      </c>
      <c r="BD20" s="32">
        <f t="shared" si="11"/>
        <v>81078</v>
      </c>
      <c r="BE20" s="31">
        <f t="shared" si="27"/>
        <v>93094</v>
      </c>
      <c r="BF20" s="31">
        <f t="shared" si="27"/>
        <v>71895</v>
      </c>
      <c r="BG20" s="31">
        <f t="shared" si="28"/>
        <v>164989</v>
      </c>
      <c r="BH20" s="31">
        <f t="shared" si="12"/>
        <v>1184635</v>
      </c>
      <c r="BI20" s="31">
        <f t="shared" si="12"/>
        <v>1018600</v>
      </c>
      <c r="BJ20" s="31">
        <f t="shared" si="23"/>
        <v>2203235</v>
      </c>
      <c r="BK20" s="31">
        <f t="shared" si="24"/>
        <v>1323076</v>
      </c>
      <c r="BL20" s="31">
        <f t="shared" si="24"/>
        <v>1149571</v>
      </c>
      <c r="BM20" s="31">
        <f t="shared" si="25"/>
        <v>2472647</v>
      </c>
    </row>
    <row r="21" spans="1:65" s="47" customFormat="1" ht="18.75" customHeight="1">
      <c r="A21" s="29">
        <v>16</v>
      </c>
      <c r="B21" s="30" t="s">
        <v>29</v>
      </c>
      <c r="C21" s="31">
        <v>24225</v>
      </c>
      <c r="D21" s="31">
        <v>23428</v>
      </c>
      <c r="E21" s="31">
        <f t="shared" si="0"/>
        <v>47653</v>
      </c>
      <c r="F21" s="31">
        <v>21718</v>
      </c>
      <c r="G21" s="31">
        <v>18110</v>
      </c>
      <c r="H21" s="31">
        <f t="shared" si="1"/>
        <v>39828</v>
      </c>
      <c r="I21" s="31">
        <v>17753</v>
      </c>
      <c r="J21" s="31">
        <v>12425</v>
      </c>
      <c r="K21" s="31">
        <f t="shared" si="2"/>
        <v>30178</v>
      </c>
      <c r="L21" s="31">
        <v>13305</v>
      </c>
      <c r="M21" s="31">
        <v>12287</v>
      </c>
      <c r="N21" s="31">
        <f t="shared" si="3"/>
        <v>25592</v>
      </c>
      <c r="O21" s="31">
        <v>10730</v>
      </c>
      <c r="P21" s="31">
        <v>8712</v>
      </c>
      <c r="Q21" s="31">
        <f t="shared" si="4"/>
        <v>19442</v>
      </c>
      <c r="R21" s="31">
        <v>9220</v>
      </c>
      <c r="S21" s="31">
        <v>7579</v>
      </c>
      <c r="T21" s="31">
        <f t="shared" si="5"/>
        <v>16799</v>
      </c>
      <c r="U21" s="31">
        <f t="shared" si="13"/>
        <v>72726</v>
      </c>
      <c r="V21" s="31">
        <f t="shared" si="13"/>
        <v>59113</v>
      </c>
      <c r="W21" s="31">
        <f t="shared" si="14"/>
        <v>131839</v>
      </c>
      <c r="X21" s="31">
        <v>7925</v>
      </c>
      <c r="Y21" s="31">
        <v>6519</v>
      </c>
      <c r="Z21" s="32">
        <f>X21+Y21</f>
        <v>14444</v>
      </c>
      <c r="AA21" s="31">
        <v>7210</v>
      </c>
      <c r="AB21" s="31">
        <v>6043</v>
      </c>
      <c r="AC21" s="32">
        <f t="shared" si="7"/>
        <v>13253</v>
      </c>
      <c r="AD21" s="31">
        <v>6385</v>
      </c>
      <c r="AE21" s="31">
        <v>4997</v>
      </c>
      <c r="AF21" s="32">
        <f>AD21+AE21</f>
        <v>11382</v>
      </c>
      <c r="AG21" s="31">
        <f t="shared" si="15"/>
        <v>21520</v>
      </c>
      <c r="AH21" s="31">
        <f t="shared" si="15"/>
        <v>17559</v>
      </c>
      <c r="AI21" s="31">
        <f t="shared" si="16"/>
        <v>39079</v>
      </c>
      <c r="AJ21" s="31">
        <f t="shared" si="17"/>
        <v>94246</v>
      </c>
      <c r="AK21" s="31">
        <f t="shared" si="17"/>
        <v>76672</v>
      </c>
      <c r="AL21" s="31">
        <f t="shared" si="18"/>
        <v>170918</v>
      </c>
      <c r="AM21" s="31">
        <v>5540</v>
      </c>
      <c r="AN21" s="31">
        <v>4612</v>
      </c>
      <c r="AO21" s="32">
        <f>AM21+AN21</f>
        <v>10152</v>
      </c>
      <c r="AP21" s="31">
        <v>5668</v>
      </c>
      <c r="AQ21" s="31">
        <v>4450</v>
      </c>
      <c r="AR21" s="32">
        <f>AP21+AQ21</f>
        <v>10118</v>
      </c>
      <c r="AS21" s="31">
        <f t="shared" si="19"/>
        <v>11208</v>
      </c>
      <c r="AT21" s="31">
        <f t="shared" si="19"/>
        <v>9062</v>
      </c>
      <c r="AU21" s="31">
        <f t="shared" si="20"/>
        <v>20270</v>
      </c>
      <c r="AV21" s="31">
        <f t="shared" si="21"/>
        <v>105454</v>
      </c>
      <c r="AW21" s="31">
        <f t="shared" si="21"/>
        <v>85734</v>
      </c>
      <c r="AX21" s="31">
        <f t="shared" si="22"/>
        <v>191188</v>
      </c>
      <c r="AY21" s="31">
        <v>1535</v>
      </c>
      <c r="AZ21" s="31">
        <v>1231</v>
      </c>
      <c r="BA21" s="32">
        <f>AY21+AZ21</f>
        <v>2766</v>
      </c>
      <c r="BB21" s="31">
        <v>1374</v>
      </c>
      <c r="BC21" s="31">
        <v>1141</v>
      </c>
      <c r="BD21" s="32">
        <f>BB21+BC21</f>
        <v>2515</v>
      </c>
      <c r="BE21" s="31">
        <f t="shared" si="27"/>
        <v>2909</v>
      </c>
      <c r="BF21" s="31">
        <f t="shared" si="27"/>
        <v>2372</v>
      </c>
      <c r="BG21" s="31">
        <f t="shared" si="28"/>
        <v>5281</v>
      </c>
      <c r="BH21" s="31">
        <f t="shared" si="12"/>
        <v>108363</v>
      </c>
      <c r="BI21" s="31">
        <f t="shared" si="12"/>
        <v>88106</v>
      </c>
      <c r="BJ21" s="31">
        <f t="shared" si="23"/>
        <v>196469</v>
      </c>
      <c r="BK21" s="31">
        <f t="shared" si="24"/>
        <v>132588</v>
      </c>
      <c r="BL21" s="31">
        <f t="shared" si="24"/>
        <v>111534</v>
      </c>
      <c r="BM21" s="31">
        <f t="shared" si="25"/>
        <v>244122</v>
      </c>
    </row>
    <row r="22" spans="1:65" s="47" customFormat="1" ht="18.75" customHeight="1">
      <c r="A22" s="29">
        <v>17</v>
      </c>
      <c r="B22" s="30" t="s">
        <v>30</v>
      </c>
      <c r="C22" s="31">
        <v>137154</v>
      </c>
      <c r="D22" s="31">
        <v>134827</v>
      </c>
      <c r="E22" s="31">
        <f t="shared" si="0"/>
        <v>271981</v>
      </c>
      <c r="F22" s="31">
        <v>64569</v>
      </c>
      <c r="G22" s="31">
        <v>61511</v>
      </c>
      <c r="H22" s="31">
        <f t="shared" si="1"/>
        <v>126080</v>
      </c>
      <c r="I22" s="31">
        <v>48104</v>
      </c>
      <c r="J22" s="31">
        <v>47500</v>
      </c>
      <c r="K22" s="31">
        <f t="shared" si="2"/>
        <v>95604</v>
      </c>
      <c r="L22" s="31">
        <v>41500</v>
      </c>
      <c r="M22" s="31">
        <v>40350</v>
      </c>
      <c r="N22" s="31">
        <f t="shared" si="3"/>
        <v>81850</v>
      </c>
      <c r="O22" s="31">
        <v>34578</v>
      </c>
      <c r="P22" s="31">
        <v>35341</v>
      </c>
      <c r="Q22" s="31">
        <f t="shared" si="4"/>
        <v>69919</v>
      </c>
      <c r="R22" s="31">
        <v>32755</v>
      </c>
      <c r="S22" s="31">
        <v>34691</v>
      </c>
      <c r="T22" s="31">
        <f t="shared" si="5"/>
        <v>67446</v>
      </c>
      <c r="U22" s="31">
        <f t="shared" si="13"/>
        <v>221506</v>
      </c>
      <c r="V22" s="31">
        <f t="shared" si="13"/>
        <v>219393</v>
      </c>
      <c r="W22" s="31">
        <f t="shared" si="14"/>
        <v>440899</v>
      </c>
      <c r="X22" s="31">
        <v>26983</v>
      </c>
      <c r="Y22" s="31">
        <v>29964</v>
      </c>
      <c r="Z22" s="32">
        <f t="shared" si="6"/>
        <v>56947</v>
      </c>
      <c r="AA22" s="31">
        <v>23300</v>
      </c>
      <c r="AB22" s="31">
        <v>25585</v>
      </c>
      <c r="AC22" s="32">
        <f t="shared" si="7"/>
        <v>48885</v>
      </c>
      <c r="AD22" s="31">
        <v>14492</v>
      </c>
      <c r="AE22" s="31">
        <v>16571</v>
      </c>
      <c r="AF22" s="32">
        <f t="shared" si="8"/>
        <v>31063</v>
      </c>
      <c r="AG22" s="31">
        <f t="shared" si="15"/>
        <v>64775</v>
      </c>
      <c r="AH22" s="31">
        <f t="shared" si="15"/>
        <v>72120</v>
      </c>
      <c r="AI22" s="31">
        <f t="shared" si="16"/>
        <v>136895</v>
      </c>
      <c r="AJ22" s="31">
        <f t="shared" si="17"/>
        <v>286281</v>
      </c>
      <c r="AK22" s="31">
        <f t="shared" si="17"/>
        <v>291513</v>
      </c>
      <c r="AL22" s="31">
        <f t="shared" si="18"/>
        <v>577794</v>
      </c>
      <c r="AM22" s="31">
        <v>12907</v>
      </c>
      <c r="AN22" s="31">
        <v>14095</v>
      </c>
      <c r="AO22" s="32">
        <f t="shared" si="9"/>
        <v>27002</v>
      </c>
      <c r="AP22" s="31">
        <v>10281</v>
      </c>
      <c r="AQ22" s="31">
        <v>11658</v>
      </c>
      <c r="AR22" s="32">
        <f t="shared" si="10"/>
        <v>21939</v>
      </c>
      <c r="AS22" s="31">
        <f t="shared" si="19"/>
        <v>23188</v>
      </c>
      <c r="AT22" s="31">
        <f t="shared" si="19"/>
        <v>25753</v>
      </c>
      <c r="AU22" s="31">
        <f t="shared" si="20"/>
        <v>48941</v>
      </c>
      <c r="AV22" s="31">
        <f t="shared" si="21"/>
        <v>309469</v>
      </c>
      <c r="AW22" s="31">
        <f t="shared" si="21"/>
        <v>317266</v>
      </c>
      <c r="AX22" s="31">
        <f t="shared" si="22"/>
        <v>626735</v>
      </c>
      <c r="AY22" s="31">
        <v>2951</v>
      </c>
      <c r="AZ22" s="31">
        <v>3633</v>
      </c>
      <c r="BA22" s="32">
        <f>AY22+AZ22</f>
        <v>6584</v>
      </c>
      <c r="BB22" s="31">
        <v>2262</v>
      </c>
      <c r="BC22" s="31">
        <v>2860</v>
      </c>
      <c r="BD22" s="32">
        <f>BB22+BC22</f>
        <v>5122</v>
      </c>
      <c r="BE22" s="31">
        <f t="shared" si="27"/>
        <v>5213</v>
      </c>
      <c r="BF22" s="31">
        <f t="shared" si="27"/>
        <v>6493</v>
      </c>
      <c r="BG22" s="31">
        <f t="shared" si="28"/>
        <v>11706</v>
      </c>
      <c r="BH22" s="31">
        <f t="shared" si="12"/>
        <v>314682</v>
      </c>
      <c r="BI22" s="31">
        <f t="shared" si="12"/>
        <v>323759</v>
      </c>
      <c r="BJ22" s="31">
        <f t="shared" si="23"/>
        <v>638441</v>
      </c>
      <c r="BK22" s="31">
        <f t="shared" si="24"/>
        <v>451836</v>
      </c>
      <c r="BL22" s="31">
        <f t="shared" si="24"/>
        <v>458586</v>
      </c>
      <c r="BM22" s="31">
        <f t="shared" si="25"/>
        <v>910422</v>
      </c>
    </row>
    <row r="23" spans="1:65" s="47" customFormat="1" ht="18.75" customHeight="1">
      <c r="A23" s="29">
        <v>18</v>
      </c>
      <c r="B23" s="30" t="s">
        <v>31</v>
      </c>
      <c r="C23" s="35">
        <v>19419</v>
      </c>
      <c r="D23" s="35">
        <v>17820</v>
      </c>
      <c r="E23" s="31">
        <f t="shared" si="0"/>
        <v>37239</v>
      </c>
      <c r="F23" s="35">
        <v>20044</v>
      </c>
      <c r="G23" s="35">
        <v>18187</v>
      </c>
      <c r="H23" s="31">
        <f t="shared" si="1"/>
        <v>38231</v>
      </c>
      <c r="I23" s="35">
        <v>14966</v>
      </c>
      <c r="J23" s="35">
        <v>13648</v>
      </c>
      <c r="K23" s="31">
        <f t="shared" si="2"/>
        <v>28614</v>
      </c>
      <c r="L23" s="35">
        <v>14025</v>
      </c>
      <c r="M23" s="35">
        <v>12839</v>
      </c>
      <c r="N23" s="31">
        <f t="shared" si="3"/>
        <v>26864</v>
      </c>
      <c r="O23" s="35">
        <v>12079</v>
      </c>
      <c r="P23" s="35">
        <v>10967</v>
      </c>
      <c r="Q23" s="31">
        <f t="shared" si="4"/>
        <v>23046</v>
      </c>
      <c r="R23" s="35">
        <v>11973</v>
      </c>
      <c r="S23" s="35">
        <v>10833</v>
      </c>
      <c r="T23" s="31">
        <f t="shared" si="5"/>
        <v>22806</v>
      </c>
      <c r="U23" s="31">
        <f t="shared" si="13"/>
        <v>73087</v>
      </c>
      <c r="V23" s="31">
        <f t="shared" si="13"/>
        <v>66474</v>
      </c>
      <c r="W23" s="31">
        <f t="shared" si="14"/>
        <v>139561</v>
      </c>
      <c r="X23" s="35">
        <v>11239</v>
      </c>
      <c r="Y23" s="35">
        <v>10016</v>
      </c>
      <c r="Z23" s="32">
        <f t="shared" si="6"/>
        <v>21255</v>
      </c>
      <c r="AA23" s="35">
        <v>10672</v>
      </c>
      <c r="AB23" s="35">
        <v>9944</v>
      </c>
      <c r="AC23" s="32">
        <f t="shared" si="7"/>
        <v>20616</v>
      </c>
      <c r="AD23" s="35">
        <v>9195</v>
      </c>
      <c r="AE23" s="35">
        <v>8903</v>
      </c>
      <c r="AF23" s="32">
        <f t="shared" si="8"/>
        <v>18098</v>
      </c>
      <c r="AG23" s="31">
        <f t="shared" si="15"/>
        <v>31106</v>
      </c>
      <c r="AH23" s="31">
        <f t="shared" si="15"/>
        <v>28863</v>
      </c>
      <c r="AI23" s="31">
        <f t="shared" si="16"/>
        <v>59969</v>
      </c>
      <c r="AJ23" s="31">
        <f t="shared" si="17"/>
        <v>104193</v>
      </c>
      <c r="AK23" s="31">
        <f t="shared" si="17"/>
        <v>95337</v>
      </c>
      <c r="AL23" s="31">
        <f t="shared" si="18"/>
        <v>199530</v>
      </c>
      <c r="AM23" s="35">
        <v>7301</v>
      </c>
      <c r="AN23" s="35">
        <v>7398</v>
      </c>
      <c r="AO23" s="32">
        <f t="shared" si="9"/>
        <v>14699</v>
      </c>
      <c r="AP23" s="35">
        <v>7589</v>
      </c>
      <c r="AQ23" s="35">
        <v>7595</v>
      </c>
      <c r="AR23" s="32">
        <f t="shared" si="10"/>
        <v>15184</v>
      </c>
      <c r="AS23" s="31">
        <f t="shared" si="19"/>
        <v>14890</v>
      </c>
      <c r="AT23" s="31">
        <f t="shared" si="19"/>
        <v>14993</v>
      </c>
      <c r="AU23" s="31">
        <f t="shared" si="20"/>
        <v>29883</v>
      </c>
      <c r="AV23" s="31">
        <f t="shared" si="21"/>
        <v>119083</v>
      </c>
      <c r="AW23" s="31">
        <f t="shared" si="21"/>
        <v>110330</v>
      </c>
      <c r="AX23" s="31">
        <f t="shared" si="22"/>
        <v>229413</v>
      </c>
      <c r="AY23" s="35">
        <v>4132</v>
      </c>
      <c r="AZ23" s="35">
        <v>3972</v>
      </c>
      <c r="BA23" s="32">
        <f t="shared" si="26"/>
        <v>8104</v>
      </c>
      <c r="BB23" s="35">
        <v>4344</v>
      </c>
      <c r="BC23" s="31">
        <v>4266</v>
      </c>
      <c r="BD23" s="32">
        <f t="shared" si="11"/>
        <v>8610</v>
      </c>
      <c r="BE23" s="31">
        <f t="shared" si="27"/>
        <v>8476</v>
      </c>
      <c r="BF23" s="31">
        <f t="shared" si="27"/>
        <v>8238</v>
      </c>
      <c r="BG23" s="31">
        <f t="shared" si="28"/>
        <v>16714</v>
      </c>
      <c r="BH23" s="31">
        <f t="shared" si="12"/>
        <v>127559</v>
      </c>
      <c r="BI23" s="31">
        <f t="shared" si="12"/>
        <v>118568</v>
      </c>
      <c r="BJ23" s="31">
        <f t="shared" si="23"/>
        <v>246127</v>
      </c>
      <c r="BK23" s="31">
        <f t="shared" si="24"/>
        <v>146978</v>
      </c>
      <c r="BL23" s="31">
        <f t="shared" si="24"/>
        <v>136388</v>
      </c>
      <c r="BM23" s="31">
        <f t="shared" si="25"/>
        <v>283366</v>
      </c>
    </row>
    <row r="24" spans="1:65" s="47" customFormat="1" ht="18.75" customHeight="1">
      <c r="A24" s="29">
        <v>19</v>
      </c>
      <c r="B24" s="30" t="s">
        <v>54</v>
      </c>
      <c r="C24" s="31">
        <v>57032</v>
      </c>
      <c r="D24" s="31">
        <v>51783</v>
      </c>
      <c r="E24" s="31">
        <f t="shared" si="0"/>
        <v>108815</v>
      </c>
      <c r="F24" s="31">
        <v>26938</v>
      </c>
      <c r="G24" s="31">
        <v>24251</v>
      </c>
      <c r="H24" s="31">
        <f t="shared" si="1"/>
        <v>51189</v>
      </c>
      <c r="I24" s="31">
        <v>23857</v>
      </c>
      <c r="J24" s="31">
        <v>23304</v>
      </c>
      <c r="K24" s="31">
        <f t="shared" si="2"/>
        <v>47161</v>
      </c>
      <c r="L24" s="31">
        <v>21678</v>
      </c>
      <c r="M24" s="31">
        <v>19768</v>
      </c>
      <c r="N24" s="31">
        <f t="shared" si="3"/>
        <v>41446</v>
      </c>
      <c r="O24" s="31">
        <v>18602</v>
      </c>
      <c r="P24" s="31">
        <v>17171</v>
      </c>
      <c r="Q24" s="31">
        <f t="shared" si="4"/>
        <v>35773</v>
      </c>
      <c r="R24" s="31">
        <v>16451</v>
      </c>
      <c r="S24" s="31">
        <v>14696</v>
      </c>
      <c r="T24" s="31">
        <f t="shared" si="5"/>
        <v>31147</v>
      </c>
      <c r="U24" s="31">
        <f t="shared" si="13"/>
        <v>107526</v>
      </c>
      <c r="V24" s="31">
        <f t="shared" si="13"/>
        <v>99190</v>
      </c>
      <c r="W24" s="31">
        <f t="shared" si="14"/>
        <v>206716</v>
      </c>
      <c r="X24" s="31">
        <v>14875</v>
      </c>
      <c r="Y24" s="31">
        <v>14003</v>
      </c>
      <c r="Z24" s="32">
        <f t="shared" si="6"/>
        <v>28878</v>
      </c>
      <c r="AA24" s="31">
        <v>14517</v>
      </c>
      <c r="AB24" s="31">
        <v>13198</v>
      </c>
      <c r="AC24" s="32">
        <f t="shared" si="7"/>
        <v>27715</v>
      </c>
      <c r="AD24" s="31">
        <v>14201</v>
      </c>
      <c r="AE24" s="31">
        <v>13109</v>
      </c>
      <c r="AF24" s="32">
        <f t="shared" si="8"/>
        <v>27310</v>
      </c>
      <c r="AG24" s="31">
        <f t="shared" si="15"/>
        <v>43593</v>
      </c>
      <c r="AH24" s="31">
        <f t="shared" si="15"/>
        <v>40310</v>
      </c>
      <c r="AI24" s="31">
        <f t="shared" si="16"/>
        <v>83903</v>
      </c>
      <c r="AJ24" s="31">
        <f t="shared" si="17"/>
        <v>151119</v>
      </c>
      <c r="AK24" s="31">
        <f t="shared" si="17"/>
        <v>139500</v>
      </c>
      <c r="AL24" s="31">
        <f t="shared" si="18"/>
        <v>290619</v>
      </c>
      <c r="AM24" s="31">
        <v>8593</v>
      </c>
      <c r="AN24" s="31">
        <v>8465</v>
      </c>
      <c r="AO24" s="32">
        <f t="shared" si="9"/>
        <v>17058</v>
      </c>
      <c r="AP24" s="31">
        <v>6992</v>
      </c>
      <c r="AQ24" s="31">
        <v>6891</v>
      </c>
      <c r="AR24" s="32">
        <f t="shared" si="10"/>
        <v>13883</v>
      </c>
      <c r="AS24" s="31">
        <f t="shared" si="19"/>
        <v>15585</v>
      </c>
      <c r="AT24" s="31">
        <f t="shared" si="19"/>
        <v>15356</v>
      </c>
      <c r="AU24" s="31">
        <f t="shared" si="20"/>
        <v>30941</v>
      </c>
      <c r="AV24" s="31">
        <f t="shared" si="21"/>
        <v>166704</v>
      </c>
      <c r="AW24" s="31">
        <f t="shared" si="21"/>
        <v>154856</v>
      </c>
      <c r="AX24" s="31">
        <f t="shared" si="22"/>
        <v>321560</v>
      </c>
      <c r="AY24" s="31">
        <v>5614</v>
      </c>
      <c r="AZ24" s="31">
        <v>5048</v>
      </c>
      <c r="BA24" s="32">
        <f t="shared" si="26"/>
        <v>10662</v>
      </c>
      <c r="BB24" s="31">
        <v>4655</v>
      </c>
      <c r="BC24" s="31">
        <v>4179</v>
      </c>
      <c r="BD24" s="32">
        <f t="shared" si="11"/>
        <v>8834</v>
      </c>
      <c r="BE24" s="31">
        <f t="shared" si="27"/>
        <v>10269</v>
      </c>
      <c r="BF24" s="31">
        <f t="shared" si="27"/>
        <v>9227</v>
      </c>
      <c r="BG24" s="31">
        <f t="shared" si="28"/>
        <v>19496</v>
      </c>
      <c r="BH24" s="31">
        <f t="shared" si="12"/>
        <v>176973</v>
      </c>
      <c r="BI24" s="31">
        <f t="shared" si="12"/>
        <v>164083</v>
      </c>
      <c r="BJ24" s="31">
        <f t="shared" si="23"/>
        <v>341056</v>
      </c>
      <c r="BK24" s="31">
        <f t="shared" si="24"/>
        <v>234005</v>
      </c>
      <c r="BL24" s="31">
        <f t="shared" si="24"/>
        <v>215866</v>
      </c>
      <c r="BM24" s="31">
        <f t="shared" si="25"/>
        <v>449871</v>
      </c>
    </row>
    <row r="25" spans="1:65" s="47" customFormat="1" ht="18.75" customHeight="1">
      <c r="A25" s="29">
        <v>20</v>
      </c>
      <c r="B25" s="2" t="s">
        <v>55</v>
      </c>
      <c r="C25" s="31">
        <v>0</v>
      </c>
      <c r="D25" s="31">
        <v>0</v>
      </c>
      <c r="E25" s="31">
        <f t="shared" si="0"/>
        <v>0</v>
      </c>
      <c r="F25" s="31">
        <v>163047</v>
      </c>
      <c r="G25" s="31">
        <v>151201</v>
      </c>
      <c r="H25" s="31">
        <f t="shared" si="1"/>
        <v>314248</v>
      </c>
      <c r="I25" s="31">
        <v>148579</v>
      </c>
      <c r="J25" s="31">
        <v>141350</v>
      </c>
      <c r="K25" s="31">
        <f t="shared" si="2"/>
        <v>289929</v>
      </c>
      <c r="L25" s="31">
        <v>134975</v>
      </c>
      <c r="M25" s="31">
        <v>138535</v>
      </c>
      <c r="N25" s="31">
        <f t="shared" si="3"/>
        <v>273510</v>
      </c>
      <c r="O25" s="31">
        <v>120472</v>
      </c>
      <c r="P25" s="31">
        <v>115315</v>
      </c>
      <c r="Q25" s="31">
        <f t="shared" si="4"/>
        <v>235787</v>
      </c>
      <c r="R25" s="31">
        <v>112532</v>
      </c>
      <c r="S25" s="31">
        <v>104505</v>
      </c>
      <c r="T25" s="31">
        <f t="shared" si="5"/>
        <v>217037</v>
      </c>
      <c r="U25" s="31">
        <f t="shared" si="13"/>
        <v>679605</v>
      </c>
      <c r="V25" s="31">
        <f t="shared" si="13"/>
        <v>650906</v>
      </c>
      <c r="W25" s="31">
        <f t="shared" si="14"/>
        <v>1330511</v>
      </c>
      <c r="X25" s="31">
        <v>83081</v>
      </c>
      <c r="Y25" s="31">
        <v>72426</v>
      </c>
      <c r="Z25" s="32">
        <f t="shared" si="6"/>
        <v>155507</v>
      </c>
      <c r="AA25" s="31">
        <v>84004</v>
      </c>
      <c r="AB25" s="31">
        <v>70789</v>
      </c>
      <c r="AC25" s="32">
        <f t="shared" si="7"/>
        <v>154793</v>
      </c>
      <c r="AD25" s="31">
        <v>46286</v>
      </c>
      <c r="AE25" s="31">
        <v>36429</v>
      </c>
      <c r="AF25" s="32">
        <f t="shared" si="8"/>
        <v>82715</v>
      </c>
      <c r="AG25" s="31">
        <f t="shared" si="15"/>
        <v>213371</v>
      </c>
      <c r="AH25" s="31">
        <f t="shared" si="15"/>
        <v>179644</v>
      </c>
      <c r="AI25" s="31">
        <f t="shared" si="16"/>
        <v>393015</v>
      </c>
      <c r="AJ25" s="31">
        <f t="shared" si="17"/>
        <v>892976</v>
      </c>
      <c r="AK25" s="31">
        <f t="shared" si="17"/>
        <v>830550</v>
      </c>
      <c r="AL25" s="31">
        <f t="shared" si="18"/>
        <v>1723526</v>
      </c>
      <c r="AM25" s="31">
        <v>41181</v>
      </c>
      <c r="AN25" s="31">
        <v>32715</v>
      </c>
      <c r="AO25" s="32">
        <f t="shared" si="9"/>
        <v>73896</v>
      </c>
      <c r="AP25" s="31">
        <v>31810</v>
      </c>
      <c r="AQ25" s="31">
        <v>25456</v>
      </c>
      <c r="AR25" s="32">
        <f t="shared" si="10"/>
        <v>57266</v>
      </c>
      <c r="AS25" s="31">
        <f t="shared" si="19"/>
        <v>72991</v>
      </c>
      <c r="AT25" s="31">
        <f t="shared" si="19"/>
        <v>58171</v>
      </c>
      <c r="AU25" s="31">
        <f t="shared" si="20"/>
        <v>131162</v>
      </c>
      <c r="AV25" s="31">
        <f t="shared" si="21"/>
        <v>965967</v>
      </c>
      <c r="AW25" s="31">
        <f t="shared" si="21"/>
        <v>888721</v>
      </c>
      <c r="AX25" s="31">
        <f t="shared" si="22"/>
        <v>1854688</v>
      </c>
      <c r="AY25" s="31">
        <v>15123</v>
      </c>
      <c r="AZ25" s="31">
        <v>10334</v>
      </c>
      <c r="BA25" s="32">
        <f t="shared" si="26"/>
        <v>25457</v>
      </c>
      <c r="BB25" s="31">
        <v>14766</v>
      </c>
      <c r="BC25" s="31">
        <v>9922</v>
      </c>
      <c r="BD25" s="32">
        <f t="shared" si="11"/>
        <v>24688</v>
      </c>
      <c r="BE25" s="31">
        <f t="shared" si="27"/>
        <v>29889</v>
      </c>
      <c r="BF25" s="31">
        <f t="shared" si="27"/>
        <v>20256</v>
      </c>
      <c r="BG25" s="31">
        <f t="shared" si="28"/>
        <v>50145</v>
      </c>
      <c r="BH25" s="31">
        <f t="shared" si="12"/>
        <v>995856</v>
      </c>
      <c r="BI25" s="31">
        <f t="shared" si="12"/>
        <v>908977</v>
      </c>
      <c r="BJ25" s="31">
        <f t="shared" si="23"/>
        <v>1904833</v>
      </c>
      <c r="BK25" s="31">
        <f t="shared" si="24"/>
        <v>995856</v>
      </c>
      <c r="BL25" s="31">
        <f t="shared" si="24"/>
        <v>908977</v>
      </c>
      <c r="BM25" s="31">
        <f t="shared" si="25"/>
        <v>1904833</v>
      </c>
    </row>
    <row r="26" spans="1:65" s="47" customFormat="1" ht="18.75" customHeight="1">
      <c r="A26" s="29">
        <v>21</v>
      </c>
      <c r="B26" s="30" t="s">
        <v>74</v>
      </c>
      <c r="C26" s="31">
        <v>0</v>
      </c>
      <c r="D26" s="31">
        <v>0</v>
      </c>
      <c r="E26" s="31">
        <f t="shared" si="0"/>
        <v>0</v>
      </c>
      <c r="F26" s="31">
        <v>0</v>
      </c>
      <c r="G26" s="31">
        <v>0</v>
      </c>
      <c r="H26" s="31">
        <f t="shared" si="1"/>
        <v>0</v>
      </c>
      <c r="I26" s="31">
        <v>0</v>
      </c>
      <c r="J26" s="31">
        <v>0</v>
      </c>
      <c r="K26" s="31">
        <f t="shared" si="2"/>
        <v>0</v>
      </c>
      <c r="L26" s="31">
        <v>0</v>
      </c>
      <c r="M26" s="31">
        <v>0</v>
      </c>
      <c r="N26" s="31">
        <f t="shared" si="3"/>
        <v>0</v>
      </c>
      <c r="O26" s="31">
        <v>0</v>
      </c>
      <c r="P26" s="31">
        <v>0</v>
      </c>
      <c r="Q26" s="31">
        <f t="shared" si="4"/>
        <v>0</v>
      </c>
      <c r="R26" s="31">
        <v>0</v>
      </c>
      <c r="S26" s="31">
        <v>0</v>
      </c>
      <c r="T26" s="31">
        <f t="shared" si="5"/>
        <v>0</v>
      </c>
      <c r="U26" s="31">
        <f t="shared" si="13"/>
        <v>0</v>
      </c>
      <c r="V26" s="31">
        <f t="shared" si="13"/>
        <v>0</v>
      </c>
      <c r="W26" s="31">
        <f t="shared" si="14"/>
        <v>0</v>
      </c>
      <c r="X26" s="31">
        <v>0</v>
      </c>
      <c r="Y26" s="31">
        <v>0</v>
      </c>
      <c r="Z26" s="32">
        <f t="shared" si="6"/>
        <v>0</v>
      </c>
      <c r="AA26" s="31">
        <v>0</v>
      </c>
      <c r="AB26" s="31">
        <v>0</v>
      </c>
      <c r="AC26" s="32">
        <f t="shared" si="7"/>
        <v>0</v>
      </c>
      <c r="AD26" s="31">
        <v>0</v>
      </c>
      <c r="AE26" s="31">
        <v>0</v>
      </c>
      <c r="AF26" s="32">
        <f t="shared" si="8"/>
        <v>0</v>
      </c>
      <c r="AG26" s="31">
        <f t="shared" si="15"/>
        <v>0</v>
      </c>
      <c r="AH26" s="31">
        <f t="shared" si="15"/>
        <v>0</v>
      </c>
      <c r="AI26" s="31">
        <f t="shared" si="16"/>
        <v>0</v>
      </c>
      <c r="AJ26" s="31">
        <f t="shared" si="17"/>
        <v>0</v>
      </c>
      <c r="AK26" s="31">
        <f t="shared" si="17"/>
        <v>0</v>
      </c>
      <c r="AL26" s="31">
        <f t="shared" si="18"/>
        <v>0</v>
      </c>
      <c r="AM26" s="31">
        <v>0</v>
      </c>
      <c r="AN26" s="31">
        <v>0</v>
      </c>
      <c r="AO26" s="32">
        <f t="shared" si="9"/>
        <v>0</v>
      </c>
      <c r="AP26" s="31">
        <v>0</v>
      </c>
      <c r="AQ26" s="31">
        <v>0</v>
      </c>
      <c r="AR26" s="32">
        <f t="shared" si="10"/>
        <v>0</v>
      </c>
      <c r="AS26" s="31">
        <f t="shared" si="19"/>
        <v>0</v>
      </c>
      <c r="AT26" s="31">
        <f t="shared" si="19"/>
        <v>0</v>
      </c>
      <c r="AU26" s="31">
        <f t="shared" si="20"/>
        <v>0</v>
      </c>
      <c r="AV26" s="31">
        <f t="shared" si="21"/>
        <v>0</v>
      </c>
      <c r="AW26" s="31">
        <f t="shared" si="21"/>
        <v>0</v>
      </c>
      <c r="AX26" s="31">
        <f t="shared" si="22"/>
        <v>0</v>
      </c>
      <c r="AY26" s="31">
        <v>0</v>
      </c>
      <c r="AZ26" s="31">
        <v>0</v>
      </c>
      <c r="BA26" s="32">
        <f t="shared" si="26"/>
        <v>0</v>
      </c>
      <c r="BB26" s="31">
        <v>0</v>
      </c>
      <c r="BC26" s="31">
        <v>0</v>
      </c>
      <c r="BD26" s="32">
        <f t="shared" si="11"/>
        <v>0</v>
      </c>
      <c r="BE26" s="31">
        <f t="shared" si="27"/>
        <v>0</v>
      </c>
      <c r="BF26" s="31">
        <f t="shared" si="27"/>
        <v>0</v>
      </c>
      <c r="BG26" s="31">
        <f t="shared" si="28"/>
        <v>0</v>
      </c>
      <c r="BH26" s="31">
        <f t="shared" si="12"/>
        <v>0</v>
      </c>
      <c r="BI26" s="31">
        <f t="shared" si="12"/>
        <v>0</v>
      </c>
      <c r="BJ26" s="31">
        <f t="shared" si="23"/>
        <v>0</v>
      </c>
      <c r="BK26" s="31">
        <f t="shared" si="24"/>
        <v>0</v>
      </c>
      <c r="BL26" s="31">
        <f t="shared" si="24"/>
        <v>0</v>
      </c>
      <c r="BM26" s="31">
        <f t="shared" si="25"/>
        <v>0</v>
      </c>
    </row>
    <row r="27" spans="1:65" s="47" customFormat="1" ht="18.75" customHeight="1">
      <c r="A27" s="29">
        <v>22</v>
      </c>
      <c r="B27" s="30" t="s">
        <v>32</v>
      </c>
      <c r="C27" s="31">
        <v>11987</v>
      </c>
      <c r="D27" s="31">
        <v>7602</v>
      </c>
      <c r="E27" s="31">
        <f t="shared" si="0"/>
        <v>19589</v>
      </c>
      <c r="F27" s="31">
        <v>204411</v>
      </c>
      <c r="G27" s="31">
        <v>178813</v>
      </c>
      <c r="H27" s="31">
        <f t="shared" si="1"/>
        <v>383224</v>
      </c>
      <c r="I27" s="31">
        <v>149717</v>
      </c>
      <c r="J27" s="31">
        <v>129796</v>
      </c>
      <c r="K27" s="31">
        <f t="shared" si="2"/>
        <v>279513</v>
      </c>
      <c r="L27" s="31">
        <v>131712</v>
      </c>
      <c r="M27" s="31">
        <v>111134</v>
      </c>
      <c r="N27" s="31">
        <f t="shared" si="3"/>
        <v>242846</v>
      </c>
      <c r="O27" s="31">
        <v>115525</v>
      </c>
      <c r="P27" s="31">
        <v>95768</v>
      </c>
      <c r="Q27" s="31">
        <f t="shared" si="4"/>
        <v>211293</v>
      </c>
      <c r="R27" s="31">
        <v>111196</v>
      </c>
      <c r="S27" s="31">
        <v>90678</v>
      </c>
      <c r="T27" s="31">
        <f t="shared" si="5"/>
        <v>201874</v>
      </c>
      <c r="U27" s="31">
        <f t="shared" si="13"/>
        <v>712561</v>
      </c>
      <c r="V27" s="31">
        <f t="shared" si="13"/>
        <v>606189</v>
      </c>
      <c r="W27" s="31">
        <f t="shared" si="14"/>
        <v>1318750</v>
      </c>
      <c r="X27" s="31">
        <v>103141</v>
      </c>
      <c r="Y27" s="31">
        <v>71803</v>
      </c>
      <c r="Z27" s="32">
        <f t="shared" si="6"/>
        <v>174944</v>
      </c>
      <c r="AA27" s="31">
        <v>88605</v>
      </c>
      <c r="AB27" s="31">
        <v>59504</v>
      </c>
      <c r="AC27" s="32">
        <f t="shared" si="7"/>
        <v>148109</v>
      </c>
      <c r="AD27" s="31">
        <v>93911</v>
      </c>
      <c r="AE27" s="31">
        <v>59303</v>
      </c>
      <c r="AF27" s="32">
        <f t="shared" si="8"/>
        <v>153214</v>
      </c>
      <c r="AG27" s="31">
        <f t="shared" si="15"/>
        <v>285657</v>
      </c>
      <c r="AH27" s="31">
        <f t="shared" si="15"/>
        <v>190610</v>
      </c>
      <c r="AI27" s="31">
        <f t="shared" si="16"/>
        <v>476267</v>
      </c>
      <c r="AJ27" s="31">
        <f t="shared" si="17"/>
        <v>998218</v>
      </c>
      <c r="AK27" s="31">
        <f t="shared" si="17"/>
        <v>796799</v>
      </c>
      <c r="AL27" s="31">
        <f t="shared" si="18"/>
        <v>1795017</v>
      </c>
      <c r="AM27" s="31">
        <v>64799</v>
      </c>
      <c r="AN27" s="31">
        <v>41063</v>
      </c>
      <c r="AO27" s="32">
        <f t="shared" si="9"/>
        <v>105862</v>
      </c>
      <c r="AP27" s="31">
        <v>61889</v>
      </c>
      <c r="AQ27" s="31">
        <v>36600</v>
      </c>
      <c r="AR27" s="32">
        <f t="shared" si="10"/>
        <v>98489</v>
      </c>
      <c r="AS27" s="31">
        <f t="shared" si="19"/>
        <v>126688</v>
      </c>
      <c r="AT27" s="31">
        <f t="shared" si="19"/>
        <v>77663</v>
      </c>
      <c r="AU27" s="31">
        <f t="shared" si="20"/>
        <v>204351</v>
      </c>
      <c r="AV27" s="31">
        <f t="shared" si="21"/>
        <v>1124906</v>
      </c>
      <c r="AW27" s="31">
        <f t="shared" si="21"/>
        <v>874462</v>
      </c>
      <c r="AX27" s="31">
        <f t="shared" si="22"/>
        <v>1999368</v>
      </c>
      <c r="AY27" s="31">
        <v>41325</v>
      </c>
      <c r="AZ27" s="31">
        <v>22277</v>
      </c>
      <c r="BA27" s="32">
        <f t="shared" si="26"/>
        <v>63602</v>
      </c>
      <c r="BB27" s="31">
        <v>29910</v>
      </c>
      <c r="BC27" s="31">
        <v>14886</v>
      </c>
      <c r="BD27" s="32">
        <f t="shared" si="11"/>
        <v>44796</v>
      </c>
      <c r="BE27" s="31">
        <f t="shared" si="27"/>
        <v>71235</v>
      </c>
      <c r="BF27" s="31">
        <f t="shared" si="27"/>
        <v>37163</v>
      </c>
      <c r="BG27" s="31">
        <f t="shared" si="28"/>
        <v>108398</v>
      </c>
      <c r="BH27" s="31">
        <f t="shared" si="12"/>
        <v>1196141</v>
      </c>
      <c r="BI27" s="31">
        <f t="shared" si="12"/>
        <v>911625</v>
      </c>
      <c r="BJ27" s="31">
        <f t="shared" si="23"/>
        <v>2107766</v>
      </c>
      <c r="BK27" s="31">
        <f t="shared" si="24"/>
        <v>1208128</v>
      </c>
      <c r="BL27" s="31">
        <f t="shared" si="24"/>
        <v>919227</v>
      </c>
      <c r="BM27" s="31">
        <f t="shared" si="25"/>
        <v>2127355</v>
      </c>
    </row>
    <row r="28" spans="1:65" s="47" customFormat="1" ht="18.75" customHeight="1">
      <c r="A28" s="29">
        <v>23</v>
      </c>
      <c r="B28" s="30" t="s">
        <v>33</v>
      </c>
      <c r="C28" s="31">
        <v>0</v>
      </c>
      <c r="D28" s="31">
        <v>0</v>
      </c>
      <c r="E28" s="31">
        <f t="shared" si="0"/>
        <v>0</v>
      </c>
      <c r="F28" s="31">
        <v>3028</v>
      </c>
      <c r="G28" s="31">
        <v>2879</v>
      </c>
      <c r="H28" s="31">
        <f t="shared" si="1"/>
        <v>5907</v>
      </c>
      <c r="I28" s="31">
        <v>3262</v>
      </c>
      <c r="J28" s="31">
        <v>3063</v>
      </c>
      <c r="K28" s="31">
        <f t="shared" si="2"/>
        <v>6325</v>
      </c>
      <c r="L28" s="31">
        <v>3228</v>
      </c>
      <c r="M28" s="31">
        <v>3164</v>
      </c>
      <c r="N28" s="31">
        <f t="shared" si="3"/>
        <v>6392</v>
      </c>
      <c r="O28" s="31">
        <v>2937</v>
      </c>
      <c r="P28" s="31">
        <v>3246</v>
      </c>
      <c r="Q28" s="31">
        <f t="shared" si="4"/>
        <v>6183</v>
      </c>
      <c r="R28" s="31">
        <v>2460</v>
      </c>
      <c r="S28" s="31">
        <v>2855</v>
      </c>
      <c r="T28" s="31">
        <f t="shared" si="5"/>
        <v>5315</v>
      </c>
      <c r="U28" s="31">
        <f t="shared" si="13"/>
        <v>14915</v>
      </c>
      <c r="V28" s="31">
        <f t="shared" si="13"/>
        <v>15207</v>
      </c>
      <c r="W28" s="31">
        <f t="shared" si="14"/>
        <v>30122</v>
      </c>
      <c r="X28" s="31">
        <v>2062</v>
      </c>
      <c r="Y28" s="31">
        <v>2611</v>
      </c>
      <c r="Z28" s="32">
        <f t="shared" si="6"/>
        <v>4673</v>
      </c>
      <c r="AA28" s="31">
        <v>1664</v>
      </c>
      <c r="AB28" s="31">
        <v>2058</v>
      </c>
      <c r="AC28" s="32">
        <f t="shared" si="7"/>
        <v>3722</v>
      </c>
      <c r="AD28" s="31">
        <v>1572</v>
      </c>
      <c r="AE28" s="31">
        <v>2044</v>
      </c>
      <c r="AF28" s="32">
        <f t="shared" si="8"/>
        <v>3616</v>
      </c>
      <c r="AG28" s="31">
        <f t="shared" si="15"/>
        <v>5298</v>
      </c>
      <c r="AH28" s="31">
        <f t="shared" si="15"/>
        <v>6713</v>
      </c>
      <c r="AI28" s="31">
        <f t="shared" si="16"/>
        <v>12011</v>
      </c>
      <c r="AJ28" s="31">
        <f t="shared" si="17"/>
        <v>20213</v>
      </c>
      <c r="AK28" s="31">
        <f t="shared" si="17"/>
        <v>21920</v>
      </c>
      <c r="AL28" s="31">
        <f t="shared" si="18"/>
        <v>42133</v>
      </c>
      <c r="AM28" s="31">
        <v>1166</v>
      </c>
      <c r="AN28" s="31">
        <v>1499</v>
      </c>
      <c r="AO28" s="32">
        <f t="shared" si="9"/>
        <v>2665</v>
      </c>
      <c r="AP28" s="31">
        <v>835</v>
      </c>
      <c r="AQ28" s="31">
        <v>1066</v>
      </c>
      <c r="AR28" s="32">
        <f t="shared" si="10"/>
        <v>1901</v>
      </c>
      <c r="AS28" s="31">
        <f t="shared" si="19"/>
        <v>2001</v>
      </c>
      <c r="AT28" s="31">
        <f t="shared" si="19"/>
        <v>2565</v>
      </c>
      <c r="AU28" s="31">
        <f t="shared" si="20"/>
        <v>4566</v>
      </c>
      <c r="AV28" s="31">
        <f t="shared" si="21"/>
        <v>22214</v>
      </c>
      <c r="AW28" s="31">
        <f t="shared" si="21"/>
        <v>24485</v>
      </c>
      <c r="AX28" s="31">
        <f t="shared" si="22"/>
        <v>46699</v>
      </c>
      <c r="AY28" s="31">
        <v>742</v>
      </c>
      <c r="AZ28" s="31">
        <v>803</v>
      </c>
      <c r="BA28" s="32">
        <f t="shared" si="26"/>
        <v>1545</v>
      </c>
      <c r="BB28" s="31">
        <v>629</v>
      </c>
      <c r="BC28" s="31">
        <v>861</v>
      </c>
      <c r="BD28" s="32">
        <f t="shared" si="11"/>
        <v>1490</v>
      </c>
      <c r="BE28" s="31">
        <f t="shared" si="27"/>
        <v>1371</v>
      </c>
      <c r="BF28" s="31">
        <f t="shared" si="27"/>
        <v>1664</v>
      </c>
      <c r="BG28" s="31">
        <f t="shared" si="28"/>
        <v>3035</v>
      </c>
      <c r="BH28" s="31">
        <f t="shared" si="12"/>
        <v>23585</v>
      </c>
      <c r="BI28" s="31">
        <f t="shared" si="12"/>
        <v>26149</v>
      </c>
      <c r="BJ28" s="31">
        <f t="shared" si="23"/>
        <v>49734</v>
      </c>
      <c r="BK28" s="31">
        <f t="shared" si="24"/>
        <v>23585</v>
      </c>
      <c r="BL28" s="31">
        <f t="shared" si="24"/>
        <v>26149</v>
      </c>
      <c r="BM28" s="31">
        <f t="shared" si="25"/>
        <v>49734</v>
      </c>
    </row>
    <row r="29" spans="1:65" s="47" customFormat="1" ht="18.75" customHeight="1">
      <c r="A29" s="29">
        <v>24</v>
      </c>
      <c r="B29" s="30" t="s">
        <v>34</v>
      </c>
      <c r="C29" s="31">
        <v>38452</v>
      </c>
      <c r="D29" s="31">
        <v>35655</v>
      </c>
      <c r="E29" s="31">
        <f t="shared" si="0"/>
        <v>74107</v>
      </c>
      <c r="F29" s="31">
        <v>13205</v>
      </c>
      <c r="G29" s="31">
        <v>12088</v>
      </c>
      <c r="H29" s="31">
        <f t="shared" si="1"/>
        <v>25293</v>
      </c>
      <c r="I29" s="31">
        <v>12441</v>
      </c>
      <c r="J29" s="31">
        <v>11748</v>
      </c>
      <c r="K29" s="31">
        <f t="shared" si="2"/>
        <v>24189</v>
      </c>
      <c r="L29" s="31">
        <v>12400</v>
      </c>
      <c r="M29" s="31">
        <v>11345</v>
      </c>
      <c r="N29" s="31">
        <f t="shared" si="3"/>
        <v>23745</v>
      </c>
      <c r="O29" s="31">
        <v>12231</v>
      </c>
      <c r="P29" s="31">
        <v>11387</v>
      </c>
      <c r="Q29" s="31">
        <f t="shared" si="4"/>
        <v>23618</v>
      </c>
      <c r="R29" s="31">
        <v>12297</v>
      </c>
      <c r="S29" s="31">
        <v>11532</v>
      </c>
      <c r="T29" s="31">
        <f t="shared" si="5"/>
        <v>23829</v>
      </c>
      <c r="U29" s="31">
        <f t="shared" si="13"/>
        <v>62574</v>
      </c>
      <c r="V29" s="31">
        <f t="shared" si="13"/>
        <v>58100</v>
      </c>
      <c r="W29" s="31">
        <f t="shared" si="14"/>
        <v>120674</v>
      </c>
      <c r="X29" s="31">
        <v>10601</v>
      </c>
      <c r="Y29" s="31">
        <v>9727</v>
      </c>
      <c r="Z29" s="32">
        <f t="shared" si="6"/>
        <v>20328</v>
      </c>
      <c r="AA29" s="31">
        <v>9986</v>
      </c>
      <c r="AB29" s="31">
        <v>8933</v>
      </c>
      <c r="AC29" s="32">
        <f t="shared" si="7"/>
        <v>18919</v>
      </c>
      <c r="AD29" s="31">
        <v>9421</v>
      </c>
      <c r="AE29" s="31">
        <v>8498</v>
      </c>
      <c r="AF29" s="32">
        <f t="shared" si="8"/>
        <v>17919</v>
      </c>
      <c r="AG29" s="31">
        <f t="shared" si="15"/>
        <v>30008</v>
      </c>
      <c r="AH29" s="31">
        <f t="shared" si="15"/>
        <v>27158</v>
      </c>
      <c r="AI29" s="31">
        <f t="shared" si="16"/>
        <v>57166</v>
      </c>
      <c r="AJ29" s="31">
        <f t="shared" si="17"/>
        <v>92582</v>
      </c>
      <c r="AK29" s="31">
        <f t="shared" si="17"/>
        <v>85258</v>
      </c>
      <c r="AL29" s="31">
        <f t="shared" si="18"/>
        <v>177840</v>
      </c>
      <c r="AM29" s="31">
        <v>7027</v>
      </c>
      <c r="AN29" s="31">
        <v>8043</v>
      </c>
      <c r="AO29" s="32">
        <f t="shared" si="9"/>
        <v>15070</v>
      </c>
      <c r="AP29" s="31">
        <v>5805</v>
      </c>
      <c r="AQ29" s="31">
        <v>6702</v>
      </c>
      <c r="AR29" s="32">
        <f t="shared" si="10"/>
        <v>12507</v>
      </c>
      <c r="AS29" s="31">
        <f t="shared" si="19"/>
        <v>12832</v>
      </c>
      <c r="AT29" s="31">
        <f t="shared" si="19"/>
        <v>14745</v>
      </c>
      <c r="AU29" s="31">
        <f t="shared" si="20"/>
        <v>27577</v>
      </c>
      <c r="AV29" s="31">
        <f t="shared" si="21"/>
        <v>105414</v>
      </c>
      <c r="AW29" s="31">
        <f t="shared" si="21"/>
        <v>100003</v>
      </c>
      <c r="AX29" s="31">
        <f t="shared" si="22"/>
        <v>205417</v>
      </c>
      <c r="AY29" s="31">
        <v>2652</v>
      </c>
      <c r="AZ29" s="31">
        <v>2203</v>
      </c>
      <c r="BA29" s="32">
        <f t="shared" si="26"/>
        <v>4855</v>
      </c>
      <c r="BB29" s="31">
        <v>2361</v>
      </c>
      <c r="BC29" s="31">
        <v>2103</v>
      </c>
      <c r="BD29" s="32">
        <f t="shared" si="11"/>
        <v>4464</v>
      </c>
      <c r="BE29" s="31">
        <f t="shared" si="27"/>
        <v>5013</v>
      </c>
      <c r="BF29" s="31">
        <f t="shared" si="27"/>
        <v>4306</v>
      </c>
      <c r="BG29" s="31">
        <f t="shared" si="28"/>
        <v>9319</v>
      </c>
      <c r="BH29" s="31">
        <f t="shared" si="12"/>
        <v>110427</v>
      </c>
      <c r="BI29" s="31">
        <f t="shared" si="12"/>
        <v>104309</v>
      </c>
      <c r="BJ29" s="31">
        <f t="shared" si="23"/>
        <v>214736</v>
      </c>
      <c r="BK29" s="31">
        <f t="shared" si="24"/>
        <v>148879</v>
      </c>
      <c r="BL29" s="31">
        <f t="shared" si="24"/>
        <v>139964</v>
      </c>
      <c r="BM29" s="31">
        <f t="shared" si="25"/>
        <v>288843</v>
      </c>
    </row>
    <row r="30" spans="1:65" s="47" customFormat="1" ht="18.75" customHeight="1">
      <c r="A30" s="29">
        <v>25</v>
      </c>
      <c r="B30" s="30" t="s">
        <v>35</v>
      </c>
      <c r="C30" s="31">
        <v>955</v>
      </c>
      <c r="D30" s="31">
        <v>854</v>
      </c>
      <c r="E30" s="31">
        <f t="shared" si="0"/>
        <v>1809</v>
      </c>
      <c r="F30" s="31">
        <v>23298</v>
      </c>
      <c r="G30" s="31">
        <v>22300</v>
      </c>
      <c r="H30" s="31">
        <f t="shared" si="1"/>
        <v>45598</v>
      </c>
      <c r="I30" s="31">
        <v>18424</v>
      </c>
      <c r="J30" s="31">
        <v>17926</v>
      </c>
      <c r="K30" s="31">
        <f t="shared" si="2"/>
        <v>36350</v>
      </c>
      <c r="L30" s="31">
        <v>20214</v>
      </c>
      <c r="M30" s="31">
        <v>18827</v>
      </c>
      <c r="N30" s="31">
        <f t="shared" si="3"/>
        <v>39041</v>
      </c>
      <c r="O30" s="31">
        <v>18822</v>
      </c>
      <c r="P30" s="31">
        <v>17394</v>
      </c>
      <c r="Q30" s="31">
        <f t="shared" si="4"/>
        <v>36216</v>
      </c>
      <c r="R30" s="31">
        <v>18993</v>
      </c>
      <c r="S30" s="31">
        <v>17106</v>
      </c>
      <c r="T30" s="31">
        <f t="shared" si="5"/>
        <v>36099</v>
      </c>
      <c r="U30" s="31">
        <f t="shared" si="13"/>
        <v>99751</v>
      </c>
      <c r="V30" s="31">
        <f t="shared" si="13"/>
        <v>93553</v>
      </c>
      <c r="W30" s="31">
        <f t="shared" si="14"/>
        <v>193304</v>
      </c>
      <c r="X30" s="31">
        <v>16441</v>
      </c>
      <c r="Y30" s="31">
        <v>14753</v>
      </c>
      <c r="Z30" s="32">
        <f t="shared" si="6"/>
        <v>31194</v>
      </c>
      <c r="AA30" s="31">
        <v>12424</v>
      </c>
      <c r="AB30" s="31">
        <v>10430</v>
      </c>
      <c r="AC30" s="32">
        <f t="shared" si="7"/>
        <v>22854</v>
      </c>
      <c r="AD30" s="31">
        <v>10019</v>
      </c>
      <c r="AE30" s="31">
        <v>9169</v>
      </c>
      <c r="AF30" s="32">
        <f t="shared" si="8"/>
        <v>19188</v>
      </c>
      <c r="AG30" s="31">
        <f t="shared" si="15"/>
        <v>38884</v>
      </c>
      <c r="AH30" s="31">
        <f t="shared" si="15"/>
        <v>34352</v>
      </c>
      <c r="AI30" s="31">
        <f t="shared" si="16"/>
        <v>73236</v>
      </c>
      <c r="AJ30" s="31">
        <f t="shared" si="17"/>
        <v>138635</v>
      </c>
      <c r="AK30" s="31">
        <f t="shared" si="17"/>
        <v>127905</v>
      </c>
      <c r="AL30" s="31">
        <f t="shared" si="18"/>
        <v>266540</v>
      </c>
      <c r="AM30" s="31">
        <v>10429</v>
      </c>
      <c r="AN30" s="31">
        <v>9148</v>
      </c>
      <c r="AO30" s="32">
        <f t="shared" si="9"/>
        <v>19577</v>
      </c>
      <c r="AP30" s="31">
        <v>7430</v>
      </c>
      <c r="AQ30" s="31">
        <v>6421</v>
      </c>
      <c r="AR30" s="32">
        <f t="shared" si="10"/>
        <v>13851</v>
      </c>
      <c r="AS30" s="31">
        <f t="shared" si="19"/>
        <v>17859</v>
      </c>
      <c r="AT30" s="31">
        <f t="shared" si="19"/>
        <v>15569</v>
      </c>
      <c r="AU30" s="31">
        <f t="shared" si="20"/>
        <v>33428</v>
      </c>
      <c r="AV30" s="31">
        <f t="shared" si="21"/>
        <v>156494</v>
      </c>
      <c r="AW30" s="31">
        <f t="shared" si="21"/>
        <v>143474</v>
      </c>
      <c r="AX30" s="31">
        <f t="shared" si="22"/>
        <v>299968</v>
      </c>
      <c r="AY30" s="31">
        <v>2853</v>
      </c>
      <c r="AZ30" s="31">
        <v>1966</v>
      </c>
      <c r="BA30" s="32">
        <f t="shared" si="26"/>
        <v>4819</v>
      </c>
      <c r="BB30" s="31">
        <v>2914</v>
      </c>
      <c r="BC30" s="31">
        <v>2062</v>
      </c>
      <c r="BD30" s="32">
        <f t="shared" si="11"/>
        <v>4976</v>
      </c>
      <c r="BE30" s="31">
        <f t="shared" si="27"/>
        <v>5767</v>
      </c>
      <c r="BF30" s="31">
        <f t="shared" si="27"/>
        <v>4028</v>
      </c>
      <c r="BG30" s="31">
        <f t="shared" si="28"/>
        <v>9795</v>
      </c>
      <c r="BH30" s="31">
        <f t="shared" si="12"/>
        <v>162261</v>
      </c>
      <c r="BI30" s="31">
        <f t="shared" si="12"/>
        <v>147502</v>
      </c>
      <c r="BJ30" s="31">
        <f t="shared" si="23"/>
        <v>309763</v>
      </c>
      <c r="BK30" s="31">
        <f t="shared" si="24"/>
        <v>163216</v>
      </c>
      <c r="BL30" s="31">
        <f t="shared" si="24"/>
        <v>148356</v>
      </c>
      <c r="BM30" s="31">
        <f t="shared" si="25"/>
        <v>311572</v>
      </c>
    </row>
    <row r="31" spans="1:65" s="47" customFormat="1" ht="18.75" customHeight="1">
      <c r="A31" s="29">
        <v>26</v>
      </c>
      <c r="B31" s="30" t="s">
        <v>36</v>
      </c>
      <c r="C31" s="31">
        <v>0</v>
      </c>
      <c r="D31" s="31">
        <v>0</v>
      </c>
      <c r="E31" s="31">
        <f t="shared" si="0"/>
        <v>0</v>
      </c>
      <c r="F31" s="31">
        <v>16634</v>
      </c>
      <c r="G31" s="31">
        <v>15734</v>
      </c>
      <c r="H31" s="31">
        <f t="shared" si="1"/>
        <v>32368</v>
      </c>
      <c r="I31" s="31">
        <v>15386</v>
      </c>
      <c r="J31" s="31">
        <v>14851</v>
      </c>
      <c r="K31" s="31">
        <f t="shared" si="2"/>
        <v>30237</v>
      </c>
      <c r="L31" s="31">
        <v>15370</v>
      </c>
      <c r="M31" s="31">
        <v>14738</v>
      </c>
      <c r="N31" s="31">
        <f t="shared" si="3"/>
        <v>30108</v>
      </c>
      <c r="O31" s="31">
        <v>14581</v>
      </c>
      <c r="P31" s="31">
        <v>13992</v>
      </c>
      <c r="Q31" s="31">
        <f t="shared" si="4"/>
        <v>28573</v>
      </c>
      <c r="R31" s="31">
        <v>12773</v>
      </c>
      <c r="S31" s="31">
        <v>12332</v>
      </c>
      <c r="T31" s="31">
        <f t="shared" si="5"/>
        <v>25105</v>
      </c>
      <c r="U31" s="31">
        <f t="shared" si="13"/>
        <v>74744</v>
      </c>
      <c r="V31" s="31">
        <f t="shared" si="13"/>
        <v>71647</v>
      </c>
      <c r="W31" s="31">
        <f t="shared" si="14"/>
        <v>146391</v>
      </c>
      <c r="X31" s="31">
        <v>9073</v>
      </c>
      <c r="Y31" s="31">
        <v>8112</v>
      </c>
      <c r="Z31" s="32">
        <f t="shared" si="6"/>
        <v>17185</v>
      </c>
      <c r="AA31" s="31">
        <v>8734</v>
      </c>
      <c r="AB31" s="31">
        <v>7948</v>
      </c>
      <c r="AC31" s="32">
        <f t="shared" si="7"/>
        <v>16682</v>
      </c>
      <c r="AD31" s="31">
        <v>7984</v>
      </c>
      <c r="AE31" s="31">
        <v>7029</v>
      </c>
      <c r="AF31" s="32">
        <f t="shared" si="8"/>
        <v>15013</v>
      </c>
      <c r="AG31" s="31">
        <f t="shared" si="15"/>
        <v>25791</v>
      </c>
      <c r="AH31" s="31">
        <f t="shared" si="15"/>
        <v>23089</v>
      </c>
      <c r="AI31" s="31">
        <f t="shared" si="16"/>
        <v>48880</v>
      </c>
      <c r="AJ31" s="31">
        <f t="shared" si="17"/>
        <v>100535</v>
      </c>
      <c r="AK31" s="31">
        <f t="shared" si="17"/>
        <v>94736</v>
      </c>
      <c r="AL31" s="31">
        <f t="shared" si="18"/>
        <v>195271</v>
      </c>
      <c r="AM31" s="31">
        <v>11220</v>
      </c>
      <c r="AN31" s="31">
        <v>7650</v>
      </c>
      <c r="AO31" s="32">
        <f t="shared" si="9"/>
        <v>18870</v>
      </c>
      <c r="AP31" s="31">
        <v>11631</v>
      </c>
      <c r="AQ31" s="31">
        <v>7968</v>
      </c>
      <c r="AR31" s="32">
        <f t="shared" si="10"/>
        <v>19599</v>
      </c>
      <c r="AS31" s="31">
        <f t="shared" si="19"/>
        <v>22851</v>
      </c>
      <c r="AT31" s="31">
        <f t="shared" si="19"/>
        <v>15618</v>
      </c>
      <c r="AU31" s="31">
        <f t="shared" si="20"/>
        <v>38469</v>
      </c>
      <c r="AV31" s="31">
        <f t="shared" si="21"/>
        <v>123386</v>
      </c>
      <c r="AW31" s="31">
        <f t="shared" si="21"/>
        <v>110354</v>
      </c>
      <c r="AX31" s="31">
        <f t="shared" si="22"/>
        <v>233740</v>
      </c>
      <c r="AY31" s="31">
        <v>4800</v>
      </c>
      <c r="AZ31" s="31">
        <v>3610</v>
      </c>
      <c r="BA31" s="32">
        <f t="shared" si="26"/>
        <v>8410</v>
      </c>
      <c r="BB31" s="31">
        <v>4953</v>
      </c>
      <c r="BC31" s="31">
        <v>3760</v>
      </c>
      <c r="BD31" s="32">
        <f t="shared" si="11"/>
        <v>8713</v>
      </c>
      <c r="BE31" s="31">
        <f t="shared" si="27"/>
        <v>9753</v>
      </c>
      <c r="BF31" s="31">
        <f t="shared" si="27"/>
        <v>7370</v>
      </c>
      <c r="BG31" s="31">
        <f t="shared" si="28"/>
        <v>17123</v>
      </c>
      <c r="BH31" s="31">
        <f t="shared" si="12"/>
        <v>133139</v>
      </c>
      <c r="BI31" s="31">
        <f t="shared" si="12"/>
        <v>117724</v>
      </c>
      <c r="BJ31" s="31">
        <f t="shared" si="23"/>
        <v>250863</v>
      </c>
      <c r="BK31" s="31">
        <f t="shared" si="24"/>
        <v>133139</v>
      </c>
      <c r="BL31" s="31">
        <f t="shared" si="24"/>
        <v>117724</v>
      </c>
      <c r="BM31" s="31">
        <f t="shared" si="25"/>
        <v>250863</v>
      </c>
    </row>
    <row r="32" spans="1:65" s="47" customFormat="1" ht="18.75" customHeight="1">
      <c r="A32" s="29">
        <v>27</v>
      </c>
      <c r="B32" s="30" t="s">
        <v>37</v>
      </c>
      <c r="C32" s="35">
        <v>0</v>
      </c>
      <c r="D32" s="35">
        <v>0</v>
      </c>
      <c r="E32" s="31">
        <f t="shared" si="0"/>
        <v>0</v>
      </c>
      <c r="F32" s="35">
        <v>5675</v>
      </c>
      <c r="G32" s="35">
        <v>4920</v>
      </c>
      <c r="H32" s="31">
        <f t="shared" si="1"/>
        <v>10595</v>
      </c>
      <c r="I32" s="35">
        <v>5362</v>
      </c>
      <c r="J32" s="35">
        <v>4589</v>
      </c>
      <c r="K32" s="31">
        <f t="shared" si="2"/>
        <v>9951</v>
      </c>
      <c r="L32" s="35">
        <v>4968</v>
      </c>
      <c r="M32" s="35">
        <v>4363</v>
      </c>
      <c r="N32" s="31">
        <f t="shared" si="3"/>
        <v>9331</v>
      </c>
      <c r="O32" s="35">
        <v>4591</v>
      </c>
      <c r="P32" s="35">
        <v>4354</v>
      </c>
      <c r="Q32" s="31">
        <f t="shared" si="4"/>
        <v>8945</v>
      </c>
      <c r="R32" s="35">
        <v>4114</v>
      </c>
      <c r="S32" s="35">
        <v>4258</v>
      </c>
      <c r="T32" s="31">
        <f t="shared" si="5"/>
        <v>8372</v>
      </c>
      <c r="U32" s="31">
        <f t="shared" si="13"/>
        <v>24710</v>
      </c>
      <c r="V32" s="31">
        <f t="shared" si="13"/>
        <v>22484</v>
      </c>
      <c r="W32" s="31">
        <f t="shared" si="14"/>
        <v>47194</v>
      </c>
      <c r="X32" s="35">
        <v>3988</v>
      </c>
      <c r="Y32" s="35">
        <v>3868</v>
      </c>
      <c r="Z32" s="32">
        <f>X32+Y32</f>
        <v>7856</v>
      </c>
      <c r="AA32" s="35">
        <v>3756</v>
      </c>
      <c r="AB32" s="35">
        <v>3681</v>
      </c>
      <c r="AC32" s="32">
        <f t="shared" si="7"/>
        <v>7437</v>
      </c>
      <c r="AD32" s="35">
        <v>3578</v>
      </c>
      <c r="AE32" s="35">
        <v>3576</v>
      </c>
      <c r="AF32" s="32">
        <f t="shared" si="8"/>
        <v>7154</v>
      </c>
      <c r="AG32" s="31">
        <f t="shared" si="15"/>
        <v>11322</v>
      </c>
      <c r="AH32" s="31">
        <f t="shared" si="15"/>
        <v>11125</v>
      </c>
      <c r="AI32" s="31">
        <f t="shared" si="16"/>
        <v>22447</v>
      </c>
      <c r="AJ32" s="31">
        <f t="shared" si="17"/>
        <v>36032</v>
      </c>
      <c r="AK32" s="31">
        <f t="shared" si="17"/>
        <v>33609</v>
      </c>
      <c r="AL32" s="31">
        <f t="shared" si="18"/>
        <v>69641</v>
      </c>
      <c r="AM32" s="35">
        <v>3336</v>
      </c>
      <c r="AN32" s="35">
        <v>2841</v>
      </c>
      <c r="AO32" s="32">
        <f t="shared" si="9"/>
        <v>6177</v>
      </c>
      <c r="AP32" s="35">
        <v>3046</v>
      </c>
      <c r="AQ32" s="35">
        <v>2954</v>
      </c>
      <c r="AR32" s="32">
        <f t="shared" si="10"/>
        <v>6000</v>
      </c>
      <c r="AS32" s="31">
        <f t="shared" si="19"/>
        <v>6382</v>
      </c>
      <c r="AT32" s="31">
        <f t="shared" si="19"/>
        <v>5795</v>
      </c>
      <c r="AU32" s="31">
        <f t="shared" si="20"/>
        <v>12177</v>
      </c>
      <c r="AV32" s="31">
        <f t="shared" si="21"/>
        <v>42414</v>
      </c>
      <c r="AW32" s="31">
        <f t="shared" si="21"/>
        <v>39404</v>
      </c>
      <c r="AX32" s="31">
        <f t="shared" si="22"/>
        <v>81818</v>
      </c>
      <c r="AY32" s="35">
        <v>2262</v>
      </c>
      <c r="AZ32" s="35">
        <v>1940</v>
      </c>
      <c r="BA32" s="32">
        <f t="shared" si="26"/>
        <v>4202</v>
      </c>
      <c r="BB32" s="35">
        <v>2007</v>
      </c>
      <c r="BC32" s="35">
        <v>2064</v>
      </c>
      <c r="BD32" s="32">
        <f t="shared" si="11"/>
        <v>4071</v>
      </c>
      <c r="BE32" s="31">
        <f t="shared" si="27"/>
        <v>4269</v>
      </c>
      <c r="BF32" s="31">
        <f t="shared" si="27"/>
        <v>4004</v>
      </c>
      <c r="BG32" s="31">
        <f t="shared" si="28"/>
        <v>8273</v>
      </c>
      <c r="BH32" s="31">
        <f t="shared" si="12"/>
        <v>46683</v>
      </c>
      <c r="BI32" s="31">
        <f t="shared" si="12"/>
        <v>43408</v>
      </c>
      <c r="BJ32" s="31">
        <f t="shared" si="23"/>
        <v>90091</v>
      </c>
      <c r="BK32" s="31">
        <f t="shared" si="24"/>
        <v>46683</v>
      </c>
      <c r="BL32" s="31">
        <f t="shared" si="24"/>
        <v>43408</v>
      </c>
      <c r="BM32" s="31">
        <f t="shared" si="25"/>
        <v>90091</v>
      </c>
    </row>
    <row r="33" spans="1:65" s="47" customFormat="1" ht="18.75" customHeight="1">
      <c r="A33" s="29">
        <v>28</v>
      </c>
      <c r="B33" s="30" t="s">
        <v>38</v>
      </c>
      <c r="C33" s="30">
        <v>0</v>
      </c>
      <c r="D33" s="30">
        <v>0</v>
      </c>
      <c r="E33" s="31">
        <f t="shared" si="0"/>
        <v>0</v>
      </c>
      <c r="F33" s="35">
        <v>108744</v>
      </c>
      <c r="G33" s="35">
        <v>105451</v>
      </c>
      <c r="H33" s="31">
        <f t="shared" si="1"/>
        <v>214195</v>
      </c>
      <c r="I33" s="35">
        <v>72715</v>
      </c>
      <c r="J33" s="35">
        <v>70609</v>
      </c>
      <c r="K33" s="31">
        <f t="shared" si="2"/>
        <v>143324</v>
      </c>
      <c r="L33" s="35">
        <v>66709</v>
      </c>
      <c r="M33" s="35">
        <v>65535</v>
      </c>
      <c r="N33" s="31">
        <f t="shared" si="3"/>
        <v>132244</v>
      </c>
      <c r="O33" s="35">
        <v>65151</v>
      </c>
      <c r="P33" s="35">
        <v>63608</v>
      </c>
      <c r="Q33" s="31">
        <f t="shared" si="4"/>
        <v>128759</v>
      </c>
      <c r="R33" s="35">
        <v>57995</v>
      </c>
      <c r="S33" s="35">
        <v>54859</v>
      </c>
      <c r="T33" s="31">
        <f t="shared" si="5"/>
        <v>112854</v>
      </c>
      <c r="U33" s="31">
        <f t="shared" si="13"/>
        <v>371314</v>
      </c>
      <c r="V33" s="31">
        <f t="shared" si="13"/>
        <v>360062</v>
      </c>
      <c r="W33" s="31">
        <f t="shared" si="14"/>
        <v>731376</v>
      </c>
      <c r="X33" s="35">
        <v>47099</v>
      </c>
      <c r="Y33" s="35">
        <v>43808</v>
      </c>
      <c r="Z33" s="33">
        <f t="shared" si="6"/>
        <v>90907</v>
      </c>
      <c r="AA33" s="35">
        <v>40989</v>
      </c>
      <c r="AB33" s="35">
        <v>37846</v>
      </c>
      <c r="AC33" s="33">
        <f t="shared" si="7"/>
        <v>78835</v>
      </c>
      <c r="AD33" s="35">
        <v>34941</v>
      </c>
      <c r="AE33" s="35">
        <v>31471</v>
      </c>
      <c r="AF33" s="33">
        <f t="shared" si="8"/>
        <v>66412</v>
      </c>
      <c r="AG33" s="31">
        <f t="shared" si="15"/>
        <v>123029</v>
      </c>
      <c r="AH33" s="31">
        <f t="shared" si="15"/>
        <v>113125</v>
      </c>
      <c r="AI33" s="31">
        <f t="shared" si="16"/>
        <v>236154</v>
      </c>
      <c r="AJ33" s="31">
        <f t="shared" si="17"/>
        <v>494343</v>
      </c>
      <c r="AK33" s="31">
        <f t="shared" si="17"/>
        <v>473187</v>
      </c>
      <c r="AL33" s="31">
        <f t="shared" si="18"/>
        <v>967530</v>
      </c>
      <c r="AM33" s="35">
        <v>28589</v>
      </c>
      <c r="AN33" s="35">
        <v>24369</v>
      </c>
      <c r="AO33" s="32">
        <f>AM33+AN33</f>
        <v>52958</v>
      </c>
      <c r="AP33" s="35">
        <v>20497</v>
      </c>
      <c r="AQ33" s="35">
        <v>16391</v>
      </c>
      <c r="AR33" s="32">
        <f t="shared" si="10"/>
        <v>36888</v>
      </c>
      <c r="AS33" s="31">
        <f t="shared" si="19"/>
        <v>49086</v>
      </c>
      <c r="AT33" s="31">
        <f t="shared" si="19"/>
        <v>40760</v>
      </c>
      <c r="AU33" s="31">
        <f t="shared" si="20"/>
        <v>89846</v>
      </c>
      <c r="AV33" s="31">
        <f t="shared" si="21"/>
        <v>543429</v>
      </c>
      <c r="AW33" s="31">
        <f t="shared" si="21"/>
        <v>513947</v>
      </c>
      <c r="AX33" s="31">
        <f t="shared" si="22"/>
        <v>1057376</v>
      </c>
      <c r="AY33" s="35">
        <v>12984</v>
      </c>
      <c r="AZ33" s="35">
        <v>7962</v>
      </c>
      <c r="BA33" s="32">
        <f t="shared" si="26"/>
        <v>20946</v>
      </c>
      <c r="BB33" s="35">
        <v>8349</v>
      </c>
      <c r="BC33" s="35">
        <v>4812</v>
      </c>
      <c r="BD33" s="32">
        <f t="shared" si="11"/>
        <v>13161</v>
      </c>
      <c r="BE33" s="31">
        <f t="shared" si="27"/>
        <v>21333</v>
      </c>
      <c r="BF33" s="31">
        <f t="shared" si="27"/>
        <v>12774</v>
      </c>
      <c r="BG33" s="31">
        <f t="shared" si="28"/>
        <v>34107</v>
      </c>
      <c r="BH33" s="31">
        <f t="shared" si="12"/>
        <v>564762</v>
      </c>
      <c r="BI33" s="31">
        <f t="shared" si="12"/>
        <v>526721</v>
      </c>
      <c r="BJ33" s="31">
        <f t="shared" si="23"/>
        <v>1091483</v>
      </c>
      <c r="BK33" s="31">
        <f t="shared" si="24"/>
        <v>564762</v>
      </c>
      <c r="BL33" s="31">
        <f t="shared" si="24"/>
        <v>526721</v>
      </c>
      <c r="BM33" s="31">
        <f t="shared" si="25"/>
        <v>1091483</v>
      </c>
    </row>
    <row r="34" spans="1:65" s="47" customFormat="1" ht="18.75" customHeight="1">
      <c r="A34" s="29">
        <v>29</v>
      </c>
      <c r="B34" s="30" t="s">
        <v>39</v>
      </c>
      <c r="C34" s="31">
        <v>39</v>
      </c>
      <c r="D34" s="31">
        <v>43</v>
      </c>
      <c r="E34" s="31">
        <f t="shared" si="0"/>
        <v>82</v>
      </c>
      <c r="F34" s="31">
        <v>243</v>
      </c>
      <c r="G34" s="31">
        <v>239</v>
      </c>
      <c r="H34" s="31">
        <f t="shared" si="1"/>
        <v>482</v>
      </c>
      <c r="I34" s="31">
        <v>221</v>
      </c>
      <c r="J34" s="31">
        <v>206</v>
      </c>
      <c r="K34" s="31">
        <f t="shared" si="2"/>
        <v>427</v>
      </c>
      <c r="L34" s="31">
        <v>273</v>
      </c>
      <c r="M34" s="31">
        <v>241</v>
      </c>
      <c r="N34" s="31">
        <f t="shared" si="3"/>
        <v>514</v>
      </c>
      <c r="O34" s="31">
        <v>233</v>
      </c>
      <c r="P34" s="31">
        <v>236</v>
      </c>
      <c r="Q34" s="31">
        <f t="shared" si="4"/>
        <v>469</v>
      </c>
      <c r="R34" s="31">
        <v>271</v>
      </c>
      <c r="S34" s="31">
        <v>249</v>
      </c>
      <c r="T34" s="31">
        <f t="shared" si="5"/>
        <v>520</v>
      </c>
      <c r="U34" s="31">
        <f t="shared" si="13"/>
        <v>1241</v>
      </c>
      <c r="V34" s="31">
        <f t="shared" si="13"/>
        <v>1171</v>
      </c>
      <c r="W34" s="31">
        <f t="shared" si="14"/>
        <v>2412</v>
      </c>
      <c r="X34" s="31">
        <v>289</v>
      </c>
      <c r="Y34" s="31">
        <v>262</v>
      </c>
      <c r="Z34" s="32">
        <f t="shared" si="6"/>
        <v>551</v>
      </c>
      <c r="AA34" s="31">
        <v>316</v>
      </c>
      <c r="AB34" s="31">
        <v>268</v>
      </c>
      <c r="AC34" s="32">
        <f t="shared" si="7"/>
        <v>584</v>
      </c>
      <c r="AD34" s="31">
        <v>325</v>
      </c>
      <c r="AE34" s="31">
        <v>286</v>
      </c>
      <c r="AF34" s="32">
        <f t="shared" si="8"/>
        <v>611</v>
      </c>
      <c r="AG34" s="31">
        <f t="shared" si="15"/>
        <v>930</v>
      </c>
      <c r="AH34" s="31">
        <f t="shared" si="15"/>
        <v>816</v>
      </c>
      <c r="AI34" s="31">
        <f t="shared" si="16"/>
        <v>1746</v>
      </c>
      <c r="AJ34" s="31">
        <f t="shared" si="17"/>
        <v>2171</v>
      </c>
      <c r="AK34" s="31">
        <f t="shared" si="17"/>
        <v>1987</v>
      </c>
      <c r="AL34" s="31">
        <f t="shared" si="18"/>
        <v>4158</v>
      </c>
      <c r="AM34" s="31">
        <v>248</v>
      </c>
      <c r="AN34" s="31">
        <v>251</v>
      </c>
      <c r="AO34" s="32">
        <f t="shared" si="9"/>
        <v>499</v>
      </c>
      <c r="AP34" s="31">
        <v>168</v>
      </c>
      <c r="AQ34" s="31">
        <v>180</v>
      </c>
      <c r="AR34" s="32">
        <f t="shared" si="10"/>
        <v>348</v>
      </c>
      <c r="AS34" s="31">
        <f t="shared" si="19"/>
        <v>416</v>
      </c>
      <c r="AT34" s="31">
        <f t="shared" si="19"/>
        <v>431</v>
      </c>
      <c r="AU34" s="31">
        <f t="shared" si="20"/>
        <v>847</v>
      </c>
      <c r="AV34" s="31">
        <f t="shared" si="21"/>
        <v>2587</v>
      </c>
      <c r="AW34" s="31">
        <f t="shared" si="21"/>
        <v>2418</v>
      </c>
      <c r="AX34" s="31">
        <f t="shared" si="22"/>
        <v>5005</v>
      </c>
      <c r="AY34" s="31">
        <v>157</v>
      </c>
      <c r="AZ34" s="31">
        <v>219</v>
      </c>
      <c r="BA34" s="32">
        <f t="shared" si="26"/>
        <v>376</v>
      </c>
      <c r="BB34" s="31">
        <v>152</v>
      </c>
      <c r="BC34" s="31">
        <v>162</v>
      </c>
      <c r="BD34" s="32">
        <f t="shared" si="11"/>
        <v>314</v>
      </c>
      <c r="BE34" s="31">
        <f t="shared" si="27"/>
        <v>309</v>
      </c>
      <c r="BF34" s="31">
        <f t="shared" si="27"/>
        <v>381</v>
      </c>
      <c r="BG34" s="31">
        <f t="shared" si="28"/>
        <v>690</v>
      </c>
      <c r="BH34" s="31">
        <f t="shared" si="12"/>
        <v>2896</v>
      </c>
      <c r="BI34" s="31">
        <f t="shared" si="12"/>
        <v>2799</v>
      </c>
      <c r="BJ34" s="31">
        <f t="shared" si="23"/>
        <v>5695</v>
      </c>
      <c r="BK34" s="31">
        <f t="shared" si="24"/>
        <v>2935</v>
      </c>
      <c r="BL34" s="31">
        <f t="shared" si="24"/>
        <v>2842</v>
      </c>
      <c r="BM34" s="31">
        <f t="shared" si="25"/>
        <v>5777</v>
      </c>
    </row>
    <row r="35" spans="1:65" s="47" customFormat="1" ht="18.75" customHeight="1">
      <c r="A35" s="29">
        <v>30</v>
      </c>
      <c r="B35" s="30" t="s">
        <v>40</v>
      </c>
      <c r="C35" s="31">
        <v>0</v>
      </c>
      <c r="D35" s="31">
        <v>0</v>
      </c>
      <c r="E35" s="31">
        <f t="shared" si="0"/>
        <v>0</v>
      </c>
      <c r="F35" s="31">
        <v>0</v>
      </c>
      <c r="G35" s="31">
        <v>0</v>
      </c>
      <c r="H35" s="31">
        <f t="shared" si="1"/>
        <v>0</v>
      </c>
      <c r="I35" s="31">
        <v>0</v>
      </c>
      <c r="J35" s="31">
        <v>0</v>
      </c>
      <c r="K35" s="31">
        <f t="shared" si="2"/>
        <v>0</v>
      </c>
      <c r="L35" s="31">
        <v>0</v>
      </c>
      <c r="M35" s="31">
        <v>0</v>
      </c>
      <c r="N35" s="31">
        <f t="shared" si="3"/>
        <v>0</v>
      </c>
      <c r="O35" s="31">
        <v>0</v>
      </c>
      <c r="P35" s="31">
        <v>0</v>
      </c>
      <c r="Q35" s="31">
        <f t="shared" si="4"/>
        <v>0</v>
      </c>
      <c r="R35" s="31">
        <v>0</v>
      </c>
      <c r="S35" s="31">
        <v>0</v>
      </c>
      <c r="T35" s="31">
        <f t="shared" si="5"/>
        <v>0</v>
      </c>
      <c r="U35" s="31">
        <f t="shared" si="13"/>
        <v>0</v>
      </c>
      <c r="V35" s="31">
        <f t="shared" si="13"/>
        <v>0</v>
      </c>
      <c r="W35" s="31">
        <f t="shared" si="14"/>
        <v>0</v>
      </c>
      <c r="X35" s="31">
        <v>0</v>
      </c>
      <c r="Y35" s="31">
        <v>0</v>
      </c>
      <c r="Z35" s="32">
        <f t="shared" si="6"/>
        <v>0</v>
      </c>
      <c r="AA35" s="31">
        <v>0</v>
      </c>
      <c r="AB35" s="31">
        <v>0</v>
      </c>
      <c r="AC35" s="32">
        <f t="shared" si="7"/>
        <v>0</v>
      </c>
      <c r="AD35" s="31">
        <v>0</v>
      </c>
      <c r="AE35" s="31">
        <v>0</v>
      </c>
      <c r="AF35" s="32">
        <f t="shared" si="8"/>
        <v>0</v>
      </c>
      <c r="AG35" s="31">
        <f t="shared" si="15"/>
        <v>0</v>
      </c>
      <c r="AH35" s="31">
        <f t="shared" si="15"/>
        <v>0</v>
      </c>
      <c r="AI35" s="31">
        <f t="shared" si="16"/>
        <v>0</v>
      </c>
      <c r="AJ35" s="31">
        <f t="shared" si="17"/>
        <v>0</v>
      </c>
      <c r="AK35" s="31">
        <f t="shared" si="17"/>
        <v>0</v>
      </c>
      <c r="AL35" s="31">
        <f t="shared" si="18"/>
        <v>0</v>
      </c>
      <c r="AM35" s="31">
        <v>0</v>
      </c>
      <c r="AN35" s="31">
        <v>0</v>
      </c>
      <c r="AO35" s="32">
        <f t="shared" si="9"/>
        <v>0</v>
      </c>
      <c r="AP35" s="31">
        <v>0</v>
      </c>
      <c r="AQ35" s="31">
        <v>0</v>
      </c>
      <c r="AR35" s="32">
        <f t="shared" si="10"/>
        <v>0</v>
      </c>
      <c r="AS35" s="31">
        <f t="shared" si="19"/>
        <v>0</v>
      </c>
      <c r="AT35" s="31">
        <f t="shared" si="19"/>
        <v>0</v>
      </c>
      <c r="AU35" s="31">
        <f t="shared" si="20"/>
        <v>0</v>
      </c>
      <c r="AV35" s="31">
        <f t="shared" si="21"/>
        <v>0</v>
      </c>
      <c r="AW35" s="31">
        <f t="shared" si="21"/>
        <v>0</v>
      </c>
      <c r="AX35" s="31">
        <f t="shared" si="22"/>
        <v>0</v>
      </c>
      <c r="AY35" s="31">
        <v>0</v>
      </c>
      <c r="AZ35" s="31">
        <v>0</v>
      </c>
      <c r="BA35" s="32">
        <f t="shared" si="26"/>
        <v>0</v>
      </c>
      <c r="BB35" s="31">
        <v>0</v>
      </c>
      <c r="BC35" s="31">
        <v>0</v>
      </c>
      <c r="BD35" s="32">
        <f t="shared" si="11"/>
        <v>0</v>
      </c>
      <c r="BE35" s="31">
        <f t="shared" si="27"/>
        <v>0</v>
      </c>
      <c r="BF35" s="31">
        <f t="shared" si="27"/>
        <v>0</v>
      </c>
      <c r="BG35" s="31">
        <f t="shared" si="28"/>
        <v>0</v>
      </c>
      <c r="BH35" s="31">
        <f t="shared" si="12"/>
        <v>0</v>
      </c>
      <c r="BI35" s="31">
        <f t="shared" si="12"/>
        <v>0</v>
      </c>
      <c r="BJ35" s="31">
        <f t="shared" si="23"/>
        <v>0</v>
      </c>
      <c r="BK35" s="31">
        <f t="shared" si="24"/>
        <v>0</v>
      </c>
      <c r="BL35" s="31">
        <f t="shared" si="24"/>
        <v>0</v>
      </c>
      <c r="BM35" s="31">
        <f t="shared" si="25"/>
        <v>0</v>
      </c>
    </row>
    <row r="36" spans="1:65" s="47" customFormat="1" ht="18.75" customHeight="1">
      <c r="A36" s="29">
        <v>31</v>
      </c>
      <c r="B36" s="30" t="s">
        <v>41</v>
      </c>
      <c r="C36" s="35">
        <v>0</v>
      </c>
      <c r="D36" s="35">
        <v>0</v>
      </c>
      <c r="E36" s="31">
        <f t="shared" si="0"/>
        <v>0</v>
      </c>
      <c r="F36" s="35">
        <v>2704</v>
      </c>
      <c r="G36" s="35">
        <v>2524</v>
      </c>
      <c r="H36" s="31">
        <f t="shared" si="1"/>
        <v>5228</v>
      </c>
      <c r="I36" s="35">
        <v>2776</v>
      </c>
      <c r="J36" s="35">
        <v>2821</v>
      </c>
      <c r="K36" s="31">
        <f t="shared" si="2"/>
        <v>5597</v>
      </c>
      <c r="L36" s="35">
        <v>3004</v>
      </c>
      <c r="M36" s="35">
        <v>2780</v>
      </c>
      <c r="N36" s="31">
        <f t="shared" si="3"/>
        <v>5784</v>
      </c>
      <c r="O36" s="35">
        <v>2884</v>
      </c>
      <c r="P36" s="35">
        <v>2710</v>
      </c>
      <c r="Q36" s="31">
        <f t="shared" si="4"/>
        <v>5594</v>
      </c>
      <c r="R36" s="35">
        <v>2843</v>
      </c>
      <c r="S36" s="35">
        <v>2644</v>
      </c>
      <c r="T36" s="31">
        <f t="shared" si="5"/>
        <v>5487</v>
      </c>
      <c r="U36" s="31">
        <f t="shared" si="13"/>
        <v>14211</v>
      </c>
      <c r="V36" s="31">
        <f t="shared" si="13"/>
        <v>13479</v>
      </c>
      <c r="W36" s="31">
        <f t="shared" si="14"/>
        <v>27690</v>
      </c>
      <c r="X36" s="35">
        <v>2528</v>
      </c>
      <c r="Y36" s="35">
        <v>2013</v>
      </c>
      <c r="Z36" s="32">
        <f t="shared" si="6"/>
        <v>4541</v>
      </c>
      <c r="AA36" s="35">
        <v>2209</v>
      </c>
      <c r="AB36" s="35">
        <v>1774</v>
      </c>
      <c r="AC36" s="32">
        <f t="shared" si="7"/>
        <v>3983</v>
      </c>
      <c r="AD36" s="35">
        <v>2262</v>
      </c>
      <c r="AE36" s="35">
        <v>1502</v>
      </c>
      <c r="AF36" s="32">
        <f t="shared" si="8"/>
        <v>3764</v>
      </c>
      <c r="AG36" s="31">
        <f t="shared" si="15"/>
        <v>6999</v>
      </c>
      <c r="AH36" s="31">
        <f t="shared" si="15"/>
        <v>5289</v>
      </c>
      <c r="AI36" s="31">
        <f t="shared" si="16"/>
        <v>12288</v>
      </c>
      <c r="AJ36" s="31">
        <f t="shared" si="17"/>
        <v>21210</v>
      </c>
      <c r="AK36" s="31">
        <f t="shared" si="17"/>
        <v>18768</v>
      </c>
      <c r="AL36" s="31">
        <f t="shared" si="18"/>
        <v>39978</v>
      </c>
      <c r="AM36" s="35">
        <v>1448</v>
      </c>
      <c r="AN36" s="35">
        <v>987</v>
      </c>
      <c r="AO36" s="32">
        <f t="shared" si="9"/>
        <v>2435</v>
      </c>
      <c r="AP36" s="35">
        <v>1098</v>
      </c>
      <c r="AQ36" s="35">
        <v>734</v>
      </c>
      <c r="AR36" s="32">
        <f t="shared" si="10"/>
        <v>1832</v>
      </c>
      <c r="AS36" s="31">
        <f t="shared" si="19"/>
        <v>2546</v>
      </c>
      <c r="AT36" s="31">
        <f t="shared" si="19"/>
        <v>1721</v>
      </c>
      <c r="AU36" s="31">
        <f t="shared" si="20"/>
        <v>4267</v>
      </c>
      <c r="AV36" s="31">
        <f t="shared" si="21"/>
        <v>23756</v>
      </c>
      <c r="AW36" s="31">
        <f t="shared" si="21"/>
        <v>20489</v>
      </c>
      <c r="AX36" s="31">
        <f t="shared" si="22"/>
        <v>44245</v>
      </c>
      <c r="AY36" s="35">
        <v>520</v>
      </c>
      <c r="AZ36" s="35">
        <v>312</v>
      </c>
      <c r="BA36" s="32">
        <f t="shared" si="26"/>
        <v>832</v>
      </c>
      <c r="BB36" s="35">
        <v>622</v>
      </c>
      <c r="BC36" s="35">
        <v>353</v>
      </c>
      <c r="BD36" s="32">
        <f t="shared" si="11"/>
        <v>975</v>
      </c>
      <c r="BE36" s="31">
        <f t="shared" si="27"/>
        <v>1142</v>
      </c>
      <c r="BF36" s="31">
        <f t="shared" si="27"/>
        <v>665</v>
      </c>
      <c r="BG36" s="31">
        <f t="shared" si="28"/>
        <v>1807</v>
      </c>
      <c r="BH36" s="31">
        <f t="shared" si="12"/>
        <v>24898</v>
      </c>
      <c r="BI36" s="31">
        <f t="shared" si="12"/>
        <v>21154</v>
      </c>
      <c r="BJ36" s="31">
        <f t="shared" si="23"/>
        <v>46052</v>
      </c>
      <c r="BK36" s="31">
        <f t="shared" si="24"/>
        <v>24898</v>
      </c>
      <c r="BL36" s="31">
        <f t="shared" si="24"/>
        <v>21154</v>
      </c>
      <c r="BM36" s="31">
        <f t="shared" si="25"/>
        <v>46052</v>
      </c>
    </row>
    <row r="37" spans="1:65" s="47" customFormat="1" ht="18.75" customHeight="1">
      <c r="A37" s="29">
        <v>32</v>
      </c>
      <c r="B37" s="30" t="s">
        <v>42</v>
      </c>
      <c r="C37" s="31">
        <v>26</v>
      </c>
      <c r="D37" s="31">
        <v>28</v>
      </c>
      <c r="E37" s="31">
        <f t="shared" si="0"/>
        <v>54</v>
      </c>
      <c r="F37" s="31">
        <v>226</v>
      </c>
      <c r="G37" s="31">
        <v>210</v>
      </c>
      <c r="H37" s="31">
        <f t="shared" si="1"/>
        <v>436</v>
      </c>
      <c r="I37" s="31">
        <v>231</v>
      </c>
      <c r="J37" s="31">
        <v>194</v>
      </c>
      <c r="K37" s="31">
        <f t="shared" si="2"/>
        <v>425</v>
      </c>
      <c r="L37" s="31">
        <v>235</v>
      </c>
      <c r="M37" s="31">
        <v>206</v>
      </c>
      <c r="N37" s="31">
        <f t="shared" si="3"/>
        <v>441</v>
      </c>
      <c r="O37" s="31">
        <v>209</v>
      </c>
      <c r="P37" s="31">
        <v>179</v>
      </c>
      <c r="Q37" s="31">
        <f t="shared" si="4"/>
        <v>388</v>
      </c>
      <c r="R37" s="31">
        <v>207</v>
      </c>
      <c r="S37" s="31">
        <v>181</v>
      </c>
      <c r="T37" s="31">
        <f t="shared" si="5"/>
        <v>388</v>
      </c>
      <c r="U37" s="31">
        <f t="shared" si="13"/>
        <v>1108</v>
      </c>
      <c r="V37" s="31">
        <f t="shared" si="13"/>
        <v>970</v>
      </c>
      <c r="W37" s="31">
        <f t="shared" si="14"/>
        <v>2078</v>
      </c>
      <c r="X37" s="31">
        <v>211</v>
      </c>
      <c r="Y37" s="31">
        <v>160</v>
      </c>
      <c r="Z37" s="32">
        <f t="shared" si="6"/>
        <v>371</v>
      </c>
      <c r="AA37" s="31">
        <v>199</v>
      </c>
      <c r="AB37" s="31">
        <v>175</v>
      </c>
      <c r="AC37" s="32">
        <f t="shared" si="7"/>
        <v>374</v>
      </c>
      <c r="AD37" s="31">
        <v>215</v>
      </c>
      <c r="AE37" s="31">
        <v>151</v>
      </c>
      <c r="AF37" s="32">
        <f t="shared" si="8"/>
        <v>366</v>
      </c>
      <c r="AG37" s="31">
        <f t="shared" si="15"/>
        <v>625</v>
      </c>
      <c r="AH37" s="31">
        <f t="shared" si="15"/>
        <v>486</v>
      </c>
      <c r="AI37" s="31">
        <f t="shared" si="16"/>
        <v>1111</v>
      </c>
      <c r="AJ37" s="31">
        <f t="shared" si="17"/>
        <v>1733</v>
      </c>
      <c r="AK37" s="31">
        <f t="shared" si="17"/>
        <v>1456</v>
      </c>
      <c r="AL37" s="31">
        <f t="shared" si="18"/>
        <v>3189</v>
      </c>
      <c r="AM37" s="31">
        <v>158</v>
      </c>
      <c r="AN37" s="31">
        <v>141</v>
      </c>
      <c r="AO37" s="32">
        <f t="shared" si="9"/>
        <v>299</v>
      </c>
      <c r="AP37" s="31">
        <v>108</v>
      </c>
      <c r="AQ37" s="31">
        <v>113</v>
      </c>
      <c r="AR37" s="32">
        <f t="shared" si="10"/>
        <v>221</v>
      </c>
      <c r="AS37" s="31">
        <f t="shared" si="19"/>
        <v>266</v>
      </c>
      <c r="AT37" s="31">
        <f t="shared" si="19"/>
        <v>254</v>
      </c>
      <c r="AU37" s="31">
        <f t="shared" si="20"/>
        <v>520</v>
      </c>
      <c r="AV37" s="31">
        <f t="shared" si="21"/>
        <v>1999</v>
      </c>
      <c r="AW37" s="31">
        <f t="shared" si="21"/>
        <v>1710</v>
      </c>
      <c r="AX37" s="31">
        <f t="shared" si="22"/>
        <v>3709</v>
      </c>
      <c r="AY37" s="31">
        <v>71</v>
      </c>
      <c r="AZ37" s="31">
        <v>69</v>
      </c>
      <c r="BA37" s="32">
        <f t="shared" si="26"/>
        <v>140</v>
      </c>
      <c r="BB37" s="31">
        <v>54</v>
      </c>
      <c r="BC37" s="31">
        <v>52</v>
      </c>
      <c r="BD37" s="32">
        <f t="shared" si="11"/>
        <v>106</v>
      </c>
      <c r="BE37" s="31">
        <f t="shared" si="27"/>
        <v>125</v>
      </c>
      <c r="BF37" s="31">
        <f t="shared" si="27"/>
        <v>121</v>
      </c>
      <c r="BG37" s="31">
        <f t="shared" si="28"/>
        <v>246</v>
      </c>
      <c r="BH37" s="31">
        <f t="shared" si="12"/>
        <v>2124</v>
      </c>
      <c r="BI37" s="31">
        <f t="shared" si="12"/>
        <v>1831</v>
      </c>
      <c r="BJ37" s="31">
        <f t="shared" si="23"/>
        <v>3955</v>
      </c>
      <c r="BK37" s="31">
        <f t="shared" si="24"/>
        <v>2150</v>
      </c>
      <c r="BL37" s="31">
        <f t="shared" si="24"/>
        <v>1859</v>
      </c>
      <c r="BM37" s="31">
        <f t="shared" si="25"/>
        <v>4009</v>
      </c>
    </row>
    <row r="38" spans="1:65" s="47" customFormat="1" ht="18.75" customHeight="1">
      <c r="A38" s="29">
        <v>33</v>
      </c>
      <c r="B38" s="30" t="s">
        <v>43</v>
      </c>
      <c r="C38" s="31">
        <v>207</v>
      </c>
      <c r="D38" s="31">
        <v>250</v>
      </c>
      <c r="E38" s="31">
        <f t="shared" si="0"/>
        <v>457</v>
      </c>
      <c r="F38" s="31">
        <v>652</v>
      </c>
      <c r="G38" s="31">
        <v>562</v>
      </c>
      <c r="H38" s="31">
        <f t="shared" si="1"/>
        <v>1214</v>
      </c>
      <c r="I38" s="31">
        <v>598</v>
      </c>
      <c r="J38" s="31">
        <v>539</v>
      </c>
      <c r="K38" s="31">
        <f t="shared" si="2"/>
        <v>1137</v>
      </c>
      <c r="L38" s="31">
        <v>609</v>
      </c>
      <c r="M38" s="31">
        <v>476</v>
      </c>
      <c r="N38" s="31">
        <f t="shared" si="3"/>
        <v>1085</v>
      </c>
      <c r="O38" s="31">
        <v>631</v>
      </c>
      <c r="P38" s="31">
        <v>534</v>
      </c>
      <c r="Q38" s="31">
        <f t="shared" si="4"/>
        <v>1165</v>
      </c>
      <c r="R38" s="31">
        <v>627</v>
      </c>
      <c r="S38" s="31">
        <v>525</v>
      </c>
      <c r="T38" s="31">
        <f t="shared" si="5"/>
        <v>1152</v>
      </c>
      <c r="U38" s="31">
        <f t="shared" si="13"/>
        <v>3117</v>
      </c>
      <c r="V38" s="31">
        <f t="shared" si="13"/>
        <v>2636</v>
      </c>
      <c r="W38" s="31">
        <f t="shared" si="14"/>
        <v>5753</v>
      </c>
      <c r="X38" s="31">
        <v>572</v>
      </c>
      <c r="Y38" s="31">
        <v>460</v>
      </c>
      <c r="Z38" s="32">
        <f t="shared" si="6"/>
        <v>1032</v>
      </c>
      <c r="AA38" s="31">
        <v>518</v>
      </c>
      <c r="AB38" s="31">
        <v>454</v>
      </c>
      <c r="AC38" s="32">
        <f t="shared" si="7"/>
        <v>972</v>
      </c>
      <c r="AD38" s="31">
        <v>562</v>
      </c>
      <c r="AE38" s="31">
        <v>509</v>
      </c>
      <c r="AF38" s="32">
        <f t="shared" si="8"/>
        <v>1071</v>
      </c>
      <c r="AG38" s="31">
        <f t="shared" si="15"/>
        <v>1652</v>
      </c>
      <c r="AH38" s="31">
        <f t="shared" si="15"/>
        <v>1423</v>
      </c>
      <c r="AI38" s="31">
        <f t="shared" si="16"/>
        <v>3075</v>
      </c>
      <c r="AJ38" s="31">
        <f t="shared" si="17"/>
        <v>4769</v>
      </c>
      <c r="AK38" s="31">
        <f t="shared" si="17"/>
        <v>4059</v>
      </c>
      <c r="AL38" s="31">
        <f t="shared" si="18"/>
        <v>8828</v>
      </c>
      <c r="AM38" s="31">
        <v>544</v>
      </c>
      <c r="AN38" s="31">
        <v>470</v>
      </c>
      <c r="AO38" s="32">
        <f t="shared" si="9"/>
        <v>1014</v>
      </c>
      <c r="AP38" s="31">
        <v>491</v>
      </c>
      <c r="AQ38" s="31">
        <v>411</v>
      </c>
      <c r="AR38" s="32">
        <f>AP38+AQ38</f>
        <v>902</v>
      </c>
      <c r="AS38" s="31">
        <f t="shared" si="19"/>
        <v>1035</v>
      </c>
      <c r="AT38" s="31">
        <f t="shared" si="19"/>
        <v>881</v>
      </c>
      <c r="AU38" s="31">
        <f t="shared" si="20"/>
        <v>1916</v>
      </c>
      <c r="AV38" s="31">
        <f t="shared" si="21"/>
        <v>5804</v>
      </c>
      <c r="AW38" s="31">
        <f t="shared" si="21"/>
        <v>4940</v>
      </c>
      <c r="AX38" s="31">
        <f t="shared" si="22"/>
        <v>10744</v>
      </c>
      <c r="AY38" s="31">
        <v>506</v>
      </c>
      <c r="AZ38" s="31">
        <v>469</v>
      </c>
      <c r="BA38" s="32">
        <f t="shared" si="26"/>
        <v>975</v>
      </c>
      <c r="BB38" s="31">
        <v>376</v>
      </c>
      <c r="BC38" s="31">
        <v>404</v>
      </c>
      <c r="BD38" s="32">
        <f t="shared" si="11"/>
        <v>780</v>
      </c>
      <c r="BE38" s="31">
        <f t="shared" si="27"/>
        <v>882</v>
      </c>
      <c r="BF38" s="31">
        <f t="shared" si="27"/>
        <v>873</v>
      </c>
      <c r="BG38" s="31">
        <f t="shared" si="28"/>
        <v>1755</v>
      </c>
      <c r="BH38" s="31">
        <f t="shared" si="12"/>
        <v>6686</v>
      </c>
      <c r="BI38" s="31">
        <f t="shared" si="12"/>
        <v>5813</v>
      </c>
      <c r="BJ38" s="31">
        <f t="shared" si="23"/>
        <v>12499</v>
      </c>
      <c r="BK38" s="31">
        <f t="shared" si="24"/>
        <v>6893</v>
      </c>
      <c r="BL38" s="31">
        <f t="shared" si="24"/>
        <v>6063</v>
      </c>
      <c r="BM38" s="31">
        <f t="shared" si="25"/>
        <v>12956</v>
      </c>
    </row>
    <row r="39" spans="1:65" s="47" customFormat="1" ht="18.75" customHeight="1">
      <c r="A39" s="29">
        <v>34</v>
      </c>
      <c r="B39" s="30" t="s">
        <v>44</v>
      </c>
      <c r="C39" s="31">
        <v>462</v>
      </c>
      <c r="D39" s="31">
        <v>424</v>
      </c>
      <c r="E39" s="31">
        <f t="shared" si="0"/>
        <v>886</v>
      </c>
      <c r="F39" s="31">
        <v>571</v>
      </c>
      <c r="G39" s="31">
        <v>525</v>
      </c>
      <c r="H39" s="31">
        <f t="shared" si="1"/>
        <v>1096</v>
      </c>
      <c r="I39" s="31">
        <v>593</v>
      </c>
      <c r="J39" s="31">
        <v>590</v>
      </c>
      <c r="K39" s="31">
        <f t="shared" si="2"/>
        <v>1183</v>
      </c>
      <c r="L39" s="31">
        <v>652</v>
      </c>
      <c r="M39" s="31">
        <v>591</v>
      </c>
      <c r="N39" s="31">
        <f t="shared" si="3"/>
        <v>1243</v>
      </c>
      <c r="O39" s="31">
        <v>647</v>
      </c>
      <c r="P39" s="31">
        <v>651</v>
      </c>
      <c r="Q39" s="31">
        <f t="shared" si="4"/>
        <v>1298</v>
      </c>
      <c r="R39" s="31">
        <v>851</v>
      </c>
      <c r="S39" s="31">
        <v>963</v>
      </c>
      <c r="T39" s="31">
        <f t="shared" si="5"/>
        <v>1814</v>
      </c>
      <c r="U39" s="31">
        <f t="shared" si="13"/>
        <v>3314</v>
      </c>
      <c r="V39" s="31">
        <f t="shared" si="13"/>
        <v>3320</v>
      </c>
      <c r="W39" s="31">
        <f t="shared" si="14"/>
        <v>6634</v>
      </c>
      <c r="X39" s="31">
        <v>577</v>
      </c>
      <c r="Y39" s="31">
        <v>636</v>
      </c>
      <c r="Z39" s="32">
        <f t="shared" si="6"/>
        <v>1213</v>
      </c>
      <c r="AA39" s="31">
        <v>542</v>
      </c>
      <c r="AB39" s="31">
        <v>549</v>
      </c>
      <c r="AC39" s="32">
        <f t="shared" si="7"/>
        <v>1091</v>
      </c>
      <c r="AD39" s="31">
        <v>593</v>
      </c>
      <c r="AE39" s="31">
        <v>545</v>
      </c>
      <c r="AF39" s="32">
        <f t="shared" si="8"/>
        <v>1138</v>
      </c>
      <c r="AG39" s="31">
        <f t="shared" si="15"/>
        <v>1712</v>
      </c>
      <c r="AH39" s="31">
        <f t="shared" si="15"/>
        <v>1730</v>
      </c>
      <c r="AI39" s="31">
        <f t="shared" si="16"/>
        <v>3442</v>
      </c>
      <c r="AJ39" s="31">
        <f t="shared" si="17"/>
        <v>5026</v>
      </c>
      <c r="AK39" s="31">
        <f t="shared" si="17"/>
        <v>5050</v>
      </c>
      <c r="AL39" s="31">
        <f t="shared" si="18"/>
        <v>10076</v>
      </c>
      <c r="AM39" s="31">
        <v>694</v>
      </c>
      <c r="AN39" s="31">
        <v>634</v>
      </c>
      <c r="AO39" s="32">
        <f t="shared" si="9"/>
        <v>1328</v>
      </c>
      <c r="AP39" s="31">
        <v>551</v>
      </c>
      <c r="AQ39" s="31">
        <v>585</v>
      </c>
      <c r="AR39" s="32">
        <f t="shared" si="10"/>
        <v>1136</v>
      </c>
      <c r="AS39" s="31">
        <f t="shared" si="19"/>
        <v>1245</v>
      </c>
      <c r="AT39" s="31">
        <f t="shared" si="19"/>
        <v>1219</v>
      </c>
      <c r="AU39" s="31">
        <f t="shared" si="20"/>
        <v>2464</v>
      </c>
      <c r="AV39" s="31">
        <f t="shared" si="21"/>
        <v>6271</v>
      </c>
      <c r="AW39" s="31">
        <f t="shared" si="21"/>
        <v>6269</v>
      </c>
      <c r="AX39" s="31">
        <f t="shared" si="22"/>
        <v>12540</v>
      </c>
      <c r="AY39" s="31">
        <v>525</v>
      </c>
      <c r="AZ39" s="31">
        <v>567</v>
      </c>
      <c r="BA39" s="32">
        <f t="shared" si="26"/>
        <v>1092</v>
      </c>
      <c r="BB39" s="31">
        <v>627</v>
      </c>
      <c r="BC39" s="31">
        <v>571</v>
      </c>
      <c r="BD39" s="32">
        <f t="shared" si="11"/>
        <v>1198</v>
      </c>
      <c r="BE39" s="31">
        <f t="shared" si="27"/>
        <v>1152</v>
      </c>
      <c r="BF39" s="31">
        <f t="shared" si="27"/>
        <v>1138</v>
      </c>
      <c r="BG39" s="31">
        <f t="shared" si="28"/>
        <v>2290</v>
      </c>
      <c r="BH39" s="31">
        <f t="shared" si="12"/>
        <v>7423</v>
      </c>
      <c r="BI39" s="31">
        <f t="shared" si="12"/>
        <v>7407</v>
      </c>
      <c r="BJ39" s="31">
        <f t="shared" si="23"/>
        <v>14830</v>
      </c>
      <c r="BK39" s="31">
        <f t="shared" si="24"/>
        <v>7885</v>
      </c>
      <c r="BL39" s="31">
        <f t="shared" si="24"/>
        <v>7831</v>
      </c>
      <c r="BM39" s="31">
        <f t="shared" si="25"/>
        <v>15716</v>
      </c>
    </row>
    <row r="40" spans="1:65" s="47" customFormat="1" ht="18.75" customHeight="1">
      <c r="A40" s="29">
        <v>35</v>
      </c>
      <c r="B40" s="30" t="s">
        <v>45</v>
      </c>
      <c r="C40" s="31">
        <v>0</v>
      </c>
      <c r="D40" s="31">
        <v>0</v>
      </c>
      <c r="E40" s="31">
        <f t="shared" si="0"/>
        <v>0</v>
      </c>
      <c r="F40" s="31">
        <v>0</v>
      </c>
      <c r="G40" s="31">
        <v>0</v>
      </c>
      <c r="H40" s="31">
        <f t="shared" si="1"/>
        <v>0</v>
      </c>
      <c r="I40" s="31">
        <v>0</v>
      </c>
      <c r="J40" s="31">
        <v>0</v>
      </c>
      <c r="K40" s="31">
        <f t="shared" si="2"/>
        <v>0</v>
      </c>
      <c r="L40" s="31">
        <v>0</v>
      </c>
      <c r="M40" s="31">
        <v>0</v>
      </c>
      <c r="N40" s="31">
        <f t="shared" si="3"/>
        <v>0</v>
      </c>
      <c r="O40" s="31">
        <v>0</v>
      </c>
      <c r="P40" s="31">
        <v>0</v>
      </c>
      <c r="Q40" s="31">
        <f t="shared" si="4"/>
        <v>0</v>
      </c>
      <c r="R40" s="31">
        <v>0</v>
      </c>
      <c r="S40" s="31">
        <v>0</v>
      </c>
      <c r="T40" s="31">
        <f t="shared" si="5"/>
        <v>0</v>
      </c>
      <c r="U40" s="31">
        <f t="shared" si="13"/>
        <v>0</v>
      </c>
      <c r="V40" s="31">
        <f t="shared" si="13"/>
        <v>0</v>
      </c>
      <c r="W40" s="31">
        <f t="shared" si="14"/>
        <v>0</v>
      </c>
      <c r="X40" s="31">
        <v>0</v>
      </c>
      <c r="Y40" s="31">
        <v>0</v>
      </c>
      <c r="Z40" s="32">
        <f t="shared" si="6"/>
        <v>0</v>
      </c>
      <c r="AA40" s="31">
        <v>0</v>
      </c>
      <c r="AB40" s="31">
        <v>0</v>
      </c>
      <c r="AC40" s="32">
        <f t="shared" si="7"/>
        <v>0</v>
      </c>
      <c r="AD40" s="31">
        <v>0</v>
      </c>
      <c r="AE40" s="31">
        <v>0</v>
      </c>
      <c r="AF40" s="32">
        <f t="shared" si="8"/>
        <v>0</v>
      </c>
      <c r="AG40" s="31">
        <f t="shared" si="15"/>
        <v>0</v>
      </c>
      <c r="AH40" s="31">
        <f t="shared" si="15"/>
        <v>0</v>
      </c>
      <c r="AI40" s="31">
        <f t="shared" si="16"/>
        <v>0</v>
      </c>
      <c r="AJ40" s="31">
        <f t="shared" si="17"/>
        <v>0</v>
      </c>
      <c r="AK40" s="31">
        <f t="shared" si="17"/>
        <v>0</v>
      </c>
      <c r="AL40" s="31">
        <f t="shared" si="18"/>
        <v>0</v>
      </c>
      <c r="AM40" s="31">
        <v>0</v>
      </c>
      <c r="AN40" s="31">
        <v>0</v>
      </c>
      <c r="AO40" s="32">
        <f t="shared" si="9"/>
        <v>0</v>
      </c>
      <c r="AP40" s="31">
        <v>0</v>
      </c>
      <c r="AQ40" s="31">
        <v>0</v>
      </c>
      <c r="AR40" s="32">
        <f t="shared" si="10"/>
        <v>0</v>
      </c>
      <c r="AS40" s="31">
        <f t="shared" si="19"/>
        <v>0</v>
      </c>
      <c r="AT40" s="31">
        <f t="shared" si="19"/>
        <v>0</v>
      </c>
      <c r="AU40" s="31">
        <f t="shared" si="20"/>
        <v>0</v>
      </c>
      <c r="AV40" s="31">
        <f t="shared" si="21"/>
        <v>0</v>
      </c>
      <c r="AW40" s="31">
        <f t="shared" si="21"/>
        <v>0</v>
      </c>
      <c r="AX40" s="31">
        <f t="shared" si="22"/>
        <v>0</v>
      </c>
      <c r="AY40" s="31">
        <v>0</v>
      </c>
      <c r="AZ40" s="31">
        <v>0</v>
      </c>
      <c r="BA40" s="32">
        <f t="shared" si="26"/>
        <v>0</v>
      </c>
      <c r="BB40" s="31">
        <v>0</v>
      </c>
      <c r="BC40" s="31">
        <v>0</v>
      </c>
      <c r="BD40" s="32">
        <f t="shared" si="11"/>
        <v>0</v>
      </c>
      <c r="BE40" s="31">
        <f t="shared" si="27"/>
        <v>0</v>
      </c>
      <c r="BF40" s="31">
        <f t="shared" si="27"/>
        <v>0</v>
      </c>
      <c r="BG40" s="31">
        <f t="shared" si="28"/>
        <v>0</v>
      </c>
      <c r="BH40" s="31">
        <f t="shared" si="12"/>
        <v>0</v>
      </c>
      <c r="BI40" s="31">
        <f t="shared" si="12"/>
        <v>0</v>
      </c>
      <c r="BJ40" s="31">
        <f t="shared" si="23"/>
        <v>0</v>
      </c>
      <c r="BK40" s="31">
        <f t="shared" si="24"/>
        <v>0</v>
      </c>
      <c r="BL40" s="31">
        <f t="shared" si="24"/>
        <v>0</v>
      </c>
      <c r="BM40" s="31">
        <f t="shared" si="25"/>
        <v>0</v>
      </c>
    </row>
    <row r="41" spans="1:65" s="93" customFormat="1" ht="18" customHeight="1">
      <c r="A41" s="193" t="s">
        <v>46</v>
      </c>
      <c r="B41" s="193"/>
      <c r="C41" s="99">
        <f>SUM(C6:C40)</f>
        <v>570204</v>
      </c>
      <c r="D41" s="99">
        <f>SUM(D6:D40)</f>
        <v>532918</v>
      </c>
      <c r="E41" s="99">
        <f t="shared" ref="E41:BM41" si="43">SUM(E6:E40)</f>
        <v>1103122</v>
      </c>
      <c r="F41" s="99">
        <f t="shared" si="43"/>
        <v>2006057</v>
      </c>
      <c r="G41" s="99">
        <f t="shared" si="43"/>
        <v>1851234</v>
      </c>
      <c r="H41" s="100">
        <f t="shared" si="43"/>
        <v>3857291</v>
      </c>
      <c r="I41" s="100">
        <f t="shared" si="43"/>
        <v>1612845</v>
      </c>
      <c r="J41" s="100">
        <f t="shared" si="43"/>
        <v>1517096</v>
      </c>
      <c r="K41" s="100">
        <f t="shared" si="43"/>
        <v>3129941</v>
      </c>
      <c r="L41" s="100">
        <f t="shared" si="43"/>
        <v>1494240</v>
      </c>
      <c r="M41" s="100">
        <f t="shared" si="43"/>
        <v>1408750</v>
      </c>
      <c r="N41" s="100">
        <f t="shared" si="43"/>
        <v>2902990</v>
      </c>
      <c r="O41" s="100">
        <f t="shared" si="43"/>
        <v>1355996</v>
      </c>
      <c r="P41" s="100">
        <f t="shared" si="43"/>
        <v>1279486</v>
      </c>
      <c r="Q41" s="100">
        <f t="shared" si="43"/>
        <v>2635482</v>
      </c>
      <c r="R41" s="100">
        <f t="shared" si="43"/>
        <v>1238025</v>
      </c>
      <c r="S41" s="100">
        <f t="shared" si="43"/>
        <v>1157013</v>
      </c>
      <c r="T41" s="100">
        <f t="shared" si="43"/>
        <v>2395038</v>
      </c>
      <c r="U41" s="100">
        <f t="shared" si="43"/>
        <v>7707163</v>
      </c>
      <c r="V41" s="100">
        <f t="shared" si="43"/>
        <v>7213579</v>
      </c>
      <c r="W41" s="99">
        <f t="shared" si="43"/>
        <v>14920742</v>
      </c>
      <c r="X41" s="100">
        <f t="shared" si="43"/>
        <v>1042461</v>
      </c>
      <c r="Y41" s="100">
        <f t="shared" si="43"/>
        <v>950647</v>
      </c>
      <c r="Z41" s="100">
        <f t="shared" si="43"/>
        <v>1993108</v>
      </c>
      <c r="AA41" s="100">
        <f t="shared" si="43"/>
        <v>914722</v>
      </c>
      <c r="AB41" s="100">
        <f t="shared" si="43"/>
        <v>805891</v>
      </c>
      <c r="AC41" s="99">
        <f t="shared" si="43"/>
        <v>1720613</v>
      </c>
      <c r="AD41" s="99">
        <f t="shared" si="43"/>
        <v>792779</v>
      </c>
      <c r="AE41" s="99">
        <f t="shared" si="43"/>
        <v>657379</v>
      </c>
      <c r="AF41" s="100">
        <f t="shared" si="43"/>
        <v>1450158</v>
      </c>
      <c r="AG41" s="99">
        <f t="shared" si="43"/>
        <v>2749962</v>
      </c>
      <c r="AH41" s="99">
        <f t="shared" si="43"/>
        <v>2413917</v>
      </c>
      <c r="AI41" s="99">
        <f t="shared" si="43"/>
        <v>5163879</v>
      </c>
      <c r="AJ41" s="101">
        <f t="shared" si="43"/>
        <v>10457125</v>
      </c>
      <c r="AK41" s="101">
        <f t="shared" si="43"/>
        <v>9627496</v>
      </c>
      <c r="AL41" s="101">
        <f t="shared" si="43"/>
        <v>20084621</v>
      </c>
      <c r="AM41" s="99">
        <f t="shared" si="43"/>
        <v>634058</v>
      </c>
      <c r="AN41" s="99">
        <f t="shared" si="43"/>
        <v>490938</v>
      </c>
      <c r="AO41" s="100">
        <f t="shared" si="43"/>
        <v>1124996</v>
      </c>
      <c r="AP41" s="100">
        <f t="shared" si="43"/>
        <v>531251</v>
      </c>
      <c r="AQ41" s="100">
        <f t="shared" si="43"/>
        <v>405529</v>
      </c>
      <c r="AR41" s="100">
        <f t="shared" si="43"/>
        <v>936780</v>
      </c>
      <c r="AS41" s="100">
        <f t="shared" si="43"/>
        <v>1165309</v>
      </c>
      <c r="AT41" s="100">
        <f t="shared" si="43"/>
        <v>896467</v>
      </c>
      <c r="AU41" s="100">
        <f t="shared" si="43"/>
        <v>2061776</v>
      </c>
      <c r="AV41" s="100">
        <f t="shared" si="43"/>
        <v>11622434</v>
      </c>
      <c r="AW41" s="100">
        <f t="shared" si="43"/>
        <v>10523963</v>
      </c>
      <c r="AX41" s="100">
        <f t="shared" si="43"/>
        <v>22146397</v>
      </c>
      <c r="AY41" s="100">
        <f t="shared" si="43"/>
        <v>318095</v>
      </c>
      <c r="AZ41" s="100">
        <f t="shared" si="43"/>
        <v>220942</v>
      </c>
      <c r="BA41" s="100">
        <f t="shared" si="43"/>
        <v>539037</v>
      </c>
      <c r="BB41" s="100">
        <f t="shared" si="43"/>
        <v>283338</v>
      </c>
      <c r="BC41" s="100">
        <f t="shared" si="43"/>
        <v>196806</v>
      </c>
      <c r="BD41" s="100">
        <f t="shared" si="43"/>
        <v>480144</v>
      </c>
      <c r="BE41" s="100">
        <f t="shared" si="43"/>
        <v>601433</v>
      </c>
      <c r="BF41" s="100">
        <f t="shared" si="43"/>
        <v>417748</v>
      </c>
      <c r="BG41" s="100">
        <f t="shared" si="43"/>
        <v>1019181</v>
      </c>
      <c r="BH41" s="100">
        <f t="shared" si="43"/>
        <v>12223867</v>
      </c>
      <c r="BI41" s="100">
        <f t="shared" si="43"/>
        <v>10941711</v>
      </c>
      <c r="BJ41" s="100">
        <f t="shared" si="43"/>
        <v>23165578</v>
      </c>
      <c r="BK41" s="100">
        <f t="shared" si="43"/>
        <v>12794071</v>
      </c>
      <c r="BL41" s="100">
        <f t="shared" si="43"/>
        <v>11474629</v>
      </c>
      <c r="BM41" s="100">
        <f t="shared" si="43"/>
        <v>24268700</v>
      </c>
    </row>
    <row r="42" spans="1:65" s="47" customFormat="1">
      <c r="A42" s="48"/>
      <c r="B42" s="48"/>
      <c r="C42" s="36"/>
      <c r="D42" s="37"/>
      <c r="E42" s="49"/>
      <c r="F42" s="37"/>
      <c r="G42" s="37"/>
      <c r="H42" s="37"/>
      <c r="I42" s="37"/>
      <c r="J42" s="37"/>
      <c r="K42" s="38"/>
      <c r="L42" s="37"/>
      <c r="M42" s="37"/>
      <c r="N42" s="38"/>
      <c r="O42" s="37"/>
      <c r="P42" s="37"/>
      <c r="Q42" s="38"/>
      <c r="R42" s="37"/>
      <c r="S42" s="37"/>
      <c r="T42" s="38"/>
      <c r="U42" s="37"/>
      <c r="V42" s="37"/>
      <c r="W42" s="38"/>
      <c r="X42" s="37"/>
      <c r="Y42" s="37"/>
      <c r="Z42" s="38"/>
      <c r="AA42" s="37"/>
      <c r="AB42" s="37"/>
      <c r="AC42" s="38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8"/>
      <c r="AS42" s="37"/>
      <c r="AT42" s="37"/>
      <c r="AU42" s="38"/>
      <c r="AV42" s="37"/>
      <c r="AW42" s="37"/>
      <c r="AX42" s="38"/>
      <c r="AY42" s="37"/>
      <c r="AZ42" s="37"/>
      <c r="BA42" s="39"/>
      <c r="BB42" s="40"/>
      <c r="BC42" s="40"/>
      <c r="BD42" s="39"/>
      <c r="BE42" s="40"/>
      <c r="BF42" s="40"/>
      <c r="BG42" s="39"/>
      <c r="BH42" s="40"/>
      <c r="BI42" s="40"/>
      <c r="BJ42" s="39"/>
      <c r="BK42" s="40"/>
      <c r="BL42" s="40"/>
      <c r="BM42" s="39"/>
    </row>
    <row r="43" spans="1:65">
      <c r="V43" s="51"/>
      <c r="AE43" s="50"/>
      <c r="AS43" s="51"/>
      <c r="AT43" s="51"/>
      <c r="AU43" s="51"/>
      <c r="AV43" s="51"/>
      <c r="AW43" s="51"/>
      <c r="AX43" s="51"/>
      <c r="BE43" s="51"/>
      <c r="BF43" s="51"/>
      <c r="BG43" s="51"/>
    </row>
    <row r="44" spans="1:65">
      <c r="BH44" s="53"/>
      <c r="BI44" s="53"/>
      <c r="BJ44" s="53"/>
    </row>
    <row r="45" spans="1:65">
      <c r="BH45" s="53"/>
      <c r="BI45" s="53"/>
      <c r="BJ45" s="53"/>
    </row>
    <row r="46" spans="1:65">
      <c r="BH46" s="51"/>
      <c r="BI46" s="51"/>
      <c r="BJ46" s="51"/>
    </row>
    <row r="52" s="54" customFormat="1"/>
  </sheetData>
  <mergeCells count="24">
    <mergeCell ref="AS3:AU3"/>
    <mergeCell ref="AV3:AX3"/>
    <mergeCell ref="O3:Q3"/>
    <mergeCell ref="R3:T3"/>
    <mergeCell ref="U3:W3"/>
    <mergeCell ref="X3:Z3"/>
    <mergeCell ref="AA3:AC3"/>
    <mergeCell ref="AD3:AF3"/>
    <mergeCell ref="A41:B41"/>
    <mergeCell ref="AG3:AI3"/>
    <mergeCell ref="AJ3:AL3"/>
    <mergeCell ref="AM3:AO3"/>
    <mergeCell ref="AP3:AR3"/>
    <mergeCell ref="A3:A4"/>
    <mergeCell ref="B3:B4"/>
    <mergeCell ref="C3:E3"/>
    <mergeCell ref="F3:H3"/>
    <mergeCell ref="I3:K3"/>
    <mergeCell ref="L3:N3"/>
    <mergeCell ref="AY3:BA3"/>
    <mergeCell ref="BB3:BD3"/>
    <mergeCell ref="BE3:BG3"/>
    <mergeCell ref="BH3:BJ3"/>
    <mergeCell ref="BK3:BM3"/>
  </mergeCells>
  <printOptions horizontalCentered="1"/>
  <pageMargins left="0.18" right="0.16" top="0.35" bottom="0.41" header="0.22" footer="0.17"/>
  <pageSetup paperSize="9" scale="92" firstPageNumber="27" orientation="portrait" useFirstPageNumber="1" r:id="rId1"/>
  <headerFooter alignWithMargins="0">
    <oddFooter>&amp;LStatistics of School Education 2009-10&amp;C&amp;P</oddFooter>
  </headerFooter>
  <colBreaks count="10" manualBreakCount="10">
    <brk id="8" max="40" man="1"/>
    <brk id="14" max="40" man="1"/>
    <brk id="20" max="40" man="1"/>
    <brk id="26" max="40" man="1"/>
    <brk id="32" max="40" man="1"/>
    <brk id="38" max="40" man="1"/>
    <brk id="44" max="40" man="1"/>
    <brk id="50" max="40" man="1"/>
    <brk id="56" max="40" man="1"/>
    <brk id="62" max="39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/>
  <dimension ref="A1:BJ42"/>
  <sheetViews>
    <sheetView view="pageBreakPreview" topLeftCell="A19" zoomScaleSheetLayoutView="100" workbookViewId="0">
      <selection activeCell="K7" sqref="K7"/>
    </sheetView>
  </sheetViews>
  <sheetFormatPr defaultRowHeight="15.75"/>
  <cols>
    <col min="1" max="1" width="5.140625" style="133" customWidth="1"/>
    <col min="2" max="2" width="19.5703125" style="133" customWidth="1"/>
    <col min="3" max="38" width="11.28515625" style="133" customWidth="1"/>
    <col min="39" max="243" width="9.140625" style="133"/>
    <col min="244" max="244" width="5.140625" style="133" customWidth="1"/>
    <col min="245" max="245" width="21.42578125" style="133" customWidth="1"/>
    <col min="246" max="246" width="11.140625" style="133" customWidth="1"/>
    <col min="247" max="247" width="9.42578125" style="133" customWidth="1"/>
    <col min="248" max="248" width="11.85546875" style="133" customWidth="1"/>
    <col min="249" max="249" width="10.42578125" style="133" customWidth="1"/>
    <col min="250" max="250" width="9.28515625" style="133" customWidth="1"/>
    <col min="251" max="251" width="11.28515625" style="133" customWidth="1"/>
    <col min="252" max="253" width="8.28515625" style="133" customWidth="1"/>
    <col min="254" max="254" width="9.42578125" style="133" customWidth="1"/>
    <col min="255" max="255" width="10.5703125" style="133" customWidth="1"/>
    <col min="256" max="256" width="10.5703125" style="133" bestFit="1" customWidth="1"/>
    <col min="257" max="257" width="10.5703125" style="133" customWidth="1"/>
    <col min="258" max="258" width="8.28515625" style="133" customWidth="1"/>
    <col min="259" max="259" width="10.28515625" style="133" bestFit="1" customWidth="1"/>
    <col min="260" max="260" width="9.5703125" style="133" customWidth="1"/>
    <col min="261" max="266" width="8.28515625" style="133" customWidth="1"/>
    <col min="267" max="267" width="9.42578125" style="133" customWidth="1"/>
    <col min="268" max="269" width="9.28515625" style="133" customWidth="1"/>
    <col min="270" max="280" width="8.28515625" style="133" customWidth="1"/>
    <col min="281" max="281" width="10.85546875" style="133" customWidth="1"/>
    <col min="282" max="499" width="9.140625" style="133"/>
    <col min="500" max="500" width="5.140625" style="133" customWidth="1"/>
    <col min="501" max="501" width="21.42578125" style="133" customWidth="1"/>
    <col min="502" max="502" width="11.140625" style="133" customWidth="1"/>
    <col min="503" max="503" width="9.42578125" style="133" customWidth="1"/>
    <col min="504" max="504" width="11.85546875" style="133" customWidth="1"/>
    <col min="505" max="505" width="10.42578125" style="133" customWidth="1"/>
    <col min="506" max="506" width="9.28515625" style="133" customWidth="1"/>
    <col min="507" max="507" width="11.28515625" style="133" customWidth="1"/>
    <col min="508" max="509" width="8.28515625" style="133" customWidth="1"/>
    <col min="510" max="510" width="9.42578125" style="133" customWidth="1"/>
    <col min="511" max="511" width="10.5703125" style="133" customWidth="1"/>
    <col min="512" max="512" width="10.5703125" style="133" bestFit="1" customWidth="1"/>
    <col min="513" max="513" width="10.5703125" style="133" customWidth="1"/>
    <col min="514" max="514" width="8.28515625" style="133" customWidth="1"/>
    <col min="515" max="515" width="10.28515625" style="133" bestFit="1" customWidth="1"/>
    <col min="516" max="516" width="9.5703125" style="133" customWidth="1"/>
    <col min="517" max="522" width="8.28515625" style="133" customWidth="1"/>
    <col min="523" max="523" width="9.42578125" style="133" customWidth="1"/>
    <col min="524" max="525" width="9.28515625" style="133" customWidth="1"/>
    <col min="526" max="536" width="8.28515625" style="133" customWidth="1"/>
    <col min="537" max="537" width="10.85546875" style="133" customWidth="1"/>
    <col min="538" max="755" width="9.140625" style="133"/>
    <col min="756" max="756" width="5.140625" style="133" customWidth="1"/>
    <col min="757" max="757" width="21.42578125" style="133" customWidth="1"/>
    <col min="758" max="758" width="11.140625" style="133" customWidth="1"/>
    <col min="759" max="759" width="9.42578125" style="133" customWidth="1"/>
    <col min="760" max="760" width="11.85546875" style="133" customWidth="1"/>
    <col min="761" max="761" width="10.42578125" style="133" customWidth="1"/>
    <col min="762" max="762" width="9.28515625" style="133" customWidth="1"/>
    <col min="763" max="763" width="11.28515625" style="133" customWidth="1"/>
    <col min="764" max="765" width="8.28515625" style="133" customWidth="1"/>
    <col min="766" max="766" width="9.42578125" style="133" customWidth="1"/>
    <col min="767" max="767" width="10.5703125" style="133" customWidth="1"/>
    <col min="768" max="768" width="10.5703125" style="133" bestFit="1" customWidth="1"/>
    <col min="769" max="769" width="10.5703125" style="133" customWidth="1"/>
    <col min="770" max="770" width="8.28515625" style="133" customWidth="1"/>
    <col min="771" max="771" width="10.28515625" style="133" bestFit="1" customWidth="1"/>
    <col min="772" max="772" width="9.5703125" style="133" customWidth="1"/>
    <col min="773" max="778" width="8.28515625" style="133" customWidth="1"/>
    <col min="779" max="779" width="9.42578125" style="133" customWidth="1"/>
    <col min="780" max="781" width="9.28515625" style="133" customWidth="1"/>
    <col min="782" max="792" width="8.28515625" style="133" customWidth="1"/>
    <col min="793" max="793" width="10.85546875" style="133" customWidth="1"/>
    <col min="794" max="1011" width="9.140625" style="133"/>
    <col min="1012" max="1012" width="5.140625" style="133" customWidth="1"/>
    <col min="1013" max="1013" width="21.42578125" style="133" customWidth="1"/>
    <col min="1014" max="1014" width="11.140625" style="133" customWidth="1"/>
    <col min="1015" max="1015" width="9.42578125" style="133" customWidth="1"/>
    <col min="1016" max="1016" width="11.85546875" style="133" customWidth="1"/>
    <col min="1017" max="1017" width="10.42578125" style="133" customWidth="1"/>
    <col min="1018" max="1018" width="9.28515625" style="133" customWidth="1"/>
    <col min="1019" max="1019" width="11.28515625" style="133" customWidth="1"/>
    <col min="1020" max="1021" width="8.28515625" style="133" customWidth="1"/>
    <col min="1022" max="1022" width="9.42578125" style="133" customWidth="1"/>
    <col min="1023" max="1023" width="10.5703125" style="133" customWidth="1"/>
    <col min="1024" max="1024" width="10.5703125" style="133" bestFit="1" customWidth="1"/>
    <col min="1025" max="1025" width="10.5703125" style="133" customWidth="1"/>
    <col min="1026" max="1026" width="8.28515625" style="133" customWidth="1"/>
    <col min="1027" max="1027" width="10.28515625" style="133" bestFit="1" customWidth="1"/>
    <col min="1028" max="1028" width="9.5703125" style="133" customWidth="1"/>
    <col min="1029" max="1034" width="8.28515625" style="133" customWidth="1"/>
    <col min="1035" max="1035" width="9.42578125" style="133" customWidth="1"/>
    <col min="1036" max="1037" width="9.28515625" style="133" customWidth="1"/>
    <col min="1038" max="1048" width="8.28515625" style="133" customWidth="1"/>
    <col min="1049" max="1049" width="10.85546875" style="133" customWidth="1"/>
    <col min="1050" max="1267" width="9.140625" style="133"/>
    <col min="1268" max="1268" width="5.140625" style="133" customWidth="1"/>
    <col min="1269" max="1269" width="21.42578125" style="133" customWidth="1"/>
    <col min="1270" max="1270" width="11.140625" style="133" customWidth="1"/>
    <col min="1271" max="1271" width="9.42578125" style="133" customWidth="1"/>
    <col min="1272" max="1272" width="11.85546875" style="133" customWidth="1"/>
    <col min="1273" max="1273" width="10.42578125" style="133" customWidth="1"/>
    <col min="1274" max="1274" width="9.28515625" style="133" customWidth="1"/>
    <col min="1275" max="1275" width="11.28515625" style="133" customWidth="1"/>
    <col min="1276" max="1277" width="8.28515625" style="133" customWidth="1"/>
    <col min="1278" max="1278" width="9.42578125" style="133" customWidth="1"/>
    <col min="1279" max="1279" width="10.5703125" style="133" customWidth="1"/>
    <col min="1280" max="1280" width="10.5703125" style="133" bestFit="1" customWidth="1"/>
    <col min="1281" max="1281" width="10.5703125" style="133" customWidth="1"/>
    <col min="1282" max="1282" width="8.28515625" style="133" customWidth="1"/>
    <col min="1283" max="1283" width="10.28515625" style="133" bestFit="1" customWidth="1"/>
    <col min="1284" max="1284" width="9.5703125" style="133" customWidth="1"/>
    <col min="1285" max="1290" width="8.28515625" style="133" customWidth="1"/>
    <col min="1291" max="1291" width="9.42578125" style="133" customWidth="1"/>
    <col min="1292" max="1293" width="9.28515625" style="133" customWidth="1"/>
    <col min="1294" max="1304" width="8.28515625" style="133" customWidth="1"/>
    <col min="1305" max="1305" width="10.85546875" style="133" customWidth="1"/>
    <col min="1306" max="1523" width="9.140625" style="133"/>
    <col min="1524" max="1524" width="5.140625" style="133" customWidth="1"/>
    <col min="1525" max="1525" width="21.42578125" style="133" customWidth="1"/>
    <col min="1526" max="1526" width="11.140625" style="133" customWidth="1"/>
    <col min="1527" max="1527" width="9.42578125" style="133" customWidth="1"/>
    <col min="1528" max="1528" width="11.85546875" style="133" customWidth="1"/>
    <col min="1529" max="1529" width="10.42578125" style="133" customWidth="1"/>
    <col min="1530" max="1530" width="9.28515625" style="133" customWidth="1"/>
    <col min="1531" max="1531" width="11.28515625" style="133" customWidth="1"/>
    <col min="1532" max="1533" width="8.28515625" style="133" customWidth="1"/>
    <col min="1534" max="1534" width="9.42578125" style="133" customWidth="1"/>
    <col min="1535" max="1535" width="10.5703125" style="133" customWidth="1"/>
    <col min="1536" max="1536" width="10.5703125" style="133" bestFit="1" customWidth="1"/>
    <col min="1537" max="1537" width="10.5703125" style="133" customWidth="1"/>
    <col min="1538" max="1538" width="8.28515625" style="133" customWidth="1"/>
    <col min="1539" max="1539" width="10.28515625" style="133" bestFit="1" customWidth="1"/>
    <col min="1540" max="1540" width="9.5703125" style="133" customWidth="1"/>
    <col min="1541" max="1546" width="8.28515625" style="133" customWidth="1"/>
    <col min="1547" max="1547" width="9.42578125" style="133" customWidth="1"/>
    <col min="1548" max="1549" width="9.28515625" style="133" customWidth="1"/>
    <col min="1550" max="1560" width="8.28515625" style="133" customWidth="1"/>
    <col min="1561" max="1561" width="10.85546875" style="133" customWidth="1"/>
    <col min="1562" max="1779" width="9.140625" style="133"/>
    <col min="1780" max="1780" width="5.140625" style="133" customWidth="1"/>
    <col min="1781" max="1781" width="21.42578125" style="133" customWidth="1"/>
    <col min="1782" max="1782" width="11.140625" style="133" customWidth="1"/>
    <col min="1783" max="1783" width="9.42578125" style="133" customWidth="1"/>
    <col min="1784" max="1784" width="11.85546875" style="133" customWidth="1"/>
    <col min="1785" max="1785" width="10.42578125" style="133" customWidth="1"/>
    <col min="1786" max="1786" width="9.28515625" style="133" customWidth="1"/>
    <col min="1787" max="1787" width="11.28515625" style="133" customWidth="1"/>
    <col min="1788" max="1789" width="8.28515625" style="133" customWidth="1"/>
    <col min="1790" max="1790" width="9.42578125" style="133" customWidth="1"/>
    <col min="1791" max="1791" width="10.5703125" style="133" customWidth="1"/>
    <col min="1792" max="1792" width="10.5703125" style="133" bestFit="1" customWidth="1"/>
    <col min="1793" max="1793" width="10.5703125" style="133" customWidth="1"/>
    <col min="1794" max="1794" width="8.28515625" style="133" customWidth="1"/>
    <col min="1795" max="1795" width="10.28515625" style="133" bestFit="1" customWidth="1"/>
    <col min="1796" max="1796" width="9.5703125" style="133" customWidth="1"/>
    <col min="1797" max="1802" width="8.28515625" style="133" customWidth="1"/>
    <col min="1803" max="1803" width="9.42578125" style="133" customWidth="1"/>
    <col min="1804" max="1805" width="9.28515625" style="133" customWidth="1"/>
    <col min="1806" max="1816" width="8.28515625" style="133" customWidth="1"/>
    <col min="1817" max="1817" width="10.85546875" style="133" customWidth="1"/>
    <col min="1818" max="2035" width="9.140625" style="133"/>
    <col min="2036" max="2036" width="5.140625" style="133" customWidth="1"/>
    <col min="2037" max="2037" width="21.42578125" style="133" customWidth="1"/>
    <col min="2038" max="2038" width="11.140625" style="133" customWidth="1"/>
    <col min="2039" max="2039" width="9.42578125" style="133" customWidth="1"/>
    <col min="2040" max="2040" width="11.85546875" style="133" customWidth="1"/>
    <col min="2041" max="2041" width="10.42578125" style="133" customWidth="1"/>
    <col min="2042" max="2042" width="9.28515625" style="133" customWidth="1"/>
    <col min="2043" max="2043" width="11.28515625" style="133" customWidth="1"/>
    <col min="2044" max="2045" width="8.28515625" style="133" customWidth="1"/>
    <col min="2046" max="2046" width="9.42578125" style="133" customWidth="1"/>
    <col min="2047" max="2047" width="10.5703125" style="133" customWidth="1"/>
    <col min="2048" max="2048" width="10.5703125" style="133" bestFit="1" customWidth="1"/>
    <col min="2049" max="2049" width="10.5703125" style="133" customWidth="1"/>
    <col min="2050" max="2050" width="8.28515625" style="133" customWidth="1"/>
    <col min="2051" max="2051" width="10.28515625" style="133" bestFit="1" customWidth="1"/>
    <col min="2052" max="2052" width="9.5703125" style="133" customWidth="1"/>
    <col min="2053" max="2058" width="8.28515625" style="133" customWidth="1"/>
    <col min="2059" max="2059" width="9.42578125" style="133" customWidth="1"/>
    <col min="2060" max="2061" width="9.28515625" style="133" customWidth="1"/>
    <col min="2062" max="2072" width="8.28515625" style="133" customWidth="1"/>
    <col min="2073" max="2073" width="10.85546875" style="133" customWidth="1"/>
    <col min="2074" max="2291" width="9.140625" style="133"/>
    <col min="2292" max="2292" width="5.140625" style="133" customWidth="1"/>
    <col min="2293" max="2293" width="21.42578125" style="133" customWidth="1"/>
    <col min="2294" max="2294" width="11.140625" style="133" customWidth="1"/>
    <col min="2295" max="2295" width="9.42578125" style="133" customWidth="1"/>
    <col min="2296" max="2296" width="11.85546875" style="133" customWidth="1"/>
    <col min="2297" max="2297" width="10.42578125" style="133" customWidth="1"/>
    <col min="2298" max="2298" width="9.28515625" style="133" customWidth="1"/>
    <col min="2299" max="2299" width="11.28515625" style="133" customWidth="1"/>
    <col min="2300" max="2301" width="8.28515625" style="133" customWidth="1"/>
    <col min="2302" max="2302" width="9.42578125" style="133" customWidth="1"/>
    <col min="2303" max="2303" width="10.5703125" style="133" customWidth="1"/>
    <col min="2304" max="2304" width="10.5703125" style="133" bestFit="1" customWidth="1"/>
    <col min="2305" max="2305" width="10.5703125" style="133" customWidth="1"/>
    <col min="2306" max="2306" width="8.28515625" style="133" customWidth="1"/>
    <col min="2307" max="2307" width="10.28515625" style="133" bestFit="1" customWidth="1"/>
    <col min="2308" max="2308" width="9.5703125" style="133" customWidth="1"/>
    <col min="2309" max="2314" width="8.28515625" style="133" customWidth="1"/>
    <col min="2315" max="2315" width="9.42578125" style="133" customWidth="1"/>
    <col min="2316" max="2317" width="9.28515625" style="133" customWidth="1"/>
    <col min="2318" max="2328" width="8.28515625" style="133" customWidth="1"/>
    <col min="2329" max="2329" width="10.85546875" style="133" customWidth="1"/>
    <col min="2330" max="2547" width="9.140625" style="133"/>
    <col min="2548" max="2548" width="5.140625" style="133" customWidth="1"/>
    <col min="2549" max="2549" width="21.42578125" style="133" customWidth="1"/>
    <col min="2550" max="2550" width="11.140625" style="133" customWidth="1"/>
    <col min="2551" max="2551" width="9.42578125" style="133" customWidth="1"/>
    <col min="2552" max="2552" width="11.85546875" style="133" customWidth="1"/>
    <col min="2553" max="2553" width="10.42578125" style="133" customWidth="1"/>
    <col min="2554" max="2554" width="9.28515625" style="133" customWidth="1"/>
    <col min="2555" max="2555" width="11.28515625" style="133" customWidth="1"/>
    <col min="2556" max="2557" width="8.28515625" style="133" customWidth="1"/>
    <col min="2558" max="2558" width="9.42578125" style="133" customWidth="1"/>
    <col min="2559" max="2559" width="10.5703125" style="133" customWidth="1"/>
    <col min="2560" max="2560" width="10.5703125" style="133" bestFit="1" customWidth="1"/>
    <col min="2561" max="2561" width="10.5703125" style="133" customWidth="1"/>
    <col min="2562" max="2562" width="8.28515625" style="133" customWidth="1"/>
    <col min="2563" max="2563" width="10.28515625" style="133" bestFit="1" customWidth="1"/>
    <col min="2564" max="2564" width="9.5703125" style="133" customWidth="1"/>
    <col min="2565" max="2570" width="8.28515625" style="133" customWidth="1"/>
    <col min="2571" max="2571" width="9.42578125" style="133" customWidth="1"/>
    <col min="2572" max="2573" width="9.28515625" style="133" customWidth="1"/>
    <col min="2574" max="2584" width="8.28515625" style="133" customWidth="1"/>
    <col min="2585" max="2585" width="10.85546875" style="133" customWidth="1"/>
    <col min="2586" max="2803" width="9.140625" style="133"/>
    <col min="2804" max="2804" width="5.140625" style="133" customWidth="1"/>
    <col min="2805" max="2805" width="21.42578125" style="133" customWidth="1"/>
    <col min="2806" max="2806" width="11.140625" style="133" customWidth="1"/>
    <col min="2807" max="2807" width="9.42578125" style="133" customWidth="1"/>
    <col min="2808" max="2808" width="11.85546875" style="133" customWidth="1"/>
    <col min="2809" max="2809" width="10.42578125" style="133" customWidth="1"/>
    <col min="2810" max="2810" width="9.28515625" style="133" customWidth="1"/>
    <col min="2811" max="2811" width="11.28515625" style="133" customWidth="1"/>
    <col min="2812" max="2813" width="8.28515625" style="133" customWidth="1"/>
    <col min="2814" max="2814" width="9.42578125" style="133" customWidth="1"/>
    <col min="2815" max="2815" width="10.5703125" style="133" customWidth="1"/>
    <col min="2816" max="2816" width="10.5703125" style="133" bestFit="1" customWidth="1"/>
    <col min="2817" max="2817" width="10.5703125" style="133" customWidth="1"/>
    <col min="2818" max="2818" width="8.28515625" style="133" customWidth="1"/>
    <col min="2819" max="2819" width="10.28515625" style="133" bestFit="1" customWidth="1"/>
    <col min="2820" max="2820" width="9.5703125" style="133" customWidth="1"/>
    <col min="2821" max="2826" width="8.28515625" style="133" customWidth="1"/>
    <col min="2827" max="2827" width="9.42578125" style="133" customWidth="1"/>
    <col min="2828" max="2829" width="9.28515625" style="133" customWidth="1"/>
    <col min="2830" max="2840" width="8.28515625" style="133" customWidth="1"/>
    <col min="2841" max="2841" width="10.85546875" style="133" customWidth="1"/>
    <col min="2842" max="3059" width="9.140625" style="133"/>
    <col min="3060" max="3060" width="5.140625" style="133" customWidth="1"/>
    <col min="3061" max="3061" width="21.42578125" style="133" customWidth="1"/>
    <col min="3062" max="3062" width="11.140625" style="133" customWidth="1"/>
    <col min="3063" max="3063" width="9.42578125" style="133" customWidth="1"/>
    <col min="3064" max="3064" width="11.85546875" style="133" customWidth="1"/>
    <col min="3065" max="3065" width="10.42578125" style="133" customWidth="1"/>
    <col min="3066" max="3066" width="9.28515625" style="133" customWidth="1"/>
    <col min="3067" max="3067" width="11.28515625" style="133" customWidth="1"/>
    <col min="3068" max="3069" width="8.28515625" style="133" customWidth="1"/>
    <col min="3070" max="3070" width="9.42578125" style="133" customWidth="1"/>
    <col min="3071" max="3071" width="10.5703125" style="133" customWidth="1"/>
    <col min="3072" max="3072" width="10.5703125" style="133" bestFit="1" customWidth="1"/>
    <col min="3073" max="3073" width="10.5703125" style="133" customWidth="1"/>
    <col min="3074" max="3074" width="8.28515625" style="133" customWidth="1"/>
    <col min="3075" max="3075" width="10.28515625" style="133" bestFit="1" customWidth="1"/>
    <col min="3076" max="3076" width="9.5703125" style="133" customWidth="1"/>
    <col min="3077" max="3082" width="8.28515625" style="133" customWidth="1"/>
    <col min="3083" max="3083" width="9.42578125" style="133" customWidth="1"/>
    <col min="3084" max="3085" width="9.28515625" style="133" customWidth="1"/>
    <col min="3086" max="3096" width="8.28515625" style="133" customWidth="1"/>
    <col min="3097" max="3097" width="10.85546875" style="133" customWidth="1"/>
    <col min="3098" max="3315" width="9.140625" style="133"/>
    <col min="3316" max="3316" width="5.140625" style="133" customWidth="1"/>
    <col min="3317" max="3317" width="21.42578125" style="133" customWidth="1"/>
    <col min="3318" max="3318" width="11.140625" style="133" customWidth="1"/>
    <col min="3319" max="3319" width="9.42578125" style="133" customWidth="1"/>
    <col min="3320" max="3320" width="11.85546875" style="133" customWidth="1"/>
    <col min="3321" max="3321" width="10.42578125" style="133" customWidth="1"/>
    <col min="3322" max="3322" width="9.28515625" style="133" customWidth="1"/>
    <col min="3323" max="3323" width="11.28515625" style="133" customWidth="1"/>
    <col min="3324" max="3325" width="8.28515625" style="133" customWidth="1"/>
    <col min="3326" max="3326" width="9.42578125" style="133" customWidth="1"/>
    <col min="3327" max="3327" width="10.5703125" style="133" customWidth="1"/>
    <col min="3328" max="3328" width="10.5703125" style="133" bestFit="1" customWidth="1"/>
    <col min="3329" max="3329" width="10.5703125" style="133" customWidth="1"/>
    <col min="3330" max="3330" width="8.28515625" style="133" customWidth="1"/>
    <col min="3331" max="3331" width="10.28515625" style="133" bestFit="1" customWidth="1"/>
    <col min="3332" max="3332" width="9.5703125" style="133" customWidth="1"/>
    <col min="3333" max="3338" width="8.28515625" style="133" customWidth="1"/>
    <col min="3339" max="3339" width="9.42578125" style="133" customWidth="1"/>
    <col min="3340" max="3341" width="9.28515625" style="133" customWidth="1"/>
    <col min="3342" max="3352" width="8.28515625" style="133" customWidth="1"/>
    <col min="3353" max="3353" width="10.85546875" style="133" customWidth="1"/>
    <col min="3354" max="3571" width="9.140625" style="133"/>
    <col min="3572" max="3572" width="5.140625" style="133" customWidth="1"/>
    <col min="3573" max="3573" width="21.42578125" style="133" customWidth="1"/>
    <col min="3574" max="3574" width="11.140625" style="133" customWidth="1"/>
    <col min="3575" max="3575" width="9.42578125" style="133" customWidth="1"/>
    <col min="3576" max="3576" width="11.85546875" style="133" customWidth="1"/>
    <col min="3577" max="3577" width="10.42578125" style="133" customWidth="1"/>
    <col min="3578" max="3578" width="9.28515625" style="133" customWidth="1"/>
    <col min="3579" max="3579" width="11.28515625" style="133" customWidth="1"/>
    <col min="3580" max="3581" width="8.28515625" style="133" customWidth="1"/>
    <col min="3582" max="3582" width="9.42578125" style="133" customWidth="1"/>
    <col min="3583" max="3583" width="10.5703125" style="133" customWidth="1"/>
    <col min="3584" max="3584" width="10.5703125" style="133" bestFit="1" customWidth="1"/>
    <col min="3585" max="3585" width="10.5703125" style="133" customWidth="1"/>
    <col min="3586" max="3586" width="8.28515625" style="133" customWidth="1"/>
    <col min="3587" max="3587" width="10.28515625" style="133" bestFit="1" customWidth="1"/>
    <col min="3588" max="3588" width="9.5703125" style="133" customWidth="1"/>
    <col min="3589" max="3594" width="8.28515625" style="133" customWidth="1"/>
    <col min="3595" max="3595" width="9.42578125" style="133" customWidth="1"/>
    <col min="3596" max="3597" width="9.28515625" style="133" customWidth="1"/>
    <col min="3598" max="3608" width="8.28515625" style="133" customWidth="1"/>
    <col min="3609" max="3609" width="10.85546875" style="133" customWidth="1"/>
    <col min="3610" max="3827" width="9.140625" style="133"/>
    <col min="3828" max="3828" width="5.140625" style="133" customWidth="1"/>
    <col min="3829" max="3829" width="21.42578125" style="133" customWidth="1"/>
    <col min="3830" max="3830" width="11.140625" style="133" customWidth="1"/>
    <col min="3831" max="3831" width="9.42578125" style="133" customWidth="1"/>
    <col min="3832" max="3832" width="11.85546875" style="133" customWidth="1"/>
    <col min="3833" max="3833" width="10.42578125" style="133" customWidth="1"/>
    <col min="3834" max="3834" width="9.28515625" style="133" customWidth="1"/>
    <col min="3835" max="3835" width="11.28515625" style="133" customWidth="1"/>
    <col min="3836" max="3837" width="8.28515625" style="133" customWidth="1"/>
    <col min="3838" max="3838" width="9.42578125" style="133" customWidth="1"/>
    <col min="3839" max="3839" width="10.5703125" style="133" customWidth="1"/>
    <col min="3840" max="3840" width="10.5703125" style="133" bestFit="1" customWidth="1"/>
    <col min="3841" max="3841" width="10.5703125" style="133" customWidth="1"/>
    <col min="3842" max="3842" width="8.28515625" style="133" customWidth="1"/>
    <col min="3843" max="3843" width="10.28515625" style="133" bestFit="1" customWidth="1"/>
    <col min="3844" max="3844" width="9.5703125" style="133" customWidth="1"/>
    <col min="3845" max="3850" width="8.28515625" style="133" customWidth="1"/>
    <col min="3851" max="3851" width="9.42578125" style="133" customWidth="1"/>
    <col min="3852" max="3853" width="9.28515625" style="133" customWidth="1"/>
    <col min="3854" max="3864" width="8.28515625" style="133" customWidth="1"/>
    <col min="3865" max="3865" width="10.85546875" style="133" customWidth="1"/>
    <col min="3866" max="4083" width="9.140625" style="133"/>
    <col min="4084" max="4084" width="5.140625" style="133" customWidth="1"/>
    <col min="4085" max="4085" width="21.42578125" style="133" customWidth="1"/>
    <col min="4086" max="4086" width="11.140625" style="133" customWidth="1"/>
    <col min="4087" max="4087" width="9.42578125" style="133" customWidth="1"/>
    <col min="4088" max="4088" width="11.85546875" style="133" customWidth="1"/>
    <col min="4089" max="4089" width="10.42578125" style="133" customWidth="1"/>
    <col min="4090" max="4090" width="9.28515625" style="133" customWidth="1"/>
    <col min="4091" max="4091" width="11.28515625" style="133" customWidth="1"/>
    <col min="4092" max="4093" width="8.28515625" style="133" customWidth="1"/>
    <col min="4094" max="4094" width="9.42578125" style="133" customWidth="1"/>
    <col min="4095" max="4095" width="10.5703125" style="133" customWidth="1"/>
    <col min="4096" max="4096" width="10.5703125" style="133" bestFit="1" customWidth="1"/>
    <col min="4097" max="4097" width="10.5703125" style="133" customWidth="1"/>
    <col min="4098" max="4098" width="8.28515625" style="133" customWidth="1"/>
    <col min="4099" max="4099" width="10.28515625" style="133" bestFit="1" customWidth="1"/>
    <col min="4100" max="4100" width="9.5703125" style="133" customWidth="1"/>
    <col min="4101" max="4106" width="8.28515625" style="133" customWidth="1"/>
    <col min="4107" max="4107" width="9.42578125" style="133" customWidth="1"/>
    <col min="4108" max="4109" width="9.28515625" style="133" customWidth="1"/>
    <col min="4110" max="4120" width="8.28515625" style="133" customWidth="1"/>
    <col min="4121" max="4121" width="10.85546875" style="133" customWidth="1"/>
    <col min="4122" max="4339" width="9.140625" style="133"/>
    <col min="4340" max="4340" width="5.140625" style="133" customWidth="1"/>
    <col min="4341" max="4341" width="21.42578125" style="133" customWidth="1"/>
    <col min="4342" max="4342" width="11.140625" style="133" customWidth="1"/>
    <col min="4343" max="4343" width="9.42578125" style="133" customWidth="1"/>
    <col min="4344" max="4344" width="11.85546875" style="133" customWidth="1"/>
    <col min="4345" max="4345" width="10.42578125" style="133" customWidth="1"/>
    <col min="4346" max="4346" width="9.28515625" style="133" customWidth="1"/>
    <col min="4347" max="4347" width="11.28515625" style="133" customWidth="1"/>
    <col min="4348" max="4349" width="8.28515625" style="133" customWidth="1"/>
    <col min="4350" max="4350" width="9.42578125" style="133" customWidth="1"/>
    <col min="4351" max="4351" width="10.5703125" style="133" customWidth="1"/>
    <col min="4352" max="4352" width="10.5703125" style="133" bestFit="1" customWidth="1"/>
    <col min="4353" max="4353" width="10.5703125" style="133" customWidth="1"/>
    <col min="4354" max="4354" width="8.28515625" style="133" customWidth="1"/>
    <col min="4355" max="4355" width="10.28515625" style="133" bestFit="1" customWidth="1"/>
    <col min="4356" max="4356" width="9.5703125" style="133" customWidth="1"/>
    <col min="4357" max="4362" width="8.28515625" style="133" customWidth="1"/>
    <col min="4363" max="4363" width="9.42578125" style="133" customWidth="1"/>
    <col min="4364" max="4365" width="9.28515625" style="133" customWidth="1"/>
    <col min="4366" max="4376" width="8.28515625" style="133" customWidth="1"/>
    <col min="4377" max="4377" width="10.85546875" style="133" customWidth="1"/>
    <col min="4378" max="4595" width="9.140625" style="133"/>
    <col min="4596" max="4596" width="5.140625" style="133" customWidth="1"/>
    <col min="4597" max="4597" width="21.42578125" style="133" customWidth="1"/>
    <col min="4598" max="4598" width="11.140625" style="133" customWidth="1"/>
    <col min="4599" max="4599" width="9.42578125" style="133" customWidth="1"/>
    <col min="4600" max="4600" width="11.85546875" style="133" customWidth="1"/>
    <col min="4601" max="4601" width="10.42578125" style="133" customWidth="1"/>
    <col min="4602" max="4602" width="9.28515625" style="133" customWidth="1"/>
    <col min="4603" max="4603" width="11.28515625" style="133" customWidth="1"/>
    <col min="4604" max="4605" width="8.28515625" style="133" customWidth="1"/>
    <col min="4606" max="4606" width="9.42578125" style="133" customWidth="1"/>
    <col min="4607" max="4607" width="10.5703125" style="133" customWidth="1"/>
    <col min="4608" max="4608" width="10.5703125" style="133" bestFit="1" customWidth="1"/>
    <col min="4609" max="4609" width="10.5703125" style="133" customWidth="1"/>
    <col min="4610" max="4610" width="8.28515625" style="133" customWidth="1"/>
    <col min="4611" max="4611" width="10.28515625" style="133" bestFit="1" customWidth="1"/>
    <col min="4612" max="4612" width="9.5703125" style="133" customWidth="1"/>
    <col min="4613" max="4618" width="8.28515625" style="133" customWidth="1"/>
    <col min="4619" max="4619" width="9.42578125" style="133" customWidth="1"/>
    <col min="4620" max="4621" width="9.28515625" style="133" customWidth="1"/>
    <col min="4622" max="4632" width="8.28515625" style="133" customWidth="1"/>
    <col min="4633" max="4633" width="10.85546875" style="133" customWidth="1"/>
    <col min="4634" max="4851" width="9.140625" style="133"/>
    <col min="4852" max="4852" width="5.140625" style="133" customWidth="1"/>
    <col min="4853" max="4853" width="21.42578125" style="133" customWidth="1"/>
    <col min="4854" max="4854" width="11.140625" style="133" customWidth="1"/>
    <col min="4855" max="4855" width="9.42578125" style="133" customWidth="1"/>
    <col min="4856" max="4856" width="11.85546875" style="133" customWidth="1"/>
    <col min="4857" max="4857" width="10.42578125" style="133" customWidth="1"/>
    <col min="4858" max="4858" width="9.28515625" style="133" customWidth="1"/>
    <col min="4859" max="4859" width="11.28515625" style="133" customWidth="1"/>
    <col min="4860" max="4861" width="8.28515625" style="133" customWidth="1"/>
    <col min="4862" max="4862" width="9.42578125" style="133" customWidth="1"/>
    <col min="4863" max="4863" width="10.5703125" style="133" customWidth="1"/>
    <col min="4864" max="4864" width="10.5703125" style="133" bestFit="1" customWidth="1"/>
    <col min="4865" max="4865" width="10.5703125" style="133" customWidth="1"/>
    <col min="4866" max="4866" width="8.28515625" style="133" customWidth="1"/>
    <col min="4867" max="4867" width="10.28515625" style="133" bestFit="1" customWidth="1"/>
    <col min="4868" max="4868" width="9.5703125" style="133" customWidth="1"/>
    <col min="4869" max="4874" width="8.28515625" style="133" customWidth="1"/>
    <col min="4875" max="4875" width="9.42578125" style="133" customWidth="1"/>
    <col min="4876" max="4877" width="9.28515625" style="133" customWidth="1"/>
    <col min="4878" max="4888" width="8.28515625" style="133" customWidth="1"/>
    <col min="4889" max="4889" width="10.85546875" style="133" customWidth="1"/>
    <col min="4890" max="5107" width="9.140625" style="133"/>
    <col min="5108" max="5108" width="5.140625" style="133" customWidth="1"/>
    <col min="5109" max="5109" width="21.42578125" style="133" customWidth="1"/>
    <col min="5110" max="5110" width="11.140625" style="133" customWidth="1"/>
    <col min="5111" max="5111" width="9.42578125" style="133" customWidth="1"/>
    <col min="5112" max="5112" width="11.85546875" style="133" customWidth="1"/>
    <col min="5113" max="5113" width="10.42578125" style="133" customWidth="1"/>
    <col min="5114" max="5114" width="9.28515625" style="133" customWidth="1"/>
    <col min="5115" max="5115" width="11.28515625" style="133" customWidth="1"/>
    <col min="5116" max="5117" width="8.28515625" style="133" customWidth="1"/>
    <col min="5118" max="5118" width="9.42578125" style="133" customWidth="1"/>
    <col min="5119" max="5119" width="10.5703125" style="133" customWidth="1"/>
    <col min="5120" max="5120" width="10.5703125" style="133" bestFit="1" customWidth="1"/>
    <col min="5121" max="5121" width="10.5703125" style="133" customWidth="1"/>
    <col min="5122" max="5122" width="8.28515625" style="133" customWidth="1"/>
    <col min="5123" max="5123" width="10.28515625" style="133" bestFit="1" customWidth="1"/>
    <col min="5124" max="5124" width="9.5703125" style="133" customWidth="1"/>
    <col min="5125" max="5130" width="8.28515625" style="133" customWidth="1"/>
    <col min="5131" max="5131" width="9.42578125" style="133" customWidth="1"/>
    <col min="5132" max="5133" width="9.28515625" style="133" customWidth="1"/>
    <col min="5134" max="5144" width="8.28515625" style="133" customWidth="1"/>
    <col min="5145" max="5145" width="10.85546875" style="133" customWidth="1"/>
    <col min="5146" max="5363" width="9.140625" style="133"/>
    <col min="5364" max="5364" width="5.140625" style="133" customWidth="1"/>
    <col min="5365" max="5365" width="21.42578125" style="133" customWidth="1"/>
    <col min="5366" max="5366" width="11.140625" style="133" customWidth="1"/>
    <col min="5367" max="5367" width="9.42578125" style="133" customWidth="1"/>
    <col min="5368" max="5368" width="11.85546875" style="133" customWidth="1"/>
    <col min="5369" max="5369" width="10.42578125" style="133" customWidth="1"/>
    <col min="5370" max="5370" width="9.28515625" style="133" customWidth="1"/>
    <col min="5371" max="5371" width="11.28515625" style="133" customWidth="1"/>
    <col min="5372" max="5373" width="8.28515625" style="133" customWidth="1"/>
    <col min="5374" max="5374" width="9.42578125" style="133" customWidth="1"/>
    <col min="5375" max="5375" width="10.5703125" style="133" customWidth="1"/>
    <col min="5376" max="5376" width="10.5703125" style="133" bestFit="1" customWidth="1"/>
    <col min="5377" max="5377" width="10.5703125" style="133" customWidth="1"/>
    <col min="5378" max="5378" width="8.28515625" style="133" customWidth="1"/>
    <col min="5379" max="5379" width="10.28515625" style="133" bestFit="1" customWidth="1"/>
    <col min="5380" max="5380" width="9.5703125" style="133" customWidth="1"/>
    <col min="5381" max="5386" width="8.28515625" style="133" customWidth="1"/>
    <col min="5387" max="5387" width="9.42578125" style="133" customWidth="1"/>
    <col min="5388" max="5389" width="9.28515625" style="133" customWidth="1"/>
    <col min="5390" max="5400" width="8.28515625" style="133" customWidth="1"/>
    <col min="5401" max="5401" width="10.85546875" style="133" customWidth="1"/>
    <col min="5402" max="5619" width="9.140625" style="133"/>
    <col min="5620" max="5620" width="5.140625" style="133" customWidth="1"/>
    <col min="5621" max="5621" width="21.42578125" style="133" customWidth="1"/>
    <col min="5622" max="5622" width="11.140625" style="133" customWidth="1"/>
    <col min="5623" max="5623" width="9.42578125" style="133" customWidth="1"/>
    <col min="5624" max="5624" width="11.85546875" style="133" customWidth="1"/>
    <col min="5625" max="5625" width="10.42578125" style="133" customWidth="1"/>
    <col min="5626" max="5626" width="9.28515625" style="133" customWidth="1"/>
    <col min="5627" max="5627" width="11.28515625" style="133" customWidth="1"/>
    <col min="5628" max="5629" width="8.28515625" style="133" customWidth="1"/>
    <col min="5630" max="5630" width="9.42578125" style="133" customWidth="1"/>
    <col min="5631" max="5631" width="10.5703125" style="133" customWidth="1"/>
    <col min="5632" max="5632" width="10.5703125" style="133" bestFit="1" customWidth="1"/>
    <col min="5633" max="5633" width="10.5703125" style="133" customWidth="1"/>
    <col min="5634" max="5634" width="8.28515625" style="133" customWidth="1"/>
    <col min="5635" max="5635" width="10.28515625" style="133" bestFit="1" customWidth="1"/>
    <col min="5636" max="5636" width="9.5703125" style="133" customWidth="1"/>
    <col min="5637" max="5642" width="8.28515625" style="133" customWidth="1"/>
    <col min="5643" max="5643" width="9.42578125" style="133" customWidth="1"/>
    <col min="5644" max="5645" width="9.28515625" style="133" customWidth="1"/>
    <col min="5646" max="5656" width="8.28515625" style="133" customWidth="1"/>
    <col min="5657" max="5657" width="10.85546875" style="133" customWidth="1"/>
    <col min="5658" max="5875" width="9.140625" style="133"/>
    <col min="5876" max="5876" width="5.140625" style="133" customWidth="1"/>
    <col min="5877" max="5877" width="21.42578125" style="133" customWidth="1"/>
    <col min="5878" max="5878" width="11.140625" style="133" customWidth="1"/>
    <col min="5879" max="5879" width="9.42578125" style="133" customWidth="1"/>
    <col min="5880" max="5880" width="11.85546875" style="133" customWidth="1"/>
    <col min="5881" max="5881" width="10.42578125" style="133" customWidth="1"/>
    <col min="5882" max="5882" width="9.28515625" style="133" customWidth="1"/>
    <col min="5883" max="5883" width="11.28515625" style="133" customWidth="1"/>
    <col min="5884" max="5885" width="8.28515625" style="133" customWidth="1"/>
    <col min="5886" max="5886" width="9.42578125" style="133" customWidth="1"/>
    <col min="5887" max="5887" width="10.5703125" style="133" customWidth="1"/>
    <col min="5888" max="5888" width="10.5703125" style="133" bestFit="1" customWidth="1"/>
    <col min="5889" max="5889" width="10.5703125" style="133" customWidth="1"/>
    <col min="5890" max="5890" width="8.28515625" style="133" customWidth="1"/>
    <col min="5891" max="5891" width="10.28515625" style="133" bestFit="1" customWidth="1"/>
    <col min="5892" max="5892" width="9.5703125" style="133" customWidth="1"/>
    <col min="5893" max="5898" width="8.28515625" style="133" customWidth="1"/>
    <col min="5899" max="5899" width="9.42578125" style="133" customWidth="1"/>
    <col min="5900" max="5901" width="9.28515625" style="133" customWidth="1"/>
    <col min="5902" max="5912" width="8.28515625" style="133" customWidth="1"/>
    <col min="5913" max="5913" width="10.85546875" style="133" customWidth="1"/>
    <col min="5914" max="6131" width="9.140625" style="133"/>
    <col min="6132" max="6132" width="5.140625" style="133" customWidth="1"/>
    <col min="6133" max="6133" width="21.42578125" style="133" customWidth="1"/>
    <col min="6134" max="6134" width="11.140625" style="133" customWidth="1"/>
    <col min="6135" max="6135" width="9.42578125" style="133" customWidth="1"/>
    <col min="6136" max="6136" width="11.85546875" style="133" customWidth="1"/>
    <col min="6137" max="6137" width="10.42578125" style="133" customWidth="1"/>
    <col min="6138" max="6138" width="9.28515625" style="133" customWidth="1"/>
    <col min="6139" max="6139" width="11.28515625" style="133" customWidth="1"/>
    <col min="6140" max="6141" width="8.28515625" style="133" customWidth="1"/>
    <col min="6142" max="6142" width="9.42578125" style="133" customWidth="1"/>
    <col min="6143" max="6143" width="10.5703125" style="133" customWidth="1"/>
    <col min="6144" max="6144" width="10.5703125" style="133" bestFit="1" customWidth="1"/>
    <col min="6145" max="6145" width="10.5703125" style="133" customWidth="1"/>
    <col min="6146" max="6146" width="8.28515625" style="133" customWidth="1"/>
    <col min="6147" max="6147" width="10.28515625" style="133" bestFit="1" customWidth="1"/>
    <col min="6148" max="6148" width="9.5703125" style="133" customWidth="1"/>
    <col min="6149" max="6154" width="8.28515625" style="133" customWidth="1"/>
    <col min="6155" max="6155" width="9.42578125" style="133" customWidth="1"/>
    <col min="6156" max="6157" width="9.28515625" style="133" customWidth="1"/>
    <col min="6158" max="6168" width="8.28515625" style="133" customWidth="1"/>
    <col min="6169" max="6169" width="10.85546875" style="133" customWidth="1"/>
    <col min="6170" max="6387" width="9.140625" style="133"/>
    <col min="6388" max="6388" width="5.140625" style="133" customWidth="1"/>
    <col min="6389" max="6389" width="21.42578125" style="133" customWidth="1"/>
    <col min="6390" max="6390" width="11.140625" style="133" customWidth="1"/>
    <col min="6391" max="6391" width="9.42578125" style="133" customWidth="1"/>
    <col min="6392" max="6392" width="11.85546875" style="133" customWidth="1"/>
    <col min="6393" max="6393" width="10.42578125" style="133" customWidth="1"/>
    <col min="6394" max="6394" width="9.28515625" style="133" customWidth="1"/>
    <col min="6395" max="6395" width="11.28515625" style="133" customWidth="1"/>
    <col min="6396" max="6397" width="8.28515625" style="133" customWidth="1"/>
    <col min="6398" max="6398" width="9.42578125" style="133" customWidth="1"/>
    <col min="6399" max="6399" width="10.5703125" style="133" customWidth="1"/>
    <col min="6400" max="6400" width="10.5703125" style="133" bestFit="1" customWidth="1"/>
    <col min="6401" max="6401" width="10.5703125" style="133" customWidth="1"/>
    <col min="6402" max="6402" width="8.28515625" style="133" customWidth="1"/>
    <col min="6403" max="6403" width="10.28515625" style="133" bestFit="1" customWidth="1"/>
    <col min="6404" max="6404" width="9.5703125" style="133" customWidth="1"/>
    <col min="6405" max="6410" width="8.28515625" style="133" customWidth="1"/>
    <col min="6411" max="6411" width="9.42578125" style="133" customWidth="1"/>
    <col min="6412" max="6413" width="9.28515625" style="133" customWidth="1"/>
    <col min="6414" max="6424" width="8.28515625" style="133" customWidth="1"/>
    <col min="6425" max="6425" width="10.85546875" style="133" customWidth="1"/>
    <col min="6426" max="6643" width="9.140625" style="133"/>
    <col min="6644" max="6644" width="5.140625" style="133" customWidth="1"/>
    <col min="6645" max="6645" width="21.42578125" style="133" customWidth="1"/>
    <col min="6646" max="6646" width="11.140625" style="133" customWidth="1"/>
    <col min="6647" max="6647" width="9.42578125" style="133" customWidth="1"/>
    <col min="6648" max="6648" width="11.85546875" style="133" customWidth="1"/>
    <col min="6649" max="6649" width="10.42578125" style="133" customWidth="1"/>
    <col min="6650" max="6650" width="9.28515625" style="133" customWidth="1"/>
    <col min="6651" max="6651" width="11.28515625" style="133" customWidth="1"/>
    <col min="6652" max="6653" width="8.28515625" style="133" customWidth="1"/>
    <col min="6654" max="6654" width="9.42578125" style="133" customWidth="1"/>
    <col min="6655" max="6655" width="10.5703125" style="133" customWidth="1"/>
    <col min="6656" max="6656" width="10.5703125" style="133" bestFit="1" customWidth="1"/>
    <col min="6657" max="6657" width="10.5703125" style="133" customWidth="1"/>
    <col min="6658" max="6658" width="8.28515625" style="133" customWidth="1"/>
    <col min="6659" max="6659" width="10.28515625" style="133" bestFit="1" customWidth="1"/>
    <col min="6660" max="6660" width="9.5703125" style="133" customWidth="1"/>
    <col min="6661" max="6666" width="8.28515625" style="133" customWidth="1"/>
    <col min="6667" max="6667" width="9.42578125" style="133" customWidth="1"/>
    <col min="6668" max="6669" width="9.28515625" style="133" customWidth="1"/>
    <col min="6670" max="6680" width="8.28515625" style="133" customWidth="1"/>
    <col min="6681" max="6681" width="10.85546875" style="133" customWidth="1"/>
    <col min="6682" max="6899" width="9.140625" style="133"/>
    <col min="6900" max="6900" width="5.140625" style="133" customWidth="1"/>
    <col min="6901" max="6901" width="21.42578125" style="133" customWidth="1"/>
    <col min="6902" max="6902" width="11.140625" style="133" customWidth="1"/>
    <col min="6903" max="6903" width="9.42578125" style="133" customWidth="1"/>
    <col min="6904" max="6904" width="11.85546875" style="133" customWidth="1"/>
    <col min="6905" max="6905" width="10.42578125" style="133" customWidth="1"/>
    <col min="6906" max="6906" width="9.28515625" style="133" customWidth="1"/>
    <col min="6907" max="6907" width="11.28515625" style="133" customWidth="1"/>
    <col min="6908" max="6909" width="8.28515625" style="133" customWidth="1"/>
    <col min="6910" max="6910" width="9.42578125" style="133" customWidth="1"/>
    <col min="6911" max="6911" width="10.5703125" style="133" customWidth="1"/>
    <col min="6912" max="6912" width="10.5703125" style="133" bestFit="1" customWidth="1"/>
    <col min="6913" max="6913" width="10.5703125" style="133" customWidth="1"/>
    <col min="6914" max="6914" width="8.28515625" style="133" customWidth="1"/>
    <col min="6915" max="6915" width="10.28515625" style="133" bestFit="1" customWidth="1"/>
    <col min="6916" max="6916" width="9.5703125" style="133" customWidth="1"/>
    <col min="6917" max="6922" width="8.28515625" style="133" customWidth="1"/>
    <col min="6923" max="6923" width="9.42578125" style="133" customWidth="1"/>
    <col min="6924" max="6925" width="9.28515625" style="133" customWidth="1"/>
    <col min="6926" max="6936" width="8.28515625" style="133" customWidth="1"/>
    <col min="6937" max="6937" width="10.85546875" style="133" customWidth="1"/>
    <col min="6938" max="7155" width="9.140625" style="133"/>
    <col min="7156" max="7156" width="5.140625" style="133" customWidth="1"/>
    <col min="7157" max="7157" width="21.42578125" style="133" customWidth="1"/>
    <col min="7158" max="7158" width="11.140625" style="133" customWidth="1"/>
    <col min="7159" max="7159" width="9.42578125" style="133" customWidth="1"/>
    <col min="7160" max="7160" width="11.85546875" style="133" customWidth="1"/>
    <col min="7161" max="7161" width="10.42578125" style="133" customWidth="1"/>
    <col min="7162" max="7162" width="9.28515625" style="133" customWidth="1"/>
    <col min="7163" max="7163" width="11.28515625" style="133" customWidth="1"/>
    <col min="7164" max="7165" width="8.28515625" style="133" customWidth="1"/>
    <col min="7166" max="7166" width="9.42578125" style="133" customWidth="1"/>
    <col min="7167" max="7167" width="10.5703125" style="133" customWidth="1"/>
    <col min="7168" max="7168" width="10.5703125" style="133" bestFit="1" customWidth="1"/>
    <col min="7169" max="7169" width="10.5703125" style="133" customWidth="1"/>
    <col min="7170" max="7170" width="8.28515625" style="133" customWidth="1"/>
    <col min="7171" max="7171" width="10.28515625" style="133" bestFit="1" customWidth="1"/>
    <col min="7172" max="7172" width="9.5703125" style="133" customWidth="1"/>
    <col min="7173" max="7178" width="8.28515625" style="133" customWidth="1"/>
    <col min="7179" max="7179" width="9.42578125" style="133" customWidth="1"/>
    <col min="7180" max="7181" width="9.28515625" style="133" customWidth="1"/>
    <col min="7182" max="7192" width="8.28515625" style="133" customWidth="1"/>
    <col min="7193" max="7193" width="10.85546875" style="133" customWidth="1"/>
    <col min="7194" max="7411" width="9.140625" style="133"/>
    <col min="7412" max="7412" width="5.140625" style="133" customWidth="1"/>
    <col min="7413" max="7413" width="21.42578125" style="133" customWidth="1"/>
    <col min="7414" max="7414" width="11.140625" style="133" customWidth="1"/>
    <col min="7415" max="7415" width="9.42578125" style="133" customWidth="1"/>
    <col min="7416" max="7416" width="11.85546875" style="133" customWidth="1"/>
    <col min="7417" max="7417" width="10.42578125" style="133" customWidth="1"/>
    <col min="7418" max="7418" width="9.28515625" style="133" customWidth="1"/>
    <col min="7419" max="7419" width="11.28515625" style="133" customWidth="1"/>
    <col min="7420" max="7421" width="8.28515625" style="133" customWidth="1"/>
    <col min="7422" max="7422" width="9.42578125" style="133" customWidth="1"/>
    <col min="7423" max="7423" width="10.5703125" style="133" customWidth="1"/>
    <col min="7424" max="7424" width="10.5703125" style="133" bestFit="1" customWidth="1"/>
    <col min="7425" max="7425" width="10.5703125" style="133" customWidth="1"/>
    <col min="7426" max="7426" width="8.28515625" style="133" customWidth="1"/>
    <col min="7427" max="7427" width="10.28515625" style="133" bestFit="1" customWidth="1"/>
    <col min="7428" max="7428" width="9.5703125" style="133" customWidth="1"/>
    <col min="7429" max="7434" width="8.28515625" style="133" customWidth="1"/>
    <col min="7435" max="7435" width="9.42578125" style="133" customWidth="1"/>
    <col min="7436" max="7437" width="9.28515625" style="133" customWidth="1"/>
    <col min="7438" max="7448" width="8.28515625" style="133" customWidth="1"/>
    <col min="7449" max="7449" width="10.85546875" style="133" customWidth="1"/>
    <col min="7450" max="7667" width="9.140625" style="133"/>
    <col min="7668" max="7668" width="5.140625" style="133" customWidth="1"/>
    <col min="7669" max="7669" width="21.42578125" style="133" customWidth="1"/>
    <col min="7670" max="7670" width="11.140625" style="133" customWidth="1"/>
    <col min="7671" max="7671" width="9.42578125" style="133" customWidth="1"/>
    <col min="7672" max="7672" width="11.85546875" style="133" customWidth="1"/>
    <col min="7673" max="7673" width="10.42578125" style="133" customWidth="1"/>
    <col min="7674" max="7674" width="9.28515625" style="133" customWidth="1"/>
    <col min="7675" max="7675" width="11.28515625" style="133" customWidth="1"/>
    <col min="7676" max="7677" width="8.28515625" style="133" customWidth="1"/>
    <col min="7678" max="7678" width="9.42578125" style="133" customWidth="1"/>
    <col min="7679" max="7679" width="10.5703125" style="133" customWidth="1"/>
    <col min="7680" max="7680" width="10.5703125" style="133" bestFit="1" customWidth="1"/>
    <col min="7681" max="7681" width="10.5703125" style="133" customWidth="1"/>
    <col min="7682" max="7682" width="8.28515625" style="133" customWidth="1"/>
    <col min="7683" max="7683" width="10.28515625" style="133" bestFit="1" customWidth="1"/>
    <col min="7684" max="7684" width="9.5703125" style="133" customWidth="1"/>
    <col min="7685" max="7690" width="8.28515625" style="133" customWidth="1"/>
    <col min="7691" max="7691" width="9.42578125" style="133" customWidth="1"/>
    <col min="7692" max="7693" width="9.28515625" style="133" customWidth="1"/>
    <col min="7694" max="7704" width="8.28515625" style="133" customWidth="1"/>
    <col min="7705" max="7705" width="10.85546875" style="133" customWidth="1"/>
    <col min="7706" max="7923" width="9.140625" style="133"/>
    <col min="7924" max="7924" width="5.140625" style="133" customWidth="1"/>
    <col min="7925" max="7925" width="21.42578125" style="133" customWidth="1"/>
    <col min="7926" max="7926" width="11.140625" style="133" customWidth="1"/>
    <col min="7927" max="7927" width="9.42578125" style="133" customWidth="1"/>
    <col min="7928" max="7928" width="11.85546875" style="133" customWidth="1"/>
    <col min="7929" max="7929" width="10.42578125" style="133" customWidth="1"/>
    <col min="7930" max="7930" width="9.28515625" style="133" customWidth="1"/>
    <col min="7931" max="7931" width="11.28515625" style="133" customWidth="1"/>
    <col min="7932" max="7933" width="8.28515625" style="133" customWidth="1"/>
    <col min="7934" max="7934" width="9.42578125" style="133" customWidth="1"/>
    <col min="7935" max="7935" width="10.5703125" style="133" customWidth="1"/>
    <col min="7936" max="7936" width="10.5703125" style="133" bestFit="1" customWidth="1"/>
    <col min="7937" max="7937" width="10.5703125" style="133" customWidth="1"/>
    <col min="7938" max="7938" width="8.28515625" style="133" customWidth="1"/>
    <col min="7939" max="7939" width="10.28515625" style="133" bestFit="1" customWidth="1"/>
    <col min="7940" max="7940" width="9.5703125" style="133" customWidth="1"/>
    <col min="7941" max="7946" width="8.28515625" style="133" customWidth="1"/>
    <col min="7947" max="7947" width="9.42578125" style="133" customWidth="1"/>
    <col min="7948" max="7949" width="9.28515625" style="133" customWidth="1"/>
    <col min="7950" max="7960" width="8.28515625" style="133" customWidth="1"/>
    <col min="7961" max="7961" width="10.85546875" style="133" customWidth="1"/>
    <col min="7962" max="8179" width="9.140625" style="133"/>
    <col min="8180" max="8180" width="5.140625" style="133" customWidth="1"/>
    <col min="8181" max="8181" width="21.42578125" style="133" customWidth="1"/>
    <col min="8182" max="8182" width="11.140625" style="133" customWidth="1"/>
    <col min="8183" max="8183" width="9.42578125" style="133" customWidth="1"/>
    <col min="8184" max="8184" width="11.85546875" style="133" customWidth="1"/>
    <col min="8185" max="8185" width="10.42578125" style="133" customWidth="1"/>
    <col min="8186" max="8186" width="9.28515625" style="133" customWidth="1"/>
    <col min="8187" max="8187" width="11.28515625" style="133" customWidth="1"/>
    <col min="8188" max="8189" width="8.28515625" style="133" customWidth="1"/>
    <col min="8190" max="8190" width="9.42578125" style="133" customWidth="1"/>
    <col min="8191" max="8191" width="10.5703125" style="133" customWidth="1"/>
    <col min="8192" max="8192" width="10.5703125" style="133" bestFit="1" customWidth="1"/>
    <col min="8193" max="8193" width="10.5703125" style="133" customWidth="1"/>
    <col min="8194" max="8194" width="8.28515625" style="133" customWidth="1"/>
    <col min="8195" max="8195" width="10.28515625" style="133" bestFit="1" customWidth="1"/>
    <col min="8196" max="8196" width="9.5703125" style="133" customWidth="1"/>
    <col min="8197" max="8202" width="8.28515625" style="133" customWidth="1"/>
    <col min="8203" max="8203" width="9.42578125" style="133" customWidth="1"/>
    <col min="8204" max="8205" width="9.28515625" style="133" customWidth="1"/>
    <col min="8206" max="8216" width="8.28515625" style="133" customWidth="1"/>
    <col min="8217" max="8217" width="10.85546875" style="133" customWidth="1"/>
    <col min="8218" max="8435" width="9.140625" style="133"/>
    <col min="8436" max="8436" width="5.140625" style="133" customWidth="1"/>
    <col min="8437" max="8437" width="21.42578125" style="133" customWidth="1"/>
    <col min="8438" max="8438" width="11.140625" style="133" customWidth="1"/>
    <col min="8439" max="8439" width="9.42578125" style="133" customWidth="1"/>
    <col min="8440" max="8440" width="11.85546875" style="133" customWidth="1"/>
    <col min="8441" max="8441" width="10.42578125" style="133" customWidth="1"/>
    <col min="8442" max="8442" width="9.28515625" style="133" customWidth="1"/>
    <col min="8443" max="8443" width="11.28515625" style="133" customWidth="1"/>
    <col min="8444" max="8445" width="8.28515625" style="133" customWidth="1"/>
    <col min="8446" max="8446" width="9.42578125" style="133" customWidth="1"/>
    <col min="8447" max="8447" width="10.5703125" style="133" customWidth="1"/>
    <col min="8448" max="8448" width="10.5703125" style="133" bestFit="1" customWidth="1"/>
    <col min="8449" max="8449" width="10.5703125" style="133" customWidth="1"/>
    <col min="8450" max="8450" width="8.28515625" style="133" customWidth="1"/>
    <col min="8451" max="8451" width="10.28515625" style="133" bestFit="1" customWidth="1"/>
    <col min="8452" max="8452" width="9.5703125" style="133" customWidth="1"/>
    <col min="8453" max="8458" width="8.28515625" style="133" customWidth="1"/>
    <col min="8459" max="8459" width="9.42578125" style="133" customWidth="1"/>
    <col min="8460" max="8461" width="9.28515625" style="133" customWidth="1"/>
    <col min="8462" max="8472" width="8.28515625" style="133" customWidth="1"/>
    <col min="8473" max="8473" width="10.85546875" style="133" customWidth="1"/>
    <col min="8474" max="8691" width="9.140625" style="133"/>
    <col min="8692" max="8692" width="5.140625" style="133" customWidth="1"/>
    <col min="8693" max="8693" width="21.42578125" style="133" customWidth="1"/>
    <col min="8694" max="8694" width="11.140625" style="133" customWidth="1"/>
    <col min="8695" max="8695" width="9.42578125" style="133" customWidth="1"/>
    <col min="8696" max="8696" width="11.85546875" style="133" customWidth="1"/>
    <col min="8697" max="8697" width="10.42578125" style="133" customWidth="1"/>
    <col min="8698" max="8698" width="9.28515625" style="133" customWidth="1"/>
    <col min="8699" max="8699" width="11.28515625" style="133" customWidth="1"/>
    <col min="8700" max="8701" width="8.28515625" style="133" customWidth="1"/>
    <col min="8702" max="8702" width="9.42578125" style="133" customWidth="1"/>
    <col min="8703" max="8703" width="10.5703125" style="133" customWidth="1"/>
    <col min="8704" max="8704" width="10.5703125" style="133" bestFit="1" customWidth="1"/>
    <col min="8705" max="8705" width="10.5703125" style="133" customWidth="1"/>
    <col min="8706" max="8706" width="8.28515625" style="133" customWidth="1"/>
    <col min="8707" max="8707" width="10.28515625" style="133" bestFit="1" customWidth="1"/>
    <col min="8708" max="8708" width="9.5703125" style="133" customWidth="1"/>
    <col min="8709" max="8714" width="8.28515625" style="133" customWidth="1"/>
    <col min="8715" max="8715" width="9.42578125" style="133" customWidth="1"/>
    <col min="8716" max="8717" width="9.28515625" style="133" customWidth="1"/>
    <col min="8718" max="8728" width="8.28515625" style="133" customWidth="1"/>
    <col min="8729" max="8729" width="10.85546875" style="133" customWidth="1"/>
    <col min="8730" max="8947" width="9.140625" style="133"/>
    <col min="8948" max="8948" width="5.140625" style="133" customWidth="1"/>
    <col min="8949" max="8949" width="21.42578125" style="133" customWidth="1"/>
    <col min="8950" max="8950" width="11.140625" style="133" customWidth="1"/>
    <col min="8951" max="8951" width="9.42578125" style="133" customWidth="1"/>
    <col min="8952" max="8952" width="11.85546875" style="133" customWidth="1"/>
    <col min="8953" max="8953" width="10.42578125" style="133" customWidth="1"/>
    <col min="8954" max="8954" width="9.28515625" style="133" customWidth="1"/>
    <col min="8955" max="8955" width="11.28515625" style="133" customWidth="1"/>
    <col min="8956" max="8957" width="8.28515625" style="133" customWidth="1"/>
    <col min="8958" max="8958" width="9.42578125" style="133" customWidth="1"/>
    <col min="8959" max="8959" width="10.5703125" style="133" customWidth="1"/>
    <col min="8960" max="8960" width="10.5703125" style="133" bestFit="1" customWidth="1"/>
    <col min="8961" max="8961" width="10.5703125" style="133" customWidth="1"/>
    <col min="8962" max="8962" width="8.28515625" style="133" customWidth="1"/>
    <col min="8963" max="8963" width="10.28515625" style="133" bestFit="1" customWidth="1"/>
    <col min="8964" max="8964" width="9.5703125" style="133" customWidth="1"/>
    <col min="8965" max="8970" width="8.28515625" style="133" customWidth="1"/>
    <col min="8971" max="8971" width="9.42578125" style="133" customWidth="1"/>
    <col min="8972" max="8973" width="9.28515625" style="133" customWidth="1"/>
    <col min="8974" max="8984" width="8.28515625" style="133" customWidth="1"/>
    <col min="8985" max="8985" width="10.85546875" style="133" customWidth="1"/>
    <col min="8986" max="9203" width="9.140625" style="133"/>
    <col min="9204" max="9204" width="5.140625" style="133" customWidth="1"/>
    <col min="9205" max="9205" width="21.42578125" style="133" customWidth="1"/>
    <col min="9206" max="9206" width="11.140625" style="133" customWidth="1"/>
    <col min="9207" max="9207" width="9.42578125" style="133" customWidth="1"/>
    <col min="9208" max="9208" width="11.85546875" style="133" customWidth="1"/>
    <col min="9209" max="9209" width="10.42578125" style="133" customWidth="1"/>
    <col min="9210" max="9210" width="9.28515625" style="133" customWidth="1"/>
    <col min="9211" max="9211" width="11.28515625" style="133" customWidth="1"/>
    <col min="9212" max="9213" width="8.28515625" style="133" customWidth="1"/>
    <col min="9214" max="9214" width="9.42578125" style="133" customWidth="1"/>
    <col min="9215" max="9215" width="10.5703125" style="133" customWidth="1"/>
    <col min="9216" max="9216" width="10.5703125" style="133" bestFit="1" customWidth="1"/>
    <col min="9217" max="9217" width="10.5703125" style="133" customWidth="1"/>
    <col min="9218" max="9218" width="8.28515625" style="133" customWidth="1"/>
    <col min="9219" max="9219" width="10.28515625" style="133" bestFit="1" customWidth="1"/>
    <col min="9220" max="9220" width="9.5703125" style="133" customWidth="1"/>
    <col min="9221" max="9226" width="8.28515625" style="133" customWidth="1"/>
    <col min="9227" max="9227" width="9.42578125" style="133" customWidth="1"/>
    <col min="9228" max="9229" width="9.28515625" style="133" customWidth="1"/>
    <col min="9230" max="9240" width="8.28515625" style="133" customWidth="1"/>
    <col min="9241" max="9241" width="10.85546875" style="133" customWidth="1"/>
    <col min="9242" max="9459" width="9.140625" style="133"/>
    <col min="9460" max="9460" width="5.140625" style="133" customWidth="1"/>
    <col min="9461" max="9461" width="21.42578125" style="133" customWidth="1"/>
    <col min="9462" max="9462" width="11.140625" style="133" customWidth="1"/>
    <col min="9463" max="9463" width="9.42578125" style="133" customWidth="1"/>
    <col min="9464" max="9464" width="11.85546875" style="133" customWidth="1"/>
    <col min="9465" max="9465" width="10.42578125" style="133" customWidth="1"/>
    <col min="9466" max="9466" width="9.28515625" style="133" customWidth="1"/>
    <col min="9467" max="9467" width="11.28515625" style="133" customWidth="1"/>
    <col min="9468" max="9469" width="8.28515625" style="133" customWidth="1"/>
    <col min="9470" max="9470" width="9.42578125" style="133" customWidth="1"/>
    <col min="9471" max="9471" width="10.5703125" style="133" customWidth="1"/>
    <col min="9472" max="9472" width="10.5703125" style="133" bestFit="1" customWidth="1"/>
    <col min="9473" max="9473" width="10.5703125" style="133" customWidth="1"/>
    <col min="9474" max="9474" width="8.28515625" style="133" customWidth="1"/>
    <col min="9475" max="9475" width="10.28515625" style="133" bestFit="1" customWidth="1"/>
    <col min="9476" max="9476" width="9.5703125" style="133" customWidth="1"/>
    <col min="9477" max="9482" width="8.28515625" style="133" customWidth="1"/>
    <col min="9483" max="9483" width="9.42578125" style="133" customWidth="1"/>
    <col min="9484" max="9485" width="9.28515625" style="133" customWidth="1"/>
    <col min="9486" max="9496" width="8.28515625" style="133" customWidth="1"/>
    <col min="9497" max="9497" width="10.85546875" style="133" customWidth="1"/>
    <col min="9498" max="9715" width="9.140625" style="133"/>
    <col min="9716" max="9716" width="5.140625" style="133" customWidth="1"/>
    <col min="9717" max="9717" width="21.42578125" style="133" customWidth="1"/>
    <col min="9718" max="9718" width="11.140625" style="133" customWidth="1"/>
    <col min="9719" max="9719" width="9.42578125" style="133" customWidth="1"/>
    <col min="9720" max="9720" width="11.85546875" style="133" customWidth="1"/>
    <col min="9721" max="9721" width="10.42578125" style="133" customWidth="1"/>
    <col min="9722" max="9722" width="9.28515625" style="133" customWidth="1"/>
    <col min="9723" max="9723" width="11.28515625" style="133" customWidth="1"/>
    <col min="9724" max="9725" width="8.28515625" style="133" customWidth="1"/>
    <col min="9726" max="9726" width="9.42578125" style="133" customWidth="1"/>
    <col min="9727" max="9727" width="10.5703125" style="133" customWidth="1"/>
    <col min="9728" max="9728" width="10.5703125" style="133" bestFit="1" customWidth="1"/>
    <col min="9729" max="9729" width="10.5703125" style="133" customWidth="1"/>
    <col min="9730" max="9730" width="8.28515625" style="133" customWidth="1"/>
    <col min="9731" max="9731" width="10.28515625" style="133" bestFit="1" customWidth="1"/>
    <col min="9732" max="9732" width="9.5703125" style="133" customWidth="1"/>
    <col min="9733" max="9738" width="8.28515625" style="133" customWidth="1"/>
    <col min="9739" max="9739" width="9.42578125" style="133" customWidth="1"/>
    <col min="9740" max="9741" width="9.28515625" style="133" customWidth="1"/>
    <col min="9742" max="9752" width="8.28515625" style="133" customWidth="1"/>
    <col min="9753" max="9753" width="10.85546875" style="133" customWidth="1"/>
    <col min="9754" max="9971" width="9.140625" style="133"/>
    <col min="9972" max="9972" width="5.140625" style="133" customWidth="1"/>
    <col min="9973" max="9973" width="21.42578125" style="133" customWidth="1"/>
    <col min="9974" max="9974" width="11.140625" style="133" customWidth="1"/>
    <col min="9975" max="9975" width="9.42578125" style="133" customWidth="1"/>
    <col min="9976" max="9976" width="11.85546875" style="133" customWidth="1"/>
    <col min="9977" max="9977" width="10.42578125" style="133" customWidth="1"/>
    <col min="9978" max="9978" width="9.28515625" style="133" customWidth="1"/>
    <col min="9979" max="9979" width="11.28515625" style="133" customWidth="1"/>
    <col min="9980" max="9981" width="8.28515625" style="133" customWidth="1"/>
    <col min="9982" max="9982" width="9.42578125" style="133" customWidth="1"/>
    <col min="9983" max="9983" width="10.5703125" style="133" customWidth="1"/>
    <col min="9984" max="9984" width="10.5703125" style="133" bestFit="1" customWidth="1"/>
    <col min="9985" max="9985" width="10.5703125" style="133" customWidth="1"/>
    <col min="9986" max="9986" width="8.28515625" style="133" customWidth="1"/>
    <col min="9987" max="9987" width="10.28515625" style="133" bestFit="1" customWidth="1"/>
    <col min="9988" max="9988" width="9.5703125" style="133" customWidth="1"/>
    <col min="9989" max="9994" width="8.28515625" style="133" customWidth="1"/>
    <col min="9995" max="9995" width="9.42578125" style="133" customWidth="1"/>
    <col min="9996" max="9997" width="9.28515625" style="133" customWidth="1"/>
    <col min="9998" max="10008" width="8.28515625" style="133" customWidth="1"/>
    <col min="10009" max="10009" width="10.85546875" style="133" customWidth="1"/>
    <col min="10010" max="10227" width="9.140625" style="133"/>
    <col min="10228" max="10228" width="5.140625" style="133" customWidth="1"/>
    <col min="10229" max="10229" width="21.42578125" style="133" customWidth="1"/>
    <col min="10230" max="10230" width="11.140625" style="133" customWidth="1"/>
    <col min="10231" max="10231" width="9.42578125" style="133" customWidth="1"/>
    <col min="10232" max="10232" width="11.85546875" style="133" customWidth="1"/>
    <col min="10233" max="10233" width="10.42578125" style="133" customWidth="1"/>
    <col min="10234" max="10234" width="9.28515625" style="133" customWidth="1"/>
    <col min="10235" max="10235" width="11.28515625" style="133" customWidth="1"/>
    <col min="10236" max="10237" width="8.28515625" style="133" customWidth="1"/>
    <col min="10238" max="10238" width="9.42578125" style="133" customWidth="1"/>
    <col min="10239" max="10239" width="10.5703125" style="133" customWidth="1"/>
    <col min="10240" max="10240" width="10.5703125" style="133" bestFit="1" customWidth="1"/>
    <col min="10241" max="10241" width="10.5703125" style="133" customWidth="1"/>
    <col min="10242" max="10242" width="8.28515625" style="133" customWidth="1"/>
    <col min="10243" max="10243" width="10.28515625" style="133" bestFit="1" customWidth="1"/>
    <col min="10244" max="10244" width="9.5703125" style="133" customWidth="1"/>
    <col min="10245" max="10250" width="8.28515625" style="133" customWidth="1"/>
    <col min="10251" max="10251" width="9.42578125" style="133" customWidth="1"/>
    <col min="10252" max="10253" width="9.28515625" style="133" customWidth="1"/>
    <col min="10254" max="10264" width="8.28515625" style="133" customWidth="1"/>
    <col min="10265" max="10265" width="10.85546875" style="133" customWidth="1"/>
    <col min="10266" max="10483" width="9.140625" style="133"/>
    <col min="10484" max="10484" width="5.140625" style="133" customWidth="1"/>
    <col min="10485" max="10485" width="21.42578125" style="133" customWidth="1"/>
    <col min="10486" max="10486" width="11.140625" style="133" customWidth="1"/>
    <col min="10487" max="10487" width="9.42578125" style="133" customWidth="1"/>
    <col min="10488" max="10488" width="11.85546875" style="133" customWidth="1"/>
    <col min="10489" max="10489" width="10.42578125" style="133" customWidth="1"/>
    <col min="10490" max="10490" width="9.28515625" style="133" customWidth="1"/>
    <col min="10491" max="10491" width="11.28515625" style="133" customWidth="1"/>
    <col min="10492" max="10493" width="8.28515625" style="133" customWidth="1"/>
    <col min="10494" max="10494" width="9.42578125" style="133" customWidth="1"/>
    <col min="10495" max="10495" width="10.5703125" style="133" customWidth="1"/>
    <col min="10496" max="10496" width="10.5703125" style="133" bestFit="1" customWidth="1"/>
    <col min="10497" max="10497" width="10.5703125" style="133" customWidth="1"/>
    <col min="10498" max="10498" width="8.28515625" style="133" customWidth="1"/>
    <col min="10499" max="10499" width="10.28515625" style="133" bestFit="1" customWidth="1"/>
    <col min="10500" max="10500" width="9.5703125" style="133" customWidth="1"/>
    <col min="10501" max="10506" width="8.28515625" style="133" customWidth="1"/>
    <col min="10507" max="10507" width="9.42578125" style="133" customWidth="1"/>
    <col min="10508" max="10509" width="9.28515625" style="133" customWidth="1"/>
    <col min="10510" max="10520" width="8.28515625" style="133" customWidth="1"/>
    <col min="10521" max="10521" width="10.85546875" style="133" customWidth="1"/>
    <col min="10522" max="10739" width="9.140625" style="133"/>
    <col min="10740" max="10740" width="5.140625" style="133" customWidth="1"/>
    <col min="10741" max="10741" width="21.42578125" style="133" customWidth="1"/>
    <col min="10742" max="10742" width="11.140625" style="133" customWidth="1"/>
    <col min="10743" max="10743" width="9.42578125" style="133" customWidth="1"/>
    <col min="10744" max="10744" width="11.85546875" style="133" customWidth="1"/>
    <col min="10745" max="10745" width="10.42578125" style="133" customWidth="1"/>
    <col min="10746" max="10746" width="9.28515625" style="133" customWidth="1"/>
    <col min="10747" max="10747" width="11.28515625" style="133" customWidth="1"/>
    <col min="10748" max="10749" width="8.28515625" style="133" customWidth="1"/>
    <col min="10750" max="10750" width="9.42578125" style="133" customWidth="1"/>
    <col min="10751" max="10751" width="10.5703125" style="133" customWidth="1"/>
    <col min="10752" max="10752" width="10.5703125" style="133" bestFit="1" customWidth="1"/>
    <col min="10753" max="10753" width="10.5703125" style="133" customWidth="1"/>
    <col min="10754" max="10754" width="8.28515625" style="133" customWidth="1"/>
    <col min="10755" max="10755" width="10.28515625" style="133" bestFit="1" customWidth="1"/>
    <col min="10756" max="10756" width="9.5703125" style="133" customWidth="1"/>
    <col min="10757" max="10762" width="8.28515625" style="133" customWidth="1"/>
    <col min="10763" max="10763" width="9.42578125" style="133" customWidth="1"/>
    <col min="10764" max="10765" width="9.28515625" style="133" customWidth="1"/>
    <col min="10766" max="10776" width="8.28515625" style="133" customWidth="1"/>
    <col min="10777" max="10777" width="10.85546875" style="133" customWidth="1"/>
    <col min="10778" max="10995" width="9.140625" style="133"/>
    <col min="10996" max="10996" width="5.140625" style="133" customWidth="1"/>
    <col min="10997" max="10997" width="21.42578125" style="133" customWidth="1"/>
    <col min="10998" max="10998" width="11.140625" style="133" customWidth="1"/>
    <col min="10999" max="10999" width="9.42578125" style="133" customWidth="1"/>
    <col min="11000" max="11000" width="11.85546875" style="133" customWidth="1"/>
    <col min="11001" max="11001" width="10.42578125" style="133" customWidth="1"/>
    <col min="11002" max="11002" width="9.28515625" style="133" customWidth="1"/>
    <col min="11003" max="11003" width="11.28515625" style="133" customWidth="1"/>
    <col min="11004" max="11005" width="8.28515625" style="133" customWidth="1"/>
    <col min="11006" max="11006" width="9.42578125" style="133" customWidth="1"/>
    <col min="11007" max="11007" width="10.5703125" style="133" customWidth="1"/>
    <col min="11008" max="11008" width="10.5703125" style="133" bestFit="1" customWidth="1"/>
    <col min="11009" max="11009" width="10.5703125" style="133" customWidth="1"/>
    <col min="11010" max="11010" width="8.28515625" style="133" customWidth="1"/>
    <col min="11011" max="11011" width="10.28515625" style="133" bestFit="1" customWidth="1"/>
    <col min="11012" max="11012" width="9.5703125" style="133" customWidth="1"/>
    <col min="11013" max="11018" width="8.28515625" style="133" customWidth="1"/>
    <col min="11019" max="11019" width="9.42578125" style="133" customWidth="1"/>
    <col min="11020" max="11021" width="9.28515625" style="133" customWidth="1"/>
    <col min="11022" max="11032" width="8.28515625" style="133" customWidth="1"/>
    <col min="11033" max="11033" width="10.85546875" style="133" customWidth="1"/>
    <col min="11034" max="11251" width="9.140625" style="133"/>
    <col min="11252" max="11252" width="5.140625" style="133" customWidth="1"/>
    <col min="11253" max="11253" width="21.42578125" style="133" customWidth="1"/>
    <col min="11254" max="11254" width="11.140625" style="133" customWidth="1"/>
    <col min="11255" max="11255" width="9.42578125" style="133" customWidth="1"/>
    <col min="11256" max="11256" width="11.85546875" style="133" customWidth="1"/>
    <col min="11257" max="11257" width="10.42578125" style="133" customWidth="1"/>
    <col min="11258" max="11258" width="9.28515625" style="133" customWidth="1"/>
    <col min="11259" max="11259" width="11.28515625" style="133" customWidth="1"/>
    <col min="11260" max="11261" width="8.28515625" style="133" customWidth="1"/>
    <col min="11262" max="11262" width="9.42578125" style="133" customWidth="1"/>
    <col min="11263" max="11263" width="10.5703125" style="133" customWidth="1"/>
    <col min="11264" max="11264" width="10.5703125" style="133" bestFit="1" customWidth="1"/>
    <col min="11265" max="11265" width="10.5703125" style="133" customWidth="1"/>
    <col min="11266" max="11266" width="8.28515625" style="133" customWidth="1"/>
    <col min="11267" max="11267" width="10.28515625" style="133" bestFit="1" customWidth="1"/>
    <col min="11268" max="11268" width="9.5703125" style="133" customWidth="1"/>
    <col min="11269" max="11274" width="8.28515625" style="133" customWidth="1"/>
    <col min="11275" max="11275" width="9.42578125" style="133" customWidth="1"/>
    <col min="11276" max="11277" width="9.28515625" style="133" customWidth="1"/>
    <col min="11278" max="11288" width="8.28515625" style="133" customWidth="1"/>
    <col min="11289" max="11289" width="10.85546875" style="133" customWidth="1"/>
    <col min="11290" max="11507" width="9.140625" style="133"/>
    <col min="11508" max="11508" width="5.140625" style="133" customWidth="1"/>
    <col min="11509" max="11509" width="21.42578125" style="133" customWidth="1"/>
    <col min="11510" max="11510" width="11.140625" style="133" customWidth="1"/>
    <col min="11511" max="11511" width="9.42578125" style="133" customWidth="1"/>
    <col min="11512" max="11512" width="11.85546875" style="133" customWidth="1"/>
    <col min="11513" max="11513" width="10.42578125" style="133" customWidth="1"/>
    <col min="11514" max="11514" width="9.28515625" style="133" customWidth="1"/>
    <col min="11515" max="11515" width="11.28515625" style="133" customWidth="1"/>
    <col min="11516" max="11517" width="8.28515625" style="133" customWidth="1"/>
    <col min="11518" max="11518" width="9.42578125" style="133" customWidth="1"/>
    <col min="11519" max="11519" width="10.5703125" style="133" customWidth="1"/>
    <col min="11520" max="11520" width="10.5703125" style="133" bestFit="1" customWidth="1"/>
    <col min="11521" max="11521" width="10.5703125" style="133" customWidth="1"/>
    <col min="11522" max="11522" width="8.28515625" style="133" customWidth="1"/>
    <col min="11523" max="11523" width="10.28515625" style="133" bestFit="1" customWidth="1"/>
    <col min="11524" max="11524" width="9.5703125" style="133" customWidth="1"/>
    <col min="11525" max="11530" width="8.28515625" style="133" customWidth="1"/>
    <col min="11531" max="11531" width="9.42578125" style="133" customWidth="1"/>
    <col min="11532" max="11533" width="9.28515625" style="133" customWidth="1"/>
    <col min="11534" max="11544" width="8.28515625" style="133" customWidth="1"/>
    <col min="11545" max="11545" width="10.85546875" style="133" customWidth="1"/>
    <col min="11546" max="11763" width="9.140625" style="133"/>
    <col min="11764" max="11764" width="5.140625" style="133" customWidth="1"/>
    <col min="11765" max="11765" width="21.42578125" style="133" customWidth="1"/>
    <col min="11766" max="11766" width="11.140625" style="133" customWidth="1"/>
    <col min="11767" max="11767" width="9.42578125" style="133" customWidth="1"/>
    <col min="11768" max="11768" width="11.85546875" style="133" customWidth="1"/>
    <col min="11769" max="11769" width="10.42578125" style="133" customWidth="1"/>
    <col min="11770" max="11770" width="9.28515625" style="133" customWidth="1"/>
    <col min="11771" max="11771" width="11.28515625" style="133" customWidth="1"/>
    <col min="11772" max="11773" width="8.28515625" style="133" customWidth="1"/>
    <col min="11774" max="11774" width="9.42578125" style="133" customWidth="1"/>
    <col min="11775" max="11775" width="10.5703125" style="133" customWidth="1"/>
    <col min="11776" max="11776" width="10.5703125" style="133" bestFit="1" customWidth="1"/>
    <col min="11777" max="11777" width="10.5703125" style="133" customWidth="1"/>
    <col min="11778" max="11778" width="8.28515625" style="133" customWidth="1"/>
    <col min="11779" max="11779" width="10.28515625" style="133" bestFit="1" customWidth="1"/>
    <col min="11780" max="11780" width="9.5703125" style="133" customWidth="1"/>
    <col min="11781" max="11786" width="8.28515625" style="133" customWidth="1"/>
    <col min="11787" max="11787" width="9.42578125" style="133" customWidth="1"/>
    <col min="11788" max="11789" width="9.28515625" style="133" customWidth="1"/>
    <col min="11790" max="11800" width="8.28515625" style="133" customWidth="1"/>
    <col min="11801" max="11801" width="10.85546875" style="133" customWidth="1"/>
    <col min="11802" max="12019" width="9.140625" style="133"/>
    <col min="12020" max="12020" width="5.140625" style="133" customWidth="1"/>
    <col min="12021" max="12021" width="21.42578125" style="133" customWidth="1"/>
    <col min="12022" max="12022" width="11.140625" style="133" customWidth="1"/>
    <col min="12023" max="12023" width="9.42578125" style="133" customWidth="1"/>
    <col min="12024" max="12024" width="11.85546875" style="133" customWidth="1"/>
    <col min="12025" max="12025" width="10.42578125" style="133" customWidth="1"/>
    <col min="12026" max="12026" width="9.28515625" style="133" customWidth="1"/>
    <col min="12027" max="12027" width="11.28515625" style="133" customWidth="1"/>
    <col min="12028" max="12029" width="8.28515625" style="133" customWidth="1"/>
    <col min="12030" max="12030" width="9.42578125" style="133" customWidth="1"/>
    <col min="12031" max="12031" width="10.5703125" style="133" customWidth="1"/>
    <col min="12032" max="12032" width="10.5703125" style="133" bestFit="1" customWidth="1"/>
    <col min="12033" max="12033" width="10.5703125" style="133" customWidth="1"/>
    <col min="12034" max="12034" width="8.28515625" style="133" customWidth="1"/>
    <col min="12035" max="12035" width="10.28515625" style="133" bestFit="1" customWidth="1"/>
    <col min="12036" max="12036" width="9.5703125" style="133" customWidth="1"/>
    <col min="12037" max="12042" width="8.28515625" style="133" customWidth="1"/>
    <col min="12043" max="12043" width="9.42578125" style="133" customWidth="1"/>
    <col min="12044" max="12045" width="9.28515625" style="133" customWidth="1"/>
    <col min="12046" max="12056" width="8.28515625" style="133" customWidth="1"/>
    <col min="12057" max="12057" width="10.85546875" style="133" customWidth="1"/>
    <col min="12058" max="12275" width="9.140625" style="133"/>
    <col min="12276" max="12276" width="5.140625" style="133" customWidth="1"/>
    <col min="12277" max="12277" width="21.42578125" style="133" customWidth="1"/>
    <col min="12278" max="12278" width="11.140625" style="133" customWidth="1"/>
    <col min="12279" max="12279" width="9.42578125" style="133" customWidth="1"/>
    <col min="12280" max="12280" width="11.85546875" style="133" customWidth="1"/>
    <col min="12281" max="12281" width="10.42578125" style="133" customWidth="1"/>
    <col min="12282" max="12282" width="9.28515625" style="133" customWidth="1"/>
    <col min="12283" max="12283" width="11.28515625" style="133" customWidth="1"/>
    <col min="12284" max="12285" width="8.28515625" style="133" customWidth="1"/>
    <col min="12286" max="12286" width="9.42578125" style="133" customWidth="1"/>
    <col min="12287" max="12287" width="10.5703125" style="133" customWidth="1"/>
    <col min="12288" max="12288" width="10.5703125" style="133" bestFit="1" customWidth="1"/>
    <col min="12289" max="12289" width="10.5703125" style="133" customWidth="1"/>
    <col min="12290" max="12290" width="8.28515625" style="133" customWidth="1"/>
    <col min="12291" max="12291" width="10.28515625" style="133" bestFit="1" customWidth="1"/>
    <col min="12292" max="12292" width="9.5703125" style="133" customWidth="1"/>
    <col min="12293" max="12298" width="8.28515625" style="133" customWidth="1"/>
    <col min="12299" max="12299" width="9.42578125" style="133" customWidth="1"/>
    <col min="12300" max="12301" width="9.28515625" style="133" customWidth="1"/>
    <col min="12302" max="12312" width="8.28515625" style="133" customWidth="1"/>
    <col min="12313" max="12313" width="10.85546875" style="133" customWidth="1"/>
    <col min="12314" max="12531" width="9.140625" style="133"/>
    <col min="12532" max="12532" width="5.140625" style="133" customWidth="1"/>
    <col min="12533" max="12533" width="21.42578125" style="133" customWidth="1"/>
    <col min="12534" max="12534" width="11.140625" style="133" customWidth="1"/>
    <col min="12535" max="12535" width="9.42578125" style="133" customWidth="1"/>
    <col min="12536" max="12536" width="11.85546875" style="133" customWidth="1"/>
    <col min="12537" max="12537" width="10.42578125" style="133" customWidth="1"/>
    <col min="12538" max="12538" width="9.28515625" style="133" customWidth="1"/>
    <col min="12539" max="12539" width="11.28515625" style="133" customWidth="1"/>
    <col min="12540" max="12541" width="8.28515625" style="133" customWidth="1"/>
    <col min="12542" max="12542" width="9.42578125" style="133" customWidth="1"/>
    <col min="12543" max="12543" width="10.5703125" style="133" customWidth="1"/>
    <col min="12544" max="12544" width="10.5703125" style="133" bestFit="1" customWidth="1"/>
    <col min="12545" max="12545" width="10.5703125" style="133" customWidth="1"/>
    <col min="12546" max="12546" width="8.28515625" style="133" customWidth="1"/>
    <col min="12547" max="12547" width="10.28515625" style="133" bestFit="1" customWidth="1"/>
    <col min="12548" max="12548" width="9.5703125" style="133" customWidth="1"/>
    <col min="12549" max="12554" width="8.28515625" style="133" customWidth="1"/>
    <col min="12555" max="12555" width="9.42578125" style="133" customWidth="1"/>
    <col min="12556" max="12557" width="9.28515625" style="133" customWidth="1"/>
    <col min="12558" max="12568" width="8.28515625" style="133" customWidth="1"/>
    <col min="12569" max="12569" width="10.85546875" style="133" customWidth="1"/>
    <col min="12570" max="12787" width="9.140625" style="133"/>
    <col min="12788" max="12788" width="5.140625" style="133" customWidth="1"/>
    <col min="12789" max="12789" width="21.42578125" style="133" customWidth="1"/>
    <col min="12790" max="12790" width="11.140625" style="133" customWidth="1"/>
    <col min="12791" max="12791" width="9.42578125" style="133" customWidth="1"/>
    <col min="12792" max="12792" width="11.85546875" style="133" customWidth="1"/>
    <col min="12793" max="12793" width="10.42578125" style="133" customWidth="1"/>
    <col min="12794" max="12794" width="9.28515625" style="133" customWidth="1"/>
    <col min="12795" max="12795" width="11.28515625" style="133" customWidth="1"/>
    <col min="12796" max="12797" width="8.28515625" style="133" customWidth="1"/>
    <col min="12798" max="12798" width="9.42578125" style="133" customWidth="1"/>
    <col min="12799" max="12799" width="10.5703125" style="133" customWidth="1"/>
    <col min="12800" max="12800" width="10.5703125" style="133" bestFit="1" customWidth="1"/>
    <col min="12801" max="12801" width="10.5703125" style="133" customWidth="1"/>
    <col min="12802" max="12802" width="8.28515625" style="133" customWidth="1"/>
    <col min="12803" max="12803" width="10.28515625" style="133" bestFit="1" customWidth="1"/>
    <col min="12804" max="12804" width="9.5703125" style="133" customWidth="1"/>
    <col min="12805" max="12810" width="8.28515625" style="133" customWidth="1"/>
    <col min="12811" max="12811" width="9.42578125" style="133" customWidth="1"/>
    <col min="12812" max="12813" width="9.28515625" style="133" customWidth="1"/>
    <col min="12814" max="12824" width="8.28515625" style="133" customWidth="1"/>
    <col min="12825" max="12825" width="10.85546875" style="133" customWidth="1"/>
    <col min="12826" max="13043" width="9.140625" style="133"/>
    <col min="13044" max="13044" width="5.140625" style="133" customWidth="1"/>
    <col min="13045" max="13045" width="21.42578125" style="133" customWidth="1"/>
    <col min="13046" max="13046" width="11.140625" style="133" customWidth="1"/>
    <col min="13047" max="13047" width="9.42578125" style="133" customWidth="1"/>
    <col min="13048" max="13048" width="11.85546875" style="133" customWidth="1"/>
    <col min="13049" max="13049" width="10.42578125" style="133" customWidth="1"/>
    <col min="13050" max="13050" width="9.28515625" style="133" customWidth="1"/>
    <col min="13051" max="13051" width="11.28515625" style="133" customWidth="1"/>
    <col min="13052" max="13053" width="8.28515625" style="133" customWidth="1"/>
    <col min="13054" max="13054" width="9.42578125" style="133" customWidth="1"/>
    <col min="13055" max="13055" width="10.5703125" style="133" customWidth="1"/>
    <col min="13056" max="13056" width="10.5703125" style="133" bestFit="1" customWidth="1"/>
    <col min="13057" max="13057" width="10.5703125" style="133" customWidth="1"/>
    <col min="13058" max="13058" width="8.28515625" style="133" customWidth="1"/>
    <col min="13059" max="13059" width="10.28515625" style="133" bestFit="1" customWidth="1"/>
    <col min="13060" max="13060" width="9.5703125" style="133" customWidth="1"/>
    <col min="13061" max="13066" width="8.28515625" style="133" customWidth="1"/>
    <col min="13067" max="13067" width="9.42578125" style="133" customWidth="1"/>
    <col min="13068" max="13069" width="9.28515625" style="133" customWidth="1"/>
    <col min="13070" max="13080" width="8.28515625" style="133" customWidth="1"/>
    <col min="13081" max="13081" width="10.85546875" style="133" customWidth="1"/>
    <col min="13082" max="13299" width="9.140625" style="133"/>
    <col min="13300" max="13300" width="5.140625" style="133" customWidth="1"/>
    <col min="13301" max="13301" width="21.42578125" style="133" customWidth="1"/>
    <col min="13302" max="13302" width="11.140625" style="133" customWidth="1"/>
    <col min="13303" max="13303" width="9.42578125" style="133" customWidth="1"/>
    <col min="13304" max="13304" width="11.85546875" style="133" customWidth="1"/>
    <col min="13305" max="13305" width="10.42578125" style="133" customWidth="1"/>
    <col min="13306" max="13306" width="9.28515625" style="133" customWidth="1"/>
    <col min="13307" max="13307" width="11.28515625" style="133" customWidth="1"/>
    <col min="13308" max="13309" width="8.28515625" style="133" customWidth="1"/>
    <col min="13310" max="13310" width="9.42578125" style="133" customWidth="1"/>
    <col min="13311" max="13311" width="10.5703125" style="133" customWidth="1"/>
    <col min="13312" max="13312" width="10.5703125" style="133" bestFit="1" customWidth="1"/>
    <col min="13313" max="13313" width="10.5703125" style="133" customWidth="1"/>
    <col min="13314" max="13314" width="8.28515625" style="133" customWidth="1"/>
    <col min="13315" max="13315" width="10.28515625" style="133" bestFit="1" customWidth="1"/>
    <col min="13316" max="13316" width="9.5703125" style="133" customWidth="1"/>
    <col min="13317" max="13322" width="8.28515625" style="133" customWidth="1"/>
    <col min="13323" max="13323" width="9.42578125" style="133" customWidth="1"/>
    <col min="13324" max="13325" width="9.28515625" style="133" customWidth="1"/>
    <col min="13326" max="13336" width="8.28515625" style="133" customWidth="1"/>
    <col min="13337" max="13337" width="10.85546875" style="133" customWidth="1"/>
    <col min="13338" max="13555" width="9.140625" style="133"/>
    <col min="13556" max="13556" width="5.140625" style="133" customWidth="1"/>
    <col min="13557" max="13557" width="21.42578125" style="133" customWidth="1"/>
    <col min="13558" max="13558" width="11.140625" style="133" customWidth="1"/>
    <col min="13559" max="13559" width="9.42578125" style="133" customWidth="1"/>
    <col min="13560" max="13560" width="11.85546875" style="133" customWidth="1"/>
    <col min="13561" max="13561" width="10.42578125" style="133" customWidth="1"/>
    <col min="13562" max="13562" width="9.28515625" style="133" customWidth="1"/>
    <col min="13563" max="13563" width="11.28515625" style="133" customWidth="1"/>
    <col min="13564" max="13565" width="8.28515625" style="133" customWidth="1"/>
    <col min="13566" max="13566" width="9.42578125" style="133" customWidth="1"/>
    <col min="13567" max="13567" width="10.5703125" style="133" customWidth="1"/>
    <col min="13568" max="13568" width="10.5703125" style="133" bestFit="1" customWidth="1"/>
    <col min="13569" max="13569" width="10.5703125" style="133" customWidth="1"/>
    <col min="13570" max="13570" width="8.28515625" style="133" customWidth="1"/>
    <col min="13571" max="13571" width="10.28515625" style="133" bestFit="1" customWidth="1"/>
    <col min="13572" max="13572" width="9.5703125" style="133" customWidth="1"/>
    <col min="13573" max="13578" width="8.28515625" style="133" customWidth="1"/>
    <col min="13579" max="13579" width="9.42578125" style="133" customWidth="1"/>
    <col min="13580" max="13581" width="9.28515625" style="133" customWidth="1"/>
    <col min="13582" max="13592" width="8.28515625" style="133" customWidth="1"/>
    <col min="13593" max="13593" width="10.85546875" style="133" customWidth="1"/>
    <col min="13594" max="13811" width="9.140625" style="133"/>
    <col min="13812" max="13812" width="5.140625" style="133" customWidth="1"/>
    <col min="13813" max="13813" width="21.42578125" style="133" customWidth="1"/>
    <col min="13814" max="13814" width="11.140625" style="133" customWidth="1"/>
    <col min="13815" max="13815" width="9.42578125" style="133" customWidth="1"/>
    <col min="13816" max="13816" width="11.85546875" style="133" customWidth="1"/>
    <col min="13817" max="13817" width="10.42578125" style="133" customWidth="1"/>
    <col min="13818" max="13818" width="9.28515625" style="133" customWidth="1"/>
    <col min="13819" max="13819" width="11.28515625" style="133" customWidth="1"/>
    <col min="13820" max="13821" width="8.28515625" style="133" customWidth="1"/>
    <col min="13822" max="13822" width="9.42578125" style="133" customWidth="1"/>
    <col min="13823" max="13823" width="10.5703125" style="133" customWidth="1"/>
    <col min="13824" max="13824" width="10.5703125" style="133" bestFit="1" customWidth="1"/>
    <col min="13825" max="13825" width="10.5703125" style="133" customWidth="1"/>
    <col min="13826" max="13826" width="8.28515625" style="133" customWidth="1"/>
    <col min="13827" max="13827" width="10.28515625" style="133" bestFit="1" customWidth="1"/>
    <col min="13828" max="13828" width="9.5703125" style="133" customWidth="1"/>
    <col min="13829" max="13834" width="8.28515625" style="133" customWidth="1"/>
    <col min="13835" max="13835" width="9.42578125" style="133" customWidth="1"/>
    <col min="13836" max="13837" width="9.28515625" style="133" customWidth="1"/>
    <col min="13838" max="13848" width="8.28515625" style="133" customWidth="1"/>
    <col min="13849" max="13849" width="10.85546875" style="133" customWidth="1"/>
    <col min="13850" max="14067" width="9.140625" style="133"/>
    <col min="14068" max="14068" width="5.140625" style="133" customWidth="1"/>
    <col min="14069" max="14069" width="21.42578125" style="133" customWidth="1"/>
    <col min="14070" max="14070" width="11.140625" style="133" customWidth="1"/>
    <col min="14071" max="14071" width="9.42578125" style="133" customWidth="1"/>
    <col min="14072" max="14072" width="11.85546875" style="133" customWidth="1"/>
    <col min="14073" max="14073" width="10.42578125" style="133" customWidth="1"/>
    <col min="14074" max="14074" width="9.28515625" style="133" customWidth="1"/>
    <col min="14075" max="14075" width="11.28515625" style="133" customWidth="1"/>
    <col min="14076" max="14077" width="8.28515625" style="133" customWidth="1"/>
    <col min="14078" max="14078" width="9.42578125" style="133" customWidth="1"/>
    <col min="14079" max="14079" width="10.5703125" style="133" customWidth="1"/>
    <col min="14080" max="14080" width="10.5703125" style="133" bestFit="1" customWidth="1"/>
    <col min="14081" max="14081" width="10.5703125" style="133" customWidth="1"/>
    <col min="14082" max="14082" width="8.28515625" style="133" customWidth="1"/>
    <col min="14083" max="14083" width="10.28515625" style="133" bestFit="1" customWidth="1"/>
    <col min="14084" max="14084" width="9.5703125" style="133" customWidth="1"/>
    <col min="14085" max="14090" width="8.28515625" style="133" customWidth="1"/>
    <col min="14091" max="14091" width="9.42578125" style="133" customWidth="1"/>
    <col min="14092" max="14093" width="9.28515625" style="133" customWidth="1"/>
    <col min="14094" max="14104" width="8.28515625" style="133" customWidth="1"/>
    <col min="14105" max="14105" width="10.85546875" style="133" customWidth="1"/>
    <col min="14106" max="14323" width="9.140625" style="133"/>
    <col min="14324" max="14324" width="5.140625" style="133" customWidth="1"/>
    <col min="14325" max="14325" width="21.42578125" style="133" customWidth="1"/>
    <col min="14326" max="14326" width="11.140625" style="133" customWidth="1"/>
    <col min="14327" max="14327" width="9.42578125" style="133" customWidth="1"/>
    <col min="14328" max="14328" width="11.85546875" style="133" customWidth="1"/>
    <col min="14329" max="14329" width="10.42578125" style="133" customWidth="1"/>
    <col min="14330" max="14330" width="9.28515625" style="133" customWidth="1"/>
    <col min="14331" max="14331" width="11.28515625" style="133" customWidth="1"/>
    <col min="14332" max="14333" width="8.28515625" style="133" customWidth="1"/>
    <col min="14334" max="14334" width="9.42578125" style="133" customWidth="1"/>
    <col min="14335" max="14335" width="10.5703125" style="133" customWidth="1"/>
    <col min="14336" max="14336" width="10.5703125" style="133" bestFit="1" customWidth="1"/>
    <col min="14337" max="14337" width="10.5703125" style="133" customWidth="1"/>
    <col min="14338" max="14338" width="8.28515625" style="133" customWidth="1"/>
    <col min="14339" max="14339" width="10.28515625" style="133" bestFit="1" customWidth="1"/>
    <col min="14340" max="14340" width="9.5703125" style="133" customWidth="1"/>
    <col min="14341" max="14346" width="8.28515625" style="133" customWidth="1"/>
    <col min="14347" max="14347" width="9.42578125" style="133" customWidth="1"/>
    <col min="14348" max="14349" width="9.28515625" style="133" customWidth="1"/>
    <col min="14350" max="14360" width="8.28515625" style="133" customWidth="1"/>
    <col min="14361" max="14361" width="10.85546875" style="133" customWidth="1"/>
    <col min="14362" max="14579" width="9.140625" style="133"/>
    <col min="14580" max="14580" width="5.140625" style="133" customWidth="1"/>
    <col min="14581" max="14581" width="21.42578125" style="133" customWidth="1"/>
    <col min="14582" max="14582" width="11.140625" style="133" customWidth="1"/>
    <col min="14583" max="14583" width="9.42578125" style="133" customWidth="1"/>
    <col min="14584" max="14584" width="11.85546875" style="133" customWidth="1"/>
    <col min="14585" max="14585" width="10.42578125" style="133" customWidth="1"/>
    <col min="14586" max="14586" width="9.28515625" style="133" customWidth="1"/>
    <col min="14587" max="14587" width="11.28515625" style="133" customWidth="1"/>
    <col min="14588" max="14589" width="8.28515625" style="133" customWidth="1"/>
    <col min="14590" max="14590" width="9.42578125" style="133" customWidth="1"/>
    <col min="14591" max="14591" width="10.5703125" style="133" customWidth="1"/>
    <col min="14592" max="14592" width="10.5703125" style="133" bestFit="1" customWidth="1"/>
    <col min="14593" max="14593" width="10.5703125" style="133" customWidth="1"/>
    <col min="14594" max="14594" width="8.28515625" style="133" customWidth="1"/>
    <col min="14595" max="14595" width="10.28515625" style="133" bestFit="1" customWidth="1"/>
    <col min="14596" max="14596" width="9.5703125" style="133" customWidth="1"/>
    <col min="14597" max="14602" width="8.28515625" style="133" customWidth="1"/>
    <col min="14603" max="14603" width="9.42578125" style="133" customWidth="1"/>
    <col min="14604" max="14605" width="9.28515625" style="133" customWidth="1"/>
    <col min="14606" max="14616" width="8.28515625" style="133" customWidth="1"/>
    <col min="14617" max="14617" width="10.85546875" style="133" customWidth="1"/>
    <col min="14618" max="14835" width="9.140625" style="133"/>
    <col min="14836" max="14836" width="5.140625" style="133" customWidth="1"/>
    <col min="14837" max="14837" width="21.42578125" style="133" customWidth="1"/>
    <col min="14838" max="14838" width="11.140625" style="133" customWidth="1"/>
    <col min="14839" max="14839" width="9.42578125" style="133" customWidth="1"/>
    <col min="14840" max="14840" width="11.85546875" style="133" customWidth="1"/>
    <col min="14841" max="14841" width="10.42578125" style="133" customWidth="1"/>
    <col min="14842" max="14842" width="9.28515625" style="133" customWidth="1"/>
    <col min="14843" max="14843" width="11.28515625" style="133" customWidth="1"/>
    <col min="14844" max="14845" width="8.28515625" style="133" customWidth="1"/>
    <col min="14846" max="14846" width="9.42578125" style="133" customWidth="1"/>
    <col min="14847" max="14847" width="10.5703125" style="133" customWidth="1"/>
    <col min="14848" max="14848" width="10.5703125" style="133" bestFit="1" customWidth="1"/>
    <col min="14849" max="14849" width="10.5703125" style="133" customWidth="1"/>
    <col min="14850" max="14850" width="8.28515625" style="133" customWidth="1"/>
    <col min="14851" max="14851" width="10.28515625" style="133" bestFit="1" customWidth="1"/>
    <col min="14852" max="14852" width="9.5703125" style="133" customWidth="1"/>
    <col min="14853" max="14858" width="8.28515625" style="133" customWidth="1"/>
    <col min="14859" max="14859" width="9.42578125" style="133" customWidth="1"/>
    <col min="14860" max="14861" width="9.28515625" style="133" customWidth="1"/>
    <col min="14862" max="14872" width="8.28515625" style="133" customWidth="1"/>
    <col min="14873" max="14873" width="10.85546875" style="133" customWidth="1"/>
    <col min="14874" max="15091" width="9.140625" style="133"/>
    <col min="15092" max="15092" width="5.140625" style="133" customWidth="1"/>
    <col min="15093" max="15093" width="21.42578125" style="133" customWidth="1"/>
    <col min="15094" max="15094" width="11.140625" style="133" customWidth="1"/>
    <col min="15095" max="15095" width="9.42578125" style="133" customWidth="1"/>
    <col min="15096" max="15096" width="11.85546875" style="133" customWidth="1"/>
    <col min="15097" max="15097" width="10.42578125" style="133" customWidth="1"/>
    <col min="15098" max="15098" width="9.28515625" style="133" customWidth="1"/>
    <col min="15099" max="15099" width="11.28515625" style="133" customWidth="1"/>
    <col min="15100" max="15101" width="8.28515625" style="133" customWidth="1"/>
    <col min="15102" max="15102" width="9.42578125" style="133" customWidth="1"/>
    <col min="15103" max="15103" width="10.5703125" style="133" customWidth="1"/>
    <col min="15104" max="15104" width="10.5703125" style="133" bestFit="1" customWidth="1"/>
    <col min="15105" max="15105" width="10.5703125" style="133" customWidth="1"/>
    <col min="15106" max="15106" width="8.28515625" style="133" customWidth="1"/>
    <col min="15107" max="15107" width="10.28515625" style="133" bestFit="1" customWidth="1"/>
    <col min="15108" max="15108" width="9.5703125" style="133" customWidth="1"/>
    <col min="15109" max="15114" width="8.28515625" style="133" customWidth="1"/>
    <col min="15115" max="15115" width="9.42578125" style="133" customWidth="1"/>
    <col min="15116" max="15117" width="9.28515625" style="133" customWidth="1"/>
    <col min="15118" max="15128" width="8.28515625" style="133" customWidth="1"/>
    <col min="15129" max="15129" width="10.85546875" style="133" customWidth="1"/>
    <col min="15130" max="15347" width="9.140625" style="133"/>
    <col min="15348" max="15348" width="5.140625" style="133" customWidth="1"/>
    <col min="15349" max="15349" width="21.42578125" style="133" customWidth="1"/>
    <col min="15350" max="15350" width="11.140625" style="133" customWidth="1"/>
    <col min="15351" max="15351" width="9.42578125" style="133" customWidth="1"/>
    <col min="15352" max="15352" width="11.85546875" style="133" customWidth="1"/>
    <col min="15353" max="15353" width="10.42578125" style="133" customWidth="1"/>
    <col min="15354" max="15354" width="9.28515625" style="133" customWidth="1"/>
    <col min="15355" max="15355" width="11.28515625" style="133" customWidth="1"/>
    <col min="15356" max="15357" width="8.28515625" style="133" customWidth="1"/>
    <col min="15358" max="15358" width="9.42578125" style="133" customWidth="1"/>
    <col min="15359" max="15359" width="10.5703125" style="133" customWidth="1"/>
    <col min="15360" max="15360" width="10.5703125" style="133" bestFit="1" customWidth="1"/>
    <col min="15361" max="15361" width="10.5703125" style="133" customWidth="1"/>
    <col min="15362" max="15362" width="8.28515625" style="133" customWidth="1"/>
    <col min="15363" max="15363" width="10.28515625" style="133" bestFit="1" customWidth="1"/>
    <col min="15364" max="15364" width="9.5703125" style="133" customWidth="1"/>
    <col min="15365" max="15370" width="8.28515625" style="133" customWidth="1"/>
    <col min="15371" max="15371" width="9.42578125" style="133" customWidth="1"/>
    <col min="15372" max="15373" width="9.28515625" style="133" customWidth="1"/>
    <col min="15374" max="15384" width="8.28515625" style="133" customWidth="1"/>
    <col min="15385" max="15385" width="10.85546875" style="133" customWidth="1"/>
    <col min="15386" max="15603" width="9.140625" style="133"/>
    <col min="15604" max="15604" width="5.140625" style="133" customWidth="1"/>
    <col min="15605" max="15605" width="21.42578125" style="133" customWidth="1"/>
    <col min="15606" max="15606" width="11.140625" style="133" customWidth="1"/>
    <col min="15607" max="15607" width="9.42578125" style="133" customWidth="1"/>
    <col min="15608" max="15608" width="11.85546875" style="133" customWidth="1"/>
    <col min="15609" max="15609" width="10.42578125" style="133" customWidth="1"/>
    <col min="15610" max="15610" width="9.28515625" style="133" customWidth="1"/>
    <col min="15611" max="15611" width="11.28515625" style="133" customWidth="1"/>
    <col min="15612" max="15613" width="8.28515625" style="133" customWidth="1"/>
    <col min="15614" max="15614" width="9.42578125" style="133" customWidth="1"/>
    <col min="15615" max="15615" width="10.5703125" style="133" customWidth="1"/>
    <col min="15616" max="15616" width="10.5703125" style="133" bestFit="1" customWidth="1"/>
    <col min="15617" max="15617" width="10.5703125" style="133" customWidth="1"/>
    <col min="15618" max="15618" width="8.28515625" style="133" customWidth="1"/>
    <col min="15619" max="15619" width="10.28515625" style="133" bestFit="1" customWidth="1"/>
    <col min="15620" max="15620" width="9.5703125" style="133" customWidth="1"/>
    <col min="15621" max="15626" width="8.28515625" style="133" customWidth="1"/>
    <col min="15627" max="15627" width="9.42578125" style="133" customWidth="1"/>
    <col min="15628" max="15629" width="9.28515625" style="133" customWidth="1"/>
    <col min="15630" max="15640" width="8.28515625" style="133" customWidth="1"/>
    <col min="15641" max="15641" width="10.85546875" style="133" customWidth="1"/>
    <col min="15642" max="15859" width="9.140625" style="133"/>
    <col min="15860" max="15860" width="5.140625" style="133" customWidth="1"/>
    <col min="15861" max="15861" width="21.42578125" style="133" customWidth="1"/>
    <col min="15862" max="15862" width="11.140625" style="133" customWidth="1"/>
    <col min="15863" max="15863" width="9.42578125" style="133" customWidth="1"/>
    <col min="15864" max="15864" width="11.85546875" style="133" customWidth="1"/>
    <col min="15865" max="15865" width="10.42578125" style="133" customWidth="1"/>
    <col min="15866" max="15866" width="9.28515625" style="133" customWidth="1"/>
    <col min="15867" max="15867" width="11.28515625" style="133" customWidth="1"/>
    <col min="15868" max="15869" width="8.28515625" style="133" customWidth="1"/>
    <col min="15870" max="15870" width="9.42578125" style="133" customWidth="1"/>
    <col min="15871" max="15871" width="10.5703125" style="133" customWidth="1"/>
    <col min="15872" max="15872" width="10.5703125" style="133" bestFit="1" customWidth="1"/>
    <col min="15873" max="15873" width="10.5703125" style="133" customWidth="1"/>
    <col min="15874" max="15874" width="8.28515625" style="133" customWidth="1"/>
    <col min="15875" max="15875" width="10.28515625" style="133" bestFit="1" customWidth="1"/>
    <col min="15876" max="15876" width="9.5703125" style="133" customWidth="1"/>
    <col min="15877" max="15882" width="8.28515625" style="133" customWidth="1"/>
    <col min="15883" max="15883" width="9.42578125" style="133" customWidth="1"/>
    <col min="15884" max="15885" width="9.28515625" style="133" customWidth="1"/>
    <col min="15886" max="15896" width="8.28515625" style="133" customWidth="1"/>
    <col min="15897" max="15897" width="10.85546875" style="133" customWidth="1"/>
    <col min="15898" max="16115" width="9.140625" style="133"/>
    <col min="16116" max="16116" width="5.140625" style="133" customWidth="1"/>
    <col min="16117" max="16117" width="21.42578125" style="133" customWidth="1"/>
    <col min="16118" max="16118" width="11.140625" style="133" customWidth="1"/>
    <col min="16119" max="16119" width="9.42578125" style="133" customWidth="1"/>
    <col min="16120" max="16120" width="11.85546875" style="133" customWidth="1"/>
    <col min="16121" max="16121" width="10.42578125" style="133" customWidth="1"/>
    <col min="16122" max="16122" width="9.28515625" style="133" customWidth="1"/>
    <col min="16123" max="16123" width="11.28515625" style="133" customWidth="1"/>
    <col min="16124" max="16125" width="8.28515625" style="133" customWidth="1"/>
    <col min="16126" max="16126" width="9.42578125" style="133" customWidth="1"/>
    <col min="16127" max="16127" width="10.5703125" style="133" customWidth="1"/>
    <col min="16128" max="16128" width="10.5703125" style="133" bestFit="1" customWidth="1"/>
    <col min="16129" max="16129" width="10.5703125" style="133" customWidth="1"/>
    <col min="16130" max="16130" width="8.28515625" style="133" customWidth="1"/>
    <col min="16131" max="16131" width="10.28515625" style="133" bestFit="1" customWidth="1"/>
    <col min="16132" max="16132" width="9.5703125" style="133" customWidth="1"/>
    <col min="16133" max="16138" width="8.28515625" style="133" customWidth="1"/>
    <col min="16139" max="16139" width="9.42578125" style="133" customWidth="1"/>
    <col min="16140" max="16141" width="9.28515625" style="133" customWidth="1"/>
    <col min="16142" max="16152" width="8.28515625" style="133" customWidth="1"/>
    <col min="16153" max="16153" width="10.85546875" style="133" customWidth="1"/>
    <col min="16154" max="16384" width="9.140625" style="133"/>
  </cols>
  <sheetData>
    <row r="1" spans="1:62" s="132" customFormat="1" ht="17.25" customHeight="1">
      <c r="A1" s="129"/>
      <c r="B1" s="42"/>
      <c r="C1" s="130" t="s">
        <v>130</v>
      </c>
      <c r="D1" s="131"/>
      <c r="E1" s="131"/>
      <c r="F1" s="131"/>
      <c r="G1" s="131"/>
      <c r="H1" s="131"/>
      <c r="I1" s="131" t="str">
        <f>C1</f>
        <v>Table B4: ENROLMENT IN OPEN SCHOOL EDUCATION</v>
      </c>
      <c r="J1" s="131"/>
      <c r="K1" s="131"/>
      <c r="L1" s="131"/>
      <c r="M1" s="131"/>
      <c r="N1" s="131"/>
      <c r="O1" s="131" t="str">
        <f>C1</f>
        <v>Table B4: ENROLMENT IN OPEN SCHOOL EDUCATION</v>
      </c>
      <c r="P1" s="131"/>
      <c r="Q1" s="131"/>
      <c r="R1" s="131"/>
      <c r="S1" s="131"/>
      <c r="T1" s="131"/>
      <c r="U1" s="131" t="str">
        <f>O1</f>
        <v>Table B4: ENROLMENT IN OPEN SCHOOL EDUCATION</v>
      </c>
      <c r="V1" s="131"/>
      <c r="W1" s="131"/>
      <c r="X1" s="131"/>
      <c r="Y1" s="131"/>
      <c r="Z1" s="131"/>
      <c r="AA1" s="131" t="str">
        <f>O1</f>
        <v>Table B4: ENROLMENT IN OPEN SCHOOL EDUCATION</v>
      </c>
      <c r="AB1" s="131"/>
      <c r="AC1" s="131"/>
      <c r="AD1" s="131"/>
      <c r="AE1" s="131"/>
      <c r="AF1" s="131"/>
      <c r="AG1" s="131" t="str">
        <f>AA1</f>
        <v>Table B4: ENROLMENT IN OPEN SCHOOL EDUCATION</v>
      </c>
      <c r="AH1" s="131"/>
      <c r="AI1" s="131"/>
      <c r="AJ1" s="131"/>
      <c r="AK1" s="131"/>
      <c r="AL1" s="131"/>
    </row>
    <row r="2" spans="1:62" s="146" customFormat="1" ht="15.75" customHeight="1">
      <c r="C2" s="148" t="s">
        <v>81</v>
      </c>
      <c r="I2" s="148" t="str">
        <f>C2</f>
        <v>All Categories</v>
      </c>
      <c r="O2" s="148" t="s">
        <v>79</v>
      </c>
      <c r="U2" s="148" t="str">
        <f>O2</f>
        <v>Scheduled Caste</v>
      </c>
      <c r="AA2" s="148" t="s">
        <v>80</v>
      </c>
      <c r="AG2" s="148" t="str">
        <f>AA2</f>
        <v>Scheduled Tribe</v>
      </c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</row>
    <row r="3" spans="1:62" ht="21.75" customHeight="1">
      <c r="A3" s="198" t="s">
        <v>67</v>
      </c>
      <c r="B3" s="198" t="s">
        <v>65</v>
      </c>
      <c r="C3" s="195" t="s">
        <v>75</v>
      </c>
      <c r="D3" s="195"/>
      <c r="E3" s="195"/>
      <c r="F3" s="195" t="s">
        <v>78</v>
      </c>
      <c r="G3" s="195"/>
      <c r="H3" s="195"/>
      <c r="I3" s="194" t="s">
        <v>76</v>
      </c>
      <c r="J3" s="194"/>
      <c r="K3" s="194"/>
      <c r="L3" s="195" t="s">
        <v>15</v>
      </c>
      <c r="M3" s="195"/>
      <c r="N3" s="195"/>
      <c r="O3" s="195" t="s">
        <v>75</v>
      </c>
      <c r="P3" s="195"/>
      <c r="Q3" s="195"/>
      <c r="R3" s="195" t="s">
        <v>78</v>
      </c>
      <c r="S3" s="195"/>
      <c r="T3" s="195"/>
      <c r="U3" s="194" t="s">
        <v>76</v>
      </c>
      <c r="V3" s="194"/>
      <c r="W3" s="194"/>
      <c r="X3" s="195" t="s">
        <v>15</v>
      </c>
      <c r="Y3" s="195"/>
      <c r="Z3" s="195"/>
      <c r="AA3" s="195" t="s">
        <v>75</v>
      </c>
      <c r="AB3" s="195"/>
      <c r="AC3" s="195"/>
      <c r="AD3" s="195" t="s">
        <v>78</v>
      </c>
      <c r="AE3" s="195"/>
      <c r="AF3" s="195"/>
      <c r="AG3" s="194" t="s">
        <v>76</v>
      </c>
      <c r="AH3" s="194"/>
      <c r="AI3" s="194"/>
      <c r="AJ3" s="195" t="s">
        <v>15</v>
      </c>
      <c r="AK3" s="195"/>
      <c r="AL3" s="195"/>
    </row>
    <row r="4" spans="1:62" ht="21.75" customHeight="1">
      <c r="A4" s="198"/>
      <c r="B4" s="198"/>
      <c r="C4" s="134" t="s">
        <v>13</v>
      </c>
      <c r="D4" s="134" t="s">
        <v>14</v>
      </c>
      <c r="E4" s="134" t="s">
        <v>15</v>
      </c>
      <c r="F4" s="135" t="s">
        <v>13</v>
      </c>
      <c r="G4" s="135" t="s">
        <v>14</v>
      </c>
      <c r="H4" s="135" t="s">
        <v>15</v>
      </c>
      <c r="I4" s="135" t="s">
        <v>13</v>
      </c>
      <c r="J4" s="135" t="s">
        <v>14</v>
      </c>
      <c r="K4" s="135" t="s">
        <v>15</v>
      </c>
      <c r="L4" s="135" t="s">
        <v>13</v>
      </c>
      <c r="M4" s="135" t="s">
        <v>14</v>
      </c>
      <c r="N4" s="135" t="s">
        <v>15</v>
      </c>
      <c r="O4" s="134" t="s">
        <v>13</v>
      </c>
      <c r="P4" s="134" t="s">
        <v>14</v>
      </c>
      <c r="Q4" s="134" t="s">
        <v>15</v>
      </c>
      <c r="R4" s="135" t="s">
        <v>13</v>
      </c>
      <c r="S4" s="135" t="s">
        <v>14</v>
      </c>
      <c r="T4" s="135" t="s">
        <v>15</v>
      </c>
      <c r="U4" s="135" t="s">
        <v>13</v>
      </c>
      <c r="V4" s="135" t="s">
        <v>14</v>
      </c>
      <c r="W4" s="135" t="s">
        <v>15</v>
      </c>
      <c r="X4" s="135" t="s">
        <v>13</v>
      </c>
      <c r="Y4" s="135" t="s">
        <v>14</v>
      </c>
      <c r="Z4" s="135" t="s">
        <v>15</v>
      </c>
      <c r="AA4" s="134" t="s">
        <v>13</v>
      </c>
      <c r="AB4" s="134" t="s">
        <v>14</v>
      </c>
      <c r="AC4" s="134" t="s">
        <v>15</v>
      </c>
      <c r="AD4" s="135" t="s">
        <v>13</v>
      </c>
      <c r="AE4" s="135" t="s">
        <v>14</v>
      </c>
      <c r="AF4" s="135" t="s">
        <v>15</v>
      </c>
      <c r="AG4" s="135" t="s">
        <v>13</v>
      </c>
      <c r="AH4" s="135" t="s">
        <v>14</v>
      </c>
      <c r="AI4" s="135" t="s">
        <v>15</v>
      </c>
      <c r="AJ4" s="135" t="s">
        <v>13</v>
      </c>
      <c r="AK4" s="135" t="s">
        <v>14</v>
      </c>
      <c r="AL4" s="135" t="s">
        <v>15</v>
      </c>
    </row>
    <row r="5" spans="1:62" ht="12" customHeight="1">
      <c r="A5" s="136">
        <v>1</v>
      </c>
      <c r="B5" s="136">
        <v>2</v>
      </c>
      <c r="C5" s="136">
        <v>3</v>
      </c>
      <c r="D5" s="136">
        <v>4</v>
      </c>
      <c r="E5" s="136">
        <v>5</v>
      </c>
      <c r="F5" s="136">
        <v>6</v>
      </c>
      <c r="G5" s="136">
        <v>7</v>
      </c>
      <c r="H5" s="136">
        <v>8</v>
      </c>
      <c r="I5" s="136">
        <v>9</v>
      </c>
      <c r="J5" s="136">
        <v>10</v>
      </c>
      <c r="K5" s="136">
        <v>11</v>
      </c>
      <c r="L5" s="136">
        <v>12</v>
      </c>
      <c r="M5" s="136">
        <v>13</v>
      </c>
      <c r="N5" s="136">
        <v>14</v>
      </c>
      <c r="O5" s="136">
        <v>15</v>
      </c>
      <c r="P5" s="136">
        <v>16</v>
      </c>
      <c r="Q5" s="136">
        <v>17</v>
      </c>
      <c r="R5" s="136">
        <v>18</v>
      </c>
      <c r="S5" s="136">
        <v>19</v>
      </c>
      <c r="T5" s="136">
        <v>20</v>
      </c>
      <c r="U5" s="136">
        <v>21</v>
      </c>
      <c r="V5" s="136">
        <v>22</v>
      </c>
      <c r="W5" s="136">
        <v>23</v>
      </c>
      <c r="X5" s="136">
        <v>24</v>
      </c>
      <c r="Y5" s="136">
        <v>25</v>
      </c>
      <c r="Z5" s="136">
        <v>26</v>
      </c>
      <c r="AA5" s="136">
        <v>27</v>
      </c>
      <c r="AB5" s="136">
        <v>28</v>
      </c>
      <c r="AC5" s="136">
        <v>29</v>
      </c>
      <c r="AD5" s="136">
        <v>30</v>
      </c>
      <c r="AE5" s="136">
        <v>31</v>
      </c>
      <c r="AF5" s="136">
        <v>32</v>
      </c>
      <c r="AG5" s="136">
        <v>33</v>
      </c>
      <c r="AH5" s="136">
        <v>34</v>
      </c>
      <c r="AI5" s="136">
        <v>35</v>
      </c>
      <c r="AJ5" s="136">
        <v>36</v>
      </c>
      <c r="AK5" s="136">
        <v>37</v>
      </c>
      <c r="AL5" s="136">
        <v>38</v>
      </c>
    </row>
    <row r="6" spans="1:62" ht="18" customHeight="1">
      <c r="A6" s="137">
        <v>1</v>
      </c>
      <c r="B6" s="138" t="s">
        <v>16</v>
      </c>
      <c r="C6" s="139">
        <v>1685</v>
      </c>
      <c r="D6" s="139">
        <v>491</v>
      </c>
      <c r="E6" s="32">
        <f t="shared" ref="E6:E40" si="0">C6+D6</f>
        <v>2176</v>
      </c>
      <c r="F6" s="139">
        <v>6951</v>
      </c>
      <c r="G6" s="139">
        <v>1365</v>
      </c>
      <c r="H6" s="32">
        <f t="shared" ref="H6:H40" si="1">F6+G6</f>
        <v>8316</v>
      </c>
      <c r="I6" s="139">
        <v>33</v>
      </c>
      <c r="J6" s="139">
        <v>120</v>
      </c>
      <c r="K6" s="32">
        <f t="shared" ref="K6:K40" si="2">I6+J6</f>
        <v>153</v>
      </c>
      <c r="L6" s="139">
        <f>C6+F6+I6</f>
        <v>8669</v>
      </c>
      <c r="M6" s="139">
        <f t="shared" ref="M6:N21" si="3">D6+G6+J6</f>
        <v>1976</v>
      </c>
      <c r="N6" s="139">
        <f t="shared" si="3"/>
        <v>10645</v>
      </c>
      <c r="O6" s="139">
        <v>123</v>
      </c>
      <c r="P6" s="139">
        <v>50</v>
      </c>
      <c r="Q6" s="32">
        <f t="shared" ref="Q6:Q40" si="4">O6+P6</f>
        <v>173</v>
      </c>
      <c r="R6" s="139">
        <v>831</v>
      </c>
      <c r="S6" s="139">
        <v>186</v>
      </c>
      <c r="T6" s="32">
        <f t="shared" ref="T6:T40" si="5">R6+S6</f>
        <v>1017</v>
      </c>
      <c r="U6" s="139">
        <v>0</v>
      </c>
      <c r="V6" s="139">
        <v>2</v>
      </c>
      <c r="W6" s="32">
        <f t="shared" ref="W6:W40" si="6">U6+V6</f>
        <v>2</v>
      </c>
      <c r="X6" s="139">
        <f>O6+R6+U6</f>
        <v>954</v>
      </c>
      <c r="Y6" s="139">
        <f t="shared" ref="Y6:Z40" si="7">P6+S6+V6</f>
        <v>238</v>
      </c>
      <c r="Z6" s="139">
        <f t="shared" si="7"/>
        <v>1192</v>
      </c>
      <c r="AA6" s="139">
        <v>56</v>
      </c>
      <c r="AB6" s="139">
        <v>27</v>
      </c>
      <c r="AC6" s="32">
        <f t="shared" ref="AC6:AC40" si="8">AA6+AB6</f>
        <v>83</v>
      </c>
      <c r="AD6" s="139">
        <v>246</v>
      </c>
      <c r="AE6" s="139">
        <v>74</v>
      </c>
      <c r="AF6" s="32">
        <f t="shared" ref="AF6:AF40" si="9">AD6+AE6</f>
        <v>320</v>
      </c>
      <c r="AG6" s="139">
        <v>0</v>
      </c>
      <c r="AH6" s="139">
        <v>0</v>
      </c>
      <c r="AI6" s="32">
        <f t="shared" ref="AI6:AI40" si="10">AG6+AH6</f>
        <v>0</v>
      </c>
      <c r="AJ6" s="139">
        <f>AA6+AD6+AG6</f>
        <v>302</v>
      </c>
      <c r="AK6" s="139">
        <f t="shared" ref="AK6:AL40" si="11">AB6+AE6+AH6</f>
        <v>101</v>
      </c>
      <c r="AL6" s="139">
        <f t="shared" si="11"/>
        <v>403</v>
      </c>
    </row>
    <row r="7" spans="1:62" ht="18" customHeight="1">
      <c r="A7" s="137">
        <v>2</v>
      </c>
      <c r="B7" s="138" t="s">
        <v>17</v>
      </c>
      <c r="C7" s="139">
        <v>979</v>
      </c>
      <c r="D7" s="139">
        <v>1333</v>
      </c>
      <c r="E7" s="32">
        <f t="shared" si="0"/>
        <v>2312</v>
      </c>
      <c r="F7" s="139">
        <v>452</v>
      </c>
      <c r="G7" s="139">
        <v>746</v>
      </c>
      <c r="H7" s="32">
        <f t="shared" si="1"/>
        <v>1198</v>
      </c>
      <c r="I7" s="139">
        <v>0</v>
      </c>
      <c r="J7" s="139">
        <v>0</v>
      </c>
      <c r="K7" s="32">
        <f t="shared" si="2"/>
        <v>0</v>
      </c>
      <c r="L7" s="139">
        <f t="shared" ref="L7:N40" si="12">C7+F7+I7</f>
        <v>1431</v>
      </c>
      <c r="M7" s="139">
        <f t="shared" si="3"/>
        <v>2079</v>
      </c>
      <c r="N7" s="139">
        <f t="shared" si="3"/>
        <v>3510</v>
      </c>
      <c r="O7" s="139">
        <v>7</v>
      </c>
      <c r="P7" s="139">
        <v>3</v>
      </c>
      <c r="Q7" s="32">
        <f t="shared" si="4"/>
        <v>10</v>
      </c>
      <c r="R7" s="139">
        <v>9</v>
      </c>
      <c r="S7" s="139">
        <v>2</v>
      </c>
      <c r="T7" s="32">
        <f t="shared" si="5"/>
        <v>11</v>
      </c>
      <c r="U7" s="139">
        <v>0</v>
      </c>
      <c r="V7" s="139">
        <v>0</v>
      </c>
      <c r="W7" s="32">
        <f t="shared" si="6"/>
        <v>0</v>
      </c>
      <c r="X7" s="139">
        <f t="shared" ref="X7:X40" si="13">O7+R7+U7</f>
        <v>16</v>
      </c>
      <c r="Y7" s="139">
        <f t="shared" si="7"/>
        <v>5</v>
      </c>
      <c r="Z7" s="139">
        <f t="shared" si="7"/>
        <v>21</v>
      </c>
      <c r="AA7" s="139">
        <v>72</v>
      </c>
      <c r="AB7" s="139">
        <v>1156</v>
      </c>
      <c r="AC7" s="32">
        <f t="shared" si="8"/>
        <v>1228</v>
      </c>
      <c r="AD7" s="139">
        <v>368</v>
      </c>
      <c r="AE7" s="139">
        <v>670</v>
      </c>
      <c r="AF7" s="32">
        <f t="shared" si="9"/>
        <v>1038</v>
      </c>
      <c r="AG7" s="139">
        <v>0</v>
      </c>
      <c r="AH7" s="139">
        <v>0</v>
      </c>
      <c r="AI7" s="32">
        <f t="shared" si="10"/>
        <v>0</v>
      </c>
      <c r="AJ7" s="139">
        <f t="shared" ref="AJ7:AJ40" si="14">AA7+AD7+AG7</f>
        <v>440</v>
      </c>
      <c r="AK7" s="139">
        <f t="shared" si="11"/>
        <v>1826</v>
      </c>
      <c r="AL7" s="139">
        <f t="shared" si="11"/>
        <v>2266</v>
      </c>
    </row>
    <row r="8" spans="1:62" ht="18" customHeight="1">
      <c r="A8" s="137">
        <v>3</v>
      </c>
      <c r="B8" s="138" t="s">
        <v>48</v>
      </c>
      <c r="C8" s="139">
        <v>1206</v>
      </c>
      <c r="D8" s="139">
        <v>704</v>
      </c>
      <c r="E8" s="32">
        <f t="shared" si="0"/>
        <v>1910</v>
      </c>
      <c r="F8" s="139">
        <v>1250</v>
      </c>
      <c r="G8" s="139">
        <v>545</v>
      </c>
      <c r="H8" s="32">
        <f t="shared" si="1"/>
        <v>1795</v>
      </c>
      <c r="I8" s="139">
        <v>111</v>
      </c>
      <c r="J8" s="139">
        <v>19</v>
      </c>
      <c r="K8" s="32">
        <f t="shared" si="2"/>
        <v>130</v>
      </c>
      <c r="L8" s="139">
        <f t="shared" si="12"/>
        <v>2567</v>
      </c>
      <c r="M8" s="139">
        <f t="shared" si="3"/>
        <v>1268</v>
      </c>
      <c r="N8" s="139">
        <f t="shared" si="3"/>
        <v>3835</v>
      </c>
      <c r="O8" s="139">
        <v>81</v>
      </c>
      <c r="P8" s="139">
        <v>17</v>
      </c>
      <c r="Q8" s="32">
        <f t="shared" si="4"/>
        <v>98</v>
      </c>
      <c r="R8" s="139">
        <v>111</v>
      </c>
      <c r="S8" s="139">
        <v>37</v>
      </c>
      <c r="T8" s="32">
        <f t="shared" si="5"/>
        <v>148</v>
      </c>
      <c r="U8" s="139">
        <v>0</v>
      </c>
      <c r="V8" s="139">
        <v>0</v>
      </c>
      <c r="W8" s="32">
        <f t="shared" si="6"/>
        <v>0</v>
      </c>
      <c r="X8" s="139">
        <f t="shared" si="13"/>
        <v>192</v>
      </c>
      <c r="Y8" s="139">
        <f t="shared" si="7"/>
        <v>54</v>
      </c>
      <c r="Z8" s="139">
        <f t="shared" si="7"/>
        <v>246</v>
      </c>
      <c r="AA8" s="139">
        <v>232</v>
      </c>
      <c r="AB8" s="139">
        <v>167</v>
      </c>
      <c r="AC8" s="32">
        <f t="shared" si="8"/>
        <v>399</v>
      </c>
      <c r="AD8" s="139">
        <v>215</v>
      </c>
      <c r="AE8" s="139">
        <v>71</v>
      </c>
      <c r="AF8" s="32">
        <f t="shared" si="9"/>
        <v>286</v>
      </c>
      <c r="AG8" s="139">
        <v>0</v>
      </c>
      <c r="AH8" s="139">
        <v>0</v>
      </c>
      <c r="AI8" s="32">
        <f t="shared" si="10"/>
        <v>0</v>
      </c>
      <c r="AJ8" s="139">
        <f t="shared" si="14"/>
        <v>447</v>
      </c>
      <c r="AK8" s="139">
        <f t="shared" si="11"/>
        <v>238</v>
      </c>
      <c r="AL8" s="139">
        <f t="shared" si="11"/>
        <v>685</v>
      </c>
    </row>
    <row r="9" spans="1:62" ht="18" customHeight="1">
      <c r="A9" s="137">
        <v>4</v>
      </c>
      <c r="B9" s="140" t="s">
        <v>49</v>
      </c>
      <c r="C9" s="139">
        <v>6164</v>
      </c>
      <c r="D9" s="139">
        <v>3353</v>
      </c>
      <c r="E9" s="32">
        <f t="shared" si="0"/>
        <v>9517</v>
      </c>
      <c r="F9" s="139">
        <v>7998</v>
      </c>
      <c r="G9" s="139">
        <v>3932</v>
      </c>
      <c r="H9" s="32">
        <f t="shared" si="1"/>
        <v>11930</v>
      </c>
      <c r="I9" s="139">
        <v>337</v>
      </c>
      <c r="J9" s="139">
        <v>468</v>
      </c>
      <c r="K9" s="32">
        <f t="shared" si="2"/>
        <v>805</v>
      </c>
      <c r="L9" s="139">
        <f t="shared" si="12"/>
        <v>14499</v>
      </c>
      <c r="M9" s="139">
        <f t="shared" si="3"/>
        <v>7753</v>
      </c>
      <c r="N9" s="139">
        <f t="shared" si="3"/>
        <v>22252</v>
      </c>
      <c r="O9" s="139">
        <v>774</v>
      </c>
      <c r="P9" s="139">
        <v>404</v>
      </c>
      <c r="Q9" s="32">
        <f t="shared" si="4"/>
        <v>1178</v>
      </c>
      <c r="R9" s="139">
        <v>685</v>
      </c>
      <c r="S9" s="139">
        <v>358</v>
      </c>
      <c r="T9" s="32">
        <f t="shared" si="5"/>
        <v>1043</v>
      </c>
      <c r="U9" s="139">
        <v>7</v>
      </c>
      <c r="V9" s="139">
        <v>4</v>
      </c>
      <c r="W9" s="32">
        <f t="shared" si="6"/>
        <v>11</v>
      </c>
      <c r="X9" s="139">
        <f t="shared" si="13"/>
        <v>1466</v>
      </c>
      <c r="Y9" s="139">
        <f t="shared" si="7"/>
        <v>766</v>
      </c>
      <c r="Z9" s="139">
        <f t="shared" si="7"/>
        <v>2232</v>
      </c>
      <c r="AA9" s="139">
        <v>54</v>
      </c>
      <c r="AB9" s="139">
        <v>38</v>
      </c>
      <c r="AC9" s="32">
        <f t="shared" si="8"/>
        <v>92</v>
      </c>
      <c r="AD9" s="139">
        <v>66</v>
      </c>
      <c r="AE9" s="139">
        <v>51</v>
      </c>
      <c r="AF9" s="32">
        <f t="shared" si="9"/>
        <v>117</v>
      </c>
      <c r="AG9" s="139">
        <v>0</v>
      </c>
      <c r="AH9" s="139">
        <v>4</v>
      </c>
      <c r="AI9" s="32">
        <f t="shared" si="10"/>
        <v>4</v>
      </c>
      <c r="AJ9" s="139">
        <f t="shared" si="14"/>
        <v>120</v>
      </c>
      <c r="AK9" s="139">
        <f t="shared" si="11"/>
        <v>93</v>
      </c>
      <c r="AL9" s="139">
        <f t="shared" si="11"/>
        <v>213</v>
      </c>
    </row>
    <row r="10" spans="1:62" ht="18" customHeight="1">
      <c r="A10" s="137">
        <v>5</v>
      </c>
      <c r="B10" s="140" t="s">
        <v>19</v>
      </c>
      <c r="C10" s="139">
        <v>1463</v>
      </c>
      <c r="D10" s="139">
        <v>930</v>
      </c>
      <c r="E10" s="32">
        <f t="shared" si="0"/>
        <v>2393</v>
      </c>
      <c r="F10" s="139">
        <v>855</v>
      </c>
      <c r="G10" s="139">
        <v>481</v>
      </c>
      <c r="H10" s="32">
        <f t="shared" si="1"/>
        <v>1336</v>
      </c>
      <c r="I10" s="139">
        <v>235</v>
      </c>
      <c r="J10" s="139">
        <v>103</v>
      </c>
      <c r="K10" s="32">
        <f t="shared" si="2"/>
        <v>338</v>
      </c>
      <c r="L10" s="139">
        <f t="shared" si="12"/>
        <v>2553</v>
      </c>
      <c r="M10" s="139">
        <f t="shared" si="3"/>
        <v>1514</v>
      </c>
      <c r="N10" s="139">
        <f t="shared" si="3"/>
        <v>4067</v>
      </c>
      <c r="O10" s="139">
        <v>124</v>
      </c>
      <c r="P10" s="139">
        <v>63</v>
      </c>
      <c r="Q10" s="32">
        <f t="shared" si="4"/>
        <v>187</v>
      </c>
      <c r="R10" s="139">
        <v>84</v>
      </c>
      <c r="S10" s="139">
        <v>42</v>
      </c>
      <c r="T10" s="32">
        <f t="shared" si="5"/>
        <v>126</v>
      </c>
      <c r="U10" s="139">
        <v>0</v>
      </c>
      <c r="V10" s="139">
        <v>0</v>
      </c>
      <c r="W10" s="32">
        <f t="shared" si="6"/>
        <v>0</v>
      </c>
      <c r="X10" s="139">
        <f t="shared" si="13"/>
        <v>208</v>
      </c>
      <c r="Y10" s="139">
        <f t="shared" si="7"/>
        <v>105</v>
      </c>
      <c r="Z10" s="139">
        <f t="shared" si="7"/>
        <v>313</v>
      </c>
      <c r="AA10" s="139">
        <v>358</v>
      </c>
      <c r="AB10" s="139">
        <v>223</v>
      </c>
      <c r="AC10" s="32">
        <f t="shared" si="8"/>
        <v>581</v>
      </c>
      <c r="AD10" s="139">
        <v>202</v>
      </c>
      <c r="AE10" s="139">
        <v>127</v>
      </c>
      <c r="AF10" s="32">
        <f t="shared" si="9"/>
        <v>329</v>
      </c>
      <c r="AG10" s="139">
        <v>0</v>
      </c>
      <c r="AH10" s="139">
        <v>0</v>
      </c>
      <c r="AI10" s="32">
        <f t="shared" si="10"/>
        <v>0</v>
      </c>
      <c r="AJ10" s="139">
        <f t="shared" si="14"/>
        <v>560</v>
      </c>
      <c r="AK10" s="139">
        <f t="shared" si="11"/>
        <v>350</v>
      </c>
      <c r="AL10" s="139">
        <f t="shared" si="11"/>
        <v>910</v>
      </c>
    </row>
    <row r="11" spans="1:62" ht="18" customHeight="1">
      <c r="A11" s="137">
        <v>6</v>
      </c>
      <c r="B11" s="138" t="s">
        <v>20</v>
      </c>
      <c r="C11" s="139">
        <v>2102</v>
      </c>
      <c r="D11" s="139">
        <v>862</v>
      </c>
      <c r="E11" s="32">
        <f t="shared" si="0"/>
        <v>2964</v>
      </c>
      <c r="F11" s="139">
        <v>769</v>
      </c>
      <c r="G11" s="139">
        <v>400</v>
      </c>
      <c r="H11" s="32">
        <f t="shared" si="1"/>
        <v>1169</v>
      </c>
      <c r="I11" s="139">
        <v>50</v>
      </c>
      <c r="J11" s="139">
        <v>18</v>
      </c>
      <c r="K11" s="32">
        <f t="shared" si="2"/>
        <v>68</v>
      </c>
      <c r="L11" s="139">
        <f t="shared" si="12"/>
        <v>2921</v>
      </c>
      <c r="M11" s="139">
        <f t="shared" si="3"/>
        <v>1280</v>
      </c>
      <c r="N11" s="139">
        <f t="shared" si="3"/>
        <v>4201</v>
      </c>
      <c r="O11" s="139">
        <v>17</v>
      </c>
      <c r="P11" s="139">
        <v>10</v>
      </c>
      <c r="Q11" s="32">
        <f t="shared" si="4"/>
        <v>27</v>
      </c>
      <c r="R11" s="139">
        <v>3</v>
      </c>
      <c r="S11" s="139">
        <v>1</v>
      </c>
      <c r="T11" s="32">
        <f t="shared" si="5"/>
        <v>4</v>
      </c>
      <c r="U11" s="139">
        <v>1</v>
      </c>
      <c r="V11" s="139">
        <v>0</v>
      </c>
      <c r="W11" s="32">
        <f t="shared" si="6"/>
        <v>1</v>
      </c>
      <c r="X11" s="139">
        <f t="shared" si="13"/>
        <v>21</v>
      </c>
      <c r="Y11" s="139">
        <f t="shared" si="7"/>
        <v>11</v>
      </c>
      <c r="Z11" s="139">
        <f t="shared" si="7"/>
        <v>32</v>
      </c>
      <c r="AA11" s="139">
        <v>22</v>
      </c>
      <c r="AB11" s="139">
        <v>14</v>
      </c>
      <c r="AC11" s="32">
        <f t="shared" si="8"/>
        <v>36</v>
      </c>
      <c r="AD11" s="139">
        <v>1</v>
      </c>
      <c r="AE11" s="139">
        <v>2</v>
      </c>
      <c r="AF11" s="32">
        <f t="shared" si="9"/>
        <v>3</v>
      </c>
      <c r="AG11" s="139">
        <v>0</v>
      </c>
      <c r="AH11" s="139">
        <v>0</v>
      </c>
      <c r="AI11" s="32">
        <f t="shared" si="10"/>
        <v>0</v>
      </c>
      <c r="AJ11" s="139">
        <f t="shared" si="14"/>
        <v>23</v>
      </c>
      <c r="AK11" s="139">
        <f t="shared" si="11"/>
        <v>16</v>
      </c>
      <c r="AL11" s="139">
        <f t="shared" si="11"/>
        <v>39</v>
      </c>
    </row>
    <row r="12" spans="1:62" ht="18" customHeight="1">
      <c r="A12" s="137">
        <v>7</v>
      </c>
      <c r="B12" s="138" t="s">
        <v>21</v>
      </c>
      <c r="C12" s="139">
        <v>1134</v>
      </c>
      <c r="D12" s="139">
        <v>466</v>
      </c>
      <c r="E12" s="32">
        <f>C12+D12</f>
        <v>1600</v>
      </c>
      <c r="F12" s="139">
        <v>566</v>
      </c>
      <c r="G12" s="139">
        <v>243</v>
      </c>
      <c r="H12" s="32">
        <f>F12+G12</f>
        <v>809</v>
      </c>
      <c r="I12" s="139">
        <v>54</v>
      </c>
      <c r="J12" s="139">
        <v>82</v>
      </c>
      <c r="K12" s="32">
        <f>I12+J12</f>
        <v>136</v>
      </c>
      <c r="L12" s="139">
        <f t="shared" si="12"/>
        <v>1754</v>
      </c>
      <c r="M12" s="139">
        <f t="shared" si="3"/>
        <v>791</v>
      </c>
      <c r="N12" s="139">
        <f t="shared" si="3"/>
        <v>2545</v>
      </c>
      <c r="O12" s="139">
        <v>411</v>
      </c>
      <c r="P12" s="139">
        <v>127</v>
      </c>
      <c r="Q12" s="32">
        <f>O12+P12</f>
        <v>538</v>
      </c>
      <c r="R12" s="139">
        <v>22</v>
      </c>
      <c r="S12" s="139">
        <v>4</v>
      </c>
      <c r="T12" s="32">
        <f>R12+S12</f>
        <v>26</v>
      </c>
      <c r="U12" s="139">
        <v>7</v>
      </c>
      <c r="V12" s="139">
        <v>0</v>
      </c>
      <c r="W12" s="32">
        <f>U12+V12</f>
        <v>7</v>
      </c>
      <c r="X12" s="139">
        <f t="shared" si="13"/>
        <v>440</v>
      </c>
      <c r="Y12" s="139">
        <f t="shared" si="7"/>
        <v>131</v>
      </c>
      <c r="Z12" s="139">
        <f t="shared" si="7"/>
        <v>571</v>
      </c>
      <c r="AA12" s="139">
        <v>19</v>
      </c>
      <c r="AB12" s="139">
        <v>25</v>
      </c>
      <c r="AC12" s="32">
        <f>AA12+AB12</f>
        <v>44</v>
      </c>
      <c r="AD12" s="139">
        <v>6</v>
      </c>
      <c r="AE12" s="139">
        <v>4</v>
      </c>
      <c r="AF12" s="32">
        <f>AD12+AE12</f>
        <v>10</v>
      </c>
      <c r="AG12" s="139">
        <v>10</v>
      </c>
      <c r="AH12" s="139">
        <v>0</v>
      </c>
      <c r="AI12" s="32">
        <f>AG12+AH12</f>
        <v>10</v>
      </c>
      <c r="AJ12" s="139">
        <f t="shared" si="14"/>
        <v>35</v>
      </c>
      <c r="AK12" s="139">
        <f t="shared" si="11"/>
        <v>29</v>
      </c>
      <c r="AL12" s="139">
        <f t="shared" si="11"/>
        <v>64</v>
      </c>
    </row>
    <row r="13" spans="1:62" ht="18" customHeight="1">
      <c r="A13" s="137">
        <v>8</v>
      </c>
      <c r="B13" s="138" t="s">
        <v>22</v>
      </c>
      <c r="C13" s="139">
        <v>24168</v>
      </c>
      <c r="D13" s="139">
        <v>5794</v>
      </c>
      <c r="E13" s="32">
        <f>C13+D13</f>
        <v>29962</v>
      </c>
      <c r="F13" s="139">
        <v>25833</v>
      </c>
      <c r="G13" s="139">
        <v>7202</v>
      </c>
      <c r="H13" s="32">
        <f>F13+G13</f>
        <v>33035</v>
      </c>
      <c r="I13" s="139">
        <v>231</v>
      </c>
      <c r="J13" s="139">
        <v>957</v>
      </c>
      <c r="K13" s="32">
        <f>I13+J13</f>
        <v>1188</v>
      </c>
      <c r="L13" s="139">
        <f t="shared" si="12"/>
        <v>50232</v>
      </c>
      <c r="M13" s="139">
        <f t="shared" si="3"/>
        <v>13953</v>
      </c>
      <c r="N13" s="139">
        <f t="shared" si="3"/>
        <v>64185</v>
      </c>
      <c r="O13" s="139">
        <v>4474</v>
      </c>
      <c r="P13" s="139">
        <v>632</v>
      </c>
      <c r="Q13" s="32">
        <f>O13+P13</f>
        <v>5106</v>
      </c>
      <c r="R13" s="139">
        <v>4050</v>
      </c>
      <c r="S13" s="139">
        <v>777</v>
      </c>
      <c r="T13" s="32">
        <f>R13+S13</f>
        <v>4827</v>
      </c>
      <c r="U13" s="139">
        <v>15</v>
      </c>
      <c r="V13" s="139">
        <v>71</v>
      </c>
      <c r="W13" s="32">
        <f>U13+V13</f>
        <v>86</v>
      </c>
      <c r="X13" s="139">
        <f t="shared" si="13"/>
        <v>8539</v>
      </c>
      <c r="Y13" s="139">
        <f t="shared" si="7"/>
        <v>1480</v>
      </c>
      <c r="Z13" s="139">
        <f t="shared" si="7"/>
        <v>10019</v>
      </c>
      <c r="AA13" s="139">
        <v>78</v>
      </c>
      <c r="AB13" s="139">
        <v>9</v>
      </c>
      <c r="AC13" s="32">
        <f>AA13+AB13</f>
        <v>87</v>
      </c>
      <c r="AD13" s="139">
        <v>34</v>
      </c>
      <c r="AE13" s="139">
        <v>9</v>
      </c>
      <c r="AF13" s="32">
        <f>AD13+AE13</f>
        <v>43</v>
      </c>
      <c r="AG13" s="139">
        <v>0</v>
      </c>
      <c r="AH13" s="139">
        <v>7</v>
      </c>
      <c r="AI13" s="32">
        <f>AG13+AH13</f>
        <v>7</v>
      </c>
      <c r="AJ13" s="139">
        <f t="shared" si="14"/>
        <v>112</v>
      </c>
      <c r="AK13" s="139">
        <f t="shared" si="11"/>
        <v>25</v>
      </c>
      <c r="AL13" s="139">
        <f t="shared" si="11"/>
        <v>137</v>
      </c>
    </row>
    <row r="14" spans="1:62" ht="18" customHeight="1">
      <c r="A14" s="137">
        <v>9</v>
      </c>
      <c r="B14" s="138" t="s">
        <v>50</v>
      </c>
      <c r="C14" s="139">
        <v>2921</v>
      </c>
      <c r="D14" s="139">
        <v>1444</v>
      </c>
      <c r="E14" s="32">
        <f t="shared" si="0"/>
        <v>4365</v>
      </c>
      <c r="F14" s="139">
        <v>7076</v>
      </c>
      <c r="G14" s="139">
        <v>3777</v>
      </c>
      <c r="H14" s="32">
        <f t="shared" si="1"/>
        <v>10853</v>
      </c>
      <c r="I14" s="139">
        <v>647</v>
      </c>
      <c r="J14" s="139">
        <v>463</v>
      </c>
      <c r="K14" s="32">
        <f t="shared" si="2"/>
        <v>1110</v>
      </c>
      <c r="L14" s="139">
        <f t="shared" si="12"/>
        <v>10644</v>
      </c>
      <c r="M14" s="139">
        <f t="shared" si="3"/>
        <v>5684</v>
      </c>
      <c r="N14" s="139">
        <f t="shared" si="3"/>
        <v>16328</v>
      </c>
      <c r="O14" s="139">
        <v>744</v>
      </c>
      <c r="P14" s="139">
        <v>276</v>
      </c>
      <c r="Q14" s="32">
        <f t="shared" si="4"/>
        <v>1020</v>
      </c>
      <c r="R14" s="139">
        <v>1635</v>
      </c>
      <c r="S14" s="139">
        <v>620</v>
      </c>
      <c r="T14" s="32">
        <f t="shared" si="5"/>
        <v>2255</v>
      </c>
      <c r="U14" s="139">
        <v>38</v>
      </c>
      <c r="V14" s="139">
        <v>19</v>
      </c>
      <c r="W14" s="32">
        <f t="shared" si="6"/>
        <v>57</v>
      </c>
      <c r="X14" s="139">
        <f t="shared" si="13"/>
        <v>2417</v>
      </c>
      <c r="Y14" s="139">
        <f t="shared" si="7"/>
        <v>915</v>
      </c>
      <c r="Z14" s="139">
        <f t="shared" si="7"/>
        <v>3332</v>
      </c>
      <c r="AA14" s="139">
        <v>87</v>
      </c>
      <c r="AB14" s="139">
        <v>47</v>
      </c>
      <c r="AC14" s="32">
        <f t="shared" si="8"/>
        <v>134</v>
      </c>
      <c r="AD14" s="139">
        <v>315</v>
      </c>
      <c r="AE14" s="139">
        <v>203</v>
      </c>
      <c r="AF14" s="32">
        <f t="shared" si="9"/>
        <v>518</v>
      </c>
      <c r="AG14" s="139">
        <v>22</v>
      </c>
      <c r="AH14" s="139">
        <v>8</v>
      </c>
      <c r="AI14" s="32">
        <f t="shared" si="10"/>
        <v>30</v>
      </c>
      <c r="AJ14" s="139">
        <f t="shared" si="14"/>
        <v>424</v>
      </c>
      <c r="AK14" s="139">
        <f t="shared" si="11"/>
        <v>258</v>
      </c>
      <c r="AL14" s="139">
        <f t="shared" si="11"/>
        <v>682</v>
      </c>
    </row>
    <row r="15" spans="1:62" ht="18" customHeight="1">
      <c r="A15" s="137">
        <v>10</v>
      </c>
      <c r="B15" s="138" t="s">
        <v>51</v>
      </c>
      <c r="C15" s="139">
        <v>578</v>
      </c>
      <c r="D15" s="139">
        <v>146</v>
      </c>
      <c r="E15" s="32">
        <f t="shared" si="0"/>
        <v>724</v>
      </c>
      <c r="F15" s="139">
        <v>720</v>
      </c>
      <c r="G15" s="139">
        <v>388</v>
      </c>
      <c r="H15" s="32">
        <f t="shared" si="1"/>
        <v>1108</v>
      </c>
      <c r="I15" s="139">
        <v>109</v>
      </c>
      <c r="J15" s="139">
        <v>151</v>
      </c>
      <c r="K15" s="32">
        <f t="shared" si="2"/>
        <v>260</v>
      </c>
      <c r="L15" s="139">
        <f t="shared" si="12"/>
        <v>1407</v>
      </c>
      <c r="M15" s="139">
        <f t="shared" si="3"/>
        <v>685</v>
      </c>
      <c r="N15" s="139">
        <f t="shared" si="3"/>
        <v>2092</v>
      </c>
      <c r="O15" s="139">
        <v>50</v>
      </c>
      <c r="P15" s="139">
        <v>10</v>
      </c>
      <c r="Q15" s="32">
        <f t="shared" si="4"/>
        <v>60</v>
      </c>
      <c r="R15" s="139">
        <v>58</v>
      </c>
      <c r="S15" s="139">
        <v>34</v>
      </c>
      <c r="T15" s="32">
        <f t="shared" si="5"/>
        <v>92</v>
      </c>
      <c r="U15" s="139">
        <v>0</v>
      </c>
      <c r="V15" s="139">
        <v>8</v>
      </c>
      <c r="W15" s="32">
        <f t="shared" si="6"/>
        <v>8</v>
      </c>
      <c r="X15" s="139">
        <f t="shared" si="13"/>
        <v>108</v>
      </c>
      <c r="Y15" s="139">
        <f t="shared" si="7"/>
        <v>52</v>
      </c>
      <c r="Z15" s="139">
        <f t="shared" si="7"/>
        <v>160</v>
      </c>
      <c r="AA15" s="139">
        <v>59</v>
      </c>
      <c r="AB15" s="139">
        <v>29</v>
      </c>
      <c r="AC15" s="32">
        <f t="shared" si="8"/>
        <v>88</v>
      </c>
      <c r="AD15" s="139">
        <v>73</v>
      </c>
      <c r="AE15" s="139">
        <v>115</v>
      </c>
      <c r="AF15" s="32">
        <f t="shared" si="9"/>
        <v>188</v>
      </c>
      <c r="AG15" s="139">
        <v>0</v>
      </c>
      <c r="AH15" s="139">
        <v>0</v>
      </c>
      <c r="AI15" s="32">
        <f t="shared" si="10"/>
        <v>0</v>
      </c>
      <c r="AJ15" s="139">
        <f t="shared" si="14"/>
        <v>132</v>
      </c>
      <c r="AK15" s="139">
        <f t="shared" si="11"/>
        <v>144</v>
      </c>
      <c r="AL15" s="139">
        <f t="shared" si="11"/>
        <v>276</v>
      </c>
    </row>
    <row r="16" spans="1:62" ht="18" customHeight="1">
      <c r="A16" s="137">
        <v>11</v>
      </c>
      <c r="B16" s="138" t="s">
        <v>52</v>
      </c>
      <c r="C16" s="139">
        <v>852</v>
      </c>
      <c r="D16" s="139">
        <v>720</v>
      </c>
      <c r="E16" s="32">
        <f t="shared" si="0"/>
        <v>1572</v>
      </c>
      <c r="F16" s="139">
        <v>1037</v>
      </c>
      <c r="G16" s="139">
        <v>309</v>
      </c>
      <c r="H16" s="32">
        <f t="shared" si="1"/>
        <v>1346</v>
      </c>
      <c r="I16" s="139">
        <v>58</v>
      </c>
      <c r="J16" s="139">
        <v>25</v>
      </c>
      <c r="K16" s="32">
        <f t="shared" si="2"/>
        <v>83</v>
      </c>
      <c r="L16" s="139">
        <f t="shared" si="12"/>
        <v>1947</v>
      </c>
      <c r="M16" s="139">
        <f t="shared" si="3"/>
        <v>1054</v>
      </c>
      <c r="N16" s="139">
        <f t="shared" si="3"/>
        <v>3001</v>
      </c>
      <c r="O16" s="139">
        <v>56</v>
      </c>
      <c r="P16" s="139">
        <v>58</v>
      </c>
      <c r="Q16" s="32">
        <f t="shared" si="4"/>
        <v>114</v>
      </c>
      <c r="R16" s="139">
        <v>75</v>
      </c>
      <c r="S16" s="139">
        <v>18</v>
      </c>
      <c r="T16" s="32">
        <f t="shared" si="5"/>
        <v>93</v>
      </c>
      <c r="U16" s="139">
        <v>1</v>
      </c>
      <c r="V16" s="139">
        <v>0</v>
      </c>
      <c r="W16" s="32">
        <f t="shared" si="6"/>
        <v>1</v>
      </c>
      <c r="X16" s="139">
        <f t="shared" si="13"/>
        <v>132</v>
      </c>
      <c r="Y16" s="139">
        <f t="shared" si="7"/>
        <v>76</v>
      </c>
      <c r="Z16" s="139">
        <f t="shared" si="7"/>
        <v>208</v>
      </c>
      <c r="AA16" s="139">
        <v>117</v>
      </c>
      <c r="AB16" s="139">
        <v>150</v>
      </c>
      <c r="AC16" s="32">
        <f t="shared" si="8"/>
        <v>267</v>
      </c>
      <c r="AD16" s="139">
        <v>93</v>
      </c>
      <c r="AE16" s="139">
        <v>25</v>
      </c>
      <c r="AF16" s="32">
        <f t="shared" si="9"/>
        <v>118</v>
      </c>
      <c r="AG16" s="139">
        <v>0</v>
      </c>
      <c r="AH16" s="139">
        <v>2</v>
      </c>
      <c r="AI16" s="32">
        <f t="shared" si="10"/>
        <v>2</v>
      </c>
      <c r="AJ16" s="139">
        <f t="shared" si="14"/>
        <v>210</v>
      </c>
      <c r="AK16" s="139">
        <f t="shared" si="11"/>
        <v>177</v>
      </c>
      <c r="AL16" s="139">
        <f t="shared" si="11"/>
        <v>387</v>
      </c>
    </row>
    <row r="17" spans="1:38" ht="18" customHeight="1">
      <c r="A17" s="137">
        <v>12</v>
      </c>
      <c r="B17" s="138" t="s">
        <v>25</v>
      </c>
      <c r="C17" s="139">
        <v>267</v>
      </c>
      <c r="D17" s="139">
        <v>107</v>
      </c>
      <c r="E17" s="32">
        <f t="shared" si="0"/>
        <v>374</v>
      </c>
      <c r="F17" s="139">
        <v>1030</v>
      </c>
      <c r="G17" s="139">
        <v>503</v>
      </c>
      <c r="H17" s="32">
        <f t="shared" si="1"/>
        <v>1533</v>
      </c>
      <c r="I17" s="139">
        <v>205</v>
      </c>
      <c r="J17" s="139">
        <v>292</v>
      </c>
      <c r="K17" s="32">
        <f t="shared" si="2"/>
        <v>497</v>
      </c>
      <c r="L17" s="139">
        <f t="shared" si="12"/>
        <v>1502</v>
      </c>
      <c r="M17" s="139">
        <f t="shared" si="3"/>
        <v>902</v>
      </c>
      <c r="N17" s="139">
        <f t="shared" si="3"/>
        <v>2404</v>
      </c>
      <c r="O17" s="139">
        <v>10</v>
      </c>
      <c r="P17" s="139">
        <v>2</v>
      </c>
      <c r="Q17" s="32">
        <f t="shared" si="4"/>
        <v>12</v>
      </c>
      <c r="R17" s="139">
        <v>84</v>
      </c>
      <c r="S17" s="139">
        <v>71</v>
      </c>
      <c r="T17" s="32">
        <f t="shared" si="5"/>
        <v>155</v>
      </c>
      <c r="U17" s="139">
        <v>8</v>
      </c>
      <c r="V17" s="139">
        <v>47</v>
      </c>
      <c r="W17" s="32">
        <f t="shared" si="6"/>
        <v>55</v>
      </c>
      <c r="X17" s="139">
        <f t="shared" si="13"/>
        <v>102</v>
      </c>
      <c r="Y17" s="139">
        <f t="shared" si="7"/>
        <v>120</v>
      </c>
      <c r="Z17" s="139">
        <f t="shared" si="7"/>
        <v>222</v>
      </c>
      <c r="AA17" s="139">
        <v>4</v>
      </c>
      <c r="AB17" s="139">
        <v>7</v>
      </c>
      <c r="AC17" s="32">
        <f t="shared" si="8"/>
        <v>11</v>
      </c>
      <c r="AD17" s="139">
        <v>45</v>
      </c>
      <c r="AE17" s="139">
        <v>19</v>
      </c>
      <c r="AF17" s="32">
        <f t="shared" si="9"/>
        <v>64</v>
      </c>
      <c r="AG17" s="139">
        <v>1</v>
      </c>
      <c r="AH17" s="139">
        <v>2</v>
      </c>
      <c r="AI17" s="32">
        <f t="shared" si="10"/>
        <v>3</v>
      </c>
      <c r="AJ17" s="139">
        <f t="shared" si="14"/>
        <v>50</v>
      </c>
      <c r="AK17" s="139">
        <f t="shared" si="11"/>
        <v>28</v>
      </c>
      <c r="AL17" s="139">
        <f t="shared" si="11"/>
        <v>78</v>
      </c>
    </row>
    <row r="18" spans="1:38" ht="18" customHeight="1">
      <c r="A18" s="137">
        <v>13</v>
      </c>
      <c r="B18" s="138" t="s">
        <v>53</v>
      </c>
      <c r="C18" s="139">
        <v>6334</v>
      </c>
      <c r="D18" s="139">
        <v>1323</v>
      </c>
      <c r="E18" s="32">
        <f t="shared" si="0"/>
        <v>7657</v>
      </c>
      <c r="F18" s="139">
        <v>5814</v>
      </c>
      <c r="G18" s="139">
        <v>1749</v>
      </c>
      <c r="H18" s="32">
        <f t="shared" si="1"/>
        <v>7563</v>
      </c>
      <c r="I18" s="139">
        <v>639</v>
      </c>
      <c r="J18" s="139">
        <v>1184</v>
      </c>
      <c r="K18" s="32">
        <f t="shared" si="2"/>
        <v>1823</v>
      </c>
      <c r="L18" s="139">
        <f t="shared" si="12"/>
        <v>12787</v>
      </c>
      <c r="M18" s="139">
        <f t="shared" si="3"/>
        <v>4256</v>
      </c>
      <c r="N18" s="139">
        <f t="shared" si="3"/>
        <v>17043</v>
      </c>
      <c r="O18" s="139">
        <v>53</v>
      </c>
      <c r="P18" s="139">
        <v>16</v>
      </c>
      <c r="Q18" s="32">
        <f t="shared" si="4"/>
        <v>69</v>
      </c>
      <c r="R18" s="139">
        <v>245</v>
      </c>
      <c r="S18" s="139">
        <v>128</v>
      </c>
      <c r="T18" s="32">
        <f t="shared" si="5"/>
        <v>373</v>
      </c>
      <c r="U18" s="139">
        <v>60</v>
      </c>
      <c r="V18" s="139">
        <v>112</v>
      </c>
      <c r="W18" s="32">
        <f t="shared" si="6"/>
        <v>172</v>
      </c>
      <c r="X18" s="139">
        <f t="shared" si="13"/>
        <v>358</v>
      </c>
      <c r="Y18" s="139">
        <f t="shared" si="7"/>
        <v>256</v>
      </c>
      <c r="Z18" s="139">
        <f t="shared" si="7"/>
        <v>614</v>
      </c>
      <c r="AA18" s="139">
        <v>72</v>
      </c>
      <c r="AB18" s="139">
        <v>15</v>
      </c>
      <c r="AC18" s="32">
        <f t="shared" si="8"/>
        <v>87</v>
      </c>
      <c r="AD18" s="139">
        <v>63</v>
      </c>
      <c r="AE18" s="139">
        <v>13</v>
      </c>
      <c r="AF18" s="32">
        <f t="shared" si="9"/>
        <v>76</v>
      </c>
      <c r="AG18" s="139">
        <v>9</v>
      </c>
      <c r="AH18" s="139">
        <v>9</v>
      </c>
      <c r="AI18" s="32">
        <f t="shared" si="10"/>
        <v>18</v>
      </c>
      <c r="AJ18" s="139">
        <f t="shared" si="14"/>
        <v>144</v>
      </c>
      <c r="AK18" s="139">
        <f t="shared" si="11"/>
        <v>37</v>
      </c>
      <c r="AL18" s="139">
        <f t="shared" si="11"/>
        <v>181</v>
      </c>
    </row>
    <row r="19" spans="1:38" ht="18" customHeight="1">
      <c r="A19" s="137">
        <v>14</v>
      </c>
      <c r="B19" s="138" t="s">
        <v>27</v>
      </c>
      <c r="C19" s="139">
        <v>5457</v>
      </c>
      <c r="D19" s="139">
        <v>3065</v>
      </c>
      <c r="E19" s="32">
        <f t="shared" si="0"/>
        <v>8522</v>
      </c>
      <c r="F19" s="139">
        <v>2657</v>
      </c>
      <c r="G19" s="139">
        <v>1434</v>
      </c>
      <c r="H19" s="32">
        <f t="shared" si="1"/>
        <v>4091</v>
      </c>
      <c r="I19" s="139">
        <v>751</v>
      </c>
      <c r="J19" s="139">
        <v>429</v>
      </c>
      <c r="K19" s="32">
        <f t="shared" si="2"/>
        <v>1180</v>
      </c>
      <c r="L19" s="139">
        <f t="shared" si="12"/>
        <v>8865</v>
      </c>
      <c r="M19" s="139">
        <f t="shared" si="3"/>
        <v>4928</v>
      </c>
      <c r="N19" s="139">
        <f t="shared" si="3"/>
        <v>13793</v>
      </c>
      <c r="O19" s="139">
        <v>883</v>
      </c>
      <c r="P19" s="139">
        <v>390</v>
      </c>
      <c r="Q19" s="32">
        <f t="shared" si="4"/>
        <v>1273</v>
      </c>
      <c r="R19" s="139">
        <v>292</v>
      </c>
      <c r="S19" s="139">
        <v>132</v>
      </c>
      <c r="T19" s="32">
        <f t="shared" si="5"/>
        <v>424</v>
      </c>
      <c r="U19" s="139">
        <v>0</v>
      </c>
      <c r="V19" s="139">
        <v>0</v>
      </c>
      <c r="W19" s="32">
        <f t="shared" si="6"/>
        <v>0</v>
      </c>
      <c r="X19" s="139">
        <f t="shared" si="13"/>
        <v>1175</v>
      </c>
      <c r="Y19" s="139">
        <f t="shared" si="7"/>
        <v>522</v>
      </c>
      <c r="Z19" s="139">
        <f t="shared" si="7"/>
        <v>1697</v>
      </c>
      <c r="AA19" s="139">
        <v>669</v>
      </c>
      <c r="AB19" s="139">
        <v>356</v>
      </c>
      <c r="AC19" s="32">
        <f t="shared" si="8"/>
        <v>1025</v>
      </c>
      <c r="AD19" s="139">
        <v>237</v>
      </c>
      <c r="AE19" s="139">
        <v>143</v>
      </c>
      <c r="AF19" s="32">
        <f t="shared" si="9"/>
        <v>380</v>
      </c>
      <c r="AG19" s="139">
        <v>0</v>
      </c>
      <c r="AH19" s="139">
        <v>1</v>
      </c>
      <c r="AI19" s="32">
        <f t="shared" si="10"/>
        <v>1</v>
      </c>
      <c r="AJ19" s="139">
        <f t="shared" si="14"/>
        <v>906</v>
      </c>
      <c r="AK19" s="139">
        <f t="shared" si="11"/>
        <v>500</v>
      </c>
      <c r="AL19" s="139">
        <f t="shared" si="11"/>
        <v>1406</v>
      </c>
    </row>
    <row r="20" spans="1:38" ht="18" customHeight="1">
      <c r="A20" s="137">
        <v>15</v>
      </c>
      <c r="B20" s="138" t="s">
        <v>28</v>
      </c>
      <c r="C20" s="139">
        <v>5580</v>
      </c>
      <c r="D20" s="139">
        <v>2573</v>
      </c>
      <c r="E20" s="32">
        <f t="shared" si="0"/>
        <v>8153</v>
      </c>
      <c r="F20" s="139">
        <v>2841</v>
      </c>
      <c r="G20" s="139">
        <v>1353</v>
      </c>
      <c r="H20" s="32">
        <f t="shared" si="1"/>
        <v>4194</v>
      </c>
      <c r="I20" s="139">
        <v>385</v>
      </c>
      <c r="J20" s="139">
        <v>290</v>
      </c>
      <c r="K20" s="32">
        <f t="shared" si="2"/>
        <v>675</v>
      </c>
      <c r="L20" s="139">
        <f t="shared" si="12"/>
        <v>8806</v>
      </c>
      <c r="M20" s="139">
        <f t="shared" si="3"/>
        <v>4216</v>
      </c>
      <c r="N20" s="139">
        <f t="shared" si="3"/>
        <v>13022</v>
      </c>
      <c r="O20" s="139">
        <v>370</v>
      </c>
      <c r="P20" s="139">
        <v>126</v>
      </c>
      <c r="Q20" s="32">
        <f t="shared" si="4"/>
        <v>496</v>
      </c>
      <c r="R20" s="139">
        <v>138</v>
      </c>
      <c r="S20" s="139">
        <v>59</v>
      </c>
      <c r="T20" s="32">
        <f t="shared" si="5"/>
        <v>197</v>
      </c>
      <c r="U20" s="139">
        <v>31</v>
      </c>
      <c r="V20" s="139">
        <v>30</v>
      </c>
      <c r="W20" s="32">
        <f t="shared" si="6"/>
        <v>61</v>
      </c>
      <c r="X20" s="139">
        <f t="shared" si="13"/>
        <v>539</v>
      </c>
      <c r="Y20" s="139">
        <f t="shared" si="7"/>
        <v>215</v>
      </c>
      <c r="Z20" s="139">
        <f t="shared" si="7"/>
        <v>754</v>
      </c>
      <c r="AA20" s="139">
        <v>45</v>
      </c>
      <c r="AB20" s="139">
        <v>20</v>
      </c>
      <c r="AC20" s="32">
        <f t="shared" si="8"/>
        <v>65</v>
      </c>
      <c r="AD20" s="139">
        <v>25</v>
      </c>
      <c r="AE20" s="139">
        <v>15</v>
      </c>
      <c r="AF20" s="32">
        <f t="shared" si="9"/>
        <v>40</v>
      </c>
      <c r="AG20" s="139">
        <v>33</v>
      </c>
      <c r="AH20" s="139">
        <v>18</v>
      </c>
      <c r="AI20" s="32">
        <f t="shared" si="10"/>
        <v>51</v>
      </c>
      <c r="AJ20" s="139">
        <f t="shared" si="14"/>
        <v>103</v>
      </c>
      <c r="AK20" s="139">
        <f t="shared" si="11"/>
        <v>53</v>
      </c>
      <c r="AL20" s="139">
        <f t="shared" si="11"/>
        <v>156</v>
      </c>
    </row>
    <row r="21" spans="1:38" ht="18" customHeight="1">
      <c r="A21" s="137">
        <v>16</v>
      </c>
      <c r="B21" s="138" t="s">
        <v>29</v>
      </c>
      <c r="C21" s="139">
        <v>1198</v>
      </c>
      <c r="D21" s="139">
        <v>834</v>
      </c>
      <c r="E21" s="32">
        <f>C21+D21</f>
        <v>2032</v>
      </c>
      <c r="F21" s="139">
        <v>888</v>
      </c>
      <c r="G21" s="139">
        <v>578</v>
      </c>
      <c r="H21" s="32">
        <f>F21+G21</f>
        <v>1466</v>
      </c>
      <c r="I21" s="139">
        <v>0</v>
      </c>
      <c r="J21" s="139">
        <v>0</v>
      </c>
      <c r="K21" s="32">
        <f>I21+J21</f>
        <v>0</v>
      </c>
      <c r="L21" s="139">
        <f t="shared" si="12"/>
        <v>2086</v>
      </c>
      <c r="M21" s="139">
        <f t="shared" si="3"/>
        <v>1412</v>
      </c>
      <c r="N21" s="139">
        <f t="shared" si="3"/>
        <v>3498</v>
      </c>
      <c r="O21" s="139">
        <v>194</v>
      </c>
      <c r="P21" s="139">
        <v>90</v>
      </c>
      <c r="Q21" s="32">
        <f>O21+P21</f>
        <v>284</v>
      </c>
      <c r="R21" s="139">
        <v>147</v>
      </c>
      <c r="S21" s="139">
        <v>83</v>
      </c>
      <c r="T21" s="32">
        <f>R21+S21</f>
        <v>230</v>
      </c>
      <c r="U21" s="139">
        <v>0</v>
      </c>
      <c r="V21" s="139">
        <v>0</v>
      </c>
      <c r="W21" s="32">
        <f>U21+V21</f>
        <v>0</v>
      </c>
      <c r="X21" s="139">
        <f t="shared" si="13"/>
        <v>341</v>
      </c>
      <c r="Y21" s="139">
        <f t="shared" si="7"/>
        <v>173</v>
      </c>
      <c r="Z21" s="139">
        <f t="shared" si="7"/>
        <v>514</v>
      </c>
      <c r="AA21" s="139">
        <v>717</v>
      </c>
      <c r="AB21" s="139">
        <v>577</v>
      </c>
      <c r="AC21" s="32">
        <f>AA21+AB21</f>
        <v>1294</v>
      </c>
      <c r="AD21" s="139">
        <v>582</v>
      </c>
      <c r="AE21" s="139">
        <v>424</v>
      </c>
      <c r="AF21" s="32">
        <f>AD21+AE21</f>
        <v>1006</v>
      </c>
      <c r="AG21" s="139">
        <v>0</v>
      </c>
      <c r="AH21" s="139">
        <v>0</v>
      </c>
      <c r="AI21" s="32">
        <f>AG21+AH21</f>
        <v>0</v>
      </c>
      <c r="AJ21" s="139">
        <f t="shared" si="14"/>
        <v>1299</v>
      </c>
      <c r="AK21" s="139">
        <f t="shared" si="11"/>
        <v>1001</v>
      </c>
      <c r="AL21" s="139">
        <f t="shared" si="11"/>
        <v>2300</v>
      </c>
    </row>
    <row r="22" spans="1:38" ht="18" customHeight="1">
      <c r="A22" s="137">
        <v>17</v>
      </c>
      <c r="B22" s="138" t="s">
        <v>30</v>
      </c>
      <c r="C22" s="139">
        <v>743</v>
      </c>
      <c r="D22" s="139">
        <v>974</v>
      </c>
      <c r="E22" s="32">
        <f>C22+D22</f>
        <v>1717</v>
      </c>
      <c r="F22" s="139">
        <v>28</v>
      </c>
      <c r="G22" s="139">
        <v>34</v>
      </c>
      <c r="H22" s="32">
        <f>F22+G22</f>
        <v>62</v>
      </c>
      <c r="I22" s="139">
        <v>0</v>
      </c>
      <c r="J22" s="139">
        <v>0</v>
      </c>
      <c r="K22" s="32">
        <f>I22+J22</f>
        <v>0</v>
      </c>
      <c r="L22" s="139">
        <f t="shared" si="12"/>
        <v>771</v>
      </c>
      <c r="M22" s="139">
        <f t="shared" si="12"/>
        <v>1008</v>
      </c>
      <c r="N22" s="139">
        <f t="shared" si="12"/>
        <v>1779</v>
      </c>
      <c r="O22" s="139">
        <v>11</v>
      </c>
      <c r="P22" s="139">
        <v>10</v>
      </c>
      <c r="Q22" s="32">
        <f>O22+P22</f>
        <v>21</v>
      </c>
      <c r="R22" s="139">
        <v>2</v>
      </c>
      <c r="S22" s="139">
        <v>0</v>
      </c>
      <c r="T22" s="32">
        <f>R22+S22</f>
        <v>2</v>
      </c>
      <c r="U22" s="139">
        <v>0</v>
      </c>
      <c r="V22" s="139">
        <v>0</v>
      </c>
      <c r="W22" s="32">
        <f>U22+V22</f>
        <v>0</v>
      </c>
      <c r="X22" s="139">
        <f t="shared" si="13"/>
        <v>13</v>
      </c>
      <c r="Y22" s="139">
        <f t="shared" si="7"/>
        <v>10</v>
      </c>
      <c r="Z22" s="139">
        <f t="shared" si="7"/>
        <v>23</v>
      </c>
      <c r="AA22" s="139">
        <v>496</v>
      </c>
      <c r="AB22" s="139">
        <v>760</v>
      </c>
      <c r="AC22" s="32">
        <f>AA22+AB22</f>
        <v>1256</v>
      </c>
      <c r="AD22" s="139">
        <v>8</v>
      </c>
      <c r="AE22" s="139">
        <v>24</v>
      </c>
      <c r="AF22" s="32">
        <f>AD22+AE22</f>
        <v>32</v>
      </c>
      <c r="AG22" s="139">
        <v>0</v>
      </c>
      <c r="AH22" s="139">
        <v>0</v>
      </c>
      <c r="AI22" s="32">
        <f>AG22+AH22</f>
        <v>0</v>
      </c>
      <c r="AJ22" s="139">
        <f t="shared" si="14"/>
        <v>504</v>
      </c>
      <c r="AK22" s="139">
        <f t="shared" si="11"/>
        <v>784</v>
      </c>
      <c r="AL22" s="139">
        <f t="shared" si="11"/>
        <v>1288</v>
      </c>
    </row>
    <row r="23" spans="1:38" ht="18" customHeight="1">
      <c r="A23" s="137">
        <v>18</v>
      </c>
      <c r="B23" s="138" t="s">
        <v>31</v>
      </c>
      <c r="C23" s="139">
        <v>1401</v>
      </c>
      <c r="D23" s="139">
        <v>1421</v>
      </c>
      <c r="E23" s="32">
        <f t="shared" si="0"/>
        <v>2822</v>
      </c>
      <c r="F23" s="139">
        <v>1251</v>
      </c>
      <c r="G23" s="139">
        <v>1552</v>
      </c>
      <c r="H23" s="32">
        <f t="shared" si="1"/>
        <v>2803</v>
      </c>
      <c r="I23" s="139">
        <v>0</v>
      </c>
      <c r="J23" s="139">
        <v>0</v>
      </c>
      <c r="K23" s="32">
        <f t="shared" si="2"/>
        <v>0</v>
      </c>
      <c r="L23" s="139">
        <f t="shared" si="12"/>
        <v>2652</v>
      </c>
      <c r="M23" s="139">
        <f t="shared" si="12"/>
        <v>2973</v>
      </c>
      <c r="N23" s="139">
        <f t="shared" si="12"/>
        <v>5625</v>
      </c>
      <c r="O23" s="139">
        <v>5</v>
      </c>
      <c r="P23" s="139">
        <v>2</v>
      </c>
      <c r="Q23" s="32">
        <f t="shared" si="4"/>
        <v>7</v>
      </c>
      <c r="R23" s="139">
        <v>4</v>
      </c>
      <c r="S23" s="139">
        <v>1</v>
      </c>
      <c r="T23" s="32">
        <f t="shared" si="5"/>
        <v>5</v>
      </c>
      <c r="U23" s="139">
        <v>0</v>
      </c>
      <c r="V23" s="139">
        <v>0</v>
      </c>
      <c r="W23" s="32">
        <f t="shared" si="6"/>
        <v>0</v>
      </c>
      <c r="X23" s="139">
        <f t="shared" si="13"/>
        <v>9</v>
      </c>
      <c r="Y23" s="139">
        <f t="shared" si="7"/>
        <v>3</v>
      </c>
      <c r="Z23" s="139">
        <f t="shared" si="7"/>
        <v>12</v>
      </c>
      <c r="AA23" s="139">
        <v>1382</v>
      </c>
      <c r="AB23" s="139">
        <v>1405</v>
      </c>
      <c r="AC23" s="32">
        <f t="shared" si="8"/>
        <v>2787</v>
      </c>
      <c r="AD23" s="139">
        <v>1242</v>
      </c>
      <c r="AE23" s="139">
        <v>1531</v>
      </c>
      <c r="AF23" s="32">
        <f t="shared" si="9"/>
        <v>2773</v>
      </c>
      <c r="AG23" s="139">
        <v>0</v>
      </c>
      <c r="AH23" s="139">
        <v>0</v>
      </c>
      <c r="AI23" s="32">
        <f t="shared" si="10"/>
        <v>0</v>
      </c>
      <c r="AJ23" s="139">
        <f t="shared" si="14"/>
        <v>2624</v>
      </c>
      <c r="AK23" s="139">
        <f t="shared" si="11"/>
        <v>2936</v>
      </c>
      <c r="AL23" s="139">
        <f t="shared" si="11"/>
        <v>5560</v>
      </c>
    </row>
    <row r="24" spans="1:38" ht="18" customHeight="1">
      <c r="A24" s="137">
        <v>19</v>
      </c>
      <c r="B24" s="138" t="s">
        <v>54</v>
      </c>
      <c r="C24" s="139">
        <v>1508</v>
      </c>
      <c r="D24" s="139">
        <v>1061</v>
      </c>
      <c r="E24" s="32">
        <f t="shared" si="0"/>
        <v>2569</v>
      </c>
      <c r="F24" s="139">
        <v>838</v>
      </c>
      <c r="G24" s="139">
        <v>582</v>
      </c>
      <c r="H24" s="32">
        <f t="shared" si="1"/>
        <v>1420</v>
      </c>
      <c r="I24" s="139">
        <v>0</v>
      </c>
      <c r="J24" s="139">
        <v>0</v>
      </c>
      <c r="K24" s="32">
        <f t="shared" si="2"/>
        <v>0</v>
      </c>
      <c r="L24" s="139">
        <f t="shared" si="12"/>
        <v>2346</v>
      </c>
      <c r="M24" s="139">
        <f t="shared" si="12"/>
        <v>1643</v>
      </c>
      <c r="N24" s="139">
        <f t="shared" si="12"/>
        <v>3989</v>
      </c>
      <c r="O24" s="139">
        <v>363</v>
      </c>
      <c r="P24" s="139">
        <v>197</v>
      </c>
      <c r="Q24" s="32">
        <f t="shared" si="4"/>
        <v>560</v>
      </c>
      <c r="R24" s="139">
        <v>170</v>
      </c>
      <c r="S24" s="139">
        <v>78</v>
      </c>
      <c r="T24" s="32">
        <f t="shared" si="5"/>
        <v>248</v>
      </c>
      <c r="U24" s="139">
        <v>0</v>
      </c>
      <c r="V24" s="139">
        <v>0</v>
      </c>
      <c r="W24" s="32">
        <f t="shared" si="6"/>
        <v>0</v>
      </c>
      <c r="X24" s="139">
        <f t="shared" si="13"/>
        <v>533</v>
      </c>
      <c r="Y24" s="139">
        <f t="shared" si="7"/>
        <v>275</v>
      </c>
      <c r="Z24" s="139">
        <f t="shared" si="7"/>
        <v>808</v>
      </c>
      <c r="AA24" s="139">
        <v>968</v>
      </c>
      <c r="AB24" s="139">
        <v>761</v>
      </c>
      <c r="AC24" s="32">
        <f t="shared" si="8"/>
        <v>1729</v>
      </c>
      <c r="AD24" s="139">
        <v>568</v>
      </c>
      <c r="AE24" s="139">
        <v>463</v>
      </c>
      <c r="AF24" s="32">
        <f t="shared" si="9"/>
        <v>1031</v>
      </c>
      <c r="AG24" s="139">
        <v>0</v>
      </c>
      <c r="AH24" s="139">
        <v>0</v>
      </c>
      <c r="AI24" s="32">
        <f t="shared" si="10"/>
        <v>0</v>
      </c>
      <c r="AJ24" s="139">
        <f t="shared" si="14"/>
        <v>1536</v>
      </c>
      <c r="AK24" s="139">
        <f t="shared" si="11"/>
        <v>1224</v>
      </c>
      <c r="AL24" s="139">
        <f t="shared" si="11"/>
        <v>2760</v>
      </c>
    </row>
    <row r="25" spans="1:38" ht="18" customHeight="1">
      <c r="A25" s="137">
        <v>20</v>
      </c>
      <c r="B25" s="138" t="s">
        <v>55</v>
      </c>
      <c r="C25" s="139">
        <v>5413</v>
      </c>
      <c r="D25" s="139">
        <v>2273</v>
      </c>
      <c r="E25" s="32">
        <f t="shared" si="0"/>
        <v>7686</v>
      </c>
      <c r="F25" s="139">
        <v>2270</v>
      </c>
      <c r="G25" s="139">
        <v>1253</v>
      </c>
      <c r="H25" s="32">
        <f t="shared" si="1"/>
        <v>3523</v>
      </c>
      <c r="I25" s="139">
        <v>268</v>
      </c>
      <c r="J25" s="139">
        <v>184</v>
      </c>
      <c r="K25" s="32">
        <f t="shared" si="2"/>
        <v>452</v>
      </c>
      <c r="L25" s="139">
        <f t="shared" si="12"/>
        <v>7951</v>
      </c>
      <c r="M25" s="139">
        <f t="shared" si="12"/>
        <v>3710</v>
      </c>
      <c r="N25" s="139">
        <f t="shared" si="12"/>
        <v>11661</v>
      </c>
      <c r="O25" s="139">
        <v>637</v>
      </c>
      <c r="P25" s="139">
        <v>299</v>
      </c>
      <c r="Q25" s="32">
        <f t="shared" si="4"/>
        <v>936</v>
      </c>
      <c r="R25" s="139">
        <v>318</v>
      </c>
      <c r="S25" s="139">
        <v>146</v>
      </c>
      <c r="T25" s="32">
        <f t="shared" si="5"/>
        <v>464</v>
      </c>
      <c r="U25" s="139">
        <v>9</v>
      </c>
      <c r="V25" s="139">
        <v>6</v>
      </c>
      <c r="W25" s="32">
        <f t="shared" si="6"/>
        <v>15</v>
      </c>
      <c r="X25" s="139">
        <f t="shared" si="13"/>
        <v>964</v>
      </c>
      <c r="Y25" s="139">
        <f t="shared" si="7"/>
        <v>451</v>
      </c>
      <c r="Z25" s="139">
        <f t="shared" si="7"/>
        <v>1415</v>
      </c>
      <c r="AA25" s="139">
        <v>422</v>
      </c>
      <c r="AB25" s="139">
        <v>213</v>
      </c>
      <c r="AC25" s="32">
        <f t="shared" si="8"/>
        <v>635</v>
      </c>
      <c r="AD25" s="139">
        <v>218</v>
      </c>
      <c r="AE25" s="139">
        <v>165</v>
      </c>
      <c r="AF25" s="32">
        <f t="shared" si="9"/>
        <v>383</v>
      </c>
      <c r="AG25" s="139">
        <v>77</v>
      </c>
      <c r="AH25" s="139">
        <v>65</v>
      </c>
      <c r="AI25" s="32">
        <f t="shared" si="10"/>
        <v>142</v>
      </c>
      <c r="AJ25" s="139">
        <f t="shared" si="14"/>
        <v>717</v>
      </c>
      <c r="AK25" s="139">
        <f t="shared" si="11"/>
        <v>443</v>
      </c>
      <c r="AL25" s="139">
        <f t="shared" si="11"/>
        <v>1160</v>
      </c>
    </row>
    <row r="26" spans="1:38" ht="18" customHeight="1">
      <c r="A26" s="137">
        <v>21</v>
      </c>
      <c r="B26" s="138" t="s">
        <v>56</v>
      </c>
      <c r="C26" s="139">
        <v>2402</v>
      </c>
      <c r="D26" s="139">
        <v>1062</v>
      </c>
      <c r="E26" s="32">
        <f t="shared" si="0"/>
        <v>3464</v>
      </c>
      <c r="F26" s="139">
        <v>513</v>
      </c>
      <c r="G26" s="139">
        <v>218</v>
      </c>
      <c r="H26" s="32">
        <f t="shared" si="1"/>
        <v>731</v>
      </c>
      <c r="I26" s="139">
        <v>561</v>
      </c>
      <c r="J26" s="139">
        <v>354</v>
      </c>
      <c r="K26" s="32">
        <f t="shared" si="2"/>
        <v>915</v>
      </c>
      <c r="L26" s="139">
        <f t="shared" si="12"/>
        <v>3476</v>
      </c>
      <c r="M26" s="139">
        <f t="shared" si="12"/>
        <v>1634</v>
      </c>
      <c r="N26" s="139">
        <f t="shared" si="12"/>
        <v>5110</v>
      </c>
      <c r="O26" s="139">
        <v>287</v>
      </c>
      <c r="P26" s="139">
        <v>120</v>
      </c>
      <c r="Q26" s="32">
        <f t="shared" si="4"/>
        <v>407</v>
      </c>
      <c r="R26" s="139">
        <v>43</v>
      </c>
      <c r="S26" s="139">
        <v>13</v>
      </c>
      <c r="T26" s="32">
        <f t="shared" si="5"/>
        <v>56</v>
      </c>
      <c r="U26" s="139">
        <v>79</v>
      </c>
      <c r="V26" s="139">
        <v>49</v>
      </c>
      <c r="W26" s="32">
        <f t="shared" si="6"/>
        <v>128</v>
      </c>
      <c r="X26" s="139">
        <f t="shared" si="13"/>
        <v>409</v>
      </c>
      <c r="Y26" s="139">
        <f t="shared" si="7"/>
        <v>182</v>
      </c>
      <c r="Z26" s="139">
        <f t="shared" si="7"/>
        <v>591</v>
      </c>
      <c r="AA26" s="139">
        <v>14</v>
      </c>
      <c r="AB26" s="139">
        <v>9</v>
      </c>
      <c r="AC26" s="32">
        <f t="shared" si="8"/>
        <v>23</v>
      </c>
      <c r="AD26" s="139">
        <v>4</v>
      </c>
      <c r="AE26" s="139">
        <v>3</v>
      </c>
      <c r="AF26" s="32">
        <f t="shared" si="9"/>
        <v>7</v>
      </c>
      <c r="AG26" s="139">
        <v>8</v>
      </c>
      <c r="AH26" s="139">
        <v>17</v>
      </c>
      <c r="AI26" s="32">
        <f t="shared" si="10"/>
        <v>25</v>
      </c>
      <c r="AJ26" s="139">
        <f t="shared" si="14"/>
        <v>26</v>
      </c>
      <c r="AK26" s="139">
        <f t="shared" si="11"/>
        <v>29</v>
      </c>
      <c r="AL26" s="139">
        <f t="shared" si="11"/>
        <v>55</v>
      </c>
    </row>
    <row r="27" spans="1:38" ht="18" customHeight="1">
      <c r="A27" s="137">
        <v>22</v>
      </c>
      <c r="B27" s="138" t="s">
        <v>32</v>
      </c>
      <c r="C27" s="139">
        <v>2424</v>
      </c>
      <c r="D27" s="139">
        <v>1597</v>
      </c>
      <c r="E27" s="32">
        <f t="shared" si="0"/>
        <v>4021</v>
      </c>
      <c r="F27" s="139">
        <v>2289</v>
      </c>
      <c r="G27" s="139">
        <v>1115</v>
      </c>
      <c r="H27" s="32">
        <f t="shared" si="1"/>
        <v>3404</v>
      </c>
      <c r="I27" s="139">
        <v>210</v>
      </c>
      <c r="J27" s="139">
        <v>3336</v>
      </c>
      <c r="K27" s="32">
        <f t="shared" si="2"/>
        <v>3546</v>
      </c>
      <c r="L27" s="139">
        <f t="shared" si="12"/>
        <v>4923</v>
      </c>
      <c r="M27" s="139">
        <f t="shared" si="12"/>
        <v>6048</v>
      </c>
      <c r="N27" s="139">
        <f t="shared" si="12"/>
        <v>10971</v>
      </c>
      <c r="O27" s="139">
        <v>294</v>
      </c>
      <c r="P27" s="139">
        <v>145</v>
      </c>
      <c r="Q27" s="32">
        <f t="shared" si="4"/>
        <v>439</v>
      </c>
      <c r="R27" s="139">
        <v>168</v>
      </c>
      <c r="S27" s="139">
        <v>75</v>
      </c>
      <c r="T27" s="32">
        <f t="shared" si="5"/>
        <v>243</v>
      </c>
      <c r="U27" s="139">
        <v>9</v>
      </c>
      <c r="V27" s="139">
        <v>39</v>
      </c>
      <c r="W27" s="32">
        <f t="shared" si="6"/>
        <v>48</v>
      </c>
      <c r="X27" s="139">
        <f t="shared" si="13"/>
        <v>471</v>
      </c>
      <c r="Y27" s="139">
        <f t="shared" si="7"/>
        <v>259</v>
      </c>
      <c r="Z27" s="139">
        <f t="shared" si="7"/>
        <v>730</v>
      </c>
      <c r="AA27" s="139">
        <v>118</v>
      </c>
      <c r="AB27" s="139">
        <v>53</v>
      </c>
      <c r="AC27" s="32">
        <f t="shared" si="8"/>
        <v>171</v>
      </c>
      <c r="AD27" s="139">
        <v>78</v>
      </c>
      <c r="AE27" s="139">
        <v>51</v>
      </c>
      <c r="AF27" s="32">
        <f t="shared" si="9"/>
        <v>129</v>
      </c>
      <c r="AG27" s="139">
        <v>4</v>
      </c>
      <c r="AH27" s="139">
        <v>17</v>
      </c>
      <c r="AI27" s="32">
        <f t="shared" si="10"/>
        <v>21</v>
      </c>
      <c r="AJ27" s="139">
        <f t="shared" si="14"/>
        <v>200</v>
      </c>
      <c r="AK27" s="139">
        <f t="shared" si="11"/>
        <v>121</v>
      </c>
      <c r="AL27" s="139">
        <f t="shared" si="11"/>
        <v>321</v>
      </c>
    </row>
    <row r="28" spans="1:38" ht="18" customHeight="1">
      <c r="A28" s="137">
        <v>23</v>
      </c>
      <c r="B28" s="138" t="s">
        <v>33</v>
      </c>
      <c r="C28" s="139">
        <v>680</v>
      </c>
      <c r="D28" s="139">
        <v>945</v>
      </c>
      <c r="E28" s="32">
        <f t="shared" si="0"/>
        <v>1625</v>
      </c>
      <c r="F28" s="139">
        <v>447</v>
      </c>
      <c r="G28" s="139">
        <v>730</v>
      </c>
      <c r="H28" s="32">
        <f t="shared" si="1"/>
        <v>1177</v>
      </c>
      <c r="I28" s="139">
        <v>0</v>
      </c>
      <c r="J28" s="139">
        <v>0</v>
      </c>
      <c r="K28" s="32">
        <f t="shared" si="2"/>
        <v>0</v>
      </c>
      <c r="L28" s="139">
        <f t="shared" si="12"/>
        <v>1127</v>
      </c>
      <c r="M28" s="139">
        <f t="shared" si="12"/>
        <v>1675</v>
      </c>
      <c r="N28" s="139">
        <f t="shared" si="12"/>
        <v>2802</v>
      </c>
      <c r="O28" s="139">
        <v>19</v>
      </c>
      <c r="P28" s="139">
        <v>36</v>
      </c>
      <c r="Q28" s="32">
        <f t="shared" si="4"/>
        <v>55</v>
      </c>
      <c r="R28" s="139">
        <v>10</v>
      </c>
      <c r="S28" s="139">
        <v>13</v>
      </c>
      <c r="T28" s="32">
        <f t="shared" si="5"/>
        <v>23</v>
      </c>
      <c r="U28" s="139">
        <v>0</v>
      </c>
      <c r="V28" s="139">
        <v>0</v>
      </c>
      <c r="W28" s="32">
        <f t="shared" si="6"/>
        <v>0</v>
      </c>
      <c r="X28" s="139">
        <f t="shared" si="13"/>
        <v>29</v>
      </c>
      <c r="Y28" s="139">
        <f t="shared" si="7"/>
        <v>49</v>
      </c>
      <c r="Z28" s="139">
        <f t="shared" si="7"/>
        <v>78</v>
      </c>
      <c r="AA28" s="139">
        <v>185</v>
      </c>
      <c r="AB28" s="139">
        <v>180</v>
      </c>
      <c r="AC28" s="32">
        <f t="shared" si="8"/>
        <v>365</v>
      </c>
      <c r="AD28" s="139">
        <v>110</v>
      </c>
      <c r="AE28" s="139">
        <v>171</v>
      </c>
      <c r="AF28" s="32">
        <f t="shared" si="9"/>
        <v>281</v>
      </c>
      <c r="AG28" s="139">
        <v>0</v>
      </c>
      <c r="AH28" s="139">
        <v>0</v>
      </c>
      <c r="AI28" s="32">
        <f t="shared" si="10"/>
        <v>0</v>
      </c>
      <c r="AJ28" s="139">
        <f t="shared" si="14"/>
        <v>295</v>
      </c>
      <c r="AK28" s="139">
        <f t="shared" si="11"/>
        <v>351</v>
      </c>
      <c r="AL28" s="139">
        <f t="shared" si="11"/>
        <v>646</v>
      </c>
    </row>
    <row r="29" spans="1:38" ht="18" customHeight="1">
      <c r="A29" s="137">
        <v>24</v>
      </c>
      <c r="B29" s="138" t="s">
        <v>34</v>
      </c>
      <c r="C29" s="139">
        <v>331</v>
      </c>
      <c r="D29" s="139">
        <v>107</v>
      </c>
      <c r="E29" s="32">
        <f t="shared" si="0"/>
        <v>438</v>
      </c>
      <c r="F29" s="139">
        <v>282</v>
      </c>
      <c r="G29" s="139">
        <v>162</v>
      </c>
      <c r="H29" s="32">
        <f t="shared" si="1"/>
        <v>444</v>
      </c>
      <c r="I29" s="139">
        <v>347</v>
      </c>
      <c r="J29" s="139">
        <v>262</v>
      </c>
      <c r="K29" s="32">
        <f t="shared" si="2"/>
        <v>609</v>
      </c>
      <c r="L29" s="139">
        <f t="shared" si="12"/>
        <v>960</v>
      </c>
      <c r="M29" s="139">
        <f t="shared" si="12"/>
        <v>531</v>
      </c>
      <c r="N29" s="139">
        <f t="shared" si="12"/>
        <v>1491</v>
      </c>
      <c r="O29" s="139">
        <v>48</v>
      </c>
      <c r="P29" s="139">
        <v>17</v>
      </c>
      <c r="Q29" s="32">
        <f t="shared" si="4"/>
        <v>65</v>
      </c>
      <c r="R29" s="139">
        <v>32</v>
      </c>
      <c r="S29" s="139">
        <v>15</v>
      </c>
      <c r="T29" s="32">
        <f t="shared" si="5"/>
        <v>47</v>
      </c>
      <c r="U29" s="139">
        <v>80</v>
      </c>
      <c r="V29" s="139">
        <v>42</v>
      </c>
      <c r="W29" s="32">
        <f t="shared" si="6"/>
        <v>122</v>
      </c>
      <c r="X29" s="139">
        <f t="shared" si="13"/>
        <v>160</v>
      </c>
      <c r="Y29" s="139">
        <f t="shared" si="7"/>
        <v>74</v>
      </c>
      <c r="Z29" s="139">
        <f t="shared" si="7"/>
        <v>234</v>
      </c>
      <c r="AA29" s="139">
        <v>0</v>
      </c>
      <c r="AB29" s="139">
        <v>1</v>
      </c>
      <c r="AC29" s="32">
        <f t="shared" si="8"/>
        <v>1</v>
      </c>
      <c r="AD29" s="139">
        <v>3</v>
      </c>
      <c r="AE29" s="139">
        <v>5</v>
      </c>
      <c r="AF29" s="32">
        <f t="shared" si="9"/>
        <v>8</v>
      </c>
      <c r="AG29" s="139">
        <v>1</v>
      </c>
      <c r="AH29" s="139">
        <v>1</v>
      </c>
      <c r="AI29" s="32">
        <f t="shared" si="10"/>
        <v>2</v>
      </c>
      <c r="AJ29" s="139">
        <f t="shared" si="14"/>
        <v>4</v>
      </c>
      <c r="AK29" s="139">
        <f t="shared" si="11"/>
        <v>7</v>
      </c>
      <c r="AL29" s="139">
        <f t="shared" si="11"/>
        <v>11</v>
      </c>
    </row>
    <row r="30" spans="1:38" ht="18" customHeight="1">
      <c r="A30" s="137">
        <v>25</v>
      </c>
      <c r="B30" s="138" t="s">
        <v>35</v>
      </c>
      <c r="C30" s="139">
        <v>721</v>
      </c>
      <c r="D30" s="139">
        <v>308</v>
      </c>
      <c r="E30" s="32">
        <f t="shared" si="0"/>
        <v>1029</v>
      </c>
      <c r="F30" s="139">
        <v>347</v>
      </c>
      <c r="G30" s="139">
        <v>129</v>
      </c>
      <c r="H30" s="32">
        <f t="shared" si="1"/>
        <v>476</v>
      </c>
      <c r="I30" s="139">
        <v>9</v>
      </c>
      <c r="J30" s="139">
        <v>8</v>
      </c>
      <c r="K30" s="32">
        <f t="shared" si="2"/>
        <v>17</v>
      </c>
      <c r="L30" s="139">
        <f t="shared" si="12"/>
        <v>1077</v>
      </c>
      <c r="M30" s="139">
        <f t="shared" si="12"/>
        <v>445</v>
      </c>
      <c r="N30" s="139">
        <f t="shared" si="12"/>
        <v>1522</v>
      </c>
      <c r="O30" s="139">
        <v>45</v>
      </c>
      <c r="P30" s="139">
        <v>17</v>
      </c>
      <c r="Q30" s="32">
        <f t="shared" si="4"/>
        <v>62</v>
      </c>
      <c r="R30" s="139">
        <v>15</v>
      </c>
      <c r="S30" s="139">
        <v>4</v>
      </c>
      <c r="T30" s="32">
        <f t="shared" si="5"/>
        <v>19</v>
      </c>
      <c r="U30" s="139">
        <v>0</v>
      </c>
      <c r="V30" s="139">
        <v>0</v>
      </c>
      <c r="W30" s="32">
        <f t="shared" si="6"/>
        <v>0</v>
      </c>
      <c r="X30" s="139">
        <f t="shared" si="13"/>
        <v>60</v>
      </c>
      <c r="Y30" s="139">
        <f t="shared" si="7"/>
        <v>21</v>
      </c>
      <c r="Z30" s="139">
        <f t="shared" si="7"/>
        <v>81</v>
      </c>
      <c r="AA30" s="139">
        <v>547</v>
      </c>
      <c r="AB30" s="139">
        <v>236</v>
      </c>
      <c r="AC30" s="32">
        <f t="shared" si="8"/>
        <v>783</v>
      </c>
      <c r="AD30" s="139">
        <v>271</v>
      </c>
      <c r="AE30" s="139">
        <v>97</v>
      </c>
      <c r="AF30" s="32">
        <f t="shared" si="9"/>
        <v>368</v>
      </c>
      <c r="AG30" s="139">
        <v>0</v>
      </c>
      <c r="AH30" s="139">
        <v>0</v>
      </c>
      <c r="AI30" s="32">
        <f t="shared" si="10"/>
        <v>0</v>
      </c>
      <c r="AJ30" s="139">
        <f t="shared" si="14"/>
        <v>818</v>
      </c>
      <c r="AK30" s="139">
        <f t="shared" si="11"/>
        <v>333</v>
      </c>
      <c r="AL30" s="139">
        <f t="shared" si="11"/>
        <v>1151</v>
      </c>
    </row>
    <row r="31" spans="1:38" ht="18" customHeight="1">
      <c r="A31" s="137">
        <v>26</v>
      </c>
      <c r="B31" s="138" t="s">
        <v>36</v>
      </c>
      <c r="C31" s="139">
        <v>10600</v>
      </c>
      <c r="D31" s="139">
        <v>3212</v>
      </c>
      <c r="E31" s="32">
        <f t="shared" si="0"/>
        <v>13812</v>
      </c>
      <c r="F31" s="139">
        <v>12119</v>
      </c>
      <c r="G31" s="139">
        <v>3647</v>
      </c>
      <c r="H31" s="32">
        <f t="shared" si="1"/>
        <v>15766</v>
      </c>
      <c r="I31" s="139">
        <v>1869</v>
      </c>
      <c r="J31" s="139">
        <v>1405</v>
      </c>
      <c r="K31" s="32">
        <f t="shared" si="2"/>
        <v>3274</v>
      </c>
      <c r="L31" s="139">
        <f t="shared" si="12"/>
        <v>24588</v>
      </c>
      <c r="M31" s="139">
        <f t="shared" si="12"/>
        <v>8264</v>
      </c>
      <c r="N31" s="139">
        <f t="shared" si="12"/>
        <v>32852</v>
      </c>
      <c r="O31" s="139">
        <v>1595</v>
      </c>
      <c r="P31" s="139">
        <v>463</v>
      </c>
      <c r="Q31" s="32">
        <f t="shared" si="4"/>
        <v>2058</v>
      </c>
      <c r="R31" s="139">
        <v>1433</v>
      </c>
      <c r="S31" s="139">
        <v>358</v>
      </c>
      <c r="T31" s="32">
        <f t="shared" si="5"/>
        <v>1791</v>
      </c>
      <c r="U31" s="139">
        <v>168</v>
      </c>
      <c r="V31" s="139">
        <v>87</v>
      </c>
      <c r="W31" s="32">
        <f t="shared" si="6"/>
        <v>255</v>
      </c>
      <c r="X31" s="139">
        <f t="shared" si="13"/>
        <v>3196</v>
      </c>
      <c r="Y31" s="139">
        <f t="shared" si="7"/>
        <v>908</v>
      </c>
      <c r="Z31" s="139">
        <f t="shared" si="7"/>
        <v>4104</v>
      </c>
      <c r="AA31" s="139">
        <v>61</v>
      </c>
      <c r="AB31" s="139">
        <v>13</v>
      </c>
      <c r="AC31" s="32">
        <f t="shared" si="8"/>
        <v>74</v>
      </c>
      <c r="AD31" s="139">
        <v>45</v>
      </c>
      <c r="AE31" s="139">
        <v>22</v>
      </c>
      <c r="AF31" s="32">
        <f t="shared" si="9"/>
        <v>67</v>
      </c>
      <c r="AG31" s="139">
        <v>43</v>
      </c>
      <c r="AH31" s="139">
        <v>15</v>
      </c>
      <c r="AI31" s="32">
        <f t="shared" si="10"/>
        <v>58</v>
      </c>
      <c r="AJ31" s="139">
        <f t="shared" si="14"/>
        <v>149</v>
      </c>
      <c r="AK31" s="139">
        <f t="shared" si="11"/>
        <v>50</v>
      </c>
      <c r="AL31" s="139">
        <f t="shared" si="11"/>
        <v>199</v>
      </c>
    </row>
    <row r="32" spans="1:38" ht="18" customHeight="1">
      <c r="A32" s="137">
        <v>27</v>
      </c>
      <c r="B32" s="138" t="s">
        <v>37</v>
      </c>
      <c r="C32" s="139">
        <v>4871</v>
      </c>
      <c r="D32" s="139">
        <v>1891</v>
      </c>
      <c r="E32" s="32">
        <f t="shared" si="0"/>
        <v>6762</v>
      </c>
      <c r="F32" s="139">
        <v>4823</v>
      </c>
      <c r="G32" s="139">
        <v>2502</v>
      </c>
      <c r="H32" s="32">
        <f t="shared" si="1"/>
        <v>7325</v>
      </c>
      <c r="I32" s="139">
        <v>60</v>
      </c>
      <c r="J32" s="139">
        <v>98</v>
      </c>
      <c r="K32" s="32">
        <f t="shared" si="2"/>
        <v>158</v>
      </c>
      <c r="L32" s="139">
        <f t="shared" si="12"/>
        <v>9754</v>
      </c>
      <c r="M32" s="139">
        <f t="shared" si="12"/>
        <v>4491</v>
      </c>
      <c r="N32" s="139">
        <f t="shared" si="12"/>
        <v>14245</v>
      </c>
      <c r="O32" s="139">
        <v>713</v>
      </c>
      <c r="P32" s="139">
        <v>255</v>
      </c>
      <c r="Q32" s="32">
        <f t="shared" si="4"/>
        <v>968</v>
      </c>
      <c r="R32" s="139">
        <v>596</v>
      </c>
      <c r="S32" s="139">
        <v>253</v>
      </c>
      <c r="T32" s="32">
        <f t="shared" si="5"/>
        <v>849</v>
      </c>
      <c r="U32" s="139">
        <v>6</v>
      </c>
      <c r="V32" s="139">
        <v>17</v>
      </c>
      <c r="W32" s="32">
        <f t="shared" si="6"/>
        <v>23</v>
      </c>
      <c r="X32" s="139">
        <f t="shared" si="13"/>
        <v>1315</v>
      </c>
      <c r="Y32" s="139">
        <f t="shared" si="7"/>
        <v>525</v>
      </c>
      <c r="Z32" s="139">
        <f t="shared" si="7"/>
        <v>1840</v>
      </c>
      <c r="AA32" s="139">
        <v>111</v>
      </c>
      <c r="AB32" s="139">
        <v>95</v>
      </c>
      <c r="AC32" s="32">
        <f t="shared" si="8"/>
        <v>206</v>
      </c>
      <c r="AD32" s="139">
        <v>147</v>
      </c>
      <c r="AE32" s="139">
        <v>74</v>
      </c>
      <c r="AF32" s="32">
        <f t="shared" si="9"/>
        <v>221</v>
      </c>
      <c r="AG32" s="139">
        <v>0</v>
      </c>
      <c r="AH32" s="139">
        <v>2</v>
      </c>
      <c r="AI32" s="32">
        <f t="shared" si="10"/>
        <v>2</v>
      </c>
      <c r="AJ32" s="139">
        <f t="shared" si="14"/>
        <v>258</v>
      </c>
      <c r="AK32" s="139">
        <f t="shared" si="11"/>
        <v>171</v>
      </c>
      <c r="AL32" s="139">
        <f t="shared" si="11"/>
        <v>429</v>
      </c>
    </row>
    <row r="33" spans="1:38" ht="18" customHeight="1">
      <c r="A33" s="137">
        <v>28</v>
      </c>
      <c r="B33" s="138" t="s">
        <v>57</v>
      </c>
      <c r="C33" s="139">
        <v>6084</v>
      </c>
      <c r="D33" s="139">
        <v>5763</v>
      </c>
      <c r="E33" s="32">
        <f t="shared" si="0"/>
        <v>11847</v>
      </c>
      <c r="F33" s="139">
        <v>5103</v>
      </c>
      <c r="G33" s="139">
        <v>4392</v>
      </c>
      <c r="H33" s="32">
        <f t="shared" si="1"/>
        <v>9495</v>
      </c>
      <c r="I33" s="139">
        <v>259</v>
      </c>
      <c r="J33" s="139">
        <v>67</v>
      </c>
      <c r="K33" s="32">
        <f t="shared" si="2"/>
        <v>326</v>
      </c>
      <c r="L33" s="139">
        <f t="shared" si="12"/>
        <v>11446</v>
      </c>
      <c r="M33" s="139">
        <f t="shared" si="12"/>
        <v>10222</v>
      </c>
      <c r="N33" s="139">
        <f t="shared" si="12"/>
        <v>21668</v>
      </c>
      <c r="O33" s="139">
        <v>337</v>
      </c>
      <c r="P33" s="139">
        <v>234</v>
      </c>
      <c r="Q33" s="32">
        <f t="shared" si="4"/>
        <v>571</v>
      </c>
      <c r="R33" s="139">
        <v>277</v>
      </c>
      <c r="S33" s="139">
        <v>204</v>
      </c>
      <c r="T33" s="32">
        <f t="shared" si="5"/>
        <v>481</v>
      </c>
      <c r="U33" s="139">
        <v>26</v>
      </c>
      <c r="V33" s="139">
        <v>3</v>
      </c>
      <c r="W33" s="32">
        <f t="shared" si="6"/>
        <v>29</v>
      </c>
      <c r="X33" s="139">
        <f t="shared" si="13"/>
        <v>640</v>
      </c>
      <c r="Y33" s="139">
        <f t="shared" si="7"/>
        <v>441</v>
      </c>
      <c r="Z33" s="139">
        <f t="shared" si="7"/>
        <v>1081</v>
      </c>
      <c r="AA33" s="139">
        <v>520</v>
      </c>
      <c r="AB33" s="139">
        <v>602</v>
      </c>
      <c r="AC33" s="32">
        <f t="shared" si="8"/>
        <v>1122</v>
      </c>
      <c r="AD33" s="139">
        <v>446</v>
      </c>
      <c r="AE33" s="139">
        <v>481</v>
      </c>
      <c r="AF33" s="32">
        <f t="shared" si="9"/>
        <v>927</v>
      </c>
      <c r="AG33" s="139">
        <v>20</v>
      </c>
      <c r="AH33" s="139">
        <v>7</v>
      </c>
      <c r="AI33" s="32">
        <f t="shared" si="10"/>
        <v>27</v>
      </c>
      <c r="AJ33" s="139">
        <f t="shared" si="14"/>
        <v>986</v>
      </c>
      <c r="AK33" s="139">
        <f t="shared" si="11"/>
        <v>1090</v>
      </c>
      <c r="AL33" s="139">
        <f t="shared" si="11"/>
        <v>2076</v>
      </c>
    </row>
    <row r="34" spans="1:38" ht="18" customHeight="1">
      <c r="A34" s="137">
        <v>29</v>
      </c>
      <c r="B34" s="138" t="s">
        <v>39</v>
      </c>
      <c r="C34" s="139">
        <v>1000</v>
      </c>
      <c r="D34" s="139">
        <v>526</v>
      </c>
      <c r="E34" s="32">
        <f t="shared" si="0"/>
        <v>1526</v>
      </c>
      <c r="F34" s="139">
        <v>770</v>
      </c>
      <c r="G34" s="139">
        <v>644</v>
      </c>
      <c r="H34" s="32">
        <f t="shared" si="1"/>
        <v>1414</v>
      </c>
      <c r="I34" s="139">
        <v>5</v>
      </c>
      <c r="J34" s="139">
        <v>2</v>
      </c>
      <c r="K34" s="32">
        <f t="shared" si="2"/>
        <v>7</v>
      </c>
      <c r="L34" s="139">
        <f t="shared" si="12"/>
        <v>1775</v>
      </c>
      <c r="M34" s="139">
        <f t="shared" si="12"/>
        <v>1172</v>
      </c>
      <c r="N34" s="139">
        <f t="shared" si="12"/>
        <v>2947</v>
      </c>
      <c r="O34" s="139">
        <v>53</v>
      </c>
      <c r="P34" s="139">
        <v>18</v>
      </c>
      <c r="Q34" s="32">
        <f t="shared" si="4"/>
        <v>71</v>
      </c>
      <c r="R34" s="139">
        <v>13</v>
      </c>
      <c r="S34" s="139">
        <v>24</v>
      </c>
      <c r="T34" s="32">
        <f t="shared" si="5"/>
        <v>37</v>
      </c>
      <c r="U34" s="139">
        <v>0</v>
      </c>
      <c r="V34" s="139">
        <v>0</v>
      </c>
      <c r="W34" s="32">
        <f t="shared" si="6"/>
        <v>0</v>
      </c>
      <c r="X34" s="139">
        <f t="shared" si="13"/>
        <v>66</v>
      </c>
      <c r="Y34" s="139">
        <f t="shared" si="7"/>
        <v>42</v>
      </c>
      <c r="Z34" s="139">
        <f t="shared" si="7"/>
        <v>108</v>
      </c>
      <c r="AA34" s="139">
        <v>42</v>
      </c>
      <c r="AB34" s="139">
        <v>24</v>
      </c>
      <c r="AC34" s="32">
        <f t="shared" si="8"/>
        <v>66</v>
      </c>
      <c r="AD34" s="139">
        <v>51</v>
      </c>
      <c r="AE34" s="139">
        <v>82</v>
      </c>
      <c r="AF34" s="32">
        <f t="shared" si="9"/>
        <v>133</v>
      </c>
      <c r="AG34" s="139">
        <v>0</v>
      </c>
      <c r="AH34" s="139">
        <v>0</v>
      </c>
      <c r="AI34" s="32">
        <f t="shared" si="10"/>
        <v>0</v>
      </c>
      <c r="AJ34" s="139">
        <f t="shared" si="14"/>
        <v>93</v>
      </c>
      <c r="AK34" s="139">
        <f t="shared" si="11"/>
        <v>106</v>
      </c>
      <c r="AL34" s="139">
        <f t="shared" si="11"/>
        <v>199</v>
      </c>
    </row>
    <row r="35" spans="1:38" ht="18" customHeight="1">
      <c r="A35" s="137">
        <v>30</v>
      </c>
      <c r="B35" s="138" t="s">
        <v>40</v>
      </c>
      <c r="C35" s="139">
        <v>892</v>
      </c>
      <c r="D35" s="139">
        <v>534</v>
      </c>
      <c r="E35" s="32">
        <f t="shared" si="0"/>
        <v>1426</v>
      </c>
      <c r="F35" s="139">
        <v>353</v>
      </c>
      <c r="G35" s="139">
        <v>214</v>
      </c>
      <c r="H35" s="32">
        <f t="shared" si="1"/>
        <v>567</v>
      </c>
      <c r="I35" s="139">
        <v>84</v>
      </c>
      <c r="J35" s="139">
        <v>214</v>
      </c>
      <c r="K35" s="32">
        <f t="shared" si="2"/>
        <v>298</v>
      </c>
      <c r="L35" s="139">
        <f t="shared" si="12"/>
        <v>1329</v>
      </c>
      <c r="M35" s="139">
        <f t="shared" si="12"/>
        <v>962</v>
      </c>
      <c r="N35" s="139">
        <f t="shared" si="12"/>
        <v>2291</v>
      </c>
      <c r="O35" s="139">
        <v>82</v>
      </c>
      <c r="P35" s="139">
        <v>44</v>
      </c>
      <c r="Q35" s="32">
        <f t="shared" si="4"/>
        <v>126</v>
      </c>
      <c r="R35" s="139">
        <v>40</v>
      </c>
      <c r="S35" s="139">
        <v>17</v>
      </c>
      <c r="T35" s="32">
        <f t="shared" si="5"/>
        <v>57</v>
      </c>
      <c r="U35" s="139">
        <v>6</v>
      </c>
      <c r="V35" s="139">
        <v>32</v>
      </c>
      <c r="W35" s="32">
        <f t="shared" si="6"/>
        <v>38</v>
      </c>
      <c r="X35" s="139">
        <f t="shared" si="13"/>
        <v>128</v>
      </c>
      <c r="Y35" s="139">
        <f t="shared" si="7"/>
        <v>93</v>
      </c>
      <c r="Z35" s="139">
        <f t="shared" si="7"/>
        <v>221</v>
      </c>
      <c r="AA35" s="139">
        <v>6</v>
      </c>
      <c r="AB35" s="139">
        <v>4</v>
      </c>
      <c r="AC35" s="32">
        <f t="shared" si="8"/>
        <v>10</v>
      </c>
      <c r="AD35" s="139">
        <v>4</v>
      </c>
      <c r="AE35" s="139">
        <v>3</v>
      </c>
      <c r="AF35" s="32">
        <f t="shared" si="9"/>
        <v>7</v>
      </c>
      <c r="AG35" s="139">
        <v>0</v>
      </c>
      <c r="AH35" s="139">
        <v>0</v>
      </c>
      <c r="AI35" s="32">
        <f t="shared" si="10"/>
        <v>0</v>
      </c>
      <c r="AJ35" s="139">
        <f t="shared" si="14"/>
        <v>10</v>
      </c>
      <c r="AK35" s="139">
        <f t="shared" si="11"/>
        <v>7</v>
      </c>
      <c r="AL35" s="139">
        <f t="shared" si="11"/>
        <v>17</v>
      </c>
    </row>
    <row r="36" spans="1:38" ht="18" customHeight="1">
      <c r="A36" s="137">
        <v>31</v>
      </c>
      <c r="B36" s="138" t="s">
        <v>41</v>
      </c>
      <c r="C36" s="139">
        <v>0</v>
      </c>
      <c r="D36" s="139">
        <v>0</v>
      </c>
      <c r="E36" s="32">
        <f t="shared" si="0"/>
        <v>0</v>
      </c>
      <c r="F36" s="139">
        <v>0</v>
      </c>
      <c r="G36" s="139">
        <v>0</v>
      </c>
      <c r="H36" s="32">
        <f t="shared" si="1"/>
        <v>0</v>
      </c>
      <c r="I36" s="139">
        <v>0</v>
      </c>
      <c r="J36" s="139">
        <v>0</v>
      </c>
      <c r="K36" s="32">
        <f t="shared" si="2"/>
        <v>0</v>
      </c>
      <c r="L36" s="139">
        <f t="shared" si="12"/>
        <v>0</v>
      </c>
      <c r="M36" s="139">
        <f t="shared" si="12"/>
        <v>0</v>
      </c>
      <c r="N36" s="139">
        <f t="shared" si="12"/>
        <v>0</v>
      </c>
      <c r="O36" s="139">
        <v>0</v>
      </c>
      <c r="P36" s="139">
        <v>0</v>
      </c>
      <c r="Q36" s="32">
        <f t="shared" si="4"/>
        <v>0</v>
      </c>
      <c r="R36" s="139">
        <v>0</v>
      </c>
      <c r="S36" s="139">
        <v>0</v>
      </c>
      <c r="T36" s="32">
        <f t="shared" si="5"/>
        <v>0</v>
      </c>
      <c r="U36" s="139">
        <v>0</v>
      </c>
      <c r="V36" s="139">
        <v>0</v>
      </c>
      <c r="W36" s="32">
        <f t="shared" si="6"/>
        <v>0</v>
      </c>
      <c r="X36" s="139">
        <f t="shared" si="13"/>
        <v>0</v>
      </c>
      <c r="Y36" s="139">
        <f t="shared" si="7"/>
        <v>0</v>
      </c>
      <c r="Z36" s="139">
        <f t="shared" si="7"/>
        <v>0</v>
      </c>
      <c r="AA36" s="139">
        <v>0</v>
      </c>
      <c r="AB36" s="139">
        <v>0</v>
      </c>
      <c r="AC36" s="32">
        <f t="shared" si="8"/>
        <v>0</v>
      </c>
      <c r="AD36" s="139">
        <v>0</v>
      </c>
      <c r="AE36" s="139">
        <v>0</v>
      </c>
      <c r="AF36" s="32">
        <f t="shared" si="9"/>
        <v>0</v>
      </c>
      <c r="AG36" s="139">
        <v>0</v>
      </c>
      <c r="AH36" s="139">
        <v>0</v>
      </c>
      <c r="AI36" s="32">
        <f t="shared" si="10"/>
        <v>0</v>
      </c>
      <c r="AJ36" s="139">
        <f t="shared" si="14"/>
        <v>0</v>
      </c>
      <c r="AK36" s="139">
        <f t="shared" si="11"/>
        <v>0</v>
      </c>
      <c r="AL36" s="139">
        <f t="shared" si="11"/>
        <v>0</v>
      </c>
    </row>
    <row r="37" spans="1:38" ht="18" customHeight="1">
      <c r="A37" s="137">
        <v>32</v>
      </c>
      <c r="B37" s="138" t="s">
        <v>42</v>
      </c>
      <c r="C37" s="139">
        <v>0</v>
      </c>
      <c r="D37" s="139">
        <v>0</v>
      </c>
      <c r="E37" s="32">
        <f t="shared" si="0"/>
        <v>0</v>
      </c>
      <c r="F37" s="139">
        <v>0</v>
      </c>
      <c r="G37" s="139">
        <v>0</v>
      </c>
      <c r="H37" s="32">
        <f t="shared" si="1"/>
        <v>0</v>
      </c>
      <c r="I37" s="139">
        <v>0</v>
      </c>
      <c r="J37" s="139">
        <v>0</v>
      </c>
      <c r="K37" s="32">
        <f t="shared" si="2"/>
        <v>0</v>
      </c>
      <c r="L37" s="139">
        <f t="shared" si="12"/>
        <v>0</v>
      </c>
      <c r="M37" s="139">
        <f t="shared" si="12"/>
        <v>0</v>
      </c>
      <c r="N37" s="139">
        <f t="shared" si="12"/>
        <v>0</v>
      </c>
      <c r="O37" s="139">
        <v>0</v>
      </c>
      <c r="P37" s="139">
        <v>0</v>
      </c>
      <c r="Q37" s="32">
        <f t="shared" si="4"/>
        <v>0</v>
      </c>
      <c r="R37" s="139">
        <v>0</v>
      </c>
      <c r="S37" s="139">
        <v>0</v>
      </c>
      <c r="T37" s="32">
        <f t="shared" si="5"/>
        <v>0</v>
      </c>
      <c r="U37" s="139">
        <v>0</v>
      </c>
      <c r="V37" s="139">
        <v>0</v>
      </c>
      <c r="W37" s="32">
        <f t="shared" si="6"/>
        <v>0</v>
      </c>
      <c r="X37" s="139">
        <f t="shared" si="13"/>
        <v>0</v>
      </c>
      <c r="Y37" s="139">
        <f t="shared" si="7"/>
        <v>0</v>
      </c>
      <c r="Z37" s="139">
        <f t="shared" si="7"/>
        <v>0</v>
      </c>
      <c r="AA37" s="139">
        <v>0</v>
      </c>
      <c r="AB37" s="139">
        <v>0</v>
      </c>
      <c r="AC37" s="32">
        <f t="shared" si="8"/>
        <v>0</v>
      </c>
      <c r="AD37" s="139">
        <v>0</v>
      </c>
      <c r="AE37" s="139">
        <v>0</v>
      </c>
      <c r="AF37" s="32">
        <f t="shared" si="9"/>
        <v>0</v>
      </c>
      <c r="AG37" s="139">
        <v>0</v>
      </c>
      <c r="AH37" s="139">
        <v>0</v>
      </c>
      <c r="AI37" s="32">
        <f t="shared" si="10"/>
        <v>0</v>
      </c>
      <c r="AJ37" s="139">
        <f t="shared" si="14"/>
        <v>0</v>
      </c>
      <c r="AK37" s="139">
        <f t="shared" si="11"/>
        <v>0</v>
      </c>
      <c r="AL37" s="139">
        <f t="shared" si="11"/>
        <v>0</v>
      </c>
    </row>
    <row r="38" spans="1:38" ht="18" customHeight="1">
      <c r="A38" s="137">
        <v>33</v>
      </c>
      <c r="B38" s="138" t="s">
        <v>43</v>
      </c>
      <c r="C38" s="139">
        <v>28470</v>
      </c>
      <c r="D38" s="139">
        <v>11415</v>
      </c>
      <c r="E38" s="32">
        <f t="shared" si="0"/>
        <v>39885</v>
      </c>
      <c r="F38" s="139">
        <v>27862</v>
      </c>
      <c r="G38" s="139">
        <v>11428</v>
      </c>
      <c r="H38" s="32">
        <f t="shared" si="1"/>
        <v>39290</v>
      </c>
      <c r="I38" s="139">
        <v>880</v>
      </c>
      <c r="J38" s="139">
        <v>2822</v>
      </c>
      <c r="K38" s="32">
        <f t="shared" si="2"/>
        <v>3702</v>
      </c>
      <c r="L38" s="139">
        <f t="shared" si="12"/>
        <v>57212</v>
      </c>
      <c r="M38" s="139">
        <f t="shared" si="12"/>
        <v>25665</v>
      </c>
      <c r="N38" s="139">
        <f t="shared" si="12"/>
        <v>82877</v>
      </c>
      <c r="O38" s="139">
        <v>6885</v>
      </c>
      <c r="P38" s="139">
        <v>2092</v>
      </c>
      <c r="Q38" s="32">
        <f t="shared" si="4"/>
        <v>8977</v>
      </c>
      <c r="R38" s="139">
        <v>5541</v>
      </c>
      <c r="S38" s="139">
        <v>1930</v>
      </c>
      <c r="T38" s="32">
        <f t="shared" si="5"/>
        <v>7471</v>
      </c>
      <c r="U38" s="139">
        <v>146</v>
      </c>
      <c r="V38" s="139">
        <v>333</v>
      </c>
      <c r="W38" s="32">
        <f t="shared" si="6"/>
        <v>479</v>
      </c>
      <c r="X38" s="139">
        <f t="shared" si="13"/>
        <v>12572</v>
      </c>
      <c r="Y38" s="139">
        <f t="shared" si="7"/>
        <v>4355</v>
      </c>
      <c r="Z38" s="139">
        <f t="shared" si="7"/>
        <v>16927</v>
      </c>
      <c r="AA38" s="139">
        <v>178</v>
      </c>
      <c r="AB38" s="139">
        <v>71</v>
      </c>
      <c r="AC38" s="32">
        <f t="shared" si="8"/>
        <v>249</v>
      </c>
      <c r="AD38" s="139">
        <v>224</v>
      </c>
      <c r="AE38" s="139">
        <v>144</v>
      </c>
      <c r="AF38" s="32">
        <f t="shared" si="9"/>
        <v>368</v>
      </c>
      <c r="AG38" s="139">
        <v>16</v>
      </c>
      <c r="AH38" s="139">
        <v>47</v>
      </c>
      <c r="AI38" s="32">
        <f t="shared" si="10"/>
        <v>63</v>
      </c>
      <c r="AJ38" s="139">
        <f t="shared" si="14"/>
        <v>418</v>
      </c>
      <c r="AK38" s="139">
        <f t="shared" si="11"/>
        <v>262</v>
      </c>
      <c r="AL38" s="139">
        <f t="shared" si="11"/>
        <v>680</v>
      </c>
    </row>
    <row r="39" spans="1:38" ht="18" customHeight="1">
      <c r="A39" s="137">
        <v>34</v>
      </c>
      <c r="B39" s="138" t="s">
        <v>58</v>
      </c>
      <c r="C39" s="139">
        <v>0</v>
      </c>
      <c r="D39" s="139">
        <v>0</v>
      </c>
      <c r="E39" s="32">
        <f t="shared" si="0"/>
        <v>0</v>
      </c>
      <c r="F39" s="139">
        <v>6</v>
      </c>
      <c r="G39" s="139">
        <v>10</v>
      </c>
      <c r="H39" s="32">
        <f t="shared" si="1"/>
        <v>16</v>
      </c>
      <c r="I39" s="139">
        <v>0</v>
      </c>
      <c r="J39" s="139">
        <v>0</v>
      </c>
      <c r="K39" s="32">
        <f t="shared" si="2"/>
        <v>0</v>
      </c>
      <c r="L39" s="139">
        <f t="shared" si="12"/>
        <v>6</v>
      </c>
      <c r="M39" s="139">
        <f t="shared" si="12"/>
        <v>10</v>
      </c>
      <c r="N39" s="139">
        <f t="shared" si="12"/>
        <v>16</v>
      </c>
      <c r="O39" s="139">
        <v>200</v>
      </c>
      <c r="P39" s="139">
        <v>166</v>
      </c>
      <c r="Q39" s="32">
        <f t="shared" si="4"/>
        <v>366</v>
      </c>
      <c r="R39" s="139">
        <v>0</v>
      </c>
      <c r="S39" s="139">
        <v>0</v>
      </c>
      <c r="T39" s="32">
        <f t="shared" si="5"/>
        <v>0</v>
      </c>
      <c r="U39" s="139">
        <v>0</v>
      </c>
      <c r="V39" s="139">
        <v>0</v>
      </c>
      <c r="W39" s="32">
        <f t="shared" si="6"/>
        <v>0</v>
      </c>
      <c r="X39" s="139">
        <f t="shared" si="13"/>
        <v>200</v>
      </c>
      <c r="Y39" s="139">
        <f t="shared" si="7"/>
        <v>166</v>
      </c>
      <c r="Z39" s="139">
        <f t="shared" si="7"/>
        <v>366</v>
      </c>
      <c r="AA39" s="139">
        <v>0</v>
      </c>
      <c r="AB39" s="139">
        <v>0</v>
      </c>
      <c r="AC39" s="32">
        <f t="shared" si="8"/>
        <v>0</v>
      </c>
      <c r="AD39" s="139">
        <v>0</v>
      </c>
      <c r="AE39" s="139">
        <v>6</v>
      </c>
      <c r="AF39" s="32">
        <f t="shared" si="9"/>
        <v>6</v>
      </c>
      <c r="AG39" s="139">
        <v>0</v>
      </c>
      <c r="AH39" s="139">
        <v>0</v>
      </c>
      <c r="AI39" s="32">
        <f t="shared" si="10"/>
        <v>0</v>
      </c>
      <c r="AJ39" s="139">
        <f t="shared" si="14"/>
        <v>0</v>
      </c>
      <c r="AK39" s="139">
        <f t="shared" si="11"/>
        <v>6</v>
      </c>
      <c r="AL39" s="139">
        <f t="shared" si="11"/>
        <v>6</v>
      </c>
    </row>
    <row r="40" spans="1:38" ht="18" customHeight="1">
      <c r="A40" s="137">
        <v>35</v>
      </c>
      <c r="B40" s="138" t="s">
        <v>45</v>
      </c>
      <c r="C40" s="139">
        <v>1</v>
      </c>
      <c r="D40" s="139">
        <v>0</v>
      </c>
      <c r="E40" s="32">
        <f t="shared" si="0"/>
        <v>1</v>
      </c>
      <c r="F40" s="139">
        <v>2</v>
      </c>
      <c r="G40" s="139">
        <v>1</v>
      </c>
      <c r="H40" s="32">
        <f t="shared" si="1"/>
        <v>3</v>
      </c>
      <c r="I40" s="139">
        <v>0</v>
      </c>
      <c r="J40" s="139">
        <v>100</v>
      </c>
      <c r="K40" s="32">
        <f t="shared" si="2"/>
        <v>100</v>
      </c>
      <c r="L40" s="139">
        <f t="shared" si="12"/>
        <v>3</v>
      </c>
      <c r="M40" s="139">
        <f t="shared" si="12"/>
        <v>101</v>
      </c>
      <c r="N40" s="139">
        <f t="shared" si="12"/>
        <v>104</v>
      </c>
      <c r="O40" s="139">
        <v>0</v>
      </c>
      <c r="P40" s="139">
        <v>0</v>
      </c>
      <c r="Q40" s="32">
        <f t="shared" si="4"/>
        <v>0</v>
      </c>
      <c r="R40" s="139">
        <v>0</v>
      </c>
      <c r="S40" s="139">
        <v>0</v>
      </c>
      <c r="T40" s="32">
        <f t="shared" si="5"/>
        <v>0</v>
      </c>
      <c r="U40" s="139">
        <v>0</v>
      </c>
      <c r="V40" s="139">
        <v>18</v>
      </c>
      <c r="W40" s="32">
        <f t="shared" si="6"/>
        <v>18</v>
      </c>
      <c r="X40" s="139">
        <f t="shared" si="13"/>
        <v>0</v>
      </c>
      <c r="Y40" s="139">
        <f t="shared" si="7"/>
        <v>18</v>
      </c>
      <c r="Z40" s="139">
        <f t="shared" si="7"/>
        <v>18</v>
      </c>
      <c r="AA40" s="139">
        <v>0</v>
      </c>
      <c r="AB40" s="139">
        <v>0</v>
      </c>
      <c r="AC40" s="32">
        <f t="shared" si="8"/>
        <v>0</v>
      </c>
      <c r="AD40" s="139">
        <v>0</v>
      </c>
      <c r="AE40" s="139">
        <v>0</v>
      </c>
      <c r="AF40" s="32">
        <f t="shared" si="9"/>
        <v>0</v>
      </c>
      <c r="AG40" s="139">
        <v>0</v>
      </c>
      <c r="AH40" s="139">
        <v>0</v>
      </c>
      <c r="AI40" s="32">
        <f t="shared" si="10"/>
        <v>0</v>
      </c>
      <c r="AJ40" s="139">
        <f t="shared" si="14"/>
        <v>0</v>
      </c>
      <c r="AK40" s="139">
        <f t="shared" si="11"/>
        <v>0</v>
      </c>
      <c r="AL40" s="139">
        <f t="shared" si="11"/>
        <v>0</v>
      </c>
    </row>
    <row r="41" spans="1:38" s="142" customFormat="1" ht="18" customHeight="1">
      <c r="A41" s="196" t="s">
        <v>46</v>
      </c>
      <c r="B41" s="197"/>
      <c r="C41" s="141">
        <f t="shared" ref="C41:D41" si="15">SUM(C6:C40)</f>
        <v>129629</v>
      </c>
      <c r="D41" s="141">
        <f t="shared" si="15"/>
        <v>57234</v>
      </c>
      <c r="E41" s="141">
        <f>SUM(E6:E40)</f>
        <v>186863</v>
      </c>
      <c r="F41" s="141">
        <f t="shared" ref="F41:G41" si="16">SUM(F6:F40)</f>
        <v>126040</v>
      </c>
      <c r="G41" s="141">
        <f t="shared" si="16"/>
        <v>53618</v>
      </c>
      <c r="H41" s="141">
        <f>SUM(H6:H40)</f>
        <v>179658</v>
      </c>
      <c r="I41" s="141">
        <f t="shared" ref="I41:AL41" si="17">SUM(I6:I40)</f>
        <v>8397</v>
      </c>
      <c r="J41" s="141">
        <f t="shared" si="17"/>
        <v>13453</v>
      </c>
      <c r="K41" s="141">
        <f t="shared" si="17"/>
        <v>21850</v>
      </c>
      <c r="L41" s="141">
        <f t="shared" si="17"/>
        <v>264066</v>
      </c>
      <c r="M41" s="141">
        <f t="shared" si="17"/>
        <v>124305</v>
      </c>
      <c r="N41" s="141">
        <f t="shared" si="17"/>
        <v>388371</v>
      </c>
      <c r="O41" s="141">
        <f t="shared" si="17"/>
        <v>19945</v>
      </c>
      <c r="P41" s="141">
        <f t="shared" si="17"/>
        <v>6389</v>
      </c>
      <c r="Q41" s="141">
        <f t="shared" si="17"/>
        <v>26334</v>
      </c>
      <c r="R41" s="141">
        <f t="shared" si="17"/>
        <v>17131</v>
      </c>
      <c r="S41" s="141">
        <f t="shared" si="17"/>
        <v>5683</v>
      </c>
      <c r="T41" s="141">
        <f t="shared" si="17"/>
        <v>22814</v>
      </c>
      <c r="U41" s="141">
        <f t="shared" si="17"/>
        <v>697</v>
      </c>
      <c r="V41" s="141">
        <f t="shared" si="17"/>
        <v>919</v>
      </c>
      <c r="W41" s="141">
        <f t="shared" si="17"/>
        <v>1616</v>
      </c>
      <c r="X41" s="141">
        <f t="shared" si="17"/>
        <v>37773</v>
      </c>
      <c r="Y41" s="141">
        <f t="shared" si="17"/>
        <v>12991</v>
      </c>
      <c r="Z41" s="141">
        <f t="shared" si="17"/>
        <v>50764</v>
      </c>
      <c r="AA41" s="141">
        <f t="shared" si="17"/>
        <v>7711</v>
      </c>
      <c r="AB41" s="141">
        <f t="shared" si="17"/>
        <v>7287</v>
      </c>
      <c r="AC41" s="141">
        <f t="shared" si="17"/>
        <v>14998</v>
      </c>
      <c r="AD41" s="141">
        <f t="shared" si="17"/>
        <v>5990</v>
      </c>
      <c r="AE41" s="141">
        <f t="shared" si="17"/>
        <v>5287</v>
      </c>
      <c r="AF41" s="141">
        <f t="shared" si="17"/>
        <v>11277</v>
      </c>
      <c r="AG41" s="141">
        <f t="shared" si="17"/>
        <v>244</v>
      </c>
      <c r="AH41" s="141">
        <f t="shared" si="17"/>
        <v>222</v>
      </c>
      <c r="AI41" s="141">
        <f t="shared" si="17"/>
        <v>466</v>
      </c>
      <c r="AJ41" s="141">
        <f t="shared" si="17"/>
        <v>13945</v>
      </c>
      <c r="AK41" s="141">
        <f t="shared" si="17"/>
        <v>12796</v>
      </c>
      <c r="AL41" s="141">
        <f t="shared" si="17"/>
        <v>26741</v>
      </c>
    </row>
    <row r="42" spans="1:38" s="143" customFormat="1" ht="18.75" customHeight="1">
      <c r="C42" s="143" t="s">
        <v>77</v>
      </c>
      <c r="I42" s="143" t="str">
        <f>C42</f>
        <v>Source: National Institute of Open School (NIOS)</v>
      </c>
      <c r="O42" s="143" t="str">
        <f>C42</f>
        <v>Source: National Institute of Open School (NIOS)</v>
      </c>
      <c r="U42" s="143" t="str">
        <f>O42</f>
        <v>Source: National Institute of Open School (NIOS)</v>
      </c>
      <c r="AA42" s="143" t="str">
        <f>O42</f>
        <v>Source: National Institute of Open School (NIOS)</v>
      </c>
      <c r="AG42" s="143" t="str">
        <f>AA42</f>
        <v>Source: National Institute of Open School (NIOS)</v>
      </c>
    </row>
  </sheetData>
  <mergeCells count="15">
    <mergeCell ref="AG3:AI3"/>
    <mergeCell ref="AJ3:AL3"/>
    <mergeCell ref="A41:B41"/>
    <mergeCell ref="O3:Q3"/>
    <mergeCell ref="R3:T3"/>
    <mergeCell ref="U3:W3"/>
    <mergeCell ref="X3:Z3"/>
    <mergeCell ref="AA3:AC3"/>
    <mergeCell ref="AD3:AF3"/>
    <mergeCell ref="A3:A4"/>
    <mergeCell ref="B3:B4"/>
    <mergeCell ref="C3:E3"/>
    <mergeCell ref="F3:H3"/>
    <mergeCell ref="I3:K3"/>
    <mergeCell ref="L3:N3"/>
  </mergeCells>
  <printOptions horizontalCentered="1"/>
  <pageMargins left="0.18" right="0.16" top="0.35" bottom="0.41" header="0.22" footer="0.17"/>
  <pageSetup paperSize="9" scale="92" firstPageNumber="37" orientation="portrait" useFirstPageNumber="1" r:id="rId1"/>
  <headerFooter alignWithMargins="0">
    <oddFooter>&amp;LStatistics of School Education 2009-10&amp;C&amp;P</oddFooter>
  </headerFooter>
  <colBreaks count="5" manualBreakCount="5">
    <brk id="8" max="41" man="1"/>
    <brk id="14" max="42" man="1"/>
    <brk id="20" max="41" man="1"/>
    <brk id="26" max="42" man="1"/>
    <brk id="32" max="41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Q43"/>
  <sheetViews>
    <sheetView showZeros="0" view="pageBreakPreview" zoomScaleSheetLayoutView="100" workbookViewId="0">
      <pane xSplit="2" ySplit="4" topLeftCell="E5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RowHeight="15.75"/>
  <cols>
    <col min="1" max="1" width="5.140625" style="5" customWidth="1"/>
    <col min="2" max="2" width="19.5703125" style="5" customWidth="1"/>
    <col min="3" max="8" width="13.28515625" style="5" customWidth="1"/>
    <col min="9" max="9" width="10.28515625" style="5" customWidth="1"/>
    <col min="10" max="10" width="9.28515625" style="5" customWidth="1"/>
    <col min="11" max="11" width="10.140625" style="5" customWidth="1"/>
    <col min="12" max="12" width="10.28515625" style="5" customWidth="1"/>
    <col min="13" max="13" width="10.7109375" style="5" customWidth="1"/>
    <col min="14" max="14" width="10.28515625" style="5" customWidth="1"/>
    <col min="15" max="15" width="9.42578125" style="5" customWidth="1"/>
    <col min="16" max="16" width="8.140625" style="5" customWidth="1"/>
    <col min="17" max="17" width="7.5703125" style="5" customWidth="1"/>
    <col min="18" max="16384" width="9.140625" style="5"/>
  </cols>
  <sheetData>
    <row r="1" spans="1:17" s="4" customFormat="1" ht="30" customHeight="1">
      <c r="B1" s="1" t="s">
        <v>102</v>
      </c>
      <c r="C1" s="18" t="s">
        <v>147</v>
      </c>
      <c r="D1" s="18"/>
      <c r="E1" s="18"/>
      <c r="F1" s="18"/>
      <c r="G1" s="18"/>
      <c r="H1" s="18"/>
      <c r="I1" s="18" t="str">
        <f>C1</f>
        <v>NUMBER OF TEACHERS IN VARIOUS TYPES OF SCHOOLS</v>
      </c>
      <c r="J1" s="18"/>
      <c r="K1" s="18"/>
      <c r="L1" s="18"/>
      <c r="M1" s="18"/>
      <c r="N1" s="18"/>
      <c r="O1" s="18"/>
      <c r="P1" s="18"/>
      <c r="Q1" s="18"/>
    </row>
    <row r="2" spans="1:17" s="13" customFormat="1" ht="38.25" customHeight="1">
      <c r="A2" s="190" t="s">
        <v>67</v>
      </c>
      <c r="B2" s="190" t="s">
        <v>65</v>
      </c>
      <c r="C2" s="190" t="s">
        <v>68</v>
      </c>
      <c r="D2" s="190"/>
      <c r="E2" s="190"/>
      <c r="F2" s="190" t="s">
        <v>47</v>
      </c>
      <c r="G2" s="190"/>
      <c r="H2" s="190"/>
      <c r="I2" s="190" t="s">
        <v>69</v>
      </c>
      <c r="J2" s="190"/>
      <c r="K2" s="190"/>
      <c r="L2" s="190" t="s">
        <v>59</v>
      </c>
      <c r="M2" s="190"/>
      <c r="N2" s="190"/>
      <c r="O2" s="190" t="s">
        <v>70</v>
      </c>
      <c r="P2" s="190"/>
      <c r="Q2" s="190"/>
    </row>
    <row r="3" spans="1:17" s="16" customFormat="1" ht="22.5" customHeight="1">
      <c r="A3" s="190"/>
      <c r="B3" s="190"/>
      <c r="C3" s="15" t="s">
        <v>103</v>
      </c>
      <c r="D3" s="15" t="s">
        <v>104</v>
      </c>
      <c r="E3" s="15" t="s">
        <v>15</v>
      </c>
      <c r="F3" s="15" t="s">
        <v>103</v>
      </c>
      <c r="G3" s="15" t="s">
        <v>104</v>
      </c>
      <c r="H3" s="15" t="s">
        <v>15</v>
      </c>
      <c r="I3" s="15" t="s">
        <v>103</v>
      </c>
      <c r="J3" s="15" t="s">
        <v>104</v>
      </c>
      <c r="K3" s="15" t="s">
        <v>15</v>
      </c>
      <c r="L3" s="15" t="s">
        <v>103</v>
      </c>
      <c r="M3" s="15" t="s">
        <v>104</v>
      </c>
      <c r="N3" s="15" t="s">
        <v>15</v>
      </c>
      <c r="O3" s="15" t="s">
        <v>103</v>
      </c>
      <c r="P3" s="15" t="s">
        <v>104</v>
      </c>
      <c r="Q3" s="15" t="s">
        <v>15</v>
      </c>
    </row>
    <row r="4" spans="1:17" s="144" customFormat="1" ht="13.5" customHeight="1">
      <c r="A4" s="26">
        <v>1</v>
      </c>
      <c r="B4" s="26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  <c r="K4" s="26">
        <v>11</v>
      </c>
      <c r="L4" s="26">
        <v>12</v>
      </c>
      <c r="M4" s="26">
        <v>13</v>
      </c>
      <c r="N4" s="26">
        <v>14</v>
      </c>
      <c r="O4" s="26">
        <v>15</v>
      </c>
      <c r="P4" s="26">
        <v>16</v>
      </c>
      <c r="Q4" s="26">
        <v>17</v>
      </c>
    </row>
    <row r="5" spans="1:17" ht="21" customHeight="1">
      <c r="A5" s="6">
        <v>1</v>
      </c>
      <c r="B5" s="2" t="s">
        <v>16</v>
      </c>
      <c r="C5" s="74">
        <v>33432</v>
      </c>
      <c r="D5" s="74">
        <v>12907</v>
      </c>
      <c r="E5" s="74">
        <f>C5+D5</f>
        <v>46339</v>
      </c>
      <c r="F5" s="74">
        <v>112001</v>
      </c>
      <c r="G5" s="74">
        <v>75708</v>
      </c>
      <c r="H5" s="74">
        <f>F5+G5</f>
        <v>187709</v>
      </c>
      <c r="I5" s="74">
        <v>49570</v>
      </c>
      <c r="J5" s="74">
        <v>40507</v>
      </c>
      <c r="K5" s="74">
        <f>I5+J5</f>
        <v>90077</v>
      </c>
      <c r="L5" s="74">
        <v>86114</v>
      </c>
      <c r="M5" s="74">
        <v>83045</v>
      </c>
      <c r="N5" s="163">
        <f>L5+M5</f>
        <v>169159</v>
      </c>
      <c r="O5" s="74"/>
      <c r="P5" s="74"/>
      <c r="Q5" s="163">
        <f>O5+P5</f>
        <v>0</v>
      </c>
    </row>
    <row r="6" spans="1:17" ht="21" customHeight="1">
      <c r="A6" s="6">
        <v>2</v>
      </c>
      <c r="B6" s="2" t="s">
        <v>17</v>
      </c>
      <c r="C6" s="74">
        <v>2060</v>
      </c>
      <c r="D6" s="74">
        <v>659</v>
      </c>
      <c r="E6" s="74">
        <f t="shared" ref="E6:E39" si="0">C6+D6</f>
        <v>2719</v>
      </c>
      <c r="F6" s="74">
        <v>1859</v>
      </c>
      <c r="G6" s="74">
        <v>875</v>
      </c>
      <c r="H6" s="74">
        <f t="shared" ref="H6:H39" si="1">F6+G6</f>
        <v>2734</v>
      </c>
      <c r="I6" s="74">
        <v>3746</v>
      </c>
      <c r="J6" s="74">
        <v>2046</v>
      </c>
      <c r="K6" s="74">
        <f t="shared" ref="K6:K39" si="2">I6+J6</f>
        <v>5792</v>
      </c>
      <c r="L6" s="74">
        <v>3125</v>
      </c>
      <c r="M6" s="74">
        <v>1485</v>
      </c>
      <c r="N6" s="163">
        <f t="shared" ref="N6:N39" si="3">L6+M6</f>
        <v>4610</v>
      </c>
      <c r="O6" s="74">
        <v>1064</v>
      </c>
      <c r="P6" s="74">
        <v>689</v>
      </c>
      <c r="Q6" s="163">
        <f t="shared" ref="Q6:Q39" si="4">O6+P6</f>
        <v>1753</v>
      </c>
    </row>
    <row r="7" spans="1:17" ht="21" customHeight="1">
      <c r="A7" s="6">
        <v>3</v>
      </c>
      <c r="B7" s="2" t="s">
        <v>48</v>
      </c>
      <c r="C7" s="74">
        <v>11869</v>
      </c>
      <c r="D7" s="74">
        <v>4976</v>
      </c>
      <c r="E7" s="74">
        <f t="shared" si="0"/>
        <v>16845</v>
      </c>
      <c r="F7" s="74">
        <v>45704</v>
      </c>
      <c r="G7" s="74">
        <v>15308</v>
      </c>
      <c r="H7" s="74">
        <f t="shared" si="1"/>
        <v>61012</v>
      </c>
      <c r="I7" s="74">
        <v>62096</v>
      </c>
      <c r="J7" s="74">
        <v>19541</v>
      </c>
      <c r="K7" s="74">
        <f t="shared" si="2"/>
        <v>81637</v>
      </c>
      <c r="L7" s="74">
        <v>55114</v>
      </c>
      <c r="M7" s="74">
        <v>31562</v>
      </c>
      <c r="N7" s="163">
        <f t="shared" si="3"/>
        <v>86676</v>
      </c>
      <c r="O7" s="74"/>
      <c r="P7" s="74"/>
      <c r="Q7" s="163">
        <f t="shared" si="4"/>
        <v>0</v>
      </c>
    </row>
    <row r="8" spans="1:17" ht="21" customHeight="1">
      <c r="A8" s="6">
        <v>4</v>
      </c>
      <c r="B8" s="3" t="s">
        <v>49</v>
      </c>
      <c r="C8" s="74">
        <f>5779+16380</f>
        <v>22159</v>
      </c>
      <c r="D8" s="74">
        <f>1558+8120</f>
        <v>9678</v>
      </c>
      <c r="E8" s="74">
        <f t="shared" si="0"/>
        <v>31837</v>
      </c>
      <c r="F8" s="74">
        <v>21788</v>
      </c>
      <c r="G8" s="74">
        <v>3805</v>
      </c>
      <c r="H8" s="74">
        <f t="shared" si="1"/>
        <v>25593</v>
      </c>
      <c r="I8" s="74">
        <v>78535</v>
      </c>
      <c r="J8" s="74">
        <v>45807</v>
      </c>
      <c r="K8" s="74">
        <f t="shared" si="2"/>
        <v>124342</v>
      </c>
      <c r="L8" s="74">
        <v>87761</v>
      </c>
      <c r="M8" s="74">
        <v>53534</v>
      </c>
      <c r="N8" s="163">
        <f t="shared" si="3"/>
        <v>141295</v>
      </c>
      <c r="O8" s="74">
        <v>2</v>
      </c>
      <c r="P8" s="74">
        <v>1</v>
      </c>
      <c r="Q8" s="163">
        <f t="shared" si="4"/>
        <v>3</v>
      </c>
    </row>
    <row r="9" spans="1:17" ht="21" customHeight="1">
      <c r="A9" s="6">
        <v>5</v>
      </c>
      <c r="B9" s="3" t="s">
        <v>19</v>
      </c>
      <c r="C9" s="74">
        <v>18514</v>
      </c>
      <c r="D9" s="74">
        <v>9789</v>
      </c>
      <c r="E9" s="74">
        <f t="shared" si="0"/>
        <v>28303</v>
      </c>
      <c r="F9" s="74">
        <v>7751</v>
      </c>
      <c r="G9" s="74">
        <v>4455</v>
      </c>
      <c r="H9" s="74">
        <f t="shared" si="1"/>
        <v>12206</v>
      </c>
      <c r="I9" s="74">
        <v>35131</v>
      </c>
      <c r="J9" s="74">
        <v>18864</v>
      </c>
      <c r="K9" s="74">
        <f t="shared" si="2"/>
        <v>53995</v>
      </c>
      <c r="L9" s="74">
        <v>67179</v>
      </c>
      <c r="M9" s="74">
        <v>37858</v>
      </c>
      <c r="N9" s="163">
        <f t="shared" si="3"/>
        <v>105037</v>
      </c>
      <c r="O9" s="74">
        <v>783</v>
      </c>
      <c r="P9" s="74">
        <v>1661</v>
      </c>
      <c r="Q9" s="163">
        <f t="shared" si="4"/>
        <v>2444</v>
      </c>
    </row>
    <row r="10" spans="1:17" ht="21" customHeight="1">
      <c r="A10" s="6">
        <v>6</v>
      </c>
      <c r="B10" s="2" t="s">
        <v>20</v>
      </c>
      <c r="C10" s="74">
        <v>607</v>
      </c>
      <c r="D10" s="74">
        <v>742</v>
      </c>
      <c r="E10" s="74">
        <f t="shared" si="0"/>
        <v>1349</v>
      </c>
      <c r="F10" s="74">
        <v>1288</v>
      </c>
      <c r="G10" s="74">
        <v>1930</v>
      </c>
      <c r="H10" s="74">
        <f t="shared" si="1"/>
        <v>3218</v>
      </c>
      <c r="I10" s="74">
        <v>707</v>
      </c>
      <c r="J10" s="74">
        <v>1808</v>
      </c>
      <c r="K10" s="74">
        <f t="shared" si="2"/>
        <v>2515</v>
      </c>
      <c r="L10" s="74">
        <v>380</v>
      </c>
      <c r="M10" s="74">
        <v>3524</v>
      </c>
      <c r="N10" s="163">
        <f t="shared" si="3"/>
        <v>3904</v>
      </c>
      <c r="O10" s="74"/>
      <c r="P10" s="74"/>
      <c r="Q10" s="163">
        <f t="shared" si="4"/>
        <v>0</v>
      </c>
    </row>
    <row r="11" spans="1:17" ht="21" customHeight="1">
      <c r="A11" s="6">
        <v>7</v>
      </c>
      <c r="B11" s="2" t="s">
        <v>21</v>
      </c>
      <c r="C11" s="74">
        <v>29759</v>
      </c>
      <c r="D11" s="74">
        <v>14187</v>
      </c>
      <c r="E11" s="74">
        <f t="shared" si="0"/>
        <v>43946</v>
      </c>
      <c r="F11" s="74">
        <v>30899</v>
      </c>
      <c r="G11" s="74">
        <v>11930</v>
      </c>
      <c r="H11" s="74">
        <f t="shared" si="1"/>
        <v>42829</v>
      </c>
      <c r="I11" s="74">
        <v>119905</v>
      </c>
      <c r="J11" s="74">
        <v>124426</v>
      </c>
      <c r="K11" s="74">
        <f t="shared" si="2"/>
        <v>244331</v>
      </c>
      <c r="L11" s="74"/>
      <c r="M11" s="74"/>
      <c r="N11" s="163">
        <f t="shared" si="3"/>
        <v>0</v>
      </c>
      <c r="O11" s="74"/>
      <c r="P11" s="74"/>
      <c r="Q11" s="163">
        <f t="shared" si="4"/>
        <v>0</v>
      </c>
    </row>
    <row r="12" spans="1:17" ht="21" customHeight="1">
      <c r="A12" s="6">
        <v>8</v>
      </c>
      <c r="B12" s="2" t="s">
        <v>22</v>
      </c>
      <c r="C12" s="74">
        <v>28760</v>
      </c>
      <c r="D12" s="74">
        <v>25699</v>
      </c>
      <c r="E12" s="74">
        <f t="shared" si="0"/>
        <v>54459</v>
      </c>
      <c r="F12" s="74">
        <v>20746</v>
      </c>
      <c r="G12" s="74">
        <v>16201</v>
      </c>
      <c r="H12" s="74">
        <f t="shared" si="1"/>
        <v>36947</v>
      </c>
      <c r="I12" s="74">
        <v>11258</v>
      </c>
      <c r="J12" s="74">
        <v>8870</v>
      </c>
      <c r="K12" s="74">
        <f t="shared" si="2"/>
        <v>20128</v>
      </c>
      <c r="L12" s="74">
        <v>16291</v>
      </c>
      <c r="M12" s="74">
        <v>15232</v>
      </c>
      <c r="N12" s="163">
        <f t="shared" si="3"/>
        <v>31523</v>
      </c>
      <c r="O12" s="74">
        <v>6</v>
      </c>
      <c r="P12" s="74">
        <v>45</v>
      </c>
      <c r="Q12" s="163">
        <f t="shared" si="4"/>
        <v>51</v>
      </c>
    </row>
    <row r="13" spans="1:17" ht="21" customHeight="1">
      <c r="A13" s="9">
        <v>9</v>
      </c>
      <c r="B13" s="2" t="s">
        <v>50</v>
      </c>
      <c r="C13" s="74">
        <v>10935</v>
      </c>
      <c r="D13" s="74">
        <v>5950</v>
      </c>
      <c r="E13" s="74">
        <f t="shared" si="0"/>
        <v>16885</v>
      </c>
      <c r="F13" s="74">
        <v>4525</v>
      </c>
      <c r="G13" s="74">
        <v>4316</v>
      </c>
      <c r="H13" s="74">
        <f t="shared" si="1"/>
        <v>8841</v>
      </c>
      <c r="I13" s="74">
        <v>20032</v>
      </c>
      <c r="J13" s="74">
        <v>14357</v>
      </c>
      <c r="K13" s="74">
        <f t="shared" si="2"/>
        <v>34389</v>
      </c>
      <c r="L13" s="74">
        <v>16852</v>
      </c>
      <c r="M13" s="74">
        <v>13466</v>
      </c>
      <c r="N13" s="163">
        <f t="shared" si="3"/>
        <v>30318</v>
      </c>
      <c r="O13" s="74">
        <v>0</v>
      </c>
      <c r="P13" s="74">
        <v>18</v>
      </c>
      <c r="Q13" s="163">
        <f t="shared" si="4"/>
        <v>18</v>
      </c>
    </row>
    <row r="14" spans="1:17" ht="21" customHeight="1">
      <c r="A14" s="6">
        <v>10</v>
      </c>
      <c r="B14" s="2" t="s">
        <v>51</v>
      </c>
      <c r="C14" s="74">
        <v>10757</v>
      </c>
      <c r="D14" s="74">
        <v>7732</v>
      </c>
      <c r="E14" s="74">
        <f t="shared" si="0"/>
        <v>18489</v>
      </c>
      <c r="F14" s="74">
        <v>14310</v>
      </c>
      <c r="G14" s="74">
        <v>11060</v>
      </c>
      <c r="H14" s="74">
        <f t="shared" si="1"/>
        <v>25370</v>
      </c>
      <c r="I14" s="74">
        <v>25007</v>
      </c>
      <c r="J14" s="74">
        <v>20144</v>
      </c>
      <c r="K14" s="74">
        <f t="shared" si="2"/>
        <v>45151</v>
      </c>
      <c r="L14" s="74">
        <f>25307+10563</f>
        <v>35870</v>
      </c>
      <c r="M14" s="74">
        <f>13642+9636</f>
        <v>23278</v>
      </c>
      <c r="N14" s="163">
        <f t="shared" si="3"/>
        <v>59148</v>
      </c>
      <c r="O14" s="74">
        <f>40</f>
        <v>40</v>
      </c>
      <c r="P14" s="74">
        <f>188</f>
        <v>188</v>
      </c>
      <c r="Q14" s="163">
        <f t="shared" si="4"/>
        <v>228</v>
      </c>
    </row>
    <row r="15" spans="1:17" s="28" customFormat="1" ht="21" customHeight="1">
      <c r="A15" s="149">
        <v>11</v>
      </c>
      <c r="B15" s="2" t="s">
        <v>52</v>
      </c>
      <c r="C15" s="150"/>
      <c r="D15" s="150"/>
      <c r="E15" s="150">
        <f t="shared" si="0"/>
        <v>0</v>
      </c>
      <c r="F15" s="150"/>
      <c r="G15" s="150"/>
      <c r="H15" s="150">
        <f t="shared" si="1"/>
        <v>0</v>
      </c>
      <c r="I15" s="150"/>
      <c r="J15" s="150"/>
      <c r="K15" s="150">
        <f t="shared" si="2"/>
        <v>0</v>
      </c>
      <c r="L15" s="150"/>
      <c r="M15" s="150"/>
      <c r="N15" s="163">
        <f t="shared" si="3"/>
        <v>0</v>
      </c>
      <c r="O15" s="150"/>
      <c r="P15" s="150"/>
      <c r="Q15" s="163">
        <f t="shared" si="4"/>
        <v>0</v>
      </c>
    </row>
    <row r="16" spans="1:17" ht="21" customHeight="1">
      <c r="A16" s="6">
        <v>12</v>
      </c>
      <c r="B16" s="2" t="s">
        <v>25</v>
      </c>
      <c r="C16" s="74">
        <v>18206</v>
      </c>
      <c r="D16" s="74">
        <v>8416</v>
      </c>
      <c r="E16" s="74">
        <f t="shared" si="0"/>
        <v>26622</v>
      </c>
      <c r="F16" s="74">
        <v>59511</v>
      </c>
      <c r="G16" s="74">
        <v>49992</v>
      </c>
      <c r="H16" s="74">
        <f t="shared" si="1"/>
        <v>109503</v>
      </c>
      <c r="I16" s="74">
        <v>95163</v>
      </c>
      <c r="J16" s="74">
        <v>128109</v>
      </c>
      <c r="K16" s="74">
        <f t="shared" si="2"/>
        <v>223272</v>
      </c>
      <c r="L16" s="74">
        <v>30574</v>
      </c>
      <c r="M16" s="74">
        <v>28883</v>
      </c>
      <c r="N16" s="163">
        <f t="shared" si="3"/>
        <v>59457</v>
      </c>
      <c r="O16" s="74"/>
      <c r="P16" s="74"/>
      <c r="Q16" s="163">
        <f t="shared" si="4"/>
        <v>0</v>
      </c>
    </row>
    <row r="17" spans="1:17" ht="21" customHeight="1">
      <c r="A17" s="6">
        <v>13</v>
      </c>
      <c r="B17" s="2" t="s">
        <v>53</v>
      </c>
      <c r="C17" s="150">
        <v>8100</v>
      </c>
      <c r="D17" s="150">
        <v>22902</v>
      </c>
      <c r="E17" s="74">
        <f t="shared" si="0"/>
        <v>31002</v>
      </c>
      <c r="F17" s="74">
        <v>27809</v>
      </c>
      <c r="G17" s="74">
        <v>69332</v>
      </c>
      <c r="H17" s="74">
        <f t="shared" si="1"/>
        <v>97141</v>
      </c>
      <c r="I17" s="74">
        <v>13192</v>
      </c>
      <c r="J17" s="74">
        <v>30944</v>
      </c>
      <c r="K17" s="74">
        <f t="shared" si="2"/>
        <v>44136</v>
      </c>
      <c r="L17" s="74">
        <v>9789</v>
      </c>
      <c r="M17" s="74">
        <v>30280</v>
      </c>
      <c r="N17" s="163">
        <f t="shared" si="3"/>
        <v>40069</v>
      </c>
      <c r="O17" s="74"/>
      <c r="P17" s="74"/>
      <c r="Q17" s="163">
        <f t="shared" si="4"/>
        <v>0</v>
      </c>
    </row>
    <row r="18" spans="1:17" ht="21" customHeight="1">
      <c r="A18" s="6">
        <v>14</v>
      </c>
      <c r="B18" s="2" t="s">
        <v>27</v>
      </c>
      <c r="C18" s="74">
        <v>40580</v>
      </c>
      <c r="D18" s="74">
        <v>27773</v>
      </c>
      <c r="E18" s="74">
        <f t="shared" si="0"/>
        <v>68353</v>
      </c>
      <c r="F18" s="74">
        <v>27938</v>
      </c>
      <c r="G18" s="74">
        <v>19010</v>
      </c>
      <c r="H18" s="74">
        <f t="shared" si="1"/>
        <v>46948</v>
      </c>
      <c r="I18" s="74">
        <v>60392</v>
      </c>
      <c r="J18" s="74">
        <v>25824</v>
      </c>
      <c r="K18" s="74">
        <f t="shared" si="2"/>
        <v>86216</v>
      </c>
      <c r="L18" s="74">
        <v>137648</v>
      </c>
      <c r="M18" s="74">
        <v>61516</v>
      </c>
      <c r="N18" s="163">
        <f t="shared" si="3"/>
        <v>199164</v>
      </c>
      <c r="O18" s="74"/>
      <c r="P18" s="74"/>
      <c r="Q18" s="163">
        <f t="shared" si="4"/>
        <v>0</v>
      </c>
    </row>
    <row r="19" spans="1:17" ht="21" customHeight="1">
      <c r="A19" s="6">
        <v>15</v>
      </c>
      <c r="B19" s="2" t="s">
        <v>28</v>
      </c>
      <c r="C19" s="74">
        <f>9824+79712</f>
        <v>89536</v>
      </c>
      <c r="D19" s="74">
        <f>5231+36589</f>
        <v>41820</v>
      </c>
      <c r="E19" s="74">
        <f t="shared" si="0"/>
        <v>131356</v>
      </c>
      <c r="F19" s="74">
        <v>114225</v>
      </c>
      <c r="G19" s="74">
        <v>52431</v>
      </c>
      <c r="H19" s="74">
        <f t="shared" si="1"/>
        <v>166656</v>
      </c>
      <c r="I19" s="74">
        <v>108984</v>
      </c>
      <c r="J19" s="74">
        <v>96785</v>
      </c>
      <c r="K19" s="74">
        <f t="shared" si="2"/>
        <v>205769</v>
      </c>
      <c r="L19" s="74">
        <v>77054</v>
      </c>
      <c r="M19" s="74">
        <v>66216</v>
      </c>
      <c r="N19" s="163">
        <f t="shared" si="3"/>
        <v>143270</v>
      </c>
      <c r="O19" s="74">
        <v>0</v>
      </c>
      <c r="P19" s="74">
        <v>56145</v>
      </c>
      <c r="Q19" s="163">
        <f t="shared" si="4"/>
        <v>56145</v>
      </c>
    </row>
    <row r="20" spans="1:17" ht="21" customHeight="1">
      <c r="A20" s="6">
        <v>16</v>
      </c>
      <c r="B20" s="2" t="s">
        <v>29</v>
      </c>
      <c r="C20" s="74">
        <v>1650</v>
      </c>
      <c r="D20" s="74">
        <v>1356</v>
      </c>
      <c r="E20" s="74">
        <f t="shared" si="0"/>
        <v>3006</v>
      </c>
      <c r="F20" s="74">
        <v>5220</v>
      </c>
      <c r="G20" s="74">
        <v>3530</v>
      </c>
      <c r="H20" s="74">
        <f t="shared" si="1"/>
        <v>8750</v>
      </c>
      <c r="I20" s="74">
        <v>5061</v>
      </c>
      <c r="J20" s="74">
        <v>3536</v>
      </c>
      <c r="K20" s="74">
        <f t="shared" si="2"/>
        <v>8597</v>
      </c>
      <c r="L20" s="74">
        <v>4708</v>
      </c>
      <c r="M20" s="74">
        <v>2955</v>
      </c>
      <c r="N20" s="163">
        <f t="shared" si="3"/>
        <v>7663</v>
      </c>
      <c r="O20" s="74">
        <v>0</v>
      </c>
      <c r="P20" s="74">
        <v>4</v>
      </c>
      <c r="Q20" s="163">
        <f t="shared" si="4"/>
        <v>4</v>
      </c>
    </row>
    <row r="21" spans="1:17" ht="21" customHeight="1">
      <c r="A21" s="6">
        <v>17</v>
      </c>
      <c r="B21" s="2" t="s">
        <v>30</v>
      </c>
      <c r="C21" s="74">
        <v>634</v>
      </c>
      <c r="D21" s="74">
        <v>710</v>
      </c>
      <c r="E21" s="74">
        <f t="shared" si="0"/>
        <v>1344</v>
      </c>
      <c r="F21" s="74">
        <v>2294</v>
      </c>
      <c r="G21" s="74">
        <v>2543</v>
      </c>
      <c r="H21" s="74">
        <f t="shared" si="1"/>
        <v>4837</v>
      </c>
      <c r="I21" s="74">
        <v>4316</v>
      </c>
      <c r="J21" s="74">
        <v>5091</v>
      </c>
      <c r="K21" s="74">
        <f t="shared" si="2"/>
        <v>9407</v>
      </c>
      <c r="L21" s="74">
        <v>4480</v>
      </c>
      <c r="M21" s="74">
        <v>9554</v>
      </c>
      <c r="N21" s="163">
        <f t="shared" si="3"/>
        <v>14034</v>
      </c>
      <c r="O21" s="74">
        <v>281</v>
      </c>
      <c r="P21" s="74">
        <v>430</v>
      </c>
      <c r="Q21" s="163">
        <f t="shared" si="4"/>
        <v>711</v>
      </c>
    </row>
    <row r="22" spans="1:17" ht="21" customHeight="1">
      <c r="A22" s="6">
        <v>18</v>
      </c>
      <c r="B22" s="2" t="s">
        <v>31</v>
      </c>
      <c r="C22" s="74">
        <v>687</v>
      </c>
      <c r="D22" s="74">
        <v>537</v>
      </c>
      <c r="E22" s="74">
        <f t="shared" si="0"/>
        <v>1224</v>
      </c>
      <c r="F22" s="74">
        <v>2709</v>
      </c>
      <c r="G22" s="74">
        <v>1144</v>
      </c>
      <c r="H22" s="74">
        <f t="shared" si="1"/>
        <v>3853</v>
      </c>
      <c r="I22" s="74">
        <v>5058</v>
      </c>
      <c r="J22" s="74">
        <v>2506</v>
      </c>
      <c r="K22" s="74">
        <f t="shared" si="2"/>
        <v>7564</v>
      </c>
      <c r="L22" s="74">
        <v>4004</v>
      </c>
      <c r="M22" s="74">
        <v>4473</v>
      </c>
      <c r="N22" s="163">
        <f t="shared" si="3"/>
        <v>8477</v>
      </c>
      <c r="O22" s="74"/>
      <c r="P22" s="74"/>
      <c r="Q22" s="163">
        <f t="shared" si="4"/>
        <v>0</v>
      </c>
    </row>
    <row r="23" spans="1:17" ht="21" customHeight="1">
      <c r="A23" s="6">
        <v>19</v>
      </c>
      <c r="B23" s="2" t="s">
        <v>54</v>
      </c>
      <c r="C23" s="74">
        <v>1193</v>
      </c>
      <c r="D23" s="74">
        <v>1201</v>
      </c>
      <c r="E23" s="74">
        <f t="shared" si="0"/>
        <v>2394</v>
      </c>
      <c r="F23" s="74">
        <v>4001</v>
      </c>
      <c r="G23" s="74">
        <v>2627</v>
      </c>
      <c r="H23" s="74">
        <f t="shared" si="1"/>
        <v>6628</v>
      </c>
      <c r="I23" s="74">
        <v>3703</v>
      </c>
      <c r="J23" s="74">
        <v>2101</v>
      </c>
      <c r="K23" s="74">
        <f t="shared" si="2"/>
        <v>5804</v>
      </c>
      <c r="L23" s="74">
        <v>4995</v>
      </c>
      <c r="M23" s="74">
        <v>2961</v>
      </c>
      <c r="N23" s="163">
        <f t="shared" si="3"/>
        <v>7956</v>
      </c>
      <c r="O23" s="74"/>
      <c r="P23" s="74"/>
      <c r="Q23" s="163">
        <f t="shared" si="4"/>
        <v>0</v>
      </c>
    </row>
    <row r="24" spans="1:17" ht="21" customHeight="1">
      <c r="A24" s="6">
        <v>20</v>
      </c>
      <c r="B24" s="2" t="s">
        <v>55</v>
      </c>
      <c r="C24" s="74">
        <v>18461</v>
      </c>
      <c r="D24" s="74">
        <v>5842</v>
      </c>
      <c r="E24" s="74">
        <f t="shared" si="0"/>
        <v>24303</v>
      </c>
      <c r="F24" s="74">
        <v>49210</v>
      </c>
      <c r="G24" s="74">
        <v>15757</v>
      </c>
      <c r="H24" s="74">
        <f t="shared" si="1"/>
        <v>64967</v>
      </c>
      <c r="I24" s="74">
        <v>36844</v>
      </c>
      <c r="J24" s="74">
        <v>17863</v>
      </c>
      <c r="K24" s="74">
        <f t="shared" si="2"/>
        <v>54707</v>
      </c>
      <c r="L24" s="74">
        <v>78758</v>
      </c>
      <c r="M24" s="74">
        <v>57306</v>
      </c>
      <c r="N24" s="163">
        <f t="shared" si="3"/>
        <v>136064</v>
      </c>
      <c r="O24" s="74"/>
      <c r="P24" s="74"/>
      <c r="Q24" s="163">
        <f t="shared" si="4"/>
        <v>0</v>
      </c>
    </row>
    <row r="25" spans="1:17" ht="21" customHeight="1">
      <c r="A25" s="6">
        <v>21</v>
      </c>
      <c r="B25" s="2" t="s">
        <v>56</v>
      </c>
      <c r="C25" s="74">
        <v>13975</v>
      </c>
      <c r="D25" s="74">
        <v>24800</v>
      </c>
      <c r="E25" s="74">
        <f t="shared" si="0"/>
        <v>38775</v>
      </c>
      <c r="F25" s="74">
        <v>10017</v>
      </c>
      <c r="G25" s="74">
        <v>17163</v>
      </c>
      <c r="H25" s="74">
        <f t="shared" si="1"/>
        <v>27180</v>
      </c>
      <c r="I25" s="74">
        <v>8264</v>
      </c>
      <c r="J25" s="74">
        <v>13216</v>
      </c>
      <c r="K25" s="74">
        <f t="shared" si="2"/>
        <v>21480</v>
      </c>
      <c r="L25" s="74">
        <v>15465</v>
      </c>
      <c r="M25" s="74">
        <v>28827</v>
      </c>
      <c r="N25" s="163">
        <f t="shared" si="3"/>
        <v>44292</v>
      </c>
      <c r="O25" s="74"/>
      <c r="P25" s="74"/>
      <c r="Q25" s="163">
        <f t="shared" si="4"/>
        <v>0</v>
      </c>
    </row>
    <row r="26" spans="1:17" ht="21" customHeight="1">
      <c r="A26" s="6">
        <v>22</v>
      </c>
      <c r="B26" s="2" t="s">
        <v>32</v>
      </c>
      <c r="C26" s="74">
        <v>65870</v>
      </c>
      <c r="D26" s="74">
        <v>25905</v>
      </c>
      <c r="E26" s="74">
        <f t="shared" si="0"/>
        <v>91775</v>
      </c>
      <c r="F26" s="74">
        <v>64304</v>
      </c>
      <c r="G26" s="74">
        <v>22528</v>
      </c>
      <c r="H26" s="74">
        <f t="shared" si="1"/>
        <v>86832</v>
      </c>
      <c r="I26" s="74">
        <v>148879</v>
      </c>
      <c r="J26" s="74">
        <v>70676</v>
      </c>
      <c r="K26" s="74">
        <f t="shared" si="2"/>
        <v>219555</v>
      </c>
      <c r="L26" s="74">
        <v>77978</v>
      </c>
      <c r="M26" s="74">
        <v>35651</v>
      </c>
      <c r="N26" s="163">
        <f t="shared" si="3"/>
        <v>113629</v>
      </c>
      <c r="O26" s="74">
        <v>5</v>
      </c>
      <c r="P26" s="74">
        <v>5</v>
      </c>
      <c r="Q26" s="163">
        <f t="shared" si="4"/>
        <v>10</v>
      </c>
    </row>
    <row r="27" spans="1:17" ht="21" customHeight="1">
      <c r="A27" s="6">
        <v>23</v>
      </c>
      <c r="B27" s="2" t="s">
        <v>33</v>
      </c>
      <c r="C27" s="74">
        <v>354</v>
      </c>
      <c r="D27" s="74">
        <v>209</v>
      </c>
      <c r="E27" s="74">
        <f t="shared" si="0"/>
        <v>563</v>
      </c>
      <c r="F27" s="74">
        <v>855</v>
      </c>
      <c r="G27" s="74">
        <v>657</v>
      </c>
      <c r="H27" s="74">
        <f t="shared" si="1"/>
        <v>1512</v>
      </c>
      <c r="I27" s="74">
        <v>1116</v>
      </c>
      <c r="J27" s="74">
        <v>1113</v>
      </c>
      <c r="K27" s="74">
        <f t="shared" si="2"/>
        <v>2229</v>
      </c>
      <c r="L27" s="74">
        <v>3322</v>
      </c>
      <c r="M27" s="74">
        <v>4523</v>
      </c>
      <c r="N27" s="163">
        <f t="shared" si="3"/>
        <v>7845</v>
      </c>
      <c r="O27" s="74"/>
      <c r="P27" s="74"/>
      <c r="Q27" s="163">
        <f t="shared" si="4"/>
        <v>0</v>
      </c>
    </row>
    <row r="28" spans="1:17" ht="21" customHeight="1">
      <c r="A28" s="6">
        <v>24</v>
      </c>
      <c r="B28" s="2" t="s">
        <v>34</v>
      </c>
      <c r="C28" s="74">
        <v>40330</v>
      </c>
      <c r="D28" s="74">
        <v>50017</v>
      </c>
      <c r="E28" s="74">
        <f t="shared" si="0"/>
        <v>90347</v>
      </c>
      <c r="F28" s="74">
        <v>13053</v>
      </c>
      <c r="G28" s="74">
        <v>17248</v>
      </c>
      <c r="H28" s="74">
        <f t="shared" si="1"/>
        <v>30301</v>
      </c>
      <c r="I28" s="150">
        <v>11121</v>
      </c>
      <c r="J28" s="150">
        <v>15468</v>
      </c>
      <c r="K28" s="74">
        <f t="shared" si="2"/>
        <v>26589</v>
      </c>
      <c r="L28" s="74">
        <v>34653</v>
      </c>
      <c r="M28" s="74">
        <v>90004</v>
      </c>
      <c r="N28" s="163">
        <f t="shared" si="3"/>
        <v>124657</v>
      </c>
      <c r="O28" s="74"/>
      <c r="P28" s="74"/>
      <c r="Q28" s="163">
        <f t="shared" si="4"/>
        <v>0</v>
      </c>
    </row>
    <row r="29" spans="1:17" ht="21" customHeight="1">
      <c r="A29" s="6">
        <v>25</v>
      </c>
      <c r="B29" s="2" t="s">
        <v>35</v>
      </c>
      <c r="C29" s="74">
        <v>5935</v>
      </c>
      <c r="D29" s="74">
        <v>3611</v>
      </c>
      <c r="E29" s="74">
        <f t="shared" si="0"/>
        <v>9546</v>
      </c>
      <c r="F29" s="74">
        <v>6535</v>
      </c>
      <c r="G29" s="74">
        <v>2417</v>
      </c>
      <c r="H29" s="74">
        <f t="shared" si="1"/>
        <v>8952</v>
      </c>
      <c r="I29" s="74">
        <v>7501</v>
      </c>
      <c r="J29" s="74">
        <v>2021</v>
      </c>
      <c r="K29" s="74">
        <f t="shared" si="2"/>
        <v>9522</v>
      </c>
      <c r="L29" s="74">
        <v>6209</v>
      </c>
      <c r="M29" s="74">
        <v>1727</v>
      </c>
      <c r="N29" s="163">
        <f t="shared" si="3"/>
        <v>7936</v>
      </c>
      <c r="O29" s="74"/>
      <c r="P29" s="74"/>
      <c r="Q29" s="163">
        <f t="shared" si="4"/>
        <v>0</v>
      </c>
    </row>
    <row r="30" spans="1:17" ht="21" customHeight="1">
      <c r="A30" s="6">
        <v>26</v>
      </c>
      <c r="B30" s="2" t="s">
        <v>36</v>
      </c>
      <c r="C30" s="74">
        <v>102809</v>
      </c>
      <c r="D30" s="74">
        <v>22966</v>
      </c>
      <c r="E30" s="74">
        <f t="shared" si="0"/>
        <v>125775</v>
      </c>
      <c r="F30" s="74">
        <v>60702</v>
      </c>
      <c r="G30" s="74">
        <v>16215</v>
      </c>
      <c r="H30" s="74">
        <f t="shared" si="1"/>
        <v>76917</v>
      </c>
      <c r="I30" s="74">
        <v>67272</v>
      </c>
      <c r="J30" s="74">
        <v>30800</v>
      </c>
      <c r="K30" s="74">
        <f t="shared" si="2"/>
        <v>98072</v>
      </c>
      <c r="L30" s="74">
        <v>188905</v>
      </c>
      <c r="M30" s="74">
        <v>166071</v>
      </c>
      <c r="N30" s="163">
        <f t="shared" si="3"/>
        <v>354976</v>
      </c>
      <c r="O30" s="74"/>
      <c r="P30" s="74"/>
      <c r="Q30" s="163">
        <f t="shared" si="4"/>
        <v>0</v>
      </c>
    </row>
    <row r="31" spans="1:17" ht="21" customHeight="1">
      <c r="A31" s="6">
        <v>27</v>
      </c>
      <c r="B31" s="2" t="s">
        <v>37</v>
      </c>
      <c r="C31" s="74">
        <v>16830</v>
      </c>
      <c r="D31" s="74">
        <v>5413</v>
      </c>
      <c r="E31" s="74">
        <f t="shared" si="0"/>
        <v>22243</v>
      </c>
      <c r="F31" s="74">
        <v>13739</v>
      </c>
      <c r="G31" s="74">
        <v>5383</v>
      </c>
      <c r="H31" s="74">
        <f t="shared" si="1"/>
        <v>19122</v>
      </c>
      <c r="I31" s="74">
        <v>12458</v>
      </c>
      <c r="J31" s="74">
        <v>7371</v>
      </c>
      <c r="K31" s="74">
        <f t="shared" si="2"/>
        <v>19829</v>
      </c>
      <c r="L31" s="74">
        <v>21814</v>
      </c>
      <c r="M31" s="74">
        <v>24531</v>
      </c>
      <c r="N31" s="163">
        <f t="shared" si="3"/>
        <v>46345</v>
      </c>
      <c r="O31" s="74"/>
      <c r="P31" s="74"/>
      <c r="Q31" s="163">
        <f t="shared" si="4"/>
        <v>0</v>
      </c>
    </row>
    <row r="32" spans="1:17" ht="21" customHeight="1">
      <c r="A32" s="6">
        <v>28</v>
      </c>
      <c r="B32" s="2" t="s">
        <v>57</v>
      </c>
      <c r="C32" s="74">
        <v>86726</v>
      </c>
      <c r="D32" s="74">
        <v>53201</v>
      </c>
      <c r="E32" s="74">
        <f t="shared" si="0"/>
        <v>139927</v>
      </c>
      <c r="F32" s="74">
        <v>452</v>
      </c>
      <c r="G32" s="74">
        <v>275</v>
      </c>
      <c r="H32" s="74">
        <f t="shared" si="1"/>
        <v>727</v>
      </c>
      <c r="I32" s="74">
        <v>15605</v>
      </c>
      <c r="J32" s="74">
        <v>6074</v>
      </c>
      <c r="K32" s="74">
        <f t="shared" si="2"/>
        <v>21679</v>
      </c>
      <c r="L32" s="74">
        <v>128871</v>
      </c>
      <c r="M32" s="74">
        <v>107849</v>
      </c>
      <c r="N32" s="163">
        <f t="shared" si="3"/>
        <v>236720</v>
      </c>
      <c r="O32" s="74"/>
      <c r="P32" s="74"/>
      <c r="Q32" s="163">
        <f t="shared" si="4"/>
        <v>0</v>
      </c>
    </row>
    <row r="33" spans="1:17" ht="21" customHeight="1">
      <c r="A33" s="6">
        <v>29</v>
      </c>
      <c r="B33" s="2" t="s">
        <v>39</v>
      </c>
      <c r="C33" s="74">
        <v>948</v>
      </c>
      <c r="D33" s="74">
        <v>1146</v>
      </c>
      <c r="E33" s="74">
        <f t="shared" si="0"/>
        <v>2094</v>
      </c>
      <c r="F33" s="74">
        <v>438</v>
      </c>
      <c r="G33" s="74">
        <v>591</v>
      </c>
      <c r="H33" s="74">
        <f t="shared" si="1"/>
        <v>1029</v>
      </c>
      <c r="I33" s="74">
        <v>349</v>
      </c>
      <c r="J33" s="74">
        <v>507</v>
      </c>
      <c r="K33" s="74">
        <f t="shared" si="2"/>
        <v>856</v>
      </c>
      <c r="L33" s="74">
        <v>400</v>
      </c>
      <c r="M33" s="74">
        <v>628</v>
      </c>
      <c r="N33" s="163">
        <f t="shared" si="3"/>
        <v>1028</v>
      </c>
      <c r="O33" s="74">
        <v>6</v>
      </c>
      <c r="P33" s="74">
        <v>75</v>
      </c>
      <c r="Q33" s="163">
        <f t="shared" si="4"/>
        <v>81</v>
      </c>
    </row>
    <row r="34" spans="1:17" ht="21" customHeight="1">
      <c r="A34" s="6">
        <v>30</v>
      </c>
      <c r="B34" s="2" t="s">
        <v>40</v>
      </c>
      <c r="C34" s="74">
        <v>496</v>
      </c>
      <c r="D34" s="74">
        <v>3437</v>
      </c>
      <c r="E34" s="74">
        <f t="shared" si="0"/>
        <v>3933</v>
      </c>
      <c r="F34" s="74">
        <v>383</v>
      </c>
      <c r="G34" s="74">
        <v>1615</v>
      </c>
      <c r="H34" s="74">
        <f t="shared" si="1"/>
        <v>1998</v>
      </c>
      <c r="I34" s="74">
        <v>103</v>
      </c>
      <c r="J34" s="74">
        <v>250</v>
      </c>
      <c r="K34" s="74">
        <f t="shared" si="2"/>
        <v>353</v>
      </c>
      <c r="L34" s="74">
        <v>40</v>
      </c>
      <c r="M34" s="74">
        <v>345</v>
      </c>
      <c r="N34" s="163">
        <f t="shared" si="3"/>
        <v>385</v>
      </c>
      <c r="O34" s="74">
        <v>0</v>
      </c>
      <c r="P34" s="74">
        <v>2</v>
      </c>
      <c r="Q34" s="163">
        <f t="shared" si="4"/>
        <v>2</v>
      </c>
    </row>
    <row r="35" spans="1:17" ht="21" customHeight="1">
      <c r="A35" s="6">
        <v>31</v>
      </c>
      <c r="B35" s="2" t="s">
        <v>41</v>
      </c>
      <c r="C35" s="74">
        <v>58</v>
      </c>
      <c r="D35" s="74">
        <v>47</v>
      </c>
      <c r="E35" s="74">
        <f t="shared" si="0"/>
        <v>105</v>
      </c>
      <c r="F35" s="74">
        <v>165</v>
      </c>
      <c r="G35" s="74">
        <v>195</v>
      </c>
      <c r="H35" s="74">
        <f t="shared" si="1"/>
        <v>360</v>
      </c>
      <c r="I35" s="74">
        <v>329</v>
      </c>
      <c r="J35" s="74">
        <v>208</v>
      </c>
      <c r="K35" s="74">
        <f t="shared" si="2"/>
        <v>537</v>
      </c>
      <c r="L35" s="74">
        <v>547</v>
      </c>
      <c r="M35" s="74">
        <v>451</v>
      </c>
      <c r="N35" s="163">
        <f t="shared" si="3"/>
        <v>998</v>
      </c>
      <c r="O35" s="74"/>
      <c r="P35" s="74"/>
      <c r="Q35" s="163">
        <f t="shared" si="4"/>
        <v>0</v>
      </c>
    </row>
    <row r="36" spans="1:17" ht="21" customHeight="1">
      <c r="A36" s="6">
        <v>32</v>
      </c>
      <c r="B36" s="2" t="s">
        <v>42</v>
      </c>
      <c r="C36" s="74">
        <v>42</v>
      </c>
      <c r="D36" s="74">
        <v>23</v>
      </c>
      <c r="E36" s="74">
        <f t="shared" si="0"/>
        <v>65</v>
      </c>
      <c r="F36" s="74">
        <v>137</v>
      </c>
      <c r="G36" s="74">
        <v>124</v>
      </c>
      <c r="H36" s="74">
        <f t="shared" si="1"/>
        <v>261</v>
      </c>
      <c r="I36" s="74">
        <v>226</v>
      </c>
      <c r="J36" s="74">
        <v>210</v>
      </c>
      <c r="K36" s="74">
        <f t="shared" si="2"/>
        <v>436</v>
      </c>
      <c r="L36" s="74">
        <v>141</v>
      </c>
      <c r="M36" s="74">
        <v>264</v>
      </c>
      <c r="N36" s="163">
        <f t="shared" si="3"/>
        <v>405</v>
      </c>
      <c r="O36" s="74">
        <v>7</v>
      </c>
      <c r="P36" s="74">
        <v>126</v>
      </c>
      <c r="Q36" s="163">
        <f t="shared" si="4"/>
        <v>133</v>
      </c>
    </row>
    <row r="37" spans="1:17" ht="21" customHeight="1">
      <c r="A37" s="6">
        <v>33</v>
      </c>
      <c r="B37" s="2" t="s">
        <v>43</v>
      </c>
      <c r="C37" s="74">
        <v>18687</v>
      </c>
      <c r="D37" s="74">
        <v>45471</v>
      </c>
      <c r="E37" s="74">
        <f t="shared" si="0"/>
        <v>64158</v>
      </c>
      <c r="F37" s="74">
        <v>3465</v>
      </c>
      <c r="G37" s="74">
        <v>7148</v>
      </c>
      <c r="H37" s="74">
        <f t="shared" si="1"/>
        <v>10613</v>
      </c>
      <c r="I37" s="74">
        <v>1222</v>
      </c>
      <c r="J37" s="74">
        <v>6075</v>
      </c>
      <c r="K37" s="74">
        <f t="shared" si="2"/>
        <v>7297</v>
      </c>
      <c r="L37" s="74">
        <v>8373</v>
      </c>
      <c r="M37" s="74">
        <v>19610</v>
      </c>
      <c r="N37" s="163">
        <f t="shared" si="3"/>
        <v>27983</v>
      </c>
      <c r="O37" s="74">
        <v>2</v>
      </c>
      <c r="P37" s="74">
        <v>181</v>
      </c>
      <c r="Q37" s="163">
        <f t="shared" si="4"/>
        <v>183</v>
      </c>
    </row>
    <row r="38" spans="1:17" ht="21" customHeight="1">
      <c r="A38" s="6">
        <v>34</v>
      </c>
      <c r="B38" s="2" t="s">
        <v>58</v>
      </c>
      <c r="C38" s="74">
        <v>61</v>
      </c>
      <c r="D38" s="74">
        <v>9</v>
      </c>
      <c r="E38" s="74">
        <f t="shared" si="0"/>
        <v>70</v>
      </c>
      <c r="F38" s="74">
        <v>124</v>
      </c>
      <c r="G38" s="74">
        <v>81</v>
      </c>
      <c r="H38" s="74">
        <f t="shared" si="1"/>
        <v>205</v>
      </c>
      <c r="I38" s="74">
        <v>140</v>
      </c>
      <c r="J38" s="74">
        <v>104</v>
      </c>
      <c r="K38" s="74">
        <f t="shared" si="2"/>
        <v>244</v>
      </c>
      <c r="L38" s="74">
        <v>135</v>
      </c>
      <c r="M38" s="74">
        <v>119</v>
      </c>
      <c r="N38" s="163">
        <f t="shared" si="3"/>
        <v>254</v>
      </c>
      <c r="O38" s="74">
        <v>0</v>
      </c>
      <c r="P38" s="74">
        <v>50</v>
      </c>
      <c r="Q38" s="163">
        <f t="shared" si="4"/>
        <v>50</v>
      </c>
    </row>
    <row r="39" spans="1:17" ht="21" customHeight="1">
      <c r="A39" s="6">
        <v>35</v>
      </c>
      <c r="B39" s="2" t="s">
        <v>45</v>
      </c>
      <c r="C39" s="74">
        <v>1742</v>
      </c>
      <c r="D39" s="74">
        <v>2726</v>
      </c>
      <c r="E39" s="74">
        <f t="shared" si="0"/>
        <v>4468</v>
      </c>
      <c r="F39" s="74">
        <v>964</v>
      </c>
      <c r="G39" s="74">
        <v>2155</v>
      </c>
      <c r="H39" s="74">
        <f t="shared" si="1"/>
        <v>3119</v>
      </c>
      <c r="I39" s="74">
        <v>461</v>
      </c>
      <c r="J39" s="74">
        <v>1010</v>
      </c>
      <c r="K39" s="74">
        <f t="shared" si="2"/>
        <v>1471</v>
      </c>
      <c r="L39" s="74">
        <v>548</v>
      </c>
      <c r="M39" s="74">
        <v>1148</v>
      </c>
      <c r="N39" s="163">
        <f t="shared" si="3"/>
        <v>1696</v>
      </c>
      <c r="O39" s="74">
        <v>17</v>
      </c>
      <c r="P39" s="74">
        <v>1663</v>
      </c>
      <c r="Q39" s="163">
        <f t="shared" si="4"/>
        <v>1680</v>
      </c>
    </row>
    <row r="40" spans="1:17" s="90" customFormat="1" ht="21" customHeight="1">
      <c r="A40" s="193" t="s">
        <v>46</v>
      </c>
      <c r="B40" s="193"/>
      <c r="C40" s="89">
        <f>SUM(C5:C39)</f>
        <v>702762</v>
      </c>
      <c r="D40" s="89">
        <f t="shared" ref="D40:Q40" si="5">SUM(D5:D39)</f>
        <v>441857</v>
      </c>
      <c r="E40" s="89">
        <f t="shared" si="5"/>
        <v>1144619</v>
      </c>
      <c r="F40" s="89">
        <f t="shared" si="5"/>
        <v>729121</v>
      </c>
      <c r="G40" s="89">
        <f t="shared" si="5"/>
        <v>455749</v>
      </c>
      <c r="H40" s="89">
        <f t="shared" si="5"/>
        <v>1184870</v>
      </c>
      <c r="I40" s="89">
        <f t="shared" si="5"/>
        <v>1013746</v>
      </c>
      <c r="J40" s="89">
        <f t="shared" si="5"/>
        <v>764232</v>
      </c>
      <c r="K40" s="89">
        <f t="shared" si="5"/>
        <v>1777978</v>
      </c>
      <c r="L40" s="89">
        <f t="shared" si="5"/>
        <v>1208097</v>
      </c>
      <c r="M40" s="89">
        <f t="shared" si="5"/>
        <v>1008876</v>
      </c>
      <c r="N40" s="89">
        <f t="shared" si="5"/>
        <v>2216973</v>
      </c>
      <c r="O40" s="89">
        <f t="shared" si="5"/>
        <v>2213</v>
      </c>
      <c r="P40" s="89">
        <f t="shared" si="5"/>
        <v>61283</v>
      </c>
      <c r="Q40" s="89">
        <f t="shared" si="5"/>
        <v>63496</v>
      </c>
    </row>
    <row r="43" spans="1:17">
      <c r="N43" s="83"/>
    </row>
  </sheetData>
  <mergeCells count="8">
    <mergeCell ref="A40:B40"/>
    <mergeCell ref="I2:K2"/>
    <mergeCell ref="L2:N2"/>
    <mergeCell ref="O2:Q2"/>
    <mergeCell ref="A2:A3"/>
    <mergeCell ref="B2:B3"/>
    <mergeCell ref="C2:E2"/>
    <mergeCell ref="F2:H2"/>
  </mergeCells>
  <printOptions horizontalCentered="1"/>
  <pageMargins left="0.18" right="0.16" top="0.35" bottom="0.41" header="0.22" footer="0.17"/>
  <pageSetup paperSize="9" scale="88" firstPageNumber="43" orientation="portrait" useFirstPageNumber="1" r:id="rId1"/>
  <headerFooter alignWithMargins="0">
    <oddFooter>&amp;LStatistics of School Education 2009-10&amp;C&amp;P</oddFooter>
  </headerFooter>
  <colBreaks count="1" manualBreakCount="1">
    <brk id="8" max="39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G77"/>
  <sheetViews>
    <sheetView view="pageBreakPreview" topLeftCell="A30" zoomScaleSheetLayoutView="100" workbookViewId="0">
      <selection activeCell="K7" sqref="K7"/>
    </sheetView>
  </sheetViews>
  <sheetFormatPr defaultRowHeight="15.75"/>
  <cols>
    <col min="1" max="1" width="5.140625" style="5" customWidth="1"/>
    <col min="2" max="2" width="19.5703125" style="5" customWidth="1"/>
    <col min="3" max="3" width="16.42578125" style="5" customWidth="1"/>
    <col min="4" max="7" width="14.42578125" style="5" customWidth="1"/>
    <col min="8" max="16384" width="9.140625" style="5"/>
  </cols>
  <sheetData>
    <row r="1" spans="1:7" s="4" customFormat="1" ht="24.75" customHeight="1">
      <c r="B1" s="1"/>
      <c r="C1" s="174" t="s">
        <v>131</v>
      </c>
      <c r="D1" s="76"/>
      <c r="E1" s="76"/>
      <c r="F1" s="76"/>
    </row>
    <row r="2" spans="1:7" s="13" customFormat="1" ht="68.25" customHeight="1">
      <c r="A2" s="75" t="s">
        <v>67</v>
      </c>
      <c r="B2" s="75" t="s">
        <v>65</v>
      </c>
      <c r="C2" s="75" t="s">
        <v>71</v>
      </c>
      <c r="D2" s="75" t="s">
        <v>72</v>
      </c>
      <c r="E2" s="75" t="s">
        <v>69</v>
      </c>
      <c r="F2" s="75" t="s">
        <v>59</v>
      </c>
      <c r="G2" s="75" t="s">
        <v>70</v>
      </c>
    </row>
    <row r="3" spans="1:7" s="25" customFormat="1" ht="13.5" customHeight="1">
      <c r="A3" s="26">
        <v>1</v>
      </c>
      <c r="B3" s="26">
        <v>2</v>
      </c>
      <c r="C3" s="26">
        <v>3</v>
      </c>
      <c r="D3" s="26">
        <v>4</v>
      </c>
      <c r="E3" s="26">
        <v>5</v>
      </c>
      <c r="F3" s="26">
        <v>6</v>
      </c>
      <c r="G3" s="26">
        <v>7</v>
      </c>
    </row>
    <row r="4" spans="1:7" ht="19.5" customHeight="1">
      <c r="A4" s="6">
        <v>1</v>
      </c>
      <c r="B4" s="2" t="s">
        <v>16</v>
      </c>
      <c r="C4" s="86">
        <v>90</v>
      </c>
      <c r="D4" s="87">
        <v>96</v>
      </c>
      <c r="E4" s="87">
        <v>88</v>
      </c>
      <c r="F4" s="182">
        <v>93</v>
      </c>
      <c r="G4" s="86"/>
    </row>
    <row r="5" spans="1:7" ht="19.5" customHeight="1">
      <c r="A5" s="6">
        <v>2</v>
      </c>
      <c r="B5" s="2" t="s">
        <v>17</v>
      </c>
      <c r="C5" s="86">
        <v>60</v>
      </c>
      <c r="D5" s="87">
        <v>36</v>
      </c>
      <c r="E5" s="87">
        <v>18</v>
      </c>
      <c r="F5" s="182">
        <v>9</v>
      </c>
      <c r="G5" s="86"/>
    </row>
    <row r="6" spans="1:7" ht="19.5" customHeight="1">
      <c r="A6" s="6">
        <v>3</v>
      </c>
      <c r="B6" s="2" t="s">
        <v>48</v>
      </c>
      <c r="C6" s="86">
        <v>29</v>
      </c>
      <c r="D6" s="87">
        <v>29</v>
      </c>
      <c r="E6" s="87">
        <v>41</v>
      </c>
      <c r="F6" s="182">
        <v>83</v>
      </c>
      <c r="G6" s="86"/>
    </row>
    <row r="7" spans="1:7" ht="19.5" customHeight="1">
      <c r="A7" s="6">
        <v>4</v>
      </c>
      <c r="B7" s="3" t="s">
        <v>49</v>
      </c>
      <c r="C7" s="86">
        <v>95</v>
      </c>
      <c r="D7" s="87">
        <v>98</v>
      </c>
      <c r="E7" s="87">
        <v>90</v>
      </c>
      <c r="F7" s="182">
        <v>85</v>
      </c>
      <c r="G7" s="86">
        <v>100</v>
      </c>
    </row>
    <row r="8" spans="1:7" ht="19.5" customHeight="1">
      <c r="A8" s="6">
        <v>5</v>
      </c>
      <c r="B8" s="3" t="s">
        <v>19</v>
      </c>
      <c r="C8" s="86">
        <v>78</v>
      </c>
      <c r="D8" s="87">
        <v>68</v>
      </c>
      <c r="E8" s="87">
        <v>74</v>
      </c>
      <c r="F8" s="182">
        <v>72</v>
      </c>
      <c r="G8" s="86">
        <v>42</v>
      </c>
    </row>
    <row r="9" spans="1:7" ht="19.5" customHeight="1">
      <c r="A9" s="6">
        <v>6</v>
      </c>
      <c r="B9" s="2" t="s">
        <v>20</v>
      </c>
      <c r="C9" s="86">
        <v>91</v>
      </c>
      <c r="D9" s="87">
        <v>100</v>
      </c>
      <c r="E9" s="87">
        <v>99</v>
      </c>
      <c r="F9" s="182">
        <v>94</v>
      </c>
      <c r="G9" s="86"/>
    </row>
    <row r="10" spans="1:7" ht="19.5" customHeight="1">
      <c r="A10" s="6">
        <v>7</v>
      </c>
      <c r="B10" s="2" t="s">
        <v>21</v>
      </c>
      <c r="C10" s="86">
        <v>100</v>
      </c>
      <c r="D10" s="87">
        <v>100</v>
      </c>
      <c r="E10" s="87">
        <v>100</v>
      </c>
      <c r="F10" s="182">
        <v>0</v>
      </c>
      <c r="G10" s="86"/>
    </row>
    <row r="11" spans="1:7" ht="19.5" customHeight="1">
      <c r="A11" s="6">
        <v>8</v>
      </c>
      <c r="B11" s="2" t="s">
        <v>22</v>
      </c>
      <c r="C11" s="86">
        <v>100</v>
      </c>
      <c r="D11" s="87">
        <v>100</v>
      </c>
      <c r="E11" s="87">
        <v>100</v>
      </c>
      <c r="F11" s="182">
        <v>100</v>
      </c>
      <c r="G11" s="86"/>
    </row>
    <row r="12" spans="1:7" ht="19.5" customHeight="1">
      <c r="A12" s="9">
        <v>9</v>
      </c>
      <c r="B12" s="2" t="s">
        <v>50</v>
      </c>
      <c r="C12" s="86">
        <v>100</v>
      </c>
      <c r="D12" s="87">
        <v>100</v>
      </c>
      <c r="E12" s="87">
        <v>100</v>
      </c>
      <c r="F12" s="182">
        <v>100</v>
      </c>
      <c r="G12" s="86"/>
    </row>
    <row r="13" spans="1:7" ht="19.5" customHeight="1">
      <c r="A13" s="6">
        <v>10</v>
      </c>
      <c r="B13" s="2" t="s">
        <v>51</v>
      </c>
      <c r="C13" s="86">
        <v>59</v>
      </c>
      <c r="D13" s="87">
        <v>54</v>
      </c>
      <c r="E13" s="87">
        <v>48</v>
      </c>
      <c r="F13" s="182">
        <v>40</v>
      </c>
      <c r="G13" s="86"/>
    </row>
    <row r="14" spans="1:7" ht="19.5" customHeight="1">
      <c r="A14" s="6">
        <v>11</v>
      </c>
      <c r="B14" s="2" t="s">
        <v>52</v>
      </c>
      <c r="C14" s="151"/>
      <c r="D14" s="182"/>
      <c r="E14" s="182"/>
      <c r="F14" s="182"/>
      <c r="G14" s="151"/>
    </row>
    <row r="15" spans="1:7" ht="19.5" customHeight="1">
      <c r="A15" s="6">
        <v>12</v>
      </c>
      <c r="B15" s="2" t="s">
        <v>25</v>
      </c>
      <c r="C15" s="86">
        <v>100</v>
      </c>
      <c r="D15" s="87">
        <v>100</v>
      </c>
      <c r="E15" s="87">
        <v>100</v>
      </c>
      <c r="F15" s="182">
        <v>100</v>
      </c>
      <c r="G15" s="86"/>
    </row>
    <row r="16" spans="1:7" ht="19.5" customHeight="1">
      <c r="A16" s="6">
        <v>13</v>
      </c>
      <c r="B16" s="2" t="s">
        <v>53</v>
      </c>
      <c r="C16" s="86">
        <v>100</v>
      </c>
      <c r="D16" s="87">
        <v>100</v>
      </c>
      <c r="E16" s="87">
        <v>100</v>
      </c>
      <c r="F16" s="182">
        <v>100</v>
      </c>
      <c r="G16" s="86"/>
    </row>
    <row r="17" spans="1:7" ht="19.5" customHeight="1">
      <c r="A17" s="6">
        <v>14</v>
      </c>
      <c r="B17" s="2" t="s">
        <v>27</v>
      </c>
      <c r="C17" s="86">
        <v>78</v>
      </c>
      <c r="D17" s="87">
        <v>78</v>
      </c>
      <c r="E17" s="87">
        <v>89</v>
      </c>
      <c r="F17" s="182">
        <v>87</v>
      </c>
      <c r="G17" s="86"/>
    </row>
    <row r="18" spans="1:7" ht="19.5" customHeight="1">
      <c r="A18" s="6">
        <v>15</v>
      </c>
      <c r="B18" s="2" t="s">
        <v>28</v>
      </c>
      <c r="C18" s="86">
        <v>99</v>
      </c>
      <c r="D18" s="87">
        <v>96</v>
      </c>
      <c r="E18" s="87">
        <v>96</v>
      </c>
      <c r="F18" s="182">
        <v>96</v>
      </c>
      <c r="G18" s="86">
        <v>99</v>
      </c>
    </row>
    <row r="19" spans="1:7" ht="19.5" customHeight="1">
      <c r="A19" s="6">
        <v>16</v>
      </c>
      <c r="B19" s="2" t="s">
        <v>29</v>
      </c>
      <c r="C19" s="86">
        <v>43</v>
      </c>
      <c r="D19" s="87">
        <v>42</v>
      </c>
      <c r="E19" s="87">
        <v>35</v>
      </c>
      <c r="F19" s="182">
        <v>36</v>
      </c>
      <c r="G19" s="86">
        <v>100</v>
      </c>
    </row>
    <row r="20" spans="1:7" ht="19.5" customHeight="1">
      <c r="A20" s="6">
        <v>17</v>
      </c>
      <c r="B20" s="2" t="s">
        <v>30</v>
      </c>
      <c r="C20" s="86">
        <v>36</v>
      </c>
      <c r="D20" s="87">
        <v>36</v>
      </c>
      <c r="E20" s="87">
        <v>36</v>
      </c>
      <c r="F20" s="182">
        <v>45</v>
      </c>
      <c r="G20" s="86"/>
    </row>
    <row r="21" spans="1:7" ht="19.5" customHeight="1">
      <c r="A21" s="6">
        <v>18</v>
      </c>
      <c r="B21" s="2" t="s">
        <v>31</v>
      </c>
      <c r="C21" s="86">
        <v>31</v>
      </c>
      <c r="D21" s="87">
        <v>43</v>
      </c>
      <c r="E21" s="87">
        <v>53</v>
      </c>
      <c r="F21" s="182">
        <v>44</v>
      </c>
      <c r="G21" s="86"/>
    </row>
    <row r="22" spans="1:7" ht="19.5" customHeight="1">
      <c r="A22" s="6">
        <v>19</v>
      </c>
      <c r="B22" s="2" t="s">
        <v>54</v>
      </c>
      <c r="C22" s="86">
        <v>32</v>
      </c>
      <c r="D22" s="87">
        <v>25</v>
      </c>
      <c r="E22" s="87">
        <v>19</v>
      </c>
      <c r="F22" s="182">
        <v>24</v>
      </c>
      <c r="G22" s="86"/>
    </row>
    <row r="23" spans="1:7" ht="19.5" customHeight="1">
      <c r="A23" s="6">
        <v>20</v>
      </c>
      <c r="B23" s="2" t="s">
        <v>55</v>
      </c>
      <c r="C23" s="86">
        <v>100</v>
      </c>
      <c r="D23" s="87">
        <v>92</v>
      </c>
      <c r="E23" s="87">
        <v>91</v>
      </c>
      <c r="F23" s="182">
        <v>88</v>
      </c>
      <c r="G23" s="86"/>
    </row>
    <row r="24" spans="1:7" ht="19.5" customHeight="1">
      <c r="A24" s="6">
        <v>21</v>
      </c>
      <c r="B24" s="2" t="s">
        <v>56</v>
      </c>
      <c r="C24" s="86">
        <v>100</v>
      </c>
      <c r="D24" s="87">
        <v>100</v>
      </c>
      <c r="E24" s="87">
        <v>100</v>
      </c>
      <c r="F24" s="182">
        <v>100</v>
      </c>
      <c r="G24" s="86"/>
    </row>
    <row r="25" spans="1:7" ht="19.5" customHeight="1">
      <c r="A25" s="6">
        <v>22</v>
      </c>
      <c r="B25" s="2" t="s">
        <v>32</v>
      </c>
      <c r="C25" s="86">
        <v>91</v>
      </c>
      <c r="D25" s="87">
        <v>91</v>
      </c>
      <c r="E25" s="87">
        <v>81</v>
      </c>
      <c r="F25" s="182">
        <v>86</v>
      </c>
      <c r="G25" s="86">
        <v>100</v>
      </c>
    </row>
    <row r="26" spans="1:7" ht="19.5" customHeight="1">
      <c r="A26" s="6">
        <v>23</v>
      </c>
      <c r="B26" s="2" t="s">
        <v>33</v>
      </c>
      <c r="C26" s="86">
        <v>58</v>
      </c>
      <c r="D26" s="87">
        <v>55</v>
      </c>
      <c r="E26" s="87">
        <v>42</v>
      </c>
      <c r="F26" s="182">
        <v>68</v>
      </c>
      <c r="G26" s="86"/>
    </row>
    <row r="27" spans="1:7" ht="19.5" customHeight="1">
      <c r="A27" s="6">
        <v>24</v>
      </c>
      <c r="B27" s="2" t="s">
        <v>34</v>
      </c>
      <c r="C27" s="86">
        <v>100</v>
      </c>
      <c r="D27" s="87">
        <v>100</v>
      </c>
      <c r="E27" s="87">
        <v>100</v>
      </c>
      <c r="F27" s="182">
        <v>100</v>
      </c>
      <c r="G27" s="86"/>
    </row>
    <row r="28" spans="1:7" ht="19.5" customHeight="1">
      <c r="A28" s="6">
        <v>25</v>
      </c>
      <c r="B28" s="2" t="s">
        <v>35</v>
      </c>
      <c r="C28" s="86">
        <v>90</v>
      </c>
      <c r="D28" s="87">
        <v>86</v>
      </c>
      <c r="E28" s="87">
        <v>47</v>
      </c>
      <c r="F28" s="182">
        <v>94</v>
      </c>
      <c r="G28" s="86"/>
    </row>
    <row r="29" spans="1:7" ht="19.5" customHeight="1">
      <c r="A29" s="6">
        <v>26</v>
      </c>
      <c r="B29" s="2" t="s">
        <v>36</v>
      </c>
      <c r="C29" s="86">
        <v>97</v>
      </c>
      <c r="D29" s="87">
        <v>97</v>
      </c>
      <c r="E29" s="87">
        <v>95</v>
      </c>
      <c r="F29" s="182">
        <v>98</v>
      </c>
      <c r="G29" s="86"/>
    </row>
    <row r="30" spans="1:7" ht="19.5" customHeight="1">
      <c r="A30" s="6">
        <v>27</v>
      </c>
      <c r="B30" s="2" t="s">
        <v>37</v>
      </c>
      <c r="C30" s="86">
        <v>100</v>
      </c>
      <c r="D30" s="87">
        <v>100</v>
      </c>
      <c r="E30" s="87">
        <v>100</v>
      </c>
      <c r="F30" s="182">
        <v>100</v>
      </c>
      <c r="G30" s="86"/>
    </row>
    <row r="31" spans="1:7" ht="19.5" customHeight="1">
      <c r="A31" s="6">
        <v>28</v>
      </c>
      <c r="B31" s="2" t="s">
        <v>57</v>
      </c>
      <c r="C31" s="86">
        <v>66</v>
      </c>
      <c r="D31" s="87">
        <v>69</v>
      </c>
      <c r="E31" s="87">
        <v>35</v>
      </c>
      <c r="F31" s="182">
        <v>48</v>
      </c>
      <c r="G31" s="86"/>
    </row>
    <row r="32" spans="1:7" ht="19.5" customHeight="1">
      <c r="A32" s="6">
        <v>29</v>
      </c>
      <c r="B32" s="2" t="s">
        <v>39</v>
      </c>
      <c r="C32" s="86">
        <v>100</v>
      </c>
      <c r="D32" s="87">
        <v>99</v>
      </c>
      <c r="E32" s="87">
        <v>99</v>
      </c>
      <c r="F32" s="182">
        <v>95</v>
      </c>
      <c r="G32" s="86">
        <v>84</v>
      </c>
    </row>
    <row r="33" spans="1:7" ht="19.5" customHeight="1">
      <c r="A33" s="6">
        <v>30</v>
      </c>
      <c r="B33" s="2" t="s">
        <v>40</v>
      </c>
      <c r="C33" s="86">
        <v>98</v>
      </c>
      <c r="D33" s="87">
        <v>99</v>
      </c>
      <c r="E33" s="87">
        <v>96</v>
      </c>
      <c r="F33" s="182">
        <v>96</v>
      </c>
      <c r="G33" s="86"/>
    </row>
    <row r="34" spans="1:7" ht="19.5" customHeight="1">
      <c r="A34" s="6">
        <v>31</v>
      </c>
      <c r="B34" s="2" t="s">
        <v>41</v>
      </c>
      <c r="C34" s="86">
        <v>95</v>
      </c>
      <c r="D34" s="87">
        <v>94</v>
      </c>
      <c r="E34" s="87">
        <v>96</v>
      </c>
      <c r="F34" s="182">
        <v>98</v>
      </c>
      <c r="G34" s="86"/>
    </row>
    <row r="35" spans="1:7" ht="19.5" customHeight="1">
      <c r="A35" s="6">
        <v>32</v>
      </c>
      <c r="B35" s="2" t="s">
        <v>42</v>
      </c>
      <c r="C35" s="86">
        <v>96</v>
      </c>
      <c r="D35" s="87">
        <v>100</v>
      </c>
      <c r="E35" s="87">
        <v>96</v>
      </c>
      <c r="F35" s="182">
        <v>93</v>
      </c>
      <c r="G35" s="86">
        <v>95</v>
      </c>
    </row>
    <row r="36" spans="1:7" ht="19.5" customHeight="1">
      <c r="A36" s="6">
        <v>33</v>
      </c>
      <c r="B36" s="2" t="s">
        <v>43</v>
      </c>
      <c r="C36" s="86">
        <v>100</v>
      </c>
      <c r="D36" s="87">
        <v>100</v>
      </c>
      <c r="E36" s="87">
        <v>100</v>
      </c>
      <c r="F36" s="182">
        <v>100</v>
      </c>
      <c r="G36" s="86">
        <v>100</v>
      </c>
    </row>
    <row r="37" spans="1:7" ht="19.5" customHeight="1">
      <c r="A37" s="6">
        <v>34</v>
      </c>
      <c r="B37" s="2" t="s">
        <v>58</v>
      </c>
      <c r="C37" s="86">
        <v>100</v>
      </c>
      <c r="D37" s="87">
        <v>100</v>
      </c>
      <c r="E37" s="87">
        <v>100</v>
      </c>
      <c r="F37" s="182">
        <v>100</v>
      </c>
      <c r="G37" s="86">
        <v>100</v>
      </c>
    </row>
    <row r="38" spans="1:7" ht="19.5" customHeight="1">
      <c r="A38" s="6">
        <v>35</v>
      </c>
      <c r="B38" s="2" t="s">
        <v>45</v>
      </c>
      <c r="C38" s="86">
        <v>98</v>
      </c>
      <c r="D38" s="87">
        <v>97</v>
      </c>
      <c r="E38" s="87">
        <v>99</v>
      </c>
      <c r="F38" s="182">
        <v>99</v>
      </c>
      <c r="G38" s="86">
        <v>85</v>
      </c>
    </row>
    <row r="39" spans="1:7" s="12" customFormat="1" ht="19.5" customHeight="1">
      <c r="A39" s="192" t="s">
        <v>46</v>
      </c>
      <c r="B39" s="192"/>
      <c r="C39" s="186">
        <v>89.902819191364131</v>
      </c>
      <c r="D39" s="186">
        <v>89.988644323849826</v>
      </c>
      <c r="E39" s="186">
        <v>87.43908698532826</v>
      </c>
      <c r="F39" s="186">
        <v>84.768154145314369</v>
      </c>
      <c r="G39" s="186">
        <v>92.104101045735177</v>
      </c>
    </row>
    <row r="41" spans="1:7">
      <c r="C41" s="50">
        <f>Teacher!E5*TrainedTeacher!C4/100</f>
        <v>41705.1</v>
      </c>
      <c r="D41" s="50">
        <f>Teacher!H5*TrainedTeacher!D4/100</f>
        <v>180200.64</v>
      </c>
      <c r="E41" s="50">
        <f>Teacher!K5*TrainedTeacher!E4/100</f>
        <v>79267.759999999995</v>
      </c>
      <c r="F41" s="50">
        <f>Teacher!N5*TrainedTeacher!F4/100</f>
        <v>157317.87</v>
      </c>
      <c r="G41" s="50">
        <f>Teacher!Q5*TrainedTeacher!G4/100</f>
        <v>0</v>
      </c>
    </row>
    <row r="42" spans="1:7">
      <c r="C42" s="50">
        <f>Teacher!E6*TrainedTeacher!C5/100</f>
        <v>1631.4</v>
      </c>
      <c r="D42" s="50">
        <f>Teacher!H6*TrainedTeacher!D5/100</f>
        <v>984.24</v>
      </c>
      <c r="E42" s="50">
        <f>Teacher!K6*TrainedTeacher!E5/100</f>
        <v>1042.56</v>
      </c>
      <c r="F42" s="50">
        <f>Teacher!N6*TrainedTeacher!F5/100</f>
        <v>414.9</v>
      </c>
      <c r="G42" s="50">
        <f>Teacher!Q6*TrainedTeacher!G5/100</f>
        <v>0</v>
      </c>
    </row>
    <row r="43" spans="1:7">
      <c r="C43" s="50">
        <f>Teacher!E7*TrainedTeacher!C6/100</f>
        <v>4885.05</v>
      </c>
      <c r="D43" s="50">
        <f>Teacher!H7*TrainedTeacher!D6/100</f>
        <v>17693.48</v>
      </c>
      <c r="E43" s="50">
        <f>Teacher!K7*TrainedTeacher!E6/100</f>
        <v>33471.17</v>
      </c>
      <c r="F43" s="50">
        <f>Teacher!N7*TrainedTeacher!F6/100</f>
        <v>71941.08</v>
      </c>
      <c r="G43" s="50">
        <f>Teacher!Q7*TrainedTeacher!G6/100</f>
        <v>0</v>
      </c>
    </row>
    <row r="44" spans="1:7">
      <c r="C44" s="50">
        <f>Teacher!E8*TrainedTeacher!C7/100</f>
        <v>30245.15</v>
      </c>
      <c r="D44" s="50">
        <f>Teacher!H8*TrainedTeacher!D7/100</f>
        <v>25081.14</v>
      </c>
      <c r="E44" s="50">
        <f>Teacher!K8*TrainedTeacher!E7/100</f>
        <v>111907.8</v>
      </c>
      <c r="F44" s="50">
        <f>Teacher!N8*TrainedTeacher!F7/100</f>
        <v>120100.75</v>
      </c>
      <c r="G44" s="50">
        <f>Teacher!Q8*TrainedTeacher!G7/100</f>
        <v>3</v>
      </c>
    </row>
    <row r="45" spans="1:7">
      <c r="C45" s="50">
        <f>Teacher!E9*TrainedTeacher!C8/100</f>
        <v>22076.34</v>
      </c>
      <c r="D45" s="50">
        <f>Teacher!H9*TrainedTeacher!D8/100</f>
        <v>8300.08</v>
      </c>
      <c r="E45" s="50">
        <f>Teacher!K9*TrainedTeacher!E8/100</f>
        <v>39956.300000000003</v>
      </c>
      <c r="F45" s="50">
        <f>Teacher!N9*TrainedTeacher!F8/100</f>
        <v>75626.64</v>
      </c>
      <c r="G45" s="50">
        <f>Teacher!Q9*TrainedTeacher!G8/100</f>
        <v>1026.48</v>
      </c>
    </row>
    <row r="46" spans="1:7">
      <c r="C46" s="50">
        <f>Teacher!E10*TrainedTeacher!C9/100</f>
        <v>1227.5899999999999</v>
      </c>
      <c r="D46" s="50">
        <f>Teacher!H10*TrainedTeacher!D9/100</f>
        <v>3218</v>
      </c>
      <c r="E46" s="50">
        <f>Teacher!K10*TrainedTeacher!E9/100</f>
        <v>2489.85</v>
      </c>
      <c r="F46" s="50">
        <f>Teacher!N10*TrainedTeacher!F9/100</f>
        <v>3669.76</v>
      </c>
      <c r="G46" s="50">
        <f>Teacher!Q10*TrainedTeacher!G9/100</f>
        <v>0</v>
      </c>
    </row>
    <row r="47" spans="1:7">
      <c r="C47" s="50">
        <f>Teacher!E11*TrainedTeacher!C10/100</f>
        <v>43946</v>
      </c>
      <c r="D47" s="50">
        <f>Teacher!H11*TrainedTeacher!D10/100</f>
        <v>42829</v>
      </c>
      <c r="E47" s="50">
        <f>Teacher!K11*TrainedTeacher!E10/100</f>
        <v>244331</v>
      </c>
      <c r="F47" s="50">
        <f>Teacher!N11*TrainedTeacher!F10/100</f>
        <v>0</v>
      </c>
      <c r="G47" s="50">
        <f>Teacher!Q11*TrainedTeacher!G10/100</f>
        <v>0</v>
      </c>
    </row>
    <row r="48" spans="1:7">
      <c r="C48" s="50">
        <f>Teacher!E12*TrainedTeacher!C11/100</f>
        <v>54459</v>
      </c>
      <c r="D48" s="50">
        <f>Teacher!H12*TrainedTeacher!D11/100</f>
        <v>36947</v>
      </c>
      <c r="E48" s="50">
        <f>Teacher!K12*TrainedTeacher!E11/100</f>
        <v>20128</v>
      </c>
      <c r="F48" s="50">
        <f>Teacher!N12*TrainedTeacher!F11/100</f>
        <v>31523</v>
      </c>
      <c r="G48" s="50">
        <f>Teacher!Q12*TrainedTeacher!G11/100</f>
        <v>0</v>
      </c>
    </row>
    <row r="49" spans="3:7">
      <c r="C49" s="50">
        <f>Teacher!E13*TrainedTeacher!C12/100</f>
        <v>16885</v>
      </c>
      <c r="D49" s="50">
        <f>Teacher!H13*TrainedTeacher!D12/100</f>
        <v>8841</v>
      </c>
      <c r="E49" s="50">
        <f>Teacher!K13*TrainedTeacher!E12/100</f>
        <v>34389</v>
      </c>
      <c r="F49" s="50">
        <f>Teacher!N13*TrainedTeacher!F12/100</f>
        <v>30318</v>
      </c>
      <c r="G49" s="50">
        <f>Teacher!Q13*TrainedTeacher!G12/100</f>
        <v>0</v>
      </c>
    </row>
    <row r="50" spans="3:7">
      <c r="C50" s="50">
        <f>Teacher!E14*TrainedTeacher!C13/100</f>
        <v>10908.51</v>
      </c>
      <c r="D50" s="50">
        <f>Teacher!H14*TrainedTeacher!D13/100</f>
        <v>13699.8</v>
      </c>
      <c r="E50" s="50">
        <f>Teacher!K14*TrainedTeacher!E13/100</f>
        <v>21672.48</v>
      </c>
      <c r="F50" s="50">
        <f>Teacher!N14*TrainedTeacher!F13/100</f>
        <v>23659.200000000001</v>
      </c>
      <c r="G50" s="50">
        <f>Teacher!Q14*TrainedTeacher!G13/100</f>
        <v>0</v>
      </c>
    </row>
    <row r="51" spans="3:7">
      <c r="C51" s="50">
        <f>Teacher!E15*TrainedTeacher!C14/100</f>
        <v>0</v>
      </c>
      <c r="D51" s="50">
        <f>Teacher!H15*TrainedTeacher!D14/100</f>
        <v>0</v>
      </c>
      <c r="E51" s="50">
        <f>Teacher!K15*TrainedTeacher!E14/100</f>
        <v>0</v>
      </c>
      <c r="F51" s="50">
        <f>Teacher!N15*TrainedTeacher!F14/100</f>
        <v>0</v>
      </c>
      <c r="G51" s="50">
        <f>Teacher!Q15*TrainedTeacher!G14/100</f>
        <v>0</v>
      </c>
    </row>
    <row r="52" spans="3:7">
      <c r="C52" s="50">
        <f>Teacher!E16*TrainedTeacher!C15/100</f>
        <v>26622</v>
      </c>
      <c r="D52" s="50">
        <f>Teacher!H16*TrainedTeacher!D15/100</f>
        <v>109503</v>
      </c>
      <c r="E52" s="50">
        <f>Teacher!K16*TrainedTeacher!E15/100</f>
        <v>223272</v>
      </c>
      <c r="F52" s="50">
        <f>Teacher!N16*TrainedTeacher!F15/100</f>
        <v>59457</v>
      </c>
      <c r="G52" s="50">
        <f>Teacher!Q16*TrainedTeacher!G15/100</f>
        <v>0</v>
      </c>
    </row>
    <row r="53" spans="3:7">
      <c r="C53" s="50">
        <f>Teacher!E17*TrainedTeacher!C16/100</f>
        <v>31002</v>
      </c>
      <c r="D53" s="50">
        <f>Teacher!H17*TrainedTeacher!D16/100</f>
        <v>97141</v>
      </c>
      <c r="E53" s="50">
        <f>Teacher!K17*TrainedTeacher!E16/100</f>
        <v>44136</v>
      </c>
      <c r="F53" s="50">
        <f>Teacher!N17*TrainedTeacher!F16/100</f>
        <v>40069</v>
      </c>
      <c r="G53" s="50">
        <f>Teacher!Q17*TrainedTeacher!G16/100</f>
        <v>0</v>
      </c>
    </row>
    <row r="54" spans="3:7">
      <c r="C54" s="50">
        <f>Teacher!E18*TrainedTeacher!C17/100</f>
        <v>53315.34</v>
      </c>
      <c r="D54" s="50">
        <f>Teacher!H18*TrainedTeacher!D17/100</f>
        <v>36619.440000000002</v>
      </c>
      <c r="E54" s="50">
        <f>Teacher!K18*TrainedTeacher!E17/100</f>
        <v>76732.240000000005</v>
      </c>
      <c r="F54" s="50">
        <f>Teacher!N18*TrainedTeacher!F17/100</f>
        <v>173272.68</v>
      </c>
      <c r="G54" s="50">
        <f>Teacher!Q18*TrainedTeacher!G17/100</f>
        <v>0</v>
      </c>
    </row>
    <row r="55" spans="3:7">
      <c r="C55" s="50">
        <f>Teacher!E19*TrainedTeacher!C18/100</f>
        <v>130042.44</v>
      </c>
      <c r="D55" s="50">
        <f>Teacher!H19*TrainedTeacher!D18/100</f>
        <v>159989.76000000001</v>
      </c>
      <c r="E55" s="50">
        <f>Teacher!K19*TrainedTeacher!E18/100</f>
        <v>197538.24</v>
      </c>
      <c r="F55" s="50">
        <f>Teacher!N19*TrainedTeacher!F18/100</f>
        <v>137539.20000000001</v>
      </c>
      <c r="G55" s="50">
        <f>Teacher!Q19*TrainedTeacher!G18/100</f>
        <v>55583.55</v>
      </c>
    </row>
    <row r="56" spans="3:7">
      <c r="C56" s="50">
        <f>Teacher!E20*TrainedTeacher!C19/100</f>
        <v>1292.58</v>
      </c>
      <c r="D56" s="50">
        <f>Teacher!H20*TrainedTeacher!D19/100</f>
        <v>3675</v>
      </c>
      <c r="E56" s="50">
        <f>Teacher!K20*TrainedTeacher!E19/100</f>
        <v>3008.95</v>
      </c>
      <c r="F56" s="50">
        <f>Teacher!N20*TrainedTeacher!F19/100</f>
        <v>2758.68</v>
      </c>
      <c r="G56" s="50">
        <f>Teacher!Q20*TrainedTeacher!G19/100</f>
        <v>4</v>
      </c>
    </row>
    <row r="57" spans="3:7">
      <c r="C57" s="50">
        <f>Teacher!E21*TrainedTeacher!C20/100</f>
        <v>483.84</v>
      </c>
      <c r="D57" s="50">
        <f>Teacher!H21*TrainedTeacher!D20/100</f>
        <v>1741.32</v>
      </c>
      <c r="E57" s="50">
        <f>Teacher!K21*TrainedTeacher!E20/100</f>
        <v>3386.52</v>
      </c>
      <c r="F57" s="50">
        <f>Teacher!N21*TrainedTeacher!F20/100</f>
        <v>6315.3</v>
      </c>
      <c r="G57" s="50">
        <f>Teacher!Q21*TrainedTeacher!G20/100</f>
        <v>0</v>
      </c>
    </row>
    <row r="58" spans="3:7">
      <c r="C58" s="50">
        <f>Teacher!E22*TrainedTeacher!C21/100</f>
        <v>379.44</v>
      </c>
      <c r="D58" s="50">
        <f>Teacher!H22*TrainedTeacher!D21/100</f>
        <v>1656.79</v>
      </c>
      <c r="E58" s="50">
        <f>Teacher!K22*TrainedTeacher!E21/100</f>
        <v>4008.92</v>
      </c>
      <c r="F58" s="50">
        <f>Teacher!N22*TrainedTeacher!F21/100</f>
        <v>3729.88</v>
      </c>
      <c r="G58" s="50">
        <f>Teacher!Q22*TrainedTeacher!G21/100</f>
        <v>0</v>
      </c>
    </row>
    <row r="59" spans="3:7">
      <c r="C59" s="50">
        <f>Teacher!E23*TrainedTeacher!C22/100</f>
        <v>766.08</v>
      </c>
      <c r="D59" s="50">
        <f>Teacher!H23*TrainedTeacher!D22/100</f>
        <v>1657</v>
      </c>
      <c r="E59" s="50">
        <f>Teacher!K23*TrainedTeacher!E22/100</f>
        <v>1102.76</v>
      </c>
      <c r="F59" s="50">
        <f>Teacher!N23*TrainedTeacher!F22/100</f>
        <v>1909.44</v>
      </c>
      <c r="G59" s="50">
        <f>Teacher!Q23*TrainedTeacher!G22/100</f>
        <v>0</v>
      </c>
    </row>
    <row r="60" spans="3:7">
      <c r="C60" s="50">
        <f>Teacher!E24*TrainedTeacher!C23/100</f>
        <v>24303</v>
      </c>
      <c r="D60" s="50">
        <f>Teacher!H24*TrainedTeacher!D23/100</f>
        <v>59769.64</v>
      </c>
      <c r="E60" s="50">
        <f>Teacher!K24*TrainedTeacher!E23/100</f>
        <v>49783.37</v>
      </c>
      <c r="F60" s="50">
        <f>Teacher!N24*TrainedTeacher!F23/100</f>
        <v>119736.32000000001</v>
      </c>
      <c r="G60" s="50">
        <f>Teacher!Q24*TrainedTeacher!G23/100</f>
        <v>0</v>
      </c>
    </row>
    <row r="61" spans="3:7">
      <c r="C61" s="50">
        <f>Teacher!E25*TrainedTeacher!C24/100</f>
        <v>38775</v>
      </c>
      <c r="D61" s="50">
        <f>Teacher!H25*TrainedTeacher!D24/100</f>
        <v>27180</v>
      </c>
      <c r="E61" s="50">
        <f>Teacher!K25*TrainedTeacher!E24/100</f>
        <v>21480</v>
      </c>
      <c r="F61" s="50">
        <f>Teacher!N25*TrainedTeacher!F24/100</f>
        <v>44292</v>
      </c>
      <c r="G61" s="50">
        <f>Teacher!Q25*TrainedTeacher!G24/100</f>
        <v>0</v>
      </c>
    </row>
    <row r="62" spans="3:7">
      <c r="C62" s="50">
        <f>Teacher!E26*TrainedTeacher!C25/100</f>
        <v>83515.25</v>
      </c>
      <c r="D62" s="50">
        <f>Teacher!H26*TrainedTeacher!D25/100</f>
        <v>79017.119999999995</v>
      </c>
      <c r="E62" s="50">
        <f>Teacher!K26*TrainedTeacher!E25/100</f>
        <v>177839.55</v>
      </c>
      <c r="F62" s="50">
        <f>Teacher!N26*TrainedTeacher!F25/100</f>
        <v>97720.94</v>
      </c>
      <c r="G62" s="50">
        <f>Teacher!Q26*TrainedTeacher!G25/100</f>
        <v>10</v>
      </c>
    </row>
    <row r="63" spans="3:7">
      <c r="C63" s="50">
        <f>Teacher!E27*TrainedTeacher!C26/100</f>
        <v>326.54000000000002</v>
      </c>
      <c r="D63" s="50">
        <f>Teacher!H27*TrainedTeacher!D26/100</f>
        <v>831.6</v>
      </c>
      <c r="E63" s="50">
        <f>Teacher!K27*TrainedTeacher!E26/100</f>
        <v>936.18</v>
      </c>
      <c r="F63" s="50">
        <f>Teacher!N27*TrainedTeacher!F26/100</f>
        <v>5334.6</v>
      </c>
      <c r="G63" s="50">
        <f>Teacher!Q27*TrainedTeacher!G26/100</f>
        <v>0</v>
      </c>
    </row>
    <row r="64" spans="3:7">
      <c r="C64" s="50">
        <f>Teacher!E28*TrainedTeacher!C27/100</f>
        <v>90347</v>
      </c>
      <c r="D64" s="50">
        <f>Teacher!H28*TrainedTeacher!D27/100</f>
        <v>30301</v>
      </c>
      <c r="E64" s="50">
        <f>Teacher!K28*TrainedTeacher!E27/100</f>
        <v>26589</v>
      </c>
      <c r="F64" s="50">
        <f>Teacher!N28*TrainedTeacher!F27/100</f>
        <v>124657</v>
      </c>
      <c r="G64" s="50">
        <f>Teacher!Q28*TrainedTeacher!G27/100</f>
        <v>0</v>
      </c>
    </row>
    <row r="65" spans="2:7">
      <c r="C65" s="50">
        <f>Teacher!E29*TrainedTeacher!C28/100</f>
        <v>8591.4</v>
      </c>
      <c r="D65" s="50">
        <f>Teacher!H29*TrainedTeacher!D28/100</f>
        <v>7698.72</v>
      </c>
      <c r="E65" s="50">
        <f>Teacher!K29*TrainedTeacher!E28/100</f>
        <v>4475.34</v>
      </c>
      <c r="F65" s="50">
        <f>Teacher!N29*TrainedTeacher!F28/100</f>
        <v>7459.84</v>
      </c>
      <c r="G65" s="50">
        <f>Teacher!Q29*TrainedTeacher!G28/100</f>
        <v>0</v>
      </c>
    </row>
    <row r="66" spans="2:7">
      <c r="C66" s="50">
        <f>Teacher!E30*TrainedTeacher!C29/100</f>
        <v>122001.75</v>
      </c>
      <c r="D66" s="50">
        <f>Teacher!H30*TrainedTeacher!D29/100</f>
        <v>74609.490000000005</v>
      </c>
      <c r="E66" s="50">
        <f>Teacher!K30*TrainedTeacher!E29/100</f>
        <v>93168.4</v>
      </c>
      <c r="F66" s="50">
        <f>Teacher!N30*TrainedTeacher!F29/100</f>
        <v>347876.48</v>
      </c>
      <c r="G66" s="50">
        <f>Teacher!Q30*TrainedTeacher!G29/100</f>
        <v>0</v>
      </c>
    </row>
    <row r="67" spans="2:7">
      <c r="C67" s="50">
        <f>Teacher!E31*TrainedTeacher!C30/100</f>
        <v>22243</v>
      </c>
      <c r="D67" s="50">
        <f>Teacher!H31*TrainedTeacher!D30/100</f>
        <v>19122</v>
      </c>
      <c r="E67" s="50">
        <f>Teacher!K31*TrainedTeacher!E30/100</f>
        <v>19829</v>
      </c>
      <c r="F67" s="50">
        <f>Teacher!N31*TrainedTeacher!F30/100</f>
        <v>46345</v>
      </c>
      <c r="G67" s="50">
        <f>Teacher!Q31*TrainedTeacher!G30/100</f>
        <v>0</v>
      </c>
    </row>
    <row r="68" spans="2:7">
      <c r="C68" s="50">
        <f>Teacher!E32*TrainedTeacher!C31/100</f>
        <v>92351.82</v>
      </c>
      <c r="D68" s="50">
        <f>Teacher!H32*TrainedTeacher!D31/100</f>
        <v>501.63</v>
      </c>
      <c r="E68" s="50">
        <f>Teacher!K32*TrainedTeacher!E31/100</f>
        <v>7587.65</v>
      </c>
      <c r="F68" s="50">
        <f>Teacher!N32*TrainedTeacher!F31/100</f>
        <v>113625.60000000001</v>
      </c>
      <c r="G68" s="50">
        <f>Teacher!Q32*TrainedTeacher!G31/100</f>
        <v>0</v>
      </c>
    </row>
    <row r="69" spans="2:7">
      <c r="C69" s="50">
        <f>Teacher!E33*TrainedTeacher!C32/100</f>
        <v>2094</v>
      </c>
      <c r="D69" s="50">
        <f>Teacher!H33*TrainedTeacher!D32/100</f>
        <v>1018.71</v>
      </c>
      <c r="E69" s="50">
        <f>Teacher!K33*TrainedTeacher!E32/100</f>
        <v>847.44</v>
      </c>
      <c r="F69" s="50">
        <f>Teacher!N33*TrainedTeacher!F32/100</f>
        <v>976.6</v>
      </c>
      <c r="G69" s="50">
        <f>Teacher!Q33*TrainedTeacher!G32/100</f>
        <v>68.040000000000006</v>
      </c>
    </row>
    <row r="70" spans="2:7">
      <c r="C70" s="50">
        <f>Teacher!E34*TrainedTeacher!C33/100</f>
        <v>3854.34</v>
      </c>
      <c r="D70" s="50">
        <f>Teacher!H34*TrainedTeacher!D33/100</f>
        <v>1978.02</v>
      </c>
      <c r="E70" s="50">
        <f>Teacher!K34*TrainedTeacher!E33/100</f>
        <v>338.88</v>
      </c>
      <c r="F70" s="50">
        <f>Teacher!N34*TrainedTeacher!F33/100</f>
        <v>369.6</v>
      </c>
      <c r="G70" s="50">
        <f>Teacher!Q34*TrainedTeacher!G33/100</f>
        <v>0</v>
      </c>
    </row>
    <row r="71" spans="2:7">
      <c r="C71" s="50">
        <f>Teacher!E35*TrainedTeacher!C34/100</f>
        <v>99.75</v>
      </c>
      <c r="D71" s="50">
        <f>Teacher!H35*TrainedTeacher!D34/100</f>
        <v>338.4</v>
      </c>
      <c r="E71" s="50">
        <f>Teacher!K35*TrainedTeacher!E34/100</f>
        <v>515.52</v>
      </c>
      <c r="F71" s="50">
        <f>Teacher!N35*TrainedTeacher!F34/100</f>
        <v>978.04</v>
      </c>
      <c r="G71" s="50">
        <f>Teacher!Q35*TrainedTeacher!G34/100</f>
        <v>0</v>
      </c>
    </row>
    <row r="72" spans="2:7">
      <c r="C72" s="50">
        <f>Teacher!E36*TrainedTeacher!C35/100</f>
        <v>62.4</v>
      </c>
      <c r="D72" s="50">
        <f>Teacher!H36*TrainedTeacher!D35/100</f>
        <v>261</v>
      </c>
      <c r="E72" s="50">
        <f>Teacher!K36*TrainedTeacher!E35/100</f>
        <v>418.56</v>
      </c>
      <c r="F72" s="50">
        <f>Teacher!N36*TrainedTeacher!F35/100</f>
        <v>376.65</v>
      </c>
      <c r="G72" s="50">
        <f>Teacher!Q36*TrainedTeacher!G35/100</f>
        <v>126.35</v>
      </c>
    </row>
    <row r="73" spans="2:7">
      <c r="C73" s="50">
        <f>Teacher!E37*TrainedTeacher!C36/100</f>
        <v>64158</v>
      </c>
      <c r="D73" s="50">
        <f>Teacher!H37*TrainedTeacher!D36/100</f>
        <v>10613</v>
      </c>
      <c r="E73" s="50">
        <f>Teacher!K37*TrainedTeacher!E36/100</f>
        <v>7297</v>
      </c>
      <c r="F73" s="50">
        <f>Teacher!N37*TrainedTeacher!F36/100</f>
        <v>27983</v>
      </c>
      <c r="G73" s="50">
        <f>Teacher!Q37*TrainedTeacher!G36/100</f>
        <v>183</v>
      </c>
    </row>
    <row r="74" spans="2:7">
      <c r="C74" s="50">
        <f>Teacher!E38*TrainedTeacher!C37/100</f>
        <v>70</v>
      </c>
      <c r="D74" s="50">
        <f>Teacher!H38*TrainedTeacher!D37/100</f>
        <v>205</v>
      </c>
      <c r="E74" s="50">
        <f>Teacher!K38*TrainedTeacher!E37/100</f>
        <v>244</v>
      </c>
      <c r="F74" s="50">
        <f>Teacher!N38*TrainedTeacher!F37/100</f>
        <v>254</v>
      </c>
      <c r="G74" s="50">
        <f>Teacher!Q38*TrainedTeacher!G37/100</f>
        <v>50</v>
      </c>
    </row>
    <row r="75" spans="2:7">
      <c r="C75" s="50">
        <f>Teacher!E39*TrainedTeacher!C38/100</f>
        <v>4378.6400000000003</v>
      </c>
      <c r="D75" s="50">
        <f>Teacher!H39*TrainedTeacher!D38/100</f>
        <v>3025.43</v>
      </c>
      <c r="E75" s="50">
        <f>Teacher!K39*TrainedTeacher!E38/100</f>
        <v>1456.29</v>
      </c>
      <c r="F75" s="50">
        <f>Teacher!N39*TrainedTeacher!F38/100</f>
        <v>1679.04</v>
      </c>
      <c r="G75" s="50">
        <f>Teacher!Q39*TrainedTeacher!G38/100</f>
        <v>1428</v>
      </c>
    </row>
    <row r="76" spans="2:7">
      <c r="C76" s="50">
        <f>SUM(C41:C75)</f>
        <v>1029044.7500000001</v>
      </c>
      <c r="D76" s="50">
        <f t="shared" ref="D76:G76" si="0">SUM(D41:D75)</f>
        <v>1066248.4499999995</v>
      </c>
      <c r="E76" s="50">
        <f t="shared" si="0"/>
        <v>1554647.7299999997</v>
      </c>
      <c r="F76" s="50">
        <f t="shared" si="0"/>
        <v>1879287.0900000003</v>
      </c>
      <c r="G76" s="50">
        <f t="shared" si="0"/>
        <v>58482.420000000006</v>
      </c>
    </row>
    <row r="77" spans="2:7" ht="18">
      <c r="B77" s="49" t="s">
        <v>164</v>
      </c>
      <c r="C77" s="185">
        <f>(C76/Teacher!E40)*100</f>
        <v>89.902819191364131</v>
      </c>
      <c r="D77" s="185">
        <f>(D76/Teacher!H40)*100</f>
        <v>89.988644323849826</v>
      </c>
      <c r="E77" s="185">
        <f>(E76/Teacher!K40)*100</f>
        <v>87.43908698532826</v>
      </c>
      <c r="F77" s="185">
        <f>(F76/Teacher!N40)*100</f>
        <v>84.768154145314369</v>
      </c>
      <c r="G77" s="185">
        <f>(G76/Teacher!Q40)*100</f>
        <v>92.104101045735177</v>
      </c>
    </row>
  </sheetData>
  <mergeCells count="1">
    <mergeCell ref="A39:B39"/>
  </mergeCells>
  <printOptions horizontalCentered="1"/>
  <pageMargins left="0.18" right="0.16" top="0.35" bottom="0.41" header="0.22" footer="0.17"/>
  <pageSetup paperSize="9" scale="92" firstPageNumber="45" orientation="portrait" useFirstPageNumber="1" r:id="rId1"/>
  <headerFooter alignWithMargins="0">
    <oddFooter>&amp;LStatistics of School Education 2009-10&amp;C&amp;P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G39"/>
  <sheetViews>
    <sheetView view="pageBreakPreview" topLeftCell="A16" zoomScaleSheetLayoutView="100" workbookViewId="0">
      <selection activeCell="K7" sqref="K7"/>
    </sheetView>
  </sheetViews>
  <sheetFormatPr defaultRowHeight="15.75"/>
  <cols>
    <col min="1" max="1" width="5.140625" style="5" customWidth="1"/>
    <col min="2" max="2" width="19.5703125" style="5" customWidth="1"/>
    <col min="3" max="7" width="16.42578125" style="5" customWidth="1"/>
    <col min="8" max="16384" width="9.140625" style="5"/>
  </cols>
  <sheetData>
    <row r="1" spans="1:7" s="4" customFormat="1" ht="27.75" customHeight="1">
      <c r="B1" s="1" t="s">
        <v>107</v>
      </c>
      <c r="C1" s="174" t="s">
        <v>106</v>
      </c>
      <c r="D1" s="76"/>
      <c r="E1" s="76"/>
      <c r="F1" s="76"/>
    </row>
    <row r="2" spans="1:7" s="13" customFormat="1" ht="68.25" customHeight="1">
      <c r="A2" s="75" t="s">
        <v>67</v>
      </c>
      <c r="B2" s="75" t="s">
        <v>65</v>
      </c>
      <c r="C2" s="75" t="s">
        <v>71</v>
      </c>
      <c r="D2" s="75" t="s">
        <v>72</v>
      </c>
      <c r="E2" s="75" t="s">
        <v>69</v>
      </c>
      <c r="F2" s="75" t="s">
        <v>59</v>
      </c>
      <c r="G2" s="75" t="s">
        <v>70</v>
      </c>
    </row>
    <row r="3" spans="1:7" s="25" customFormat="1" ht="13.5" customHeight="1">
      <c r="A3" s="26">
        <v>1</v>
      </c>
      <c r="B3" s="26">
        <v>2</v>
      </c>
      <c r="C3" s="26">
        <v>3</v>
      </c>
      <c r="D3" s="26">
        <v>4</v>
      </c>
      <c r="E3" s="26">
        <v>5</v>
      </c>
      <c r="F3" s="26">
        <v>6</v>
      </c>
      <c r="G3" s="26">
        <v>7</v>
      </c>
    </row>
    <row r="4" spans="1:7" ht="21.75" customHeight="1">
      <c r="A4" s="6">
        <v>1</v>
      </c>
      <c r="B4" s="2" t="s">
        <v>16</v>
      </c>
      <c r="C4" s="86">
        <f>IF(Teacher!C5=0,"",ROUND(Teacher!D5/Teacher!C5*100,0))</f>
        <v>39</v>
      </c>
      <c r="D4" s="86">
        <f>IF(Teacher!F5=0,"",ROUND(Teacher!G5/Teacher!F5*100,0))</f>
        <v>68</v>
      </c>
      <c r="E4" s="86">
        <f>IF(Teacher!I5=0,"",ROUND(Teacher!J5/Teacher!I5*100,0))</f>
        <v>82</v>
      </c>
      <c r="F4" s="151">
        <f>IF(Teacher!L5=0,"",ROUND(Teacher!M5/Teacher!L5*100,0))</f>
        <v>96</v>
      </c>
      <c r="G4" s="151" t="str">
        <f>IF(Teacher!O5=0,"",ROUND(Teacher!P5/Teacher!O5*100,0))</f>
        <v/>
      </c>
    </row>
    <row r="5" spans="1:7" ht="21.75" customHeight="1">
      <c r="A5" s="6">
        <v>2</v>
      </c>
      <c r="B5" s="2" t="s">
        <v>17</v>
      </c>
      <c r="C5" s="86">
        <f>IF(Teacher!C6=0,"",ROUND(Teacher!D6/Teacher!C6*100,0))</f>
        <v>32</v>
      </c>
      <c r="D5" s="86">
        <f>IF(Teacher!F6=0,"",ROUND(Teacher!G6/Teacher!F6*100,0))</f>
        <v>47</v>
      </c>
      <c r="E5" s="86">
        <f>IF(Teacher!I6=0,"",ROUND(Teacher!J6/Teacher!I6*100,0))</f>
        <v>55</v>
      </c>
      <c r="F5" s="151">
        <f>IF(Teacher!L6=0,"",ROUND(Teacher!M6/Teacher!L6*100,0))</f>
        <v>48</v>
      </c>
      <c r="G5" s="151">
        <f>IF(Teacher!O6=0,"",ROUND(Teacher!P6/Teacher!O6*100,0))</f>
        <v>65</v>
      </c>
    </row>
    <row r="6" spans="1:7" ht="21.75" customHeight="1">
      <c r="A6" s="6">
        <v>3</v>
      </c>
      <c r="B6" s="2" t="s">
        <v>48</v>
      </c>
      <c r="C6" s="86">
        <f>IF(Teacher!C7=0,"",ROUND(Teacher!D7/Teacher!C7*100,0))</f>
        <v>42</v>
      </c>
      <c r="D6" s="86">
        <f>IF(Teacher!F7=0,"",ROUND(Teacher!G7/Teacher!F7*100,0))</f>
        <v>33</v>
      </c>
      <c r="E6" s="86">
        <f>IF(Teacher!I7=0,"",ROUND(Teacher!J7/Teacher!I7*100,0))</f>
        <v>31</v>
      </c>
      <c r="F6" s="151">
        <f>IF(Teacher!L7=0,"",ROUND(Teacher!M7/Teacher!L7*100,0))</f>
        <v>57</v>
      </c>
      <c r="G6" s="151" t="str">
        <f>IF(Teacher!O7=0,"",ROUND(Teacher!P7/Teacher!O7*100,0))</f>
        <v/>
      </c>
    </row>
    <row r="7" spans="1:7" ht="21.75" customHeight="1">
      <c r="A7" s="6">
        <v>4</v>
      </c>
      <c r="B7" s="3" t="s">
        <v>49</v>
      </c>
      <c r="C7" s="86">
        <f>IF(Teacher!C8=0,"",ROUND(Teacher!D8/Teacher!C8*100,0))</f>
        <v>44</v>
      </c>
      <c r="D7" s="86">
        <f>IF(Teacher!F8=0,"",ROUND(Teacher!G8/Teacher!F8*100,0))</f>
        <v>17</v>
      </c>
      <c r="E7" s="86">
        <f>IF(Teacher!I8=0,"",ROUND(Teacher!J8/Teacher!I8*100,0))</f>
        <v>58</v>
      </c>
      <c r="F7" s="151">
        <f>IF(Teacher!L8=0,"",ROUND(Teacher!M8/Teacher!L8*100,0))</f>
        <v>61</v>
      </c>
      <c r="G7" s="151">
        <f>IF(Teacher!O8=0,"",ROUND(Teacher!P8/Teacher!O8*100,0))</f>
        <v>50</v>
      </c>
    </row>
    <row r="8" spans="1:7" ht="21.75" customHeight="1">
      <c r="A8" s="6">
        <v>5</v>
      </c>
      <c r="B8" s="3" t="s">
        <v>19</v>
      </c>
      <c r="C8" s="86">
        <f>IF(Teacher!C9=0,"",ROUND(Teacher!D9/Teacher!C9*100,0))</f>
        <v>53</v>
      </c>
      <c r="D8" s="86">
        <f>IF(Teacher!F9=0,"",ROUND(Teacher!G9/Teacher!F9*100,0))</f>
        <v>57</v>
      </c>
      <c r="E8" s="86">
        <f>IF(Teacher!I9=0,"",ROUND(Teacher!J9/Teacher!I9*100,0))</f>
        <v>54</v>
      </c>
      <c r="F8" s="151">
        <f>IF(Teacher!L9=0,"",ROUND(Teacher!M9/Teacher!L9*100,0))</f>
        <v>56</v>
      </c>
      <c r="G8" s="151">
        <f>IF(Teacher!O9=0,"",ROUND(Teacher!P9/Teacher!O9*100,0))</f>
        <v>212</v>
      </c>
    </row>
    <row r="9" spans="1:7" ht="21.75" customHeight="1">
      <c r="A9" s="6">
        <v>6</v>
      </c>
      <c r="B9" s="2" t="s">
        <v>20</v>
      </c>
      <c r="C9" s="86">
        <f>IF(Teacher!C10=0,"",ROUND(Teacher!D10/Teacher!C10*100,0))</f>
        <v>122</v>
      </c>
      <c r="D9" s="86">
        <f>IF(Teacher!F10=0,"",ROUND(Teacher!G10/Teacher!F10*100,0))</f>
        <v>150</v>
      </c>
      <c r="E9" s="86">
        <f>IF(Teacher!I10=0,"",ROUND(Teacher!J10/Teacher!I10*100,0))</f>
        <v>256</v>
      </c>
      <c r="F9" s="151">
        <f>IF(Teacher!L10=0,"",ROUND(Teacher!M10/Teacher!L10*100,0))</f>
        <v>927</v>
      </c>
      <c r="G9" s="151" t="str">
        <f>IF(Teacher!O10=0,"",ROUND(Teacher!P10/Teacher!O10*100,0))</f>
        <v/>
      </c>
    </row>
    <row r="10" spans="1:7" ht="21.75" customHeight="1">
      <c r="A10" s="6">
        <v>7</v>
      </c>
      <c r="B10" s="2" t="s">
        <v>21</v>
      </c>
      <c r="C10" s="86">
        <f>IF(Teacher!C11=0,"",ROUND(Teacher!D11/Teacher!C11*100,0))</f>
        <v>48</v>
      </c>
      <c r="D10" s="86">
        <f>IF(Teacher!F11=0,"",ROUND(Teacher!G11/Teacher!F11*100,0))</f>
        <v>39</v>
      </c>
      <c r="E10" s="86">
        <f>IF(Teacher!I11=0,"",ROUND(Teacher!J11/Teacher!I11*100,0))</f>
        <v>104</v>
      </c>
      <c r="F10" s="151" t="str">
        <f>IF(Teacher!L11=0,"",ROUND(Teacher!M11/Teacher!L11*100,0))</f>
        <v/>
      </c>
      <c r="G10" s="151" t="str">
        <f>IF(Teacher!O11=0,"",ROUND(Teacher!P11/Teacher!O11*100,0))</f>
        <v/>
      </c>
    </row>
    <row r="11" spans="1:7" ht="21.75" customHeight="1">
      <c r="A11" s="6">
        <v>8</v>
      </c>
      <c r="B11" s="2" t="s">
        <v>22</v>
      </c>
      <c r="C11" s="86">
        <f>IF(Teacher!C12=0,"",ROUND(Teacher!D12/Teacher!C12*100,0))</f>
        <v>89</v>
      </c>
      <c r="D11" s="86">
        <f>IF(Teacher!F12=0,"",ROUND(Teacher!G12/Teacher!F12*100,0))</f>
        <v>78</v>
      </c>
      <c r="E11" s="86">
        <f>IF(Teacher!I12=0,"",ROUND(Teacher!J12/Teacher!I12*100,0))</f>
        <v>79</v>
      </c>
      <c r="F11" s="151">
        <f>IF(Teacher!L12=0,"",ROUND(Teacher!M12/Teacher!L12*100,0))</f>
        <v>93</v>
      </c>
      <c r="G11" s="151">
        <f>IF(Teacher!O12=0,"",ROUND(Teacher!P12/Teacher!O12*100,0))</f>
        <v>750</v>
      </c>
    </row>
    <row r="12" spans="1:7" ht="21.75" customHeight="1">
      <c r="A12" s="9">
        <v>9</v>
      </c>
      <c r="B12" s="2" t="s">
        <v>50</v>
      </c>
      <c r="C12" s="86">
        <f>IF(Teacher!C13=0,"",ROUND(Teacher!D13/Teacher!C13*100,0))</f>
        <v>54</v>
      </c>
      <c r="D12" s="86">
        <f>IF(Teacher!F13=0,"",ROUND(Teacher!G13/Teacher!F13*100,0))</f>
        <v>95</v>
      </c>
      <c r="E12" s="86">
        <f>IF(Teacher!I13=0,"",ROUND(Teacher!J13/Teacher!I13*100,0))</f>
        <v>72</v>
      </c>
      <c r="F12" s="151">
        <f>IF(Teacher!L13=0,"",ROUND(Teacher!M13/Teacher!L13*100,0))</f>
        <v>80</v>
      </c>
      <c r="G12" s="151" t="str">
        <f>IF(Teacher!O13=0,"",ROUND(Teacher!P13/Teacher!O13*100,0))</f>
        <v/>
      </c>
    </row>
    <row r="13" spans="1:7" ht="21.75" customHeight="1">
      <c r="A13" s="6">
        <v>10</v>
      </c>
      <c r="B13" s="2" t="s">
        <v>51</v>
      </c>
      <c r="C13" s="86">
        <f>IF(Teacher!C14=0,"",ROUND(Teacher!D14/Teacher!C14*100,0))</f>
        <v>72</v>
      </c>
      <c r="D13" s="86">
        <f>IF(Teacher!F14=0,"",ROUND(Teacher!G14/Teacher!F14*100,0))</f>
        <v>77</v>
      </c>
      <c r="E13" s="86">
        <f>IF(Teacher!I14=0,"",ROUND(Teacher!J14/Teacher!I14*100,0))</f>
        <v>81</v>
      </c>
      <c r="F13" s="151">
        <f>IF(Teacher!L14=0,"",ROUND(Teacher!M14/Teacher!L14*100,0))</f>
        <v>65</v>
      </c>
      <c r="G13" s="151">
        <f>IF(Teacher!O14=0,"",ROUND(Teacher!P14/Teacher!O14*100,0))</f>
        <v>470</v>
      </c>
    </row>
    <row r="14" spans="1:7" ht="21.75" customHeight="1">
      <c r="A14" s="6">
        <v>11</v>
      </c>
      <c r="B14" s="2" t="s">
        <v>52</v>
      </c>
      <c r="C14" s="86" t="str">
        <f>IF(Teacher!C15=0,"",ROUND(Teacher!D15/Teacher!C15*100,0))</f>
        <v/>
      </c>
      <c r="D14" s="86" t="str">
        <f>IF(Teacher!F15=0,"",ROUND(Teacher!G15/Teacher!F15*100,0))</f>
        <v/>
      </c>
      <c r="E14" s="86" t="str">
        <f>IF(Teacher!I15=0,"",ROUND(Teacher!J15/Teacher!I15*100,0))</f>
        <v/>
      </c>
      <c r="F14" s="151" t="str">
        <f>IF(Teacher!L15=0,"",ROUND(Teacher!M15/Teacher!L15*100,0))</f>
        <v/>
      </c>
      <c r="G14" s="151" t="str">
        <f>IF(Teacher!O15=0,"",ROUND(Teacher!P15/Teacher!O15*100,0))</f>
        <v/>
      </c>
    </row>
    <row r="15" spans="1:7" ht="21.75" customHeight="1">
      <c r="A15" s="6">
        <v>12</v>
      </c>
      <c r="B15" s="2" t="s">
        <v>25</v>
      </c>
      <c r="C15" s="86">
        <f>IF(Teacher!C16=0,"",ROUND(Teacher!D16/Teacher!C16*100,0))</f>
        <v>46</v>
      </c>
      <c r="D15" s="86">
        <f>IF(Teacher!F16=0,"",ROUND(Teacher!G16/Teacher!F16*100,0))</f>
        <v>84</v>
      </c>
      <c r="E15" s="86">
        <f>IF(Teacher!I16=0,"",ROUND(Teacher!J16/Teacher!I16*100,0))</f>
        <v>135</v>
      </c>
      <c r="F15" s="151">
        <f>IF(Teacher!L16=0,"",ROUND(Teacher!M16/Teacher!L16*100,0))</f>
        <v>94</v>
      </c>
      <c r="G15" s="151" t="str">
        <f>IF(Teacher!O16=0,"",ROUND(Teacher!P16/Teacher!O16*100,0))</f>
        <v/>
      </c>
    </row>
    <row r="16" spans="1:7" ht="21.75" customHeight="1">
      <c r="A16" s="6">
        <v>13</v>
      </c>
      <c r="B16" s="2" t="s">
        <v>53</v>
      </c>
      <c r="C16" s="86">
        <f>IF(Teacher!C17=0,"",ROUND(Teacher!D17/Teacher!C17*100,0))</f>
        <v>283</v>
      </c>
      <c r="D16" s="86">
        <f>IF(Teacher!F17=0,"",ROUND(Teacher!G17/Teacher!F17*100,0))</f>
        <v>249</v>
      </c>
      <c r="E16" s="86">
        <f>IF(Teacher!I17=0,"",ROUND(Teacher!J17/Teacher!I17*100,0))</f>
        <v>235</v>
      </c>
      <c r="F16" s="151">
        <f>IF(Teacher!L17=0,"",ROUND(Teacher!M17/Teacher!L17*100,0))</f>
        <v>309</v>
      </c>
      <c r="G16" s="151" t="str">
        <f>IF(Teacher!O17=0,"",ROUND(Teacher!P17/Teacher!O17*100,0))</f>
        <v/>
      </c>
    </row>
    <row r="17" spans="1:7" ht="21.75" customHeight="1">
      <c r="A17" s="6">
        <v>14</v>
      </c>
      <c r="B17" s="2" t="s">
        <v>27</v>
      </c>
      <c r="C17" s="86">
        <f>IF(Teacher!C18=0,"",ROUND(Teacher!D18/Teacher!C18*100,0))</f>
        <v>68</v>
      </c>
      <c r="D17" s="86">
        <f>IF(Teacher!F18=0,"",ROUND(Teacher!G18/Teacher!F18*100,0))</f>
        <v>68</v>
      </c>
      <c r="E17" s="86">
        <f>IF(Teacher!I18=0,"",ROUND(Teacher!J18/Teacher!I18*100,0))</f>
        <v>43</v>
      </c>
      <c r="F17" s="151">
        <f>IF(Teacher!L18=0,"",ROUND(Teacher!M18/Teacher!L18*100,0))</f>
        <v>45</v>
      </c>
      <c r="G17" s="151" t="str">
        <f>IF(Teacher!O18=0,"",ROUND(Teacher!P18/Teacher!O18*100,0))</f>
        <v/>
      </c>
    </row>
    <row r="18" spans="1:7" ht="21.75" customHeight="1">
      <c r="A18" s="6">
        <v>15</v>
      </c>
      <c r="B18" s="2" t="s">
        <v>28</v>
      </c>
      <c r="C18" s="86">
        <f>IF(Teacher!C19=0,"",ROUND(Teacher!D19/Teacher!C19*100,0))</f>
        <v>47</v>
      </c>
      <c r="D18" s="86">
        <f>IF(Teacher!F19=0,"",ROUND(Teacher!G19/Teacher!F19*100,0))</f>
        <v>46</v>
      </c>
      <c r="E18" s="86">
        <f>IF(Teacher!I19=0,"",ROUND(Teacher!J19/Teacher!I19*100,0))</f>
        <v>89</v>
      </c>
      <c r="F18" s="151">
        <f>IF(Teacher!L19=0,"",ROUND(Teacher!M19/Teacher!L19*100,0))</f>
        <v>86</v>
      </c>
      <c r="G18" s="151" t="str">
        <f>IF(Teacher!O19=0,"",ROUND(Teacher!P19/Teacher!O19*100,0))</f>
        <v/>
      </c>
    </row>
    <row r="19" spans="1:7" ht="21.75" customHeight="1">
      <c r="A19" s="6">
        <v>16</v>
      </c>
      <c r="B19" s="2" t="s">
        <v>29</v>
      </c>
      <c r="C19" s="86">
        <f>IF(Teacher!C20=0,"",ROUND(Teacher!D20/Teacher!C20*100,0))</f>
        <v>82</v>
      </c>
      <c r="D19" s="86">
        <f>IF(Teacher!F20=0,"",ROUND(Teacher!G20/Teacher!F20*100,0))</f>
        <v>68</v>
      </c>
      <c r="E19" s="86">
        <f>IF(Teacher!I20=0,"",ROUND(Teacher!J20/Teacher!I20*100,0))</f>
        <v>70</v>
      </c>
      <c r="F19" s="151">
        <f>IF(Teacher!L20=0,"",ROUND(Teacher!M20/Teacher!L20*100,0))</f>
        <v>63</v>
      </c>
      <c r="G19" s="151" t="str">
        <f>IF(Teacher!O20=0,"",ROUND(Teacher!P20/Teacher!O20*100,0))</f>
        <v/>
      </c>
    </row>
    <row r="20" spans="1:7" ht="21.75" customHeight="1">
      <c r="A20" s="6">
        <v>17</v>
      </c>
      <c r="B20" s="2" t="s">
        <v>30</v>
      </c>
      <c r="C20" s="86">
        <f>IF(Teacher!C21=0,"",ROUND(Teacher!D21/Teacher!C21*100,0))</f>
        <v>112</v>
      </c>
      <c r="D20" s="86">
        <f>IF(Teacher!F21=0,"",ROUND(Teacher!G21/Teacher!F21*100,0))</f>
        <v>111</v>
      </c>
      <c r="E20" s="86">
        <f>IF(Teacher!I21=0,"",ROUND(Teacher!J21/Teacher!I21*100,0))</f>
        <v>118</v>
      </c>
      <c r="F20" s="151">
        <f>IF(Teacher!L21=0,"",ROUND(Teacher!M21/Teacher!L21*100,0))</f>
        <v>213</v>
      </c>
      <c r="G20" s="151">
        <f>IF(Teacher!O21=0,"",ROUND(Teacher!P21/Teacher!O21*100,0))</f>
        <v>153</v>
      </c>
    </row>
    <row r="21" spans="1:7" ht="21.75" customHeight="1">
      <c r="A21" s="6">
        <v>18</v>
      </c>
      <c r="B21" s="2" t="s">
        <v>31</v>
      </c>
      <c r="C21" s="86">
        <f>IF(Teacher!C22=0,"",ROUND(Teacher!D22/Teacher!C22*100,0))</f>
        <v>78</v>
      </c>
      <c r="D21" s="86">
        <f>IF(Teacher!F22=0,"",ROUND(Teacher!G22/Teacher!F22*100,0))</f>
        <v>42</v>
      </c>
      <c r="E21" s="86">
        <f>IF(Teacher!I22=0,"",ROUND(Teacher!J22/Teacher!I22*100,0))</f>
        <v>50</v>
      </c>
      <c r="F21" s="151">
        <f>IF(Teacher!L22=0,"",ROUND(Teacher!M22/Teacher!L22*100,0))</f>
        <v>112</v>
      </c>
      <c r="G21" s="151" t="str">
        <f>IF(Teacher!O22=0,"",ROUND(Teacher!P22/Teacher!O22*100,0))</f>
        <v/>
      </c>
    </row>
    <row r="22" spans="1:7" ht="21.75" customHeight="1">
      <c r="A22" s="6">
        <v>19</v>
      </c>
      <c r="B22" s="2" t="s">
        <v>54</v>
      </c>
      <c r="C22" s="86">
        <f>IF(Teacher!C23=0,"",ROUND(Teacher!D23/Teacher!C23*100,0))</f>
        <v>101</v>
      </c>
      <c r="D22" s="86">
        <f>IF(Teacher!F23=0,"",ROUND(Teacher!G23/Teacher!F23*100,0))</f>
        <v>66</v>
      </c>
      <c r="E22" s="86">
        <f>IF(Teacher!I23=0,"",ROUND(Teacher!J23/Teacher!I23*100,0))</f>
        <v>57</v>
      </c>
      <c r="F22" s="151">
        <f>IF(Teacher!L23=0,"",ROUND(Teacher!M23/Teacher!L23*100,0))</f>
        <v>59</v>
      </c>
      <c r="G22" s="151" t="str">
        <f>IF(Teacher!O23=0,"",ROUND(Teacher!P23/Teacher!O23*100,0))</f>
        <v/>
      </c>
    </row>
    <row r="23" spans="1:7" ht="21.75" customHeight="1">
      <c r="A23" s="6">
        <v>20</v>
      </c>
      <c r="B23" s="2" t="s">
        <v>55</v>
      </c>
      <c r="C23" s="86">
        <f>IF(Teacher!C24=0,"",ROUND(Teacher!D24/Teacher!C24*100,0))</f>
        <v>32</v>
      </c>
      <c r="D23" s="86">
        <f>IF(Teacher!F24=0,"",ROUND(Teacher!G24/Teacher!F24*100,0))</f>
        <v>32</v>
      </c>
      <c r="E23" s="86">
        <f>IF(Teacher!I24=0,"",ROUND(Teacher!J24/Teacher!I24*100,0))</f>
        <v>48</v>
      </c>
      <c r="F23" s="151">
        <f>IF(Teacher!L24=0,"",ROUND(Teacher!M24/Teacher!L24*100,0))</f>
        <v>73</v>
      </c>
      <c r="G23" s="151" t="str">
        <f>IF(Teacher!O24=0,"",ROUND(Teacher!P24/Teacher!O24*100,0))</f>
        <v/>
      </c>
    </row>
    <row r="24" spans="1:7" ht="21.75" customHeight="1">
      <c r="A24" s="6">
        <v>21</v>
      </c>
      <c r="B24" s="2" t="s">
        <v>56</v>
      </c>
      <c r="C24" s="86">
        <f>IF(Teacher!C25=0,"",ROUND(Teacher!D25/Teacher!C25*100,0))</f>
        <v>177</v>
      </c>
      <c r="D24" s="86">
        <f>IF(Teacher!F25=0,"",ROUND(Teacher!G25/Teacher!F25*100,0))</f>
        <v>171</v>
      </c>
      <c r="E24" s="86">
        <f>IF(Teacher!I25=0,"",ROUND(Teacher!J25/Teacher!I25*100,0))</f>
        <v>160</v>
      </c>
      <c r="F24" s="151">
        <f>IF(Teacher!L25=0,"",ROUND(Teacher!M25/Teacher!L25*100,0))</f>
        <v>186</v>
      </c>
      <c r="G24" s="151" t="str">
        <f>IF(Teacher!O25=0,"",ROUND(Teacher!P25/Teacher!O25*100,0))</f>
        <v/>
      </c>
    </row>
    <row r="25" spans="1:7" ht="21.75" customHeight="1">
      <c r="A25" s="6">
        <v>22</v>
      </c>
      <c r="B25" s="2" t="s">
        <v>32</v>
      </c>
      <c r="C25" s="86">
        <f>IF(Teacher!C26=0,"",ROUND(Teacher!D26/Teacher!C26*100,0))</f>
        <v>39</v>
      </c>
      <c r="D25" s="86">
        <f>IF(Teacher!F26=0,"",ROUND(Teacher!G26/Teacher!F26*100,0))</f>
        <v>35</v>
      </c>
      <c r="E25" s="86">
        <f>IF(Teacher!I26=0,"",ROUND(Teacher!J26/Teacher!I26*100,0))</f>
        <v>47</v>
      </c>
      <c r="F25" s="151">
        <f>IF(Teacher!L26=0,"",ROUND(Teacher!M26/Teacher!L26*100,0))</f>
        <v>46</v>
      </c>
      <c r="G25" s="151">
        <f>IF(Teacher!O26=0,"",ROUND(Teacher!P26/Teacher!O26*100,0))</f>
        <v>100</v>
      </c>
    </row>
    <row r="26" spans="1:7" ht="21.75" customHeight="1">
      <c r="A26" s="6">
        <v>23</v>
      </c>
      <c r="B26" s="2" t="s">
        <v>33</v>
      </c>
      <c r="C26" s="86">
        <f>IF(Teacher!C27=0,"",ROUND(Teacher!D27/Teacher!C27*100,0))</f>
        <v>59</v>
      </c>
      <c r="D26" s="86">
        <f>IF(Teacher!F27=0,"",ROUND(Teacher!G27/Teacher!F27*100,0))</f>
        <v>77</v>
      </c>
      <c r="E26" s="86">
        <f>IF(Teacher!I27=0,"",ROUND(Teacher!J27/Teacher!I27*100,0))</f>
        <v>100</v>
      </c>
      <c r="F26" s="151">
        <f>IF(Teacher!L27=0,"",ROUND(Teacher!M27/Teacher!L27*100,0))</f>
        <v>136</v>
      </c>
      <c r="G26" s="151" t="str">
        <f>IF(Teacher!O27=0,"",ROUND(Teacher!P27/Teacher!O27*100,0))</f>
        <v/>
      </c>
    </row>
    <row r="27" spans="1:7" ht="21.75" customHeight="1">
      <c r="A27" s="6">
        <v>24</v>
      </c>
      <c r="B27" s="2" t="s">
        <v>34</v>
      </c>
      <c r="C27" s="86">
        <f>IF(Teacher!C28=0,"",ROUND(Teacher!D28/Teacher!C28*100,0))</f>
        <v>124</v>
      </c>
      <c r="D27" s="86">
        <f>IF(Teacher!F28=0,"",ROUND(Teacher!G28/Teacher!F28*100,0))</f>
        <v>132</v>
      </c>
      <c r="E27" s="86">
        <f>IF(Teacher!I28=0,"",ROUND(Teacher!J28/Teacher!I28*100,0))</f>
        <v>139</v>
      </c>
      <c r="F27" s="151">
        <f>IF(Teacher!L28=0,"",ROUND(Teacher!M28/Teacher!L28*100,0))</f>
        <v>260</v>
      </c>
      <c r="G27" s="151" t="str">
        <f>IF(Teacher!O28=0,"",ROUND(Teacher!P28/Teacher!O28*100,0))</f>
        <v/>
      </c>
    </row>
    <row r="28" spans="1:7" ht="21.75" customHeight="1">
      <c r="A28" s="6">
        <v>25</v>
      </c>
      <c r="B28" s="2" t="s">
        <v>35</v>
      </c>
      <c r="C28" s="86">
        <f>IF(Teacher!C29=0,"",ROUND(Teacher!D29/Teacher!C29*100,0))</f>
        <v>61</v>
      </c>
      <c r="D28" s="86">
        <f>IF(Teacher!F29=0,"",ROUND(Teacher!G29/Teacher!F29*100,0))</f>
        <v>37</v>
      </c>
      <c r="E28" s="86">
        <f>IF(Teacher!I29=0,"",ROUND(Teacher!J29/Teacher!I29*100,0))</f>
        <v>27</v>
      </c>
      <c r="F28" s="151">
        <f>IF(Teacher!L29=0,"",ROUND(Teacher!M29/Teacher!L29*100,0))</f>
        <v>28</v>
      </c>
      <c r="G28" s="151" t="str">
        <f>IF(Teacher!O29=0,"",ROUND(Teacher!P29/Teacher!O29*100,0))</f>
        <v/>
      </c>
    </row>
    <row r="29" spans="1:7" ht="21.75" customHeight="1">
      <c r="A29" s="6">
        <v>26</v>
      </c>
      <c r="B29" s="2" t="s">
        <v>36</v>
      </c>
      <c r="C29" s="86">
        <f>IF(Teacher!C30=0,"",ROUND(Teacher!D30/Teacher!C30*100,0))</f>
        <v>22</v>
      </c>
      <c r="D29" s="86">
        <f>IF(Teacher!F30=0,"",ROUND(Teacher!G30/Teacher!F30*100,0))</f>
        <v>27</v>
      </c>
      <c r="E29" s="86">
        <f>IF(Teacher!I30=0,"",ROUND(Teacher!J30/Teacher!I30*100,0))</f>
        <v>46</v>
      </c>
      <c r="F29" s="151">
        <f>IF(Teacher!L30=0,"",ROUND(Teacher!M30/Teacher!L30*100,0))</f>
        <v>88</v>
      </c>
      <c r="G29" s="151" t="str">
        <f>IF(Teacher!O30=0,"",ROUND(Teacher!P30/Teacher!O30*100,0))</f>
        <v/>
      </c>
    </row>
    <row r="30" spans="1:7" ht="21.75" customHeight="1">
      <c r="A30" s="6">
        <v>27</v>
      </c>
      <c r="B30" s="2" t="s">
        <v>37</v>
      </c>
      <c r="C30" s="86">
        <f>IF(Teacher!C31=0,"",ROUND(Teacher!D31/Teacher!C31*100,0))</f>
        <v>32</v>
      </c>
      <c r="D30" s="86">
        <f>IF(Teacher!F31=0,"",ROUND(Teacher!G31/Teacher!F31*100,0))</f>
        <v>39</v>
      </c>
      <c r="E30" s="86">
        <f>IF(Teacher!I31=0,"",ROUND(Teacher!J31/Teacher!I31*100,0))</f>
        <v>59</v>
      </c>
      <c r="F30" s="151">
        <f>IF(Teacher!L31=0,"",ROUND(Teacher!M31/Teacher!L31*100,0))</f>
        <v>112</v>
      </c>
      <c r="G30" s="151" t="str">
        <f>IF(Teacher!O31=0,"",ROUND(Teacher!P31/Teacher!O31*100,0))</f>
        <v/>
      </c>
    </row>
    <row r="31" spans="1:7" ht="21.75" customHeight="1">
      <c r="A31" s="6">
        <v>28</v>
      </c>
      <c r="B31" s="2" t="s">
        <v>57</v>
      </c>
      <c r="C31" s="86">
        <f>IF(Teacher!C32=0,"",ROUND(Teacher!D32/Teacher!C32*100,0))</f>
        <v>61</v>
      </c>
      <c r="D31" s="86">
        <f>IF(Teacher!F32=0,"",ROUND(Teacher!G32/Teacher!F32*100,0))</f>
        <v>61</v>
      </c>
      <c r="E31" s="86">
        <f>IF(Teacher!I32=0,"",ROUND(Teacher!J32/Teacher!I32*100,0))</f>
        <v>39</v>
      </c>
      <c r="F31" s="151">
        <f>IF(Teacher!L32=0,"",ROUND(Teacher!M32/Teacher!L32*100,0))</f>
        <v>84</v>
      </c>
      <c r="G31" s="151" t="str">
        <f>IF(Teacher!O32=0,"",ROUND(Teacher!P32/Teacher!O32*100,0))</f>
        <v/>
      </c>
    </row>
    <row r="32" spans="1:7" ht="21.75" customHeight="1">
      <c r="A32" s="6">
        <v>29</v>
      </c>
      <c r="B32" s="2" t="s">
        <v>39</v>
      </c>
      <c r="C32" s="86">
        <f>IF(Teacher!C33=0,"",ROUND(Teacher!D33/Teacher!C33*100,0))</f>
        <v>121</v>
      </c>
      <c r="D32" s="86">
        <f>IF(Teacher!F33=0,"",ROUND(Teacher!G33/Teacher!F33*100,0))</f>
        <v>135</v>
      </c>
      <c r="E32" s="86">
        <f>IF(Teacher!I33=0,"",ROUND(Teacher!J33/Teacher!I33*100,0))</f>
        <v>145</v>
      </c>
      <c r="F32" s="151">
        <f>IF(Teacher!L33=0,"",ROUND(Teacher!M33/Teacher!L33*100,0))</f>
        <v>157</v>
      </c>
      <c r="G32" s="151">
        <f>IF(Teacher!O33=0,"",ROUND(Teacher!P33/Teacher!O33*100,0))</f>
        <v>1250</v>
      </c>
    </row>
    <row r="33" spans="1:7" ht="21.75" customHeight="1">
      <c r="A33" s="6">
        <v>30</v>
      </c>
      <c r="B33" s="2" t="s">
        <v>40</v>
      </c>
      <c r="C33" s="86">
        <f>IF(Teacher!C34=0,"",ROUND(Teacher!D34/Teacher!C34*100,0))</f>
        <v>693</v>
      </c>
      <c r="D33" s="86">
        <f>IF(Teacher!F34=0,"",ROUND(Teacher!G34/Teacher!F34*100,0))</f>
        <v>422</v>
      </c>
      <c r="E33" s="86">
        <f>IF(Teacher!I34=0,"",ROUND(Teacher!J34/Teacher!I34*100,0))</f>
        <v>243</v>
      </c>
      <c r="F33" s="151">
        <f>IF(Teacher!L34=0,"",ROUND(Teacher!M34/Teacher!L34*100,0))</f>
        <v>863</v>
      </c>
      <c r="G33" s="151" t="str">
        <f>IF(Teacher!O34=0,"",ROUND(Teacher!P34/Teacher!O34*100,0))</f>
        <v/>
      </c>
    </row>
    <row r="34" spans="1:7" ht="21.75" customHeight="1">
      <c r="A34" s="6">
        <v>31</v>
      </c>
      <c r="B34" s="2" t="s">
        <v>41</v>
      </c>
      <c r="C34" s="86">
        <f>IF(Teacher!C35=0,"",ROUND(Teacher!D35/Teacher!C35*100,0))</f>
        <v>81</v>
      </c>
      <c r="D34" s="86">
        <f>IF(Teacher!F35=0,"",ROUND(Teacher!G35/Teacher!F35*100,0))</f>
        <v>118</v>
      </c>
      <c r="E34" s="86">
        <f>IF(Teacher!I35=0,"",ROUND(Teacher!J35/Teacher!I35*100,0))</f>
        <v>63</v>
      </c>
      <c r="F34" s="151">
        <f>IF(Teacher!L35=0,"",ROUND(Teacher!M35/Teacher!L35*100,0))</f>
        <v>82</v>
      </c>
      <c r="G34" s="151" t="str">
        <f>IF(Teacher!O35=0,"",ROUND(Teacher!P35/Teacher!O35*100,0))</f>
        <v/>
      </c>
    </row>
    <row r="35" spans="1:7" ht="21.75" customHeight="1">
      <c r="A35" s="6">
        <v>32</v>
      </c>
      <c r="B35" s="2" t="s">
        <v>42</v>
      </c>
      <c r="C35" s="86">
        <f>IF(Teacher!C36=0,"",ROUND(Teacher!D36/Teacher!C36*100,0))</f>
        <v>55</v>
      </c>
      <c r="D35" s="86">
        <f>IF(Teacher!F36=0,"",ROUND(Teacher!G36/Teacher!F36*100,0))</f>
        <v>91</v>
      </c>
      <c r="E35" s="86">
        <f>IF(Teacher!I36=0,"",ROUND(Teacher!J36/Teacher!I36*100,0))</f>
        <v>93</v>
      </c>
      <c r="F35" s="151">
        <f>IF(Teacher!L36=0,"",ROUND(Teacher!M36/Teacher!L36*100,0))</f>
        <v>187</v>
      </c>
      <c r="G35" s="151">
        <f>IF(Teacher!O36=0,"",ROUND(Teacher!P36/Teacher!O36*100,0))</f>
        <v>1800</v>
      </c>
    </row>
    <row r="36" spans="1:7" ht="21.75" customHeight="1">
      <c r="A36" s="6">
        <v>33</v>
      </c>
      <c r="B36" s="2" t="s">
        <v>43</v>
      </c>
      <c r="C36" s="86">
        <f>IF(Teacher!C37=0,"",ROUND(Teacher!D37/Teacher!C37*100,0))</f>
        <v>243</v>
      </c>
      <c r="D36" s="86">
        <f>IF(Teacher!F37=0,"",ROUND(Teacher!G37/Teacher!F37*100,0))</f>
        <v>206</v>
      </c>
      <c r="E36" s="86">
        <f>IF(Teacher!I37=0,"",ROUND(Teacher!J37/Teacher!I37*100,0))</f>
        <v>497</v>
      </c>
      <c r="F36" s="151">
        <f>IF(Teacher!L37=0,"",ROUND(Teacher!M37/Teacher!L37*100,0))</f>
        <v>234</v>
      </c>
      <c r="G36" s="151">
        <f>IF(Teacher!O37=0,"",ROUND(Teacher!P37/Teacher!O37*100,0))</f>
        <v>9050</v>
      </c>
    </row>
    <row r="37" spans="1:7" ht="21.75" customHeight="1">
      <c r="A37" s="6">
        <v>34</v>
      </c>
      <c r="B37" s="2" t="s">
        <v>58</v>
      </c>
      <c r="C37" s="86">
        <f>IF(Teacher!C38=0,"",ROUND(Teacher!D38/Teacher!C38*100,0))</f>
        <v>15</v>
      </c>
      <c r="D37" s="86">
        <f>IF(Teacher!F38=0,"",ROUND(Teacher!G38/Teacher!F38*100,0))</f>
        <v>65</v>
      </c>
      <c r="E37" s="86">
        <f>IF(Teacher!I38=0,"",ROUND(Teacher!J38/Teacher!I38*100,0))</f>
        <v>74</v>
      </c>
      <c r="F37" s="151">
        <f>IF(Teacher!L38=0,"",ROUND(Teacher!M38/Teacher!L38*100,0))</f>
        <v>88</v>
      </c>
      <c r="G37" s="151" t="str">
        <f>IF(Teacher!O38=0,"",ROUND(Teacher!P38/Teacher!O38*100,0))</f>
        <v/>
      </c>
    </row>
    <row r="38" spans="1:7" ht="21.75" customHeight="1">
      <c r="A38" s="6">
        <v>35</v>
      </c>
      <c r="B38" s="2" t="s">
        <v>45</v>
      </c>
      <c r="C38" s="86">
        <f>IF(Teacher!C39=0,"",ROUND(Teacher!D39/Teacher!C39*100,0))</f>
        <v>156</v>
      </c>
      <c r="D38" s="86">
        <f>IF(Teacher!F39=0,"",ROUND(Teacher!G39/Teacher!F39*100,0))</f>
        <v>224</v>
      </c>
      <c r="E38" s="86">
        <f>IF(Teacher!I39=0,"",ROUND(Teacher!J39/Teacher!I39*100,0))</f>
        <v>219</v>
      </c>
      <c r="F38" s="151">
        <f>IF(Teacher!L39=0,"",ROUND(Teacher!M39/Teacher!L39*100,0))</f>
        <v>209</v>
      </c>
      <c r="G38" s="151">
        <f>IF(Teacher!O39=0,"",ROUND(Teacher!P39/Teacher!O39*100,0))</f>
        <v>9782</v>
      </c>
    </row>
    <row r="39" spans="1:7" s="12" customFormat="1" ht="21.75" customHeight="1">
      <c r="A39" s="192" t="s">
        <v>46</v>
      </c>
      <c r="B39" s="192"/>
      <c r="C39" s="88">
        <f>IF(Teacher!C40=0,"",ROUND(Teacher!D40/Teacher!C40*100,0))</f>
        <v>63</v>
      </c>
      <c r="D39" s="88">
        <f>IF(Teacher!F40=0,"",ROUND(Teacher!G40/Teacher!F40*100,0))</f>
        <v>63</v>
      </c>
      <c r="E39" s="88">
        <f>IF(Teacher!I40=0,"",ROUND(Teacher!J40/Teacher!I40*100,0))</f>
        <v>75</v>
      </c>
      <c r="F39" s="88">
        <f>IF(Teacher!L40=0,"",ROUND(Teacher!M40/Teacher!L40*100,0))</f>
        <v>84</v>
      </c>
      <c r="G39" s="88">
        <f>IF(Teacher!O40=0,"",ROUND(Teacher!P40/Teacher!O40*100,0))</f>
        <v>2769</v>
      </c>
    </row>
  </sheetData>
  <mergeCells count="1">
    <mergeCell ref="A39:B39"/>
  </mergeCells>
  <printOptions horizontalCentered="1"/>
  <pageMargins left="0.18" right="0.16" top="0.35" bottom="0.41" header="0.22" footer="0.17"/>
  <pageSetup paperSize="9" scale="90" firstPageNumber="46" orientation="portrait" useFirstPageNumber="1" r:id="rId1"/>
  <headerFooter alignWithMargins="0">
    <oddFooter>&amp;LStatistics of School Education 2009-10&amp;C&amp;P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50</vt:i4>
      </vt:variant>
    </vt:vector>
  </HeadingPairs>
  <TitlesOfParts>
    <vt:vector size="75" baseType="lpstr">
      <vt:lpstr>Inst</vt:lpstr>
      <vt:lpstr>InstManag</vt:lpstr>
      <vt:lpstr>EnrlAll</vt:lpstr>
      <vt:lpstr>EnrlSC</vt:lpstr>
      <vt:lpstr>EnrlST</vt:lpstr>
      <vt:lpstr>EnrlOS</vt:lpstr>
      <vt:lpstr>Teacher</vt:lpstr>
      <vt:lpstr>TrainedTeacher</vt:lpstr>
      <vt:lpstr>F-MTeacher</vt:lpstr>
      <vt:lpstr>PTR</vt:lpstr>
      <vt:lpstr>GERAll</vt:lpstr>
      <vt:lpstr>GERSC</vt:lpstr>
      <vt:lpstr>GERST</vt:lpstr>
      <vt:lpstr>GPI</vt:lpstr>
      <vt:lpstr>GPISC</vt:lpstr>
      <vt:lpstr>GPIST</vt:lpstr>
      <vt:lpstr>G-B</vt:lpstr>
      <vt:lpstr>G-BSC</vt:lpstr>
      <vt:lpstr>G-BST</vt:lpstr>
      <vt:lpstr>DropOut</vt:lpstr>
      <vt:lpstr>Total Population </vt:lpstr>
      <vt:lpstr>SC-Population</vt:lpstr>
      <vt:lpstr>ST-Population</vt:lpstr>
      <vt:lpstr>Enrl-BackSeries</vt:lpstr>
      <vt:lpstr>Enrl-School</vt:lpstr>
      <vt:lpstr>DropOut!Print_Area</vt:lpstr>
      <vt:lpstr>EnrlAll!Print_Area</vt:lpstr>
      <vt:lpstr>'Enrl-BackSeries'!Print_Area</vt:lpstr>
      <vt:lpstr>EnrlOS!Print_Area</vt:lpstr>
      <vt:lpstr>EnrlSC!Print_Area</vt:lpstr>
      <vt:lpstr>'Enrl-School'!Print_Area</vt:lpstr>
      <vt:lpstr>EnrlST!Print_Area</vt:lpstr>
      <vt:lpstr>'F-MTeacher'!Print_Area</vt:lpstr>
      <vt:lpstr>'G-B'!Print_Area</vt:lpstr>
      <vt:lpstr>'G-BSC'!Print_Area</vt:lpstr>
      <vt:lpstr>'G-BST'!Print_Area</vt:lpstr>
      <vt:lpstr>GERAll!Print_Area</vt:lpstr>
      <vt:lpstr>GERSC!Print_Area</vt:lpstr>
      <vt:lpstr>GERST!Print_Area</vt:lpstr>
      <vt:lpstr>GPI!Print_Area</vt:lpstr>
      <vt:lpstr>GPISC!Print_Area</vt:lpstr>
      <vt:lpstr>GPIST!Print_Area</vt:lpstr>
      <vt:lpstr>Inst!Print_Area</vt:lpstr>
      <vt:lpstr>InstManag!Print_Area</vt:lpstr>
      <vt:lpstr>PTR!Print_Area</vt:lpstr>
      <vt:lpstr>'SC-Population'!Print_Area</vt:lpstr>
      <vt:lpstr>'ST-Population'!Print_Area</vt:lpstr>
      <vt:lpstr>Teacher!Print_Area</vt:lpstr>
      <vt:lpstr>'Total Population '!Print_Area</vt:lpstr>
      <vt:lpstr>TrainedTeacher!Print_Area</vt:lpstr>
      <vt:lpstr>DropOut!Print_Titles</vt:lpstr>
      <vt:lpstr>EnrlAll!Print_Titles</vt:lpstr>
      <vt:lpstr>'Enrl-BackSeries'!Print_Titles</vt:lpstr>
      <vt:lpstr>EnrlOS!Print_Titles</vt:lpstr>
      <vt:lpstr>EnrlSC!Print_Titles</vt:lpstr>
      <vt:lpstr>'Enrl-School'!Print_Titles</vt:lpstr>
      <vt:lpstr>EnrlST!Print_Titles</vt:lpstr>
      <vt:lpstr>'F-MTeacher'!Print_Titles</vt:lpstr>
      <vt:lpstr>'G-B'!Print_Titles</vt:lpstr>
      <vt:lpstr>'G-BSC'!Print_Titles</vt:lpstr>
      <vt:lpstr>'G-BST'!Print_Titles</vt:lpstr>
      <vt:lpstr>GERAll!Print_Titles</vt:lpstr>
      <vt:lpstr>GERSC!Print_Titles</vt:lpstr>
      <vt:lpstr>GERST!Print_Titles</vt:lpstr>
      <vt:lpstr>GPI!Print_Titles</vt:lpstr>
      <vt:lpstr>GPISC!Print_Titles</vt:lpstr>
      <vt:lpstr>GPIST!Print_Titles</vt:lpstr>
      <vt:lpstr>Inst!Print_Titles</vt:lpstr>
      <vt:lpstr>InstManag!Print_Titles</vt:lpstr>
      <vt:lpstr>PTR!Print_Titles</vt:lpstr>
      <vt:lpstr>'SC-Population'!Print_Titles</vt:lpstr>
      <vt:lpstr>'ST-Population'!Print_Titles</vt:lpstr>
      <vt:lpstr>Teacher!Print_Titles</vt:lpstr>
      <vt:lpstr>'Total Population '!Print_Titles</vt:lpstr>
      <vt:lpstr>TrainedTeacher!Print_Titles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2014-03-12T08:53:06Z</dcterms:modified>
</cp:coreProperties>
</file>