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360" yWindow="270" windowWidth="14940" windowHeight="9150" firstSheet="22" activeTab="22"/>
  </bookViews>
  <sheets>
    <sheet name="1UniNo" sheetId="4" r:id="rId1"/>
    <sheet name="2CollegeIndicator" sheetId="10" r:id="rId2"/>
    <sheet name="3ManagementCollegeNo" sheetId="7" r:id="rId3"/>
    <sheet name="4TotalEnr" sheetId="13" r:id="rId4"/>
    <sheet name="4aTotalRegularEnr" sheetId="25" r:id="rId5"/>
    <sheet name="5UnivActwithConsUnit" sheetId="15" r:id="rId6"/>
    <sheet name="6CollegeAct" sheetId="16" r:id="rId7"/>
    <sheet name="7AllSAAct" sheetId="17" r:id="rId8"/>
    <sheet name="8CollegeEst" sheetId="12" r:id="rId9"/>
    <sheet name="9TotalEnrCategory" sheetId="20" r:id="rId10"/>
    <sheet name="10TotalEnrPWDMin" sheetId="21" r:id="rId11"/>
    <sheet name="11GER" sheetId="26" r:id="rId12"/>
    <sheet name="12GPI" sheetId="27" r:id="rId13"/>
    <sheet name="13TeacherCategory" sheetId="28" r:id="rId14"/>
    <sheet name="14TeacherPost" sheetId="29" r:id="rId15"/>
    <sheet name="14aTeacherPostEstimatedUC" sheetId="43" r:id="rId16"/>
    <sheet name="14bTeacherPostEstimatedU" sheetId="44" r:id="rId17"/>
    <sheet name="ManagementCollegeNo (2)" sheetId="11" state="hidden" r:id="rId18"/>
    <sheet name="WomenCollege" sheetId="3" state="hidden" r:id="rId19"/>
    <sheet name="15PTR" sheetId="48" r:id="rId20"/>
    <sheet name="16UnivEnrolinclConstituentUnits" sheetId="49" r:id="rId21"/>
    <sheet name="17TypeTeacherPostEstimated" sheetId="45" r:id="rId22"/>
    <sheet name="18TypePTR" sheetId="50" r:id="rId23"/>
    <sheet name="27TypeEnrolmentCategory-Est" sheetId="38" state="hidden" r:id="rId24"/>
    <sheet name="28TypeEnrolmentCategoryPWDMin" sheetId="39" state="hidden" r:id="rId25"/>
    <sheet name="30TypeTeacherCategoryEstimated" sheetId="46" state="hidden" r:id="rId26"/>
    <sheet name="39Pop2012" sheetId="33" r:id="rId27"/>
    <sheet name="StandAlone" sheetId="35" state="hidden" r:id="rId28"/>
    <sheet name="14TotalEnrCategory-Actual" sheetId="37" state="hidden" r:id="rId29"/>
    <sheet name="6aTotalDistanceEnr" sheetId="42" state="hidden" r:id="rId30"/>
    <sheet name="4CollegeIndicator (2)" sheetId="34" state="hidden" r:id="rId31"/>
    <sheet name="RespondingTypeCollege" sheetId="9" state="hidden" r:id="rId32"/>
    <sheet name="Paste" sheetId="1" state="hidden" r:id="rId33"/>
    <sheet name="StandaloneMgt" sheetId="5" state="hidden" r:id="rId34"/>
  </sheets>
  <externalReferences>
    <externalReference r:id="rId35"/>
    <externalReference r:id="rId36"/>
    <externalReference r:id="rId37"/>
    <externalReference r:id="rId38"/>
  </externalReferences>
  <definedNames>
    <definedName name="_xlnm._FilterDatabase" localSheetId="30" hidden="1">'4CollegeIndicator (2)'!$A$2:$F$2</definedName>
    <definedName name="_xlnm.Print_Area" localSheetId="10">'10TotalEnrPWDMin'!$A$1:$K$40</definedName>
    <definedName name="_xlnm.Print_Area" localSheetId="11">'11GER'!$A$1:$K$39</definedName>
    <definedName name="_xlnm.Print_Area" localSheetId="12">'12GPI'!$A$1:$E$38</definedName>
    <definedName name="_xlnm.Print_Area" localSheetId="13">'13TeacherCategory'!$A$1:$V$39</definedName>
    <definedName name="_xlnm.Print_Area" localSheetId="15">'14aTeacherPostEstimatedUC'!$A$1:$V$39</definedName>
    <definedName name="_xlnm.Print_Area" localSheetId="16">'14bTeacherPostEstimatedU'!$A$1:$V$39</definedName>
    <definedName name="_xlnm.Print_Area" localSheetId="14">'14TeacherPost'!$A$1:$V$39</definedName>
    <definedName name="_xlnm.Print_Area" localSheetId="28">'14TotalEnrCategory-Actual'!$A$1:$N$40</definedName>
    <definedName name="_xlnm.Print_Area" localSheetId="19">'15PTR'!$A$1:$H$39</definedName>
    <definedName name="_xlnm.Print_Area" localSheetId="20">'16UnivEnrolinclConstituentUnits'!$A$1:$AB$20</definedName>
    <definedName name="_xlnm.Print_Area" localSheetId="21">'17TypeTeacherPostEstimated'!$A$1:$V$19</definedName>
    <definedName name="_xlnm.Print_Area" localSheetId="22">'18TypePTR'!$A$1:$C$18</definedName>
    <definedName name="_xlnm.Print_Area" localSheetId="23">'27TypeEnrolmentCategory-Est'!$A$1:$M$20</definedName>
    <definedName name="_xlnm.Print_Area" localSheetId="24">'28TypeEnrolmentCategoryPWDMin'!$A$1:$M$20</definedName>
    <definedName name="_xlnm.Print_Area" localSheetId="1">'2CollegeIndicator'!$A$1:$E$39</definedName>
    <definedName name="_xlnm.Print_Area" localSheetId="25">'30TypeTeacherCategoryEstimated'!$A$1:$V$19</definedName>
    <definedName name="_xlnm.Print_Area" localSheetId="26">'39Pop2012'!$A$1:$K$40</definedName>
    <definedName name="_xlnm.Print_Area" localSheetId="2">'3ManagementCollegeNo'!$A$1:$K$39</definedName>
    <definedName name="_xlnm.Print_Area" localSheetId="4">'4aTotalRegularEnr'!$A$1:$AC$40</definedName>
    <definedName name="_xlnm.Print_Area" localSheetId="30">'4CollegeIndicator (2)'!$A$1:$F$37</definedName>
    <definedName name="_xlnm.Print_Area" localSheetId="3">'4TotalEnr'!$A$1:$AC$40</definedName>
    <definedName name="_xlnm.Print_Area" localSheetId="5">'5UnivActwithConsUnit'!$A$1:$AE$41</definedName>
    <definedName name="_xlnm.Print_Area" localSheetId="29">'6aTotalDistanceEnr'!$A$1:$AC$40</definedName>
    <definedName name="_xlnm.Print_Area" localSheetId="6">'6CollegeAct'!$A$1:$AF$40</definedName>
    <definedName name="_xlnm.Print_Area" localSheetId="7">'7AllSAAct'!$A$1:$AL$41</definedName>
    <definedName name="_xlnm.Print_Area" localSheetId="8">'8CollegeEst'!$A$1:$H$40</definedName>
    <definedName name="_xlnm.Print_Area" localSheetId="9">'9TotalEnrCategory'!$A$1:$N$40</definedName>
    <definedName name="_xlnm.Print_Area" localSheetId="17">'ManagementCollegeNo (2)'!$A$1:$K$59</definedName>
    <definedName name="_xlnm.Print_Area" localSheetId="27">StandAlone!$A$1:$AF$40</definedName>
    <definedName name="_xlnm.Print_Area" localSheetId="18">WomenCollege!$A$1:$L$38</definedName>
    <definedName name="_xlnm.Print_Titles" localSheetId="10">'10TotalEnrPWDMin'!$A:$B</definedName>
    <definedName name="_xlnm.Print_Titles" localSheetId="12">'12GPI'!$A:$B</definedName>
    <definedName name="_xlnm.Print_Titles" localSheetId="13">'13TeacherCategory'!$A:$A,'13TeacherCategory'!$1:$3</definedName>
    <definedName name="_xlnm.Print_Titles" localSheetId="15">'14aTeacherPostEstimatedUC'!$A:$A</definedName>
    <definedName name="_xlnm.Print_Titles" localSheetId="16">'14bTeacherPostEstimatedU'!$A:$A</definedName>
    <definedName name="_xlnm.Print_Titles" localSheetId="14">'14TeacherPost'!$A:$A</definedName>
    <definedName name="_xlnm.Print_Titles" localSheetId="28">'14TotalEnrCategory-Actual'!$A:$B</definedName>
    <definedName name="_xlnm.Print_Titles" localSheetId="19">'15PTR'!$A:$B</definedName>
    <definedName name="_xlnm.Print_Titles" localSheetId="20">'16UnivEnrolinclConstituentUnits'!$A:$A,'16UnivEnrolinclConstituentUnits'!$1:$4</definedName>
    <definedName name="_xlnm.Print_Titles" localSheetId="21">'17TypeTeacherPostEstimated'!$A:$A</definedName>
    <definedName name="_xlnm.Print_Titles" localSheetId="22">'18TypePTR'!$A:$A</definedName>
    <definedName name="_xlnm.Print_Titles" localSheetId="23">'27TypeEnrolmentCategory-Est'!$A:$A</definedName>
    <definedName name="_xlnm.Print_Titles" localSheetId="24">'28TypeEnrolmentCategoryPWDMin'!$A:$A</definedName>
    <definedName name="_xlnm.Print_Titles" localSheetId="25">'30TypeTeacherCategoryEstimated'!$A:$A</definedName>
    <definedName name="_xlnm.Print_Titles" localSheetId="2">'3ManagementCollegeNo'!$A:$A</definedName>
    <definedName name="_xlnm.Print_Titles" localSheetId="4">'4aTotalRegularEnr'!$A:$B</definedName>
    <definedName name="_xlnm.Print_Titles" localSheetId="3">'4TotalEnr'!$A:$B</definedName>
    <definedName name="_xlnm.Print_Titles" localSheetId="5">'5UnivActwithConsUnit'!$A:$B</definedName>
    <definedName name="_xlnm.Print_Titles" localSheetId="29">'6aTotalDistanceEnr'!$A:$B</definedName>
    <definedName name="_xlnm.Print_Titles" localSheetId="6">'6CollegeAct'!$A:$B</definedName>
    <definedName name="_xlnm.Print_Titles" localSheetId="7">'7AllSAAct'!$A:$B</definedName>
    <definedName name="_xlnm.Print_Titles" localSheetId="8">'8CollegeEst'!$A:$B</definedName>
    <definedName name="_xlnm.Print_Titles" localSheetId="9">'9TotalEnrCategory'!$A:$B</definedName>
    <definedName name="_xlnm.Print_Titles" localSheetId="17">'ManagementCollegeNo (2)'!$A:$A</definedName>
    <definedName name="_xlnm.Print_Titles" localSheetId="27">StandAlone!$A:$B</definedName>
    <definedName name="_xlnm.Print_Titles" localSheetId="18">WomenCollege!$A:$A</definedName>
  </definedNames>
  <calcPr calcId="124519"/>
</workbook>
</file>

<file path=xl/calcChain.xml><?xml version="1.0" encoding="utf-8"?>
<calcChain xmlns="http://schemas.openxmlformats.org/spreadsheetml/2006/main">
  <c r="L6" i="7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5"/>
  <c r="C19" i="38"/>
  <c r="B19"/>
  <c r="D19" s="1"/>
  <c r="C18"/>
  <c r="B18"/>
  <c r="D18" s="1"/>
  <c r="D11"/>
  <c r="D12"/>
  <c r="D13"/>
  <c r="D14"/>
  <c r="D15"/>
  <c r="D6"/>
  <c r="D7"/>
  <c r="D8"/>
  <c r="D9"/>
  <c r="D10"/>
  <c r="B10"/>
  <c r="C10"/>
  <c r="B11"/>
  <c r="C11"/>
  <c r="B12"/>
  <c r="C12"/>
  <c r="B13"/>
  <c r="C13"/>
  <c r="B14"/>
  <c r="C14"/>
  <c r="B15"/>
  <c r="C15"/>
  <c r="B6"/>
  <c r="C6"/>
  <c r="B7"/>
  <c r="C7"/>
  <c r="B8"/>
  <c r="C8"/>
  <c r="B9"/>
  <c r="C9"/>
  <c r="D5"/>
  <c r="C5"/>
  <c r="B5"/>
  <c r="C18" i="46"/>
  <c r="B18"/>
  <c r="D18" s="1"/>
  <c r="C17"/>
  <c r="B17"/>
  <c r="D17" s="1"/>
  <c r="C15"/>
  <c r="D15"/>
  <c r="B15"/>
  <c r="B5"/>
  <c r="C5"/>
  <c r="D5"/>
  <c r="B6"/>
  <c r="C6"/>
  <c r="D6" s="1"/>
  <c r="B7"/>
  <c r="C7"/>
  <c r="D7"/>
  <c r="B8"/>
  <c r="C8"/>
  <c r="D8" s="1"/>
  <c r="B9"/>
  <c r="C9"/>
  <c r="D9"/>
  <c r="B10"/>
  <c r="C10"/>
  <c r="D10"/>
  <c r="B11"/>
  <c r="C11"/>
  <c r="D11"/>
  <c r="B12"/>
  <c r="C12"/>
  <c r="D12" s="1"/>
  <c r="B13"/>
  <c r="C13"/>
  <c r="D13"/>
  <c r="B14"/>
  <c r="C14"/>
  <c r="D14" s="1"/>
  <c r="D4"/>
  <c r="C4"/>
  <c r="B4"/>
  <c r="C16" i="49" l="1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B16"/>
  <c r="A17" l="1"/>
  <c r="Y39" i="42" l="1"/>
  <c r="X39"/>
  <c r="Y38"/>
  <c r="X38"/>
  <c r="Y37"/>
  <c r="X37"/>
  <c r="Y36"/>
  <c r="X36"/>
  <c r="Y35"/>
  <c r="X35"/>
  <c r="Y34"/>
  <c r="X34"/>
  <c r="Y33"/>
  <c r="X33"/>
  <c r="Y32"/>
  <c r="X32"/>
  <c r="Y31"/>
  <c r="X31"/>
  <c r="Y30"/>
  <c r="X30"/>
  <c r="Y29"/>
  <c r="X29"/>
  <c r="Y28"/>
  <c r="X28"/>
  <c r="Y27"/>
  <c r="X27"/>
  <c r="Y26"/>
  <c r="X26"/>
  <c r="Y25"/>
  <c r="X25"/>
  <c r="Y24"/>
  <c r="X24"/>
  <c r="Y23"/>
  <c r="X23"/>
  <c r="Y22"/>
  <c r="X22"/>
  <c r="Y21"/>
  <c r="X21"/>
  <c r="Y20"/>
  <c r="X20"/>
  <c r="Y19"/>
  <c r="X19"/>
  <c r="Y18"/>
  <c r="X18"/>
  <c r="Y17"/>
  <c r="X17"/>
  <c r="Y16"/>
  <c r="X16"/>
  <c r="Y15"/>
  <c r="X15"/>
  <c r="Y14"/>
  <c r="X14"/>
  <c r="Y13"/>
  <c r="X13"/>
  <c r="Y12"/>
  <c r="X12"/>
  <c r="Y11"/>
  <c r="X11"/>
  <c r="Y10"/>
  <c r="X10"/>
  <c r="Y9"/>
  <c r="X9"/>
  <c r="Y8"/>
  <c r="X8"/>
  <c r="Y7"/>
  <c r="X7"/>
  <c r="Y6"/>
  <c r="X6"/>
  <c r="Y5"/>
  <c r="X5"/>
  <c r="V39"/>
  <c r="U39"/>
  <c r="V38"/>
  <c r="U38"/>
  <c r="V37"/>
  <c r="U37"/>
  <c r="V36"/>
  <c r="U36"/>
  <c r="V35"/>
  <c r="U35"/>
  <c r="V34"/>
  <c r="U34"/>
  <c r="V33"/>
  <c r="U33"/>
  <c r="V32"/>
  <c r="U32"/>
  <c r="V31"/>
  <c r="U31"/>
  <c r="V30"/>
  <c r="U30"/>
  <c r="V29"/>
  <c r="U29"/>
  <c r="V28"/>
  <c r="U28"/>
  <c r="V27"/>
  <c r="U27"/>
  <c r="V26"/>
  <c r="U26"/>
  <c r="V25"/>
  <c r="U25"/>
  <c r="V24"/>
  <c r="U24"/>
  <c r="V23"/>
  <c r="U23"/>
  <c r="V22"/>
  <c r="U22"/>
  <c r="V21"/>
  <c r="U21"/>
  <c r="V20"/>
  <c r="U20"/>
  <c r="V19"/>
  <c r="U19"/>
  <c r="V18"/>
  <c r="U18"/>
  <c r="V17"/>
  <c r="U17"/>
  <c r="V16"/>
  <c r="U16"/>
  <c r="V15"/>
  <c r="U15"/>
  <c r="V14"/>
  <c r="U14"/>
  <c r="V13"/>
  <c r="U13"/>
  <c r="V12"/>
  <c r="U12"/>
  <c r="V11"/>
  <c r="U11"/>
  <c r="V10"/>
  <c r="U10"/>
  <c r="V9"/>
  <c r="U9"/>
  <c r="V8"/>
  <c r="U8"/>
  <c r="V7"/>
  <c r="U7"/>
  <c r="V6"/>
  <c r="U6"/>
  <c r="V5"/>
  <c r="U5"/>
  <c r="S39"/>
  <c r="T39" s="1"/>
  <c r="R39"/>
  <c r="S38"/>
  <c r="R38"/>
  <c r="S37"/>
  <c r="T37" s="1"/>
  <c r="R37"/>
  <c r="S36"/>
  <c r="R36"/>
  <c r="S35"/>
  <c r="T35" s="1"/>
  <c r="R35"/>
  <c r="S34"/>
  <c r="R34"/>
  <c r="S33"/>
  <c r="T33" s="1"/>
  <c r="R33"/>
  <c r="S32"/>
  <c r="R32"/>
  <c r="S31"/>
  <c r="T31" s="1"/>
  <c r="R31"/>
  <c r="S30"/>
  <c r="R30"/>
  <c r="S29"/>
  <c r="T29" s="1"/>
  <c r="R29"/>
  <c r="S28"/>
  <c r="R28"/>
  <c r="S27"/>
  <c r="T27" s="1"/>
  <c r="R27"/>
  <c r="S26"/>
  <c r="R26"/>
  <c r="S25"/>
  <c r="T25" s="1"/>
  <c r="R25"/>
  <c r="S24"/>
  <c r="R24"/>
  <c r="S23"/>
  <c r="T23" s="1"/>
  <c r="R23"/>
  <c r="S22"/>
  <c r="R22"/>
  <c r="S21"/>
  <c r="T21" s="1"/>
  <c r="R21"/>
  <c r="S20"/>
  <c r="R20"/>
  <c r="S19"/>
  <c r="T19" s="1"/>
  <c r="R19"/>
  <c r="S18"/>
  <c r="R18"/>
  <c r="S17"/>
  <c r="T17" s="1"/>
  <c r="R17"/>
  <c r="S16"/>
  <c r="R16"/>
  <c r="S15"/>
  <c r="T15" s="1"/>
  <c r="R15"/>
  <c r="S14"/>
  <c r="R14"/>
  <c r="S13"/>
  <c r="T13" s="1"/>
  <c r="R13"/>
  <c r="S12"/>
  <c r="R12"/>
  <c r="S11"/>
  <c r="T11" s="1"/>
  <c r="R11"/>
  <c r="S10"/>
  <c r="R10"/>
  <c r="S9"/>
  <c r="T9" s="1"/>
  <c r="R9"/>
  <c r="S8"/>
  <c r="R8"/>
  <c r="S7"/>
  <c r="T7" s="1"/>
  <c r="R7"/>
  <c r="S6"/>
  <c r="R6"/>
  <c r="S5"/>
  <c r="T5" s="1"/>
  <c r="R5"/>
  <c r="P39"/>
  <c r="Q39" s="1"/>
  <c r="O39"/>
  <c r="P38"/>
  <c r="O38"/>
  <c r="P37"/>
  <c r="Q37" s="1"/>
  <c r="O37"/>
  <c r="P36"/>
  <c r="O36"/>
  <c r="P35"/>
  <c r="Q35" s="1"/>
  <c r="O35"/>
  <c r="P34"/>
  <c r="O34"/>
  <c r="P33"/>
  <c r="Q33" s="1"/>
  <c r="O33"/>
  <c r="P32"/>
  <c r="O32"/>
  <c r="P31"/>
  <c r="Q31" s="1"/>
  <c r="O31"/>
  <c r="P30"/>
  <c r="O30"/>
  <c r="P29"/>
  <c r="Q29" s="1"/>
  <c r="O29"/>
  <c r="P28"/>
  <c r="O28"/>
  <c r="P27"/>
  <c r="Q27" s="1"/>
  <c r="O27"/>
  <c r="P26"/>
  <c r="O26"/>
  <c r="P25"/>
  <c r="Q25" s="1"/>
  <c r="O25"/>
  <c r="P24"/>
  <c r="O24"/>
  <c r="P23"/>
  <c r="Q23" s="1"/>
  <c r="O23"/>
  <c r="P22"/>
  <c r="O22"/>
  <c r="P21"/>
  <c r="Q21" s="1"/>
  <c r="O21"/>
  <c r="P20"/>
  <c r="O20"/>
  <c r="P19"/>
  <c r="Q19" s="1"/>
  <c r="O19"/>
  <c r="P18"/>
  <c r="O18"/>
  <c r="P17"/>
  <c r="Q17" s="1"/>
  <c r="O17"/>
  <c r="P16"/>
  <c r="O16"/>
  <c r="P15"/>
  <c r="Q15" s="1"/>
  <c r="O15"/>
  <c r="P14"/>
  <c r="O14"/>
  <c r="P13"/>
  <c r="Q13" s="1"/>
  <c r="O13"/>
  <c r="P12"/>
  <c r="O12"/>
  <c r="P11"/>
  <c r="Q11" s="1"/>
  <c r="O11"/>
  <c r="P10"/>
  <c r="O10"/>
  <c r="P9"/>
  <c r="Q9" s="1"/>
  <c r="O9"/>
  <c r="P8"/>
  <c r="O8"/>
  <c r="P7"/>
  <c r="Q7" s="1"/>
  <c r="O7"/>
  <c r="P6"/>
  <c r="O6"/>
  <c r="P5"/>
  <c r="Q5" s="1"/>
  <c r="O5"/>
  <c r="M39"/>
  <c r="L39"/>
  <c r="M38"/>
  <c r="L38"/>
  <c r="M37"/>
  <c r="L37"/>
  <c r="M36"/>
  <c r="L36"/>
  <c r="M35"/>
  <c r="L35"/>
  <c r="M34"/>
  <c r="L34"/>
  <c r="M33"/>
  <c r="L33"/>
  <c r="M32"/>
  <c r="L32"/>
  <c r="M31"/>
  <c r="L31"/>
  <c r="M30"/>
  <c r="L30"/>
  <c r="M29"/>
  <c r="L29"/>
  <c r="M28"/>
  <c r="L28"/>
  <c r="M27"/>
  <c r="L27"/>
  <c r="M26"/>
  <c r="L26"/>
  <c r="M25"/>
  <c r="L25"/>
  <c r="M24"/>
  <c r="L24"/>
  <c r="M23"/>
  <c r="L23"/>
  <c r="M22"/>
  <c r="L22"/>
  <c r="M21"/>
  <c r="L21"/>
  <c r="M20"/>
  <c r="L20"/>
  <c r="M19"/>
  <c r="L19"/>
  <c r="M18"/>
  <c r="L18"/>
  <c r="M17"/>
  <c r="L17"/>
  <c r="M16"/>
  <c r="L16"/>
  <c r="M15"/>
  <c r="L15"/>
  <c r="M14"/>
  <c r="L14"/>
  <c r="M13"/>
  <c r="L13"/>
  <c r="M12"/>
  <c r="L12"/>
  <c r="M11"/>
  <c r="L11"/>
  <c r="M10"/>
  <c r="L10"/>
  <c r="M9"/>
  <c r="L9"/>
  <c r="M8"/>
  <c r="L8"/>
  <c r="M7"/>
  <c r="L7"/>
  <c r="M6"/>
  <c r="L6"/>
  <c r="M5"/>
  <c r="L5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K25"/>
  <c r="K26"/>
  <c r="K27"/>
  <c r="K28"/>
  <c r="K29"/>
  <c r="K30"/>
  <c r="K31"/>
  <c r="K32"/>
  <c r="K33"/>
  <c r="K34"/>
  <c r="K35"/>
  <c r="K36"/>
  <c r="K37"/>
  <c r="K38"/>
  <c r="K39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T38"/>
  <c r="T36"/>
  <c r="T34"/>
  <c r="T32"/>
  <c r="T30"/>
  <c r="T28"/>
  <c r="T26"/>
  <c r="T24"/>
  <c r="T22"/>
  <c r="T20"/>
  <c r="T18"/>
  <c r="T16"/>
  <c r="T14"/>
  <c r="T12"/>
  <c r="T10"/>
  <c r="T8"/>
  <c r="T6"/>
  <c r="Q38"/>
  <c r="Q36"/>
  <c r="Q34"/>
  <c r="Q32"/>
  <c r="Q30"/>
  <c r="Q28"/>
  <c r="Q26"/>
  <c r="Q24"/>
  <c r="Q22"/>
  <c r="Q20"/>
  <c r="Q18"/>
  <c r="Q16"/>
  <c r="Q14"/>
  <c r="Q12"/>
  <c r="Q10"/>
  <c r="Q8"/>
  <c r="Q6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K23"/>
  <c r="K6"/>
  <c r="K7"/>
  <c r="K8"/>
  <c r="K9"/>
  <c r="K10"/>
  <c r="K11"/>
  <c r="K12"/>
  <c r="K13"/>
  <c r="K14"/>
  <c r="K15"/>
  <c r="K16"/>
  <c r="K17"/>
  <c r="K18"/>
  <c r="K19"/>
  <c r="K20"/>
  <c r="K21"/>
  <c r="K22"/>
  <c r="K5"/>
  <c r="K24" l="1"/>
  <c r="AA39" i="35" l="1"/>
  <c r="Z39"/>
  <c r="X39"/>
  <c r="W39"/>
  <c r="U39"/>
  <c r="T39"/>
  <c r="R39"/>
  <c r="Q39"/>
  <c r="O39"/>
  <c r="N39"/>
  <c r="L39"/>
  <c r="K39"/>
  <c r="I39"/>
  <c r="H39"/>
  <c r="F39"/>
  <c r="E39"/>
  <c r="AA38"/>
  <c r="Z38"/>
  <c r="X38"/>
  <c r="W38"/>
  <c r="U38"/>
  <c r="T38"/>
  <c r="R38"/>
  <c r="Q38"/>
  <c r="O38"/>
  <c r="N38"/>
  <c r="L38"/>
  <c r="K38"/>
  <c r="I38"/>
  <c r="H38"/>
  <c r="F38"/>
  <c r="E38"/>
  <c r="AA37"/>
  <c r="Z37"/>
  <c r="X37"/>
  <c r="W37"/>
  <c r="U37"/>
  <c r="T37"/>
  <c r="R37"/>
  <c r="Q37"/>
  <c r="O37"/>
  <c r="N37"/>
  <c r="L37"/>
  <c r="K37"/>
  <c r="I37"/>
  <c r="H37"/>
  <c r="F37"/>
  <c r="E37"/>
  <c r="AA36"/>
  <c r="Z36"/>
  <c r="X36"/>
  <c r="W36"/>
  <c r="U36"/>
  <c r="T36"/>
  <c r="R36"/>
  <c r="Q36"/>
  <c r="O36"/>
  <c r="N36"/>
  <c r="L36"/>
  <c r="K36"/>
  <c r="I36"/>
  <c r="H36"/>
  <c r="F36"/>
  <c r="E36"/>
  <c r="AA35"/>
  <c r="Z35"/>
  <c r="X35"/>
  <c r="W35"/>
  <c r="U35"/>
  <c r="T35"/>
  <c r="R35"/>
  <c r="Q35"/>
  <c r="O35"/>
  <c r="N35"/>
  <c r="L35"/>
  <c r="K35"/>
  <c r="I35"/>
  <c r="H35"/>
  <c r="F35"/>
  <c r="E35"/>
  <c r="AA34"/>
  <c r="Z34"/>
  <c r="X34"/>
  <c r="W34"/>
  <c r="U34"/>
  <c r="T34"/>
  <c r="R34"/>
  <c r="Q34"/>
  <c r="O34"/>
  <c r="N34"/>
  <c r="L34"/>
  <c r="K34"/>
  <c r="I34"/>
  <c r="H34"/>
  <c r="F34"/>
  <c r="E34"/>
  <c r="AA33"/>
  <c r="Z33"/>
  <c r="X33"/>
  <c r="W33"/>
  <c r="U33"/>
  <c r="T33"/>
  <c r="R33"/>
  <c r="Q33"/>
  <c r="O33"/>
  <c r="N33"/>
  <c r="L33"/>
  <c r="K33"/>
  <c r="I33"/>
  <c r="H33"/>
  <c r="F33"/>
  <c r="E33"/>
  <c r="AA32"/>
  <c r="Z32"/>
  <c r="X32"/>
  <c r="W32"/>
  <c r="U32"/>
  <c r="T32"/>
  <c r="R32"/>
  <c r="Q32"/>
  <c r="O32"/>
  <c r="N32"/>
  <c r="L32"/>
  <c r="K32"/>
  <c r="I32"/>
  <c r="H32"/>
  <c r="F32"/>
  <c r="E32"/>
  <c r="AA31"/>
  <c r="Z31"/>
  <c r="X31"/>
  <c r="W31"/>
  <c r="U31"/>
  <c r="T31"/>
  <c r="R31"/>
  <c r="Q31"/>
  <c r="O31"/>
  <c r="N31"/>
  <c r="L31"/>
  <c r="K31"/>
  <c r="I31"/>
  <c r="H31"/>
  <c r="F31"/>
  <c r="E31"/>
  <c r="AA30"/>
  <c r="Z30"/>
  <c r="X30"/>
  <c r="W30"/>
  <c r="U30"/>
  <c r="T30"/>
  <c r="R30"/>
  <c r="Q30"/>
  <c r="O30"/>
  <c r="N30"/>
  <c r="L30"/>
  <c r="K30"/>
  <c r="I30"/>
  <c r="H30"/>
  <c r="F30"/>
  <c r="E30"/>
  <c r="AA29"/>
  <c r="Z29"/>
  <c r="X29"/>
  <c r="W29"/>
  <c r="U29"/>
  <c r="T29"/>
  <c r="R29"/>
  <c r="Q29"/>
  <c r="O29"/>
  <c r="N29"/>
  <c r="L29"/>
  <c r="K29"/>
  <c r="I29"/>
  <c r="H29"/>
  <c r="F29"/>
  <c r="E29"/>
  <c r="AA28"/>
  <c r="Z28"/>
  <c r="X28"/>
  <c r="W28"/>
  <c r="U28"/>
  <c r="T28"/>
  <c r="R28"/>
  <c r="Q28"/>
  <c r="O28"/>
  <c r="N28"/>
  <c r="L28"/>
  <c r="K28"/>
  <c r="I28"/>
  <c r="H28"/>
  <c r="F28"/>
  <c r="E28"/>
  <c r="AA27"/>
  <c r="Z27"/>
  <c r="X27"/>
  <c r="W27"/>
  <c r="U27"/>
  <c r="T27"/>
  <c r="R27"/>
  <c r="Q27"/>
  <c r="O27"/>
  <c r="N27"/>
  <c r="L27"/>
  <c r="K27"/>
  <c r="I27"/>
  <c r="H27"/>
  <c r="F27"/>
  <c r="E27"/>
  <c r="AA26"/>
  <c r="Z26"/>
  <c r="X26"/>
  <c r="W26"/>
  <c r="U26"/>
  <c r="T26"/>
  <c r="R26"/>
  <c r="Q26"/>
  <c r="O26"/>
  <c r="N26"/>
  <c r="L26"/>
  <c r="K26"/>
  <c r="I26"/>
  <c r="H26"/>
  <c r="F26"/>
  <c r="E26"/>
  <c r="AA25"/>
  <c r="Z25"/>
  <c r="X25"/>
  <c r="W25"/>
  <c r="U25"/>
  <c r="T25"/>
  <c r="R25"/>
  <c r="Q25"/>
  <c r="O25"/>
  <c r="N25"/>
  <c r="L25"/>
  <c r="K25"/>
  <c r="I25"/>
  <c r="H25"/>
  <c r="F25"/>
  <c r="E25"/>
  <c r="AA24"/>
  <c r="Z24"/>
  <c r="X24"/>
  <c r="W24"/>
  <c r="U24"/>
  <c r="T24"/>
  <c r="R24"/>
  <c r="Q24"/>
  <c r="O24"/>
  <c r="N24"/>
  <c r="L24"/>
  <c r="K24"/>
  <c r="I24"/>
  <c r="H24"/>
  <c r="F24"/>
  <c r="E24"/>
  <c r="AA23"/>
  <c r="Z23"/>
  <c r="X23"/>
  <c r="W23"/>
  <c r="U23"/>
  <c r="T23"/>
  <c r="R23"/>
  <c r="Q23"/>
  <c r="O23"/>
  <c r="N23"/>
  <c r="L23"/>
  <c r="K23"/>
  <c r="I23"/>
  <c r="H23"/>
  <c r="F23"/>
  <c r="E23"/>
  <c r="AA22"/>
  <c r="Z22"/>
  <c r="X22"/>
  <c r="W22"/>
  <c r="U22"/>
  <c r="T22"/>
  <c r="R22"/>
  <c r="Q22"/>
  <c r="O22"/>
  <c r="N22"/>
  <c r="L22"/>
  <c r="K22"/>
  <c r="I22"/>
  <c r="H22"/>
  <c r="F22"/>
  <c r="E22"/>
  <c r="AA21"/>
  <c r="Z21"/>
  <c r="X21"/>
  <c r="W21"/>
  <c r="U21"/>
  <c r="T21"/>
  <c r="R21"/>
  <c r="Q21"/>
  <c r="O21"/>
  <c r="N21"/>
  <c r="L21"/>
  <c r="K21"/>
  <c r="I21"/>
  <c r="H21"/>
  <c r="F21"/>
  <c r="E21"/>
  <c r="AA20"/>
  <c r="Z20"/>
  <c r="X20"/>
  <c r="W20"/>
  <c r="U20"/>
  <c r="T20"/>
  <c r="R20"/>
  <c r="Q20"/>
  <c r="O20"/>
  <c r="N20"/>
  <c r="L20"/>
  <c r="K20"/>
  <c r="I20"/>
  <c r="H20"/>
  <c r="F20"/>
  <c r="E20"/>
  <c r="AA19"/>
  <c r="Z19"/>
  <c r="X19"/>
  <c r="W19"/>
  <c r="U19"/>
  <c r="T19"/>
  <c r="R19"/>
  <c r="Q19"/>
  <c r="O19"/>
  <c r="N19"/>
  <c r="L19"/>
  <c r="K19"/>
  <c r="I19"/>
  <c r="H19"/>
  <c r="F19"/>
  <c r="E19"/>
  <c r="AA18"/>
  <c r="Z18"/>
  <c r="X18"/>
  <c r="W18"/>
  <c r="U18"/>
  <c r="T18"/>
  <c r="R18"/>
  <c r="Q18"/>
  <c r="O18"/>
  <c r="N18"/>
  <c r="L18"/>
  <c r="K18"/>
  <c r="I18"/>
  <c r="H18"/>
  <c r="F18"/>
  <c r="E18"/>
  <c r="AA17"/>
  <c r="Z17"/>
  <c r="X17"/>
  <c r="W17"/>
  <c r="U17"/>
  <c r="T17"/>
  <c r="R17"/>
  <c r="Q17"/>
  <c r="O17"/>
  <c r="N17"/>
  <c r="L17"/>
  <c r="K17"/>
  <c r="I17"/>
  <c r="H17"/>
  <c r="F17"/>
  <c r="E17"/>
  <c r="AA16"/>
  <c r="Z16"/>
  <c r="X16"/>
  <c r="W16"/>
  <c r="U16"/>
  <c r="T16"/>
  <c r="R16"/>
  <c r="Q16"/>
  <c r="O16"/>
  <c r="N16"/>
  <c r="L16"/>
  <c r="K16"/>
  <c r="I16"/>
  <c r="H16"/>
  <c r="F16"/>
  <c r="E16"/>
  <c r="AA15"/>
  <c r="Z15"/>
  <c r="X15"/>
  <c r="W15"/>
  <c r="U15"/>
  <c r="T15"/>
  <c r="R15"/>
  <c r="Q15"/>
  <c r="O15"/>
  <c r="N15"/>
  <c r="L15"/>
  <c r="K15"/>
  <c r="I15"/>
  <c r="H15"/>
  <c r="F15"/>
  <c r="E15"/>
  <c r="AA14"/>
  <c r="Z14"/>
  <c r="X14"/>
  <c r="W14"/>
  <c r="U14"/>
  <c r="T14"/>
  <c r="R14"/>
  <c r="Q14"/>
  <c r="O14"/>
  <c r="N14"/>
  <c r="L14"/>
  <c r="K14"/>
  <c r="I14"/>
  <c r="H14"/>
  <c r="F14"/>
  <c r="E14"/>
  <c r="AA13"/>
  <c r="Z13"/>
  <c r="X13"/>
  <c r="W13"/>
  <c r="U13"/>
  <c r="T13"/>
  <c r="R13"/>
  <c r="Q13"/>
  <c r="O13"/>
  <c r="N13"/>
  <c r="L13"/>
  <c r="K13"/>
  <c r="I13"/>
  <c r="H13"/>
  <c r="F13"/>
  <c r="E13"/>
  <c r="AA12"/>
  <c r="Z12"/>
  <c r="X12"/>
  <c r="W12"/>
  <c r="U12"/>
  <c r="T12"/>
  <c r="R12"/>
  <c r="Q12"/>
  <c r="O12"/>
  <c r="N12"/>
  <c r="L12"/>
  <c r="K12"/>
  <c r="I12"/>
  <c r="H12"/>
  <c r="F12"/>
  <c r="E12"/>
  <c r="AA11"/>
  <c r="Z11"/>
  <c r="X11"/>
  <c r="W11"/>
  <c r="U11"/>
  <c r="T11"/>
  <c r="R11"/>
  <c r="Q11"/>
  <c r="O11"/>
  <c r="N11"/>
  <c r="L11"/>
  <c r="K11"/>
  <c r="I11"/>
  <c r="H11"/>
  <c r="F11"/>
  <c r="E11"/>
  <c r="AA10"/>
  <c r="Z10"/>
  <c r="X10"/>
  <c r="W10"/>
  <c r="U10"/>
  <c r="T10"/>
  <c r="R10"/>
  <c r="Q10"/>
  <c r="O10"/>
  <c r="N10"/>
  <c r="L10"/>
  <c r="K10"/>
  <c r="I10"/>
  <c r="H10"/>
  <c r="F10"/>
  <c r="E10"/>
  <c r="AA9"/>
  <c r="Z9"/>
  <c r="X9"/>
  <c r="W9"/>
  <c r="U9"/>
  <c r="T9"/>
  <c r="R9"/>
  <c r="Q9"/>
  <c r="O9"/>
  <c r="N9"/>
  <c r="L9"/>
  <c r="K9"/>
  <c r="I9"/>
  <c r="H9"/>
  <c r="F9"/>
  <c r="E9"/>
  <c r="AA8"/>
  <c r="Z8"/>
  <c r="X8"/>
  <c r="W8"/>
  <c r="U8"/>
  <c r="T8"/>
  <c r="R8"/>
  <c r="Q8"/>
  <c r="O8"/>
  <c r="N8"/>
  <c r="L8"/>
  <c r="K8"/>
  <c r="I8"/>
  <c r="H8"/>
  <c r="F8"/>
  <c r="E8"/>
  <c r="AA7"/>
  <c r="Z7"/>
  <c r="X7"/>
  <c r="W7"/>
  <c r="U7"/>
  <c r="T7"/>
  <c r="R7"/>
  <c r="Q7"/>
  <c r="O7"/>
  <c r="N7"/>
  <c r="L7"/>
  <c r="K7"/>
  <c r="I7"/>
  <c r="H7"/>
  <c r="F7"/>
  <c r="E7"/>
  <c r="AA6"/>
  <c r="Z6"/>
  <c r="X6"/>
  <c r="W6"/>
  <c r="U6"/>
  <c r="T6"/>
  <c r="R6"/>
  <c r="Q6"/>
  <c r="O6"/>
  <c r="N6"/>
  <c r="L6"/>
  <c r="K6"/>
  <c r="I6"/>
  <c r="H6"/>
  <c r="F6"/>
  <c r="E6"/>
  <c r="AA5"/>
  <c r="Z5"/>
  <c r="X5"/>
  <c r="W5"/>
  <c r="U5"/>
  <c r="T5"/>
  <c r="R5"/>
  <c r="Q5"/>
  <c r="O5"/>
  <c r="N5"/>
  <c r="L5"/>
  <c r="K5"/>
  <c r="I5"/>
  <c r="H5"/>
  <c r="F5"/>
  <c r="E5"/>
  <c r="C44" i="20" l="1"/>
  <c r="B52" i="13"/>
  <c r="B51"/>
  <c r="B50"/>
  <c r="B49"/>
  <c r="B48"/>
  <c r="B47"/>
  <c r="B46"/>
  <c r="B45"/>
  <c r="D65" i="17" l="1"/>
  <c r="D64"/>
  <c r="D63"/>
  <c r="D62"/>
  <c r="D61"/>
  <c r="D59"/>
  <c r="D58"/>
  <c r="D57"/>
  <c r="D55"/>
  <c r="D54"/>
  <c r="D53"/>
  <c r="D52"/>
  <c r="D51"/>
  <c r="D50"/>
  <c r="D49"/>
  <c r="F46"/>
  <c r="F47"/>
  <c r="F45"/>
  <c r="W5" i="28" l="1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4"/>
  <c r="G50" s="1"/>
  <c r="D50" l="1"/>
  <c r="C50"/>
  <c r="E50"/>
  <c r="B50"/>
  <c r="G57"/>
  <c r="G55"/>
  <c r="G53"/>
  <c r="G51"/>
  <c r="G49"/>
  <c r="G58"/>
  <c r="G56"/>
  <c r="G54"/>
  <c r="G52"/>
  <c r="A58"/>
  <c r="A56"/>
  <c r="A54"/>
  <c r="A52"/>
  <c r="A50"/>
  <c r="A57"/>
  <c r="A55"/>
  <c r="A53"/>
  <c r="A51"/>
  <c r="A49"/>
  <c r="D54" l="1"/>
  <c r="C54"/>
  <c r="E54"/>
  <c r="B54"/>
  <c r="D58"/>
  <c r="C58"/>
  <c r="E58"/>
  <c r="B58"/>
  <c r="C51"/>
  <c r="E51"/>
  <c r="B51"/>
  <c r="D51"/>
  <c r="C55"/>
  <c r="E55"/>
  <c r="B55"/>
  <c r="D55"/>
  <c r="D52"/>
  <c r="C52"/>
  <c r="E52"/>
  <c r="B52"/>
  <c r="D56"/>
  <c r="C56"/>
  <c r="E56"/>
  <c r="B56"/>
  <c r="E49"/>
  <c r="C49"/>
  <c r="B49"/>
  <c r="D49"/>
  <c r="C53"/>
  <c r="E53"/>
  <c r="B53"/>
  <c r="D53"/>
  <c r="C57"/>
  <c r="E57"/>
  <c r="B57"/>
  <c r="D57"/>
  <c r="D45" i="42"/>
  <c r="E45"/>
  <c r="D46"/>
  <c r="E46"/>
  <c r="C52"/>
  <c r="C51"/>
  <c r="C50"/>
  <c r="C49"/>
  <c r="C48"/>
  <c r="C47"/>
  <c r="F46"/>
  <c r="C46"/>
  <c r="F45"/>
  <c r="C45"/>
  <c r="E4" i="50" l="1"/>
  <c r="E5"/>
  <c r="C5" s="1"/>
  <c r="E6"/>
  <c r="C6" s="1"/>
  <c r="E7"/>
  <c r="E8"/>
  <c r="C8" s="1"/>
  <c r="E9"/>
  <c r="C9" s="1"/>
  <c r="E10"/>
  <c r="C10" s="1"/>
  <c r="E11"/>
  <c r="C11" s="1"/>
  <c r="E12"/>
  <c r="C12" s="1"/>
  <c r="E13"/>
  <c r="C13" s="1"/>
  <c r="E3"/>
  <c r="C3" s="1"/>
  <c r="F14"/>
  <c r="B17" l="1"/>
  <c r="C17" s="1"/>
  <c r="B16"/>
  <c r="C16" s="1"/>
  <c r="B4"/>
  <c r="B5"/>
  <c r="B6"/>
  <c r="B7"/>
  <c r="B8"/>
  <c r="B9"/>
  <c r="B10"/>
  <c r="B11"/>
  <c r="B12"/>
  <c r="B13"/>
  <c r="B3"/>
  <c r="C19" i="46"/>
  <c r="D19"/>
  <c r="B19"/>
  <c r="A17" i="39" l="1"/>
  <c r="A16" i="45"/>
  <c r="A17" i="38"/>
  <c r="Y18" i="45" l="1"/>
  <c r="Y17"/>
  <c r="K16"/>
  <c r="K1"/>
  <c r="U39" i="44"/>
  <c r="T39"/>
  <c r="V39" s="1"/>
  <c r="O39"/>
  <c r="N39"/>
  <c r="L39"/>
  <c r="K39"/>
  <c r="I39"/>
  <c r="H39"/>
  <c r="F39"/>
  <c r="E39"/>
  <c r="R39"/>
  <c r="B39"/>
  <c r="K1"/>
  <c r="N1" i="43"/>
  <c r="H1"/>
  <c r="U39"/>
  <c r="T39"/>
  <c r="V39" s="1"/>
  <c r="O39"/>
  <c r="N39"/>
  <c r="L39"/>
  <c r="K39"/>
  <c r="I39"/>
  <c r="H39"/>
  <c r="F39"/>
  <c r="E39"/>
  <c r="B39"/>
  <c r="H1" i="29"/>
  <c r="N1" s="1"/>
  <c r="H5" i="48" l="1"/>
  <c r="X18" i="45"/>
  <c r="X5"/>
  <c r="X6"/>
  <c r="X7"/>
  <c r="X8"/>
  <c r="X9"/>
  <c r="X10"/>
  <c r="X11"/>
  <c r="X12"/>
  <c r="X13"/>
  <c r="X14"/>
  <c r="H9" i="48"/>
  <c r="H14"/>
  <c r="H15"/>
  <c r="H16"/>
  <c r="H17"/>
  <c r="H18"/>
  <c r="H19"/>
  <c r="H20"/>
  <c r="H21"/>
  <c r="H22"/>
  <c r="H23"/>
  <c r="H24"/>
  <c r="H25"/>
  <c r="H26"/>
  <c r="H27"/>
  <c r="C39" i="44"/>
  <c r="J39"/>
  <c r="P39"/>
  <c r="R39" i="43"/>
  <c r="G39"/>
  <c r="M39"/>
  <c r="C39"/>
  <c r="J39"/>
  <c r="P39"/>
  <c r="U39" i="29"/>
  <c r="T39"/>
  <c r="V39" s="1"/>
  <c r="AB39" i="42"/>
  <c r="AA39"/>
  <c r="AC39" s="1"/>
  <c r="AB38"/>
  <c r="AA38"/>
  <c r="AB37"/>
  <c r="AA37"/>
  <c r="AB36"/>
  <c r="AA36"/>
  <c r="AB35"/>
  <c r="AA35"/>
  <c r="AC35" s="1"/>
  <c r="AB34"/>
  <c r="AA34"/>
  <c r="AB33"/>
  <c r="AA33"/>
  <c r="AC33" s="1"/>
  <c r="AB32"/>
  <c r="AA32"/>
  <c r="AB31"/>
  <c r="AA31"/>
  <c r="AC31" s="1"/>
  <c r="AB30"/>
  <c r="AA30"/>
  <c r="AB29"/>
  <c r="AA29"/>
  <c r="AC29" s="1"/>
  <c r="AB28"/>
  <c r="AA28"/>
  <c r="AB27"/>
  <c r="AA27"/>
  <c r="AC27" s="1"/>
  <c r="AB26"/>
  <c r="AA26"/>
  <c r="AB25"/>
  <c r="AA25"/>
  <c r="AB24"/>
  <c r="AA24"/>
  <c r="AB23"/>
  <c r="AA23"/>
  <c r="AB22"/>
  <c r="AA22"/>
  <c r="AB21"/>
  <c r="AA21"/>
  <c r="AC21" s="1"/>
  <c r="AB20"/>
  <c r="AA20"/>
  <c r="AB19"/>
  <c r="AA19"/>
  <c r="AA18"/>
  <c r="AB17"/>
  <c r="AA17"/>
  <c r="AB16"/>
  <c r="AA16"/>
  <c r="AB15"/>
  <c r="AA14"/>
  <c r="AB13"/>
  <c r="AA13"/>
  <c r="AB12"/>
  <c r="AA12"/>
  <c r="AB11"/>
  <c r="AA10"/>
  <c r="AB9"/>
  <c r="AA9"/>
  <c r="AB8"/>
  <c r="AA8"/>
  <c r="AB7"/>
  <c r="AA6"/>
  <c r="Y40"/>
  <c r="E52" s="1"/>
  <c r="X40"/>
  <c r="D52" s="1"/>
  <c r="V40"/>
  <c r="E51" s="1"/>
  <c r="S40"/>
  <c r="E50" s="1"/>
  <c r="R40"/>
  <c r="D50" s="1"/>
  <c r="P40"/>
  <c r="E49" s="1"/>
  <c r="M40"/>
  <c r="E48" s="1"/>
  <c r="L40"/>
  <c r="D48" s="1"/>
  <c r="J40"/>
  <c r="E47" s="1"/>
  <c r="G40"/>
  <c r="F40"/>
  <c r="D40"/>
  <c r="U1"/>
  <c r="L1"/>
  <c r="AC37" l="1"/>
  <c r="E53"/>
  <c r="AC12"/>
  <c r="AC25"/>
  <c r="AC23"/>
  <c r="H13" i="48"/>
  <c r="H11"/>
  <c r="H10"/>
  <c r="H8"/>
  <c r="H7"/>
  <c r="H6"/>
  <c r="M39" i="44"/>
  <c r="X4" i="45"/>
  <c r="H38" i="48"/>
  <c r="H37"/>
  <c r="H36"/>
  <c r="H35"/>
  <c r="H34"/>
  <c r="H33"/>
  <c r="H32"/>
  <c r="H31"/>
  <c r="H30"/>
  <c r="H29"/>
  <c r="H28"/>
  <c r="D39" i="44"/>
  <c r="Q39"/>
  <c r="S39" s="1"/>
  <c r="H39" i="48" s="1"/>
  <c r="G39" i="44"/>
  <c r="D39" i="43"/>
  <c r="Q39"/>
  <c r="S39" s="1"/>
  <c r="AC8" i="42"/>
  <c r="AC16"/>
  <c r="AC20"/>
  <c r="AC22"/>
  <c r="AC24"/>
  <c r="AC26"/>
  <c r="AC28"/>
  <c r="AC30"/>
  <c r="AC32"/>
  <c r="AC34"/>
  <c r="AC36"/>
  <c r="AC38"/>
  <c r="AB6"/>
  <c r="AC6" s="1"/>
  <c r="AA7"/>
  <c r="AC7" s="1"/>
  <c r="AB10"/>
  <c r="AC10" s="1"/>
  <c r="AA11"/>
  <c r="AC11" s="1"/>
  <c r="AB14"/>
  <c r="AC14" s="1"/>
  <c r="AA15"/>
  <c r="AC15" s="1"/>
  <c r="AB18"/>
  <c r="AC18" s="1"/>
  <c r="AC19"/>
  <c r="AA5"/>
  <c r="C40"/>
  <c r="H40"/>
  <c r="Q40"/>
  <c r="F49" s="1"/>
  <c r="T40"/>
  <c r="F50" s="1"/>
  <c r="AB5"/>
  <c r="AC9"/>
  <c r="AC13"/>
  <c r="AC17"/>
  <c r="I40"/>
  <c r="D47" s="1"/>
  <c r="O40"/>
  <c r="D49" s="1"/>
  <c r="U40"/>
  <c r="D51" s="1"/>
  <c r="D53" l="1"/>
  <c r="AB40"/>
  <c r="G4" i="48"/>
  <c r="H4"/>
  <c r="H12"/>
  <c r="G12"/>
  <c r="X15" i="45"/>
  <c r="X19"/>
  <c r="X17"/>
  <c r="E40" i="42"/>
  <c r="Z40"/>
  <c r="F52" s="1"/>
  <c r="N40"/>
  <c r="F48" s="1"/>
  <c r="AC5"/>
  <c r="AA40"/>
  <c r="W40"/>
  <c r="F51" s="1"/>
  <c r="K40"/>
  <c r="F47" s="1"/>
  <c r="G47" l="1"/>
  <c r="F53"/>
  <c r="G49"/>
  <c r="G52"/>
  <c r="G48"/>
  <c r="G45"/>
  <c r="G51"/>
  <c r="G46"/>
  <c r="G50"/>
  <c r="AC40"/>
  <c r="M23" i="39"/>
  <c r="J23"/>
  <c r="G23"/>
  <c r="D23"/>
  <c r="M20"/>
  <c r="L20"/>
  <c r="K20"/>
  <c r="J20"/>
  <c r="I20"/>
  <c r="H20"/>
  <c r="G20"/>
  <c r="F20"/>
  <c r="E20"/>
  <c r="D20"/>
  <c r="C20"/>
  <c r="B20"/>
  <c r="M16"/>
  <c r="M24" s="1"/>
  <c r="M26" s="1"/>
  <c r="L16"/>
  <c r="L24" s="1"/>
  <c r="L26" s="1"/>
  <c r="K16"/>
  <c r="K24" s="1"/>
  <c r="K26" s="1"/>
  <c r="J16"/>
  <c r="J24" s="1"/>
  <c r="J26" s="1"/>
  <c r="I16"/>
  <c r="I24" s="1"/>
  <c r="I26" s="1"/>
  <c r="H16"/>
  <c r="H24" s="1"/>
  <c r="H26" s="1"/>
  <c r="G16"/>
  <c r="G24" s="1"/>
  <c r="G26" s="1"/>
  <c r="F16"/>
  <c r="F24" s="1"/>
  <c r="F26" s="1"/>
  <c r="E16"/>
  <c r="E24" s="1"/>
  <c r="E26" s="1"/>
  <c r="D16"/>
  <c r="D24" s="1"/>
  <c r="D26" s="1"/>
  <c r="C16"/>
  <c r="C24" s="1"/>
  <c r="C26" s="1"/>
  <c r="B16"/>
  <c r="B24" s="1"/>
  <c r="B26" s="1"/>
  <c r="M23" i="38"/>
  <c r="J23"/>
  <c r="G23"/>
  <c r="D23"/>
  <c r="K20"/>
  <c r="E20"/>
  <c r="C20"/>
  <c r="B20"/>
  <c r="L16"/>
  <c r="K16"/>
  <c r="I16"/>
  <c r="H16"/>
  <c r="F16"/>
  <c r="E16"/>
  <c r="E24" s="1"/>
  <c r="E26" s="1"/>
  <c r="C16"/>
  <c r="C24" s="1"/>
  <c r="B16"/>
  <c r="B24" s="1"/>
  <c r="I30" i="26"/>
  <c r="J30"/>
  <c r="K30"/>
  <c r="I31"/>
  <c r="J31"/>
  <c r="K31"/>
  <c r="I16"/>
  <c r="J16"/>
  <c r="K16"/>
  <c r="F22"/>
  <c r="D21" i="27" s="1"/>
  <c r="G22" i="26"/>
  <c r="H22"/>
  <c r="F28"/>
  <c r="D27" i="27" s="1"/>
  <c r="G28" i="26"/>
  <c r="H28"/>
  <c r="F6"/>
  <c r="D5" i="27" s="1"/>
  <c r="G6" i="26"/>
  <c r="H6"/>
  <c r="I9"/>
  <c r="J9"/>
  <c r="K9"/>
  <c r="I13"/>
  <c r="J13"/>
  <c r="K13"/>
  <c r="G4"/>
  <c r="H4"/>
  <c r="F4"/>
  <c r="Y40" i="37"/>
  <c r="X40"/>
  <c r="V40"/>
  <c r="U40"/>
  <c r="S40"/>
  <c r="R40"/>
  <c r="P40"/>
  <c r="O40"/>
  <c r="M40"/>
  <c r="L40"/>
  <c r="J40"/>
  <c r="I40"/>
  <c r="G40"/>
  <c r="F40"/>
  <c r="D40"/>
  <c r="C40"/>
  <c r="E54" i="42" l="1"/>
  <c r="D54"/>
  <c r="AF7"/>
  <c r="AF9"/>
  <c r="AF11"/>
  <c r="AF13"/>
  <c r="AF15"/>
  <c r="AF17"/>
  <c r="AF19"/>
  <c r="AF21"/>
  <c r="AF23"/>
  <c r="AF25"/>
  <c r="AF27"/>
  <c r="AF29"/>
  <c r="AF31"/>
  <c r="AF33"/>
  <c r="AF35"/>
  <c r="AF37"/>
  <c r="AF39"/>
  <c r="AF6"/>
  <c r="AF8"/>
  <c r="AF10"/>
  <c r="AF12"/>
  <c r="AF14"/>
  <c r="AF16"/>
  <c r="AF18"/>
  <c r="AF20"/>
  <c r="AF22"/>
  <c r="AF24"/>
  <c r="AF26"/>
  <c r="AF28"/>
  <c r="AF30"/>
  <c r="AF32"/>
  <c r="AF34"/>
  <c r="AF36"/>
  <c r="AF38"/>
  <c r="AF40"/>
  <c r="AF5"/>
  <c r="AG5" s="1"/>
  <c r="D3" i="27"/>
  <c r="K24" i="38"/>
  <c r="K26" s="1"/>
  <c r="E8" i="27"/>
  <c r="E15"/>
  <c r="E29"/>
  <c r="E12"/>
  <c r="E30"/>
  <c r="G16" i="38"/>
  <c r="M16"/>
  <c r="D16"/>
  <c r="J16"/>
  <c r="I20"/>
  <c r="I24" s="1"/>
  <c r="I26" s="1"/>
  <c r="E40" i="37"/>
  <c r="C41" s="1"/>
  <c r="K40"/>
  <c r="I41" s="1"/>
  <c r="Q40"/>
  <c r="W40"/>
  <c r="H40"/>
  <c r="H41" s="1"/>
  <c r="N40"/>
  <c r="T40"/>
  <c r="Z40"/>
  <c r="E14" i="50" l="1"/>
  <c r="C14" s="1"/>
  <c r="B14"/>
  <c r="AG38" i="42"/>
  <c r="AG34"/>
  <c r="AG30"/>
  <c r="AG26"/>
  <c r="AG22"/>
  <c r="AG18"/>
  <c r="AG14"/>
  <c r="AG10"/>
  <c r="AG6"/>
  <c r="AG37"/>
  <c r="AG33"/>
  <c r="AG29"/>
  <c r="AG25"/>
  <c r="AG21"/>
  <c r="AG17"/>
  <c r="AG13"/>
  <c r="AG9"/>
  <c r="AG40"/>
  <c r="AG36"/>
  <c r="AG32"/>
  <c r="AG28"/>
  <c r="AG24"/>
  <c r="AG20"/>
  <c r="AG16"/>
  <c r="AG12"/>
  <c r="AG8"/>
  <c r="AG39"/>
  <c r="AG35"/>
  <c r="AG31"/>
  <c r="AG27"/>
  <c r="AG23"/>
  <c r="AG19"/>
  <c r="AG15"/>
  <c r="AG11"/>
  <c r="AG7"/>
  <c r="H20" i="38"/>
  <c r="H24" s="1"/>
  <c r="H26" s="1"/>
  <c r="J20"/>
  <c r="J24" s="1"/>
  <c r="J26" s="1"/>
  <c r="D20"/>
  <c r="B18" i="50" s="1"/>
  <c r="C18" s="1"/>
  <c r="M20" i="38"/>
  <c r="M24" s="1"/>
  <c r="M26" s="1"/>
  <c r="G20"/>
  <c r="G24" s="1"/>
  <c r="G26" s="1"/>
  <c r="L20"/>
  <c r="L24" s="1"/>
  <c r="L26" s="1"/>
  <c r="F20"/>
  <c r="F24" s="1"/>
  <c r="F26" s="1"/>
  <c r="N41" i="37"/>
  <c r="K41"/>
  <c r="L41"/>
  <c r="F41"/>
  <c r="D24" i="38" l="1"/>
  <c r="W41" i="15"/>
  <c r="N41"/>
  <c r="B39" i="7" l="1"/>
  <c r="C39"/>
  <c r="E22" i="10"/>
  <c r="C4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M34" i="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5" s="1"/>
  <c r="C35"/>
  <c r="D35"/>
  <c r="E35"/>
  <c r="F35"/>
  <c r="G35"/>
  <c r="H35"/>
  <c r="I35"/>
  <c r="J35"/>
  <c r="K35"/>
  <c r="L35"/>
  <c r="B35"/>
  <c r="C39" i="10" l="1"/>
  <c r="D4"/>
  <c r="D41" s="1"/>
  <c r="D40"/>
  <c r="D40" i="33" l="1"/>
  <c r="E40"/>
  <c r="D39" i="10" s="1"/>
  <c r="F40" i="33"/>
  <c r="G40"/>
  <c r="H40"/>
  <c r="I40"/>
  <c r="J40"/>
  <c r="K40"/>
  <c r="C40"/>
  <c r="AG6" i="17" l="1"/>
  <c r="C5" i="35" s="1"/>
  <c r="W1"/>
  <c r="N1"/>
  <c r="AD32"/>
  <c r="AD28"/>
  <c r="AD24"/>
  <c r="AD20"/>
  <c r="AD16"/>
  <c r="AD12"/>
  <c r="AD8"/>
  <c r="S5"/>
  <c r="AA40"/>
  <c r="Z40"/>
  <c r="U40"/>
  <c r="T40"/>
  <c r="R40"/>
  <c r="H40"/>
  <c r="AC39"/>
  <c r="V39"/>
  <c r="J39"/>
  <c r="AC38"/>
  <c r="V38"/>
  <c r="J38"/>
  <c r="AC37"/>
  <c r="V37"/>
  <c r="J37"/>
  <c r="AC36"/>
  <c r="V36"/>
  <c r="J36"/>
  <c r="AC35"/>
  <c r="V35"/>
  <c r="J35"/>
  <c r="AC34"/>
  <c r="V34"/>
  <c r="J34"/>
  <c r="AC33"/>
  <c r="V33"/>
  <c r="J33"/>
  <c r="S32"/>
  <c r="G32"/>
  <c r="V31"/>
  <c r="AB30"/>
  <c r="M30"/>
  <c r="AC29"/>
  <c r="AB29"/>
  <c r="P29"/>
  <c r="AB28"/>
  <c r="M28"/>
  <c r="AB27"/>
  <c r="V27"/>
  <c r="P27"/>
  <c r="J27"/>
  <c r="V26"/>
  <c r="P26"/>
  <c r="G26"/>
  <c r="Y25"/>
  <c r="S25"/>
  <c r="M25"/>
  <c r="AB24"/>
  <c r="S24"/>
  <c r="M24"/>
  <c r="AB23"/>
  <c r="V23"/>
  <c r="P23"/>
  <c r="AB22"/>
  <c r="S22"/>
  <c r="M22"/>
  <c r="AB21"/>
  <c r="V21"/>
  <c r="P21"/>
  <c r="AB20"/>
  <c r="S20"/>
  <c r="M20"/>
  <c r="AB19"/>
  <c r="V19"/>
  <c r="P19"/>
  <c r="AB18"/>
  <c r="S18"/>
  <c r="M18"/>
  <c r="AB17"/>
  <c r="V17"/>
  <c r="P17"/>
  <c r="AB16"/>
  <c r="S16"/>
  <c r="M16"/>
  <c r="AB15"/>
  <c r="V15"/>
  <c r="P15"/>
  <c r="AB14"/>
  <c r="S14"/>
  <c r="M14"/>
  <c r="AB13"/>
  <c r="V13"/>
  <c r="P13"/>
  <c r="AB12"/>
  <c r="S12"/>
  <c r="M12"/>
  <c r="AC11"/>
  <c r="AB11"/>
  <c r="V11"/>
  <c r="P11"/>
  <c r="G11"/>
  <c r="V10"/>
  <c r="P10"/>
  <c r="AB9"/>
  <c r="V9"/>
  <c r="P9"/>
  <c r="AB8"/>
  <c r="S8"/>
  <c r="M8"/>
  <c r="V7"/>
  <c r="P7"/>
  <c r="AB6"/>
  <c r="V6"/>
  <c r="P6"/>
  <c r="AB5"/>
  <c r="D5" i="25" l="1"/>
  <c r="D6"/>
  <c r="D8"/>
  <c r="D10"/>
  <c r="D12"/>
  <c r="D14"/>
  <c r="D16"/>
  <c r="D18"/>
  <c r="D20"/>
  <c r="D22"/>
  <c r="D24"/>
  <c r="D26"/>
  <c r="D28"/>
  <c r="D30"/>
  <c r="D32"/>
  <c r="AD33" i="35"/>
  <c r="AD34"/>
  <c r="AD35"/>
  <c r="AD36"/>
  <c r="AD37"/>
  <c r="AD38"/>
  <c r="AD39"/>
  <c r="G6" i="25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9"/>
  <c r="G31"/>
  <c r="G33"/>
  <c r="G34"/>
  <c r="G35"/>
  <c r="G36"/>
  <c r="G37"/>
  <c r="G38"/>
  <c r="G39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30"/>
  <c r="P32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9"/>
  <c r="S31"/>
  <c r="S33"/>
  <c r="S34"/>
  <c r="S35"/>
  <c r="S36"/>
  <c r="S37"/>
  <c r="S38"/>
  <c r="S39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30"/>
  <c r="V32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C5"/>
  <c r="AC6" i="35"/>
  <c r="C7" i="25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U5"/>
  <c r="U6"/>
  <c r="U9"/>
  <c r="U11"/>
  <c r="U13"/>
  <c r="U15"/>
  <c r="U17"/>
  <c r="U19"/>
  <c r="U21"/>
  <c r="U23"/>
  <c r="U25"/>
  <c r="U27"/>
  <c r="U29"/>
  <c r="U31"/>
  <c r="U33"/>
  <c r="U34"/>
  <c r="U35"/>
  <c r="U36"/>
  <c r="U37"/>
  <c r="U38"/>
  <c r="U39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I40" i="35"/>
  <c r="G5" i="25"/>
  <c r="Y5" i="35"/>
  <c r="J6"/>
  <c r="S6"/>
  <c r="Y6"/>
  <c r="M7"/>
  <c r="S7"/>
  <c r="AB7"/>
  <c r="P8"/>
  <c r="V8"/>
  <c r="J9"/>
  <c r="S9"/>
  <c r="Y9"/>
  <c r="J10"/>
  <c r="S10"/>
  <c r="AB10"/>
  <c r="M11"/>
  <c r="S11"/>
  <c r="Y11"/>
  <c r="P12"/>
  <c r="V12"/>
  <c r="J13"/>
  <c r="S13"/>
  <c r="Y13"/>
  <c r="G14"/>
  <c r="P14"/>
  <c r="V14"/>
  <c r="J15"/>
  <c r="S15"/>
  <c r="Y15"/>
  <c r="G16"/>
  <c r="P16"/>
  <c r="V16"/>
  <c r="J17"/>
  <c r="S17"/>
  <c r="Y17"/>
  <c r="G18"/>
  <c r="P18"/>
  <c r="V18"/>
  <c r="J19"/>
  <c r="S19"/>
  <c r="Y19"/>
  <c r="G20"/>
  <c r="P20"/>
  <c r="V20"/>
  <c r="J21"/>
  <c r="S21"/>
  <c r="Y21"/>
  <c r="G22"/>
  <c r="P22"/>
  <c r="V22"/>
  <c r="J23"/>
  <c r="S23"/>
  <c r="Y23"/>
  <c r="G24"/>
  <c r="P24"/>
  <c r="V24"/>
  <c r="J25"/>
  <c r="P25"/>
  <c r="V25"/>
  <c r="AB25"/>
  <c r="M26"/>
  <c r="S26"/>
  <c r="AB26"/>
  <c r="M27"/>
  <c r="S27"/>
  <c r="Y27"/>
  <c r="G28"/>
  <c r="S28"/>
  <c r="J29"/>
  <c r="V29"/>
  <c r="S30"/>
  <c r="P31"/>
  <c r="AB31"/>
  <c r="M32"/>
  <c r="AB32"/>
  <c r="P33"/>
  <c r="AB33"/>
  <c r="P34"/>
  <c r="AB34"/>
  <c r="P35"/>
  <c r="AB35"/>
  <c r="P36"/>
  <c r="AB36"/>
  <c r="P37"/>
  <c r="AB37"/>
  <c r="P38"/>
  <c r="AB38"/>
  <c r="P39"/>
  <c r="AB39"/>
  <c r="X40"/>
  <c r="AD6"/>
  <c r="AD10"/>
  <c r="AD14"/>
  <c r="AD18"/>
  <c r="AD22"/>
  <c r="AD26"/>
  <c r="AD30"/>
  <c r="M6"/>
  <c r="J7"/>
  <c r="J8"/>
  <c r="G9"/>
  <c r="M9"/>
  <c r="AC9"/>
  <c r="M10"/>
  <c r="J11"/>
  <c r="J12"/>
  <c r="G13"/>
  <c r="M13"/>
  <c r="AC13"/>
  <c r="J14"/>
  <c r="G15"/>
  <c r="M15"/>
  <c r="AC15"/>
  <c r="J16"/>
  <c r="G17"/>
  <c r="M17"/>
  <c r="AC17"/>
  <c r="J18"/>
  <c r="G19"/>
  <c r="M19"/>
  <c r="AC19"/>
  <c r="J20"/>
  <c r="G21"/>
  <c r="M21"/>
  <c r="AC21"/>
  <c r="J22"/>
  <c r="G23"/>
  <c r="M23"/>
  <c r="AC23"/>
  <c r="J24"/>
  <c r="G25"/>
  <c r="AC25"/>
  <c r="J26"/>
  <c r="G27"/>
  <c r="AC27"/>
  <c r="G30"/>
  <c r="J31"/>
  <c r="AC31"/>
  <c r="M5"/>
  <c r="D7" i="25"/>
  <c r="AD7" i="35"/>
  <c r="D9" i="25"/>
  <c r="AD9" i="35"/>
  <c r="D11" i="25"/>
  <c r="AD11" i="35"/>
  <c r="AD13"/>
  <c r="D15" i="25"/>
  <c r="AD15" i="35"/>
  <c r="D17" i="25"/>
  <c r="AD17" i="35"/>
  <c r="AD19"/>
  <c r="AD21"/>
  <c r="D23" i="25"/>
  <c r="AD23" i="35"/>
  <c r="AD25"/>
  <c r="D27" i="25"/>
  <c r="AD27" i="35"/>
  <c r="AD29"/>
  <c r="G29"/>
  <c r="AD31"/>
  <c r="G31"/>
  <c r="G33"/>
  <c r="G34"/>
  <c r="G35"/>
  <c r="G36"/>
  <c r="G37"/>
  <c r="D38" i="25"/>
  <c r="G38" i="35"/>
  <c r="G39"/>
  <c r="J5"/>
  <c r="G28" i="25"/>
  <c r="J28" i="35"/>
  <c r="J30"/>
  <c r="J32"/>
  <c r="L40"/>
  <c r="M29"/>
  <c r="M31"/>
  <c r="M33"/>
  <c r="M34"/>
  <c r="M35"/>
  <c r="M36"/>
  <c r="M37"/>
  <c r="M38"/>
  <c r="M39"/>
  <c r="P5"/>
  <c r="O40"/>
  <c r="P28"/>
  <c r="P30"/>
  <c r="P32"/>
  <c r="S29"/>
  <c r="S31"/>
  <c r="S33"/>
  <c r="S34"/>
  <c r="P35" i="25"/>
  <c r="S35" i="35"/>
  <c r="S36"/>
  <c r="S37"/>
  <c r="S38"/>
  <c r="P39" i="25"/>
  <c r="S39" i="35"/>
  <c r="V5"/>
  <c r="S28" i="25"/>
  <c r="V28" i="35"/>
  <c r="S30" i="25"/>
  <c r="V30" i="35"/>
  <c r="S32" i="25"/>
  <c r="V32" i="35"/>
  <c r="Y29"/>
  <c r="Y31"/>
  <c r="Y33"/>
  <c r="Y34"/>
  <c r="Y35"/>
  <c r="Y36"/>
  <c r="Y37"/>
  <c r="V38" i="25"/>
  <c r="Y38" i="35"/>
  <c r="V39" i="25"/>
  <c r="Y39" i="35"/>
  <c r="G7"/>
  <c r="G10"/>
  <c r="G12"/>
  <c r="AB40"/>
  <c r="W40"/>
  <c r="AC7"/>
  <c r="AE7" s="1"/>
  <c r="AC8"/>
  <c r="AE8" s="1"/>
  <c r="AC10"/>
  <c r="AE10" s="1"/>
  <c r="AC12"/>
  <c r="AE12" s="1"/>
  <c r="AC14"/>
  <c r="AE14" s="1"/>
  <c r="AC16"/>
  <c r="AE16" s="1"/>
  <c r="AC18"/>
  <c r="AE18" s="1"/>
  <c r="AC20"/>
  <c r="AE20" s="1"/>
  <c r="AC22"/>
  <c r="AE22" s="1"/>
  <c r="AC24"/>
  <c r="AE24" s="1"/>
  <c r="AC26"/>
  <c r="AE26" s="1"/>
  <c r="AC28"/>
  <c r="AE28" s="1"/>
  <c r="AC30"/>
  <c r="AE30" s="1"/>
  <c r="AC32"/>
  <c r="AE32" s="1"/>
  <c r="G6"/>
  <c r="E40"/>
  <c r="Y7"/>
  <c r="Y8"/>
  <c r="Y10"/>
  <c r="Y12"/>
  <c r="Y14"/>
  <c r="Y16"/>
  <c r="Y18"/>
  <c r="Y20"/>
  <c r="Y22"/>
  <c r="Y24"/>
  <c r="Y26"/>
  <c r="Y28"/>
  <c r="Y30"/>
  <c r="Y32"/>
  <c r="AE33"/>
  <c r="AE34"/>
  <c r="AE35"/>
  <c r="AE36"/>
  <c r="AE37"/>
  <c r="AE38"/>
  <c r="AE39"/>
  <c r="G5"/>
  <c r="AE6"/>
  <c r="G8"/>
  <c r="AE9"/>
  <c r="AE11"/>
  <c r="AE13"/>
  <c r="AE15"/>
  <c r="AE17"/>
  <c r="AE19"/>
  <c r="AE21"/>
  <c r="AE23"/>
  <c r="AE25"/>
  <c r="AE27"/>
  <c r="AE29"/>
  <c r="F40"/>
  <c r="Q40"/>
  <c r="S40"/>
  <c r="AD5"/>
  <c r="N40"/>
  <c r="K40"/>
  <c r="AC5"/>
  <c r="AC5" i="15"/>
  <c r="AD5"/>
  <c r="C50" i="13" l="1"/>
  <c r="C52"/>
  <c r="C46"/>
  <c r="D52"/>
  <c r="C49"/>
  <c r="U32" i="25"/>
  <c r="U30"/>
  <c r="U28"/>
  <c r="U26"/>
  <c r="U24"/>
  <c r="U22"/>
  <c r="U20"/>
  <c r="U18"/>
  <c r="U16"/>
  <c r="U14"/>
  <c r="U12"/>
  <c r="U10"/>
  <c r="U8"/>
  <c r="U7"/>
  <c r="P38"/>
  <c r="P37"/>
  <c r="P36"/>
  <c r="P34"/>
  <c r="P33"/>
  <c r="P31"/>
  <c r="P29"/>
  <c r="D39"/>
  <c r="D37"/>
  <c r="D36"/>
  <c r="D35"/>
  <c r="D34"/>
  <c r="D33"/>
  <c r="D29"/>
  <c r="D25"/>
  <c r="D21"/>
  <c r="D19"/>
  <c r="D13"/>
  <c r="R42" i="42"/>
  <c r="Y42"/>
  <c r="C6" i="25"/>
  <c r="V37"/>
  <c r="V36"/>
  <c r="V35"/>
  <c r="V34"/>
  <c r="V33"/>
  <c r="V31"/>
  <c r="V29"/>
  <c r="G32"/>
  <c r="G30"/>
  <c r="D31"/>
  <c r="X42" i="42"/>
  <c r="O42"/>
  <c r="D50" i="13"/>
  <c r="D46"/>
  <c r="D49"/>
  <c r="D45"/>
  <c r="D51"/>
  <c r="C45"/>
  <c r="E52"/>
  <c r="C51"/>
  <c r="AE5" i="15"/>
  <c r="V40" i="35"/>
  <c r="P40"/>
  <c r="AE31"/>
  <c r="J40"/>
  <c r="M40"/>
  <c r="AD40"/>
  <c r="Y40"/>
  <c r="AC40"/>
  <c r="G40"/>
  <c r="AE5"/>
  <c r="E8" i="10"/>
  <c r="E12"/>
  <c r="E14"/>
  <c r="E16"/>
  <c r="E30"/>
  <c r="E4"/>
  <c r="E6"/>
  <c r="E10"/>
  <c r="E18"/>
  <c r="E20"/>
  <c r="E24"/>
  <c r="E26"/>
  <c r="E28"/>
  <c r="E32"/>
  <c r="E34"/>
  <c r="E36"/>
  <c r="E38"/>
  <c r="E7"/>
  <c r="E9"/>
  <c r="E11"/>
  <c r="E13"/>
  <c r="E15"/>
  <c r="E17"/>
  <c r="E19"/>
  <c r="E21"/>
  <c r="E23"/>
  <c r="E25"/>
  <c r="E27"/>
  <c r="E29"/>
  <c r="E31"/>
  <c r="E33"/>
  <c r="E35"/>
  <c r="E37"/>
  <c r="G52" i="13" l="1"/>
  <c r="F52"/>
  <c r="E50"/>
  <c r="G50" s="1"/>
  <c r="E46"/>
  <c r="F42" i="42"/>
  <c r="E51" i="13"/>
  <c r="E49"/>
  <c r="F49" s="1"/>
  <c r="H42" i="42"/>
  <c r="U42"/>
  <c r="Z42"/>
  <c r="V42"/>
  <c r="W42"/>
  <c r="P42"/>
  <c r="S42"/>
  <c r="Q42"/>
  <c r="C42"/>
  <c r="T42"/>
  <c r="D42"/>
  <c r="G42"/>
  <c r="E45" i="13"/>
  <c r="AE40" i="35"/>
  <c r="F50" i="13" l="1"/>
  <c r="G45"/>
  <c r="F51"/>
  <c r="G51"/>
  <c r="G46"/>
  <c r="F45"/>
  <c r="F46"/>
  <c r="G49"/>
  <c r="E42" i="42"/>
  <c r="E5" i="10"/>
  <c r="E39" l="1"/>
  <c r="F40" i="15"/>
  <c r="H40"/>
  <c r="I40"/>
  <c r="K40"/>
  <c r="L40"/>
  <c r="N40"/>
  <c r="O40"/>
  <c r="Q40"/>
  <c r="R40"/>
  <c r="T40"/>
  <c r="U40"/>
  <c r="W40"/>
  <c r="X40"/>
  <c r="Z40"/>
  <c r="AA40"/>
  <c r="E40"/>
  <c r="D40"/>
  <c r="C40"/>
  <c r="AD6" l="1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G40"/>
  <c r="J40"/>
  <c r="P40"/>
  <c r="S40"/>
  <c r="Y40"/>
  <c r="M40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E38" l="1"/>
  <c r="G37" i="48" s="1"/>
  <c r="AE36" i="15"/>
  <c r="G35" i="48" s="1"/>
  <c r="AE34" i="15"/>
  <c r="G33" i="48" s="1"/>
  <c r="AE32" i="15"/>
  <c r="G31" i="48" s="1"/>
  <c r="AE30" i="15"/>
  <c r="G29" i="48" s="1"/>
  <c r="AE28" i="15"/>
  <c r="G27" i="48" s="1"/>
  <c r="AE26" i="15"/>
  <c r="G25" i="48" s="1"/>
  <c r="AE24" i="15"/>
  <c r="G23" i="48" s="1"/>
  <c r="AE22" i="15"/>
  <c r="G21" i="48" s="1"/>
  <c r="AE20" i="15"/>
  <c r="G19" i="48" s="1"/>
  <c r="AE18" i="15"/>
  <c r="G17" i="48" s="1"/>
  <c r="AE16" i="15"/>
  <c r="G15" i="48" s="1"/>
  <c r="AE14" i="15"/>
  <c r="G13" i="48" s="1"/>
  <c r="AE12" i="15"/>
  <c r="G11" i="48" s="1"/>
  <c r="AE10" i="15"/>
  <c r="G9" i="48" s="1"/>
  <c r="AE8" i="15"/>
  <c r="G7" i="48" s="1"/>
  <c r="AE6" i="15"/>
  <c r="G5" i="48" s="1"/>
  <c r="AB40" i="15"/>
  <c r="V40"/>
  <c r="AC40"/>
  <c r="AE39"/>
  <c r="G38" i="48" s="1"/>
  <c r="AE37" i="15"/>
  <c r="G36" i="48" s="1"/>
  <c r="AE35" i="15"/>
  <c r="G34" i="48" s="1"/>
  <c r="AE33" i="15"/>
  <c r="G32" i="48" s="1"/>
  <c r="AE31" i="15"/>
  <c r="G30" i="48" s="1"/>
  <c r="AE29" i="15"/>
  <c r="G28" i="48" s="1"/>
  <c r="AE27" i="15"/>
  <c r="G26" i="48" s="1"/>
  <c r="AE25" i="15"/>
  <c r="G24" i="48" s="1"/>
  <c r="AE23" i="15"/>
  <c r="G22" i="48" s="1"/>
  <c r="AE21" i="15"/>
  <c r="G20" i="48" s="1"/>
  <c r="AE19" i="15"/>
  <c r="G18" i="48" s="1"/>
  <c r="AE17" i="15"/>
  <c r="G16" i="48" s="1"/>
  <c r="AE15" i="15"/>
  <c r="G14" i="48" s="1"/>
  <c r="AE13" i="15"/>
  <c r="AE11"/>
  <c r="G10" i="48" s="1"/>
  <c r="AE9" i="15"/>
  <c r="G8" i="48" s="1"/>
  <c r="AE7" i="15"/>
  <c r="G6" i="48" s="1"/>
  <c r="AD40" i="15"/>
  <c r="AJ40" i="17"/>
  <c r="AI40"/>
  <c r="AH40"/>
  <c r="D39" i="35" s="1"/>
  <c r="AF39" s="1"/>
  <c r="AG40" i="17"/>
  <c r="C39" i="35" s="1"/>
  <c r="AJ39" i="17"/>
  <c r="AI39"/>
  <c r="AH39"/>
  <c r="D38" i="35" s="1"/>
  <c r="AF38" s="1"/>
  <c r="AG39" i="17"/>
  <c r="C38" i="35" s="1"/>
  <c r="AJ38" i="17"/>
  <c r="AI38"/>
  <c r="AH38"/>
  <c r="D37" i="35" s="1"/>
  <c r="AF37" s="1"/>
  <c r="AG38" i="17"/>
  <c r="C37" i="35" s="1"/>
  <c r="AJ37" i="17"/>
  <c r="AI37"/>
  <c r="AH37"/>
  <c r="D36" i="35" s="1"/>
  <c r="AF36" s="1"/>
  <c r="AG37" i="17"/>
  <c r="C36" i="35" s="1"/>
  <c r="AJ36" i="17"/>
  <c r="AI36"/>
  <c r="AH36"/>
  <c r="D35" i="35" s="1"/>
  <c r="AF35" s="1"/>
  <c r="AG36" i="17"/>
  <c r="C35" i="35" s="1"/>
  <c r="AJ35" i="17"/>
  <c r="AI35"/>
  <c r="AH35"/>
  <c r="D34" i="35" s="1"/>
  <c r="AF34" s="1"/>
  <c r="AG35" i="17"/>
  <c r="C34" i="35" s="1"/>
  <c r="AJ34" i="17"/>
  <c r="AI34"/>
  <c r="AH34"/>
  <c r="D33" i="35" s="1"/>
  <c r="AF33" s="1"/>
  <c r="AG34" i="17"/>
  <c r="C33" i="35" s="1"/>
  <c r="AJ33" i="17"/>
  <c r="AI33"/>
  <c r="AH33"/>
  <c r="D32" i="35" s="1"/>
  <c r="AF32" s="1"/>
  <c r="AG33" i="17"/>
  <c r="C32" i="35" s="1"/>
  <c r="AJ32" i="17"/>
  <c r="AI32"/>
  <c r="AH32"/>
  <c r="D31" i="35" s="1"/>
  <c r="AF31" s="1"/>
  <c r="AG32" i="17"/>
  <c r="C31" i="35" s="1"/>
  <c r="AJ31" i="17"/>
  <c r="AI31"/>
  <c r="AH31"/>
  <c r="D30" i="35" s="1"/>
  <c r="AF30" s="1"/>
  <c r="AG31" i="17"/>
  <c r="C30" i="35" s="1"/>
  <c r="AJ30" i="17"/>
  <c r="AI30"/>
  <c r="AH30"/>
  <c r="D29" i="35" s="1"/>
  <c r="AF29" s="1"/>
  <c r="AG30" i="17"/>
  <c r="C29" i="35" s="1"/>
  <c r="AJ29" i="17"/>
  <c r="AI29"/>
  <c r="AH29"/>
  <c r="D28" i="35" s="1"/>
  <c r="AF28" s="1"/>
  <c r="AG29" i="17"/>
  <c r="C28" i="35" s="1"/>
  <c r="AJ28" i="17"/>
  <c r="AI28"/>
  <c r="AH28"/>
  <c r="D27" i="35" s="1"/>
  <c r="AF27" s="1"/>
  <c r="AG28" i="17"/>
  <c r="C27" i="35" s="1"/>
  <c r="AJ27" i="17"/>
  <c r="AI27"/>
  <c r="AH27"/>
  <c r="D26" i="35" s="1"/>
  <c r="AG27" i="17"/>
  <c r="C26" i="35" s="1"/>
  <c r="AJ26" i="17"/>
  <c r="AI26"/>
  <c r="AH26"/>
  <c r="D25" i="35" s="1"/>
  <c r="AF25" s="1"/>
  <c r="AG26" i="17"/>
  <c r="C25" i="35" s="1"/>
  <c r="AJ25" i="17"/>
  <c r="AI25"/>
  <c r="AH25"/>
  <c r="D24" i="35" s="1"/>
  <c r="AF24" s="1"/>
  <c r="AG25" i="17"/>
  <c r="C24" i="35" s="1"/>
  <c r="AJ24" i="17"/>
  <c r="AI24"/>
  <c r="AH24"/>
  <c r="D23" i="35" s="1"/>
  <c r="AG24" i="17"/>
  <c r="C23" i="35" s="1"/>
  <c r="AJ23" i="17"/>
  <c r="AI23"/>
  <c r="AH23"/>
  <c r="D22" i="35" s="1"/>
  <c r="AF22" s="1"/>
  <c r="AG23" i="17"/>
  <c r="C22" i="35" s="1"/>
  <c r="AJ22" i="17"/>
  <c r="AI22"/>
  <c r="AH22"/>
  <c r="D21" i="35" s="1"/>
  <c r="AF21" s="1"/>
  <c r="AG22" i="17"/>
  <c r="C21" i="35" s="1"/>
  <c r="AJ21" i="17"/>
  <c r="AI21"/>
  <c r="AH21"/>
  <c r="D20" i="35" s="1"/>
  <c r="AF20" s="1"/>
  <c r="AG21" i="17"/>
  <c r="C20" i="35" s="1"/>
  <c r="AJ20" i="17"/>
  <c r="AI20"/>
  <c r="AH20"/>
  <c r="D19" i="35" s="1"/>
  <c r="AF19" s="1"/>
  <c r="AG20" i="17"/>
  <c r="C19" i="35" s="1"/>
  <c r="AJ19" i="17"/>
  <c r="AI19"/>
  <c r="AH19"/>
  <c r="D18" i="35" s="1"/>
  <c r="AF18" s="1"/>
  <c r="AG19" i="17"/>
  <c r="C18" i="35" s="1"/>
  <c r="AJ18" i="17"/>
  <c r="AI18"/>
  <c r="AH18"/>
  <c r="D17" i="35" s="1"/>
  <c r="AF17" s="1"/>
  <c r="AG18" i="17"/>
  <c r="C17" i="35" s="1"/>
  <c r="AJ17" i="17"/>
  <c r="AI17"/>
  <c r="AH17"/>
  <c r="D16" i="35" s="1"/>
  <c r="AF16" s="1"/>
  <c r="AG17" i="17"/>
  <c r="C16" i="35" s="1"/>
  <c r="AJ16" i="17"/>
  <c r="AI16"/>
  <c r="AH16"/>
  <c r="D15" i="35" s="1"/>
  <c r="AF15" s="1"/>
  <c r="AG16" i="17"/>
  <c r="C15" i="35" s="1"/>
  <c r="AJ15" i="17"/>
  <c r="AI15"/>
  <c r="AH15"/>
  <c r="D14" i="35" s="1"/>
  <c r="AF14" s="1"/>
  <c r="AG15" i="17"/>
  <c r="C14" i="35" s="1"/>
  <c r="AJ14" i="17"/>
  <c r="AI14"/>
  <c r="AH14"/>
  <c r="D13" i="35" s="1"/>
  <c r="AF13" s="1"/>
  <c r="AG14" i="17"/>
  <c r="C13" i="35" s="1"/>
  <c r="AJ13" i="17"/>
  <c r="AI13"/>
  <c r="AH13"/>
  <c r="D12" i="35" s="1"/>
  <c r="AF12" s="1"/>
  <c r="AG13" i="17"/>
  <c r="C12" i="35" s="1"/>
  <c r="AJ12" i="17"/>
  <c r="AI12"/>
  <c r="AH12"/>
  <c r="D11" i="35" s="1"/>
  <c r="AF11" s="1"/>
  <c r="AG12" i="17"/>
  <c r="C11" i="35" s="1"/>
  <c r="AJ11" i="17"/>
  <c r="AI11"/>
  <c r="AH11"/>
  <c r="D10" i="35" s="1"/>
  <c r="AF10" s="1"/>
  <c r="AG11" i="17"/>
  <c r="C10" i="35" s="1"/>
  <c r="AJ10" i="17"/>
  <c r="AI10"/>
  <c r="AH10"/>
  <c r="D9" i="35" s="1"/>
  <c r="AF9" s="1"/>
  <c r="AG10" i="17"/>
  <c r="C9" i="35" s="1"/>
  <c r="AJ9" i="17"/>
  <c r="AI9"/>
  <c r="AH9"/>
  <c r="D8" i="35" s="1"/>
  <c r="AF8" s="1"/>
  <c r="AG9" i="17"/>
  <c r="C8" i="35" s="1"/>
  <c r="AJ8" i="17"/>
  <c r="AI8"/>
  <c r="AH8"/>
  <c r="D7" i="35" s="1"/>
  <c r="AF7" s="1"/>
  <c r="AG8" i="17"/>
  <c r="C7" i="35" s="1"/>
  <c r="AJ7" i="17"/>
  <c r="AI7"/>
  <c r="AH7"/>
  <c r="D6" i="35" s="1"/>
  <c r="AF6" s="1"/>
  <c r="AG7" i="17"/>
  <c r="C6" i="35" s="1"/>
  <c r="C40" s="1"/>
  <c r="AH6" i="17"/>
  <c r="D5" i="35" s="1"/>
  <c r="AI6" i="17"/>
  <c r="AJ6"/>
  <c r="AD41"/>
  <c r="AC41"/>
  <c r="AB41"/>
  <c r="AA41"/>
  <c r="AE40"/>
  <c r="AF40" s="1"/>
  <c r="AE39"/>
  <c r="AF39" s="1"/>
  <c r="AE38"/>
  <c r="AF38" s="1"/>
  <c r="AE37"/>
  <c r="AF37"/>
  <c r="AE36"/>
  <c r="AF36" s="1"/>
  <c r="AE35"/>
  <c r="AF35"/>
  <c r="AE34"/>
  <c r="AF34" s="1"/>
  <c r="AE33"/>
  <c r="AF33"/>
  <c r="AE32"/>
  <c r="AF32"/>
  <c r="AE31"/>
  <c r="AF31"/>
  <c r="AE30"/>
  <c r="AF30"/>
  <c r="AE29"/>
  <c r="AF29"/>
  <c r="AE28"/>
  <c r="AF28" s="1"/>
  <c r="AE27"/>
  <c r="AF27"/>
  <c r="AE26"/>
  <c r="AF26"/>
  <c r="AE25"/>
  <c r="AF25" s="1"/>
  <c r="AE24"/>
  <c r="AF24"/>
  <c r="AE23"/>
  <c r="AF23" s="1"/>
  <c r="AE22"/>
  <c r="AF22" s="1"/>
  <c r="AE21"/>
  <c r="AF21" s="1"/>
  <c r="AE20"/>
  <c r="AF20"/>
  <c r="AE19"/>
  <c r="AF19"/>
  <c r="AE18"/>
  <c r="AF18" s="1"/>
  <c r="AE17"/>
  <c r="AF17" s="1"/>
  <c r="AE16"/>
  <c r="AF16"/>
  <c r="AE15"/>
  <c r="AF15"/>
  <c r="AE14"/>
  <c r="AF14"/>
  <c r="AE13"/>
  <c r="AF13"/>
  <c r="AE12"/>
  <c r="AF12"/>
  <c r="AE11"/>
  <c r="AF11"/>
  <c r="AE10"/>
  <c r="AF10"/>
  <c r="AE9"/>
  <c r="AF9"/>
  <c r="AE8"/>
  <c r="AF8"/>
  <c r="AE7"/>
  <c r="AF7"/>
  <c r="D40" i="35" l="1"/>
  <c r="AF40" s="1"/>
  <c r="AF5"/>
  <c r="AE40" i="15"/>
  <c r="G39" i="48" s="1"/>
  <c r="AE6" i="17"/>
  <c r="AE41" s="1"/>
  <c r="AF41" s="1"/>
  <c r="AF6"/>
  <c r="AA1"/>
  <c r="D34" i="34" l="1"/>
  <c r="D7"/>
  <c r="D29"/>
  <c r="D15"/>
  <c r="D5"/>
  <c r="D31"/>
  <c r="D19"/>
  <c r="D35"/>
  <c r="D36"/>
  <c r="D20"/>
  <c r="D28"/>
  <c r="D12"/>
  <c r="D18"/>
  <c r="D23"/>
  <c r="D21"/>
  <c r="D14"/>
  <c r="D11"/>
  <c r="D16"/>
  <c r="D37"/>
  <c r="D8"/>
  <c r="D4"/>
  <c r="D26"/>
  <c r="D25"/>
  <c r="D32"/>
  <c r="D27"/>
  <c r="D13"/>
  <c r="D30"/>
  <c r="D17"/>
  <c r="D9"/>
  <c r="D33"/>
  <c r="D10"/>
  <c r="D24"/>
  <c r="D3"/>
  <c r="D22"/>
  <c r="D6"/>
  <c r="G5" i="10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4"/>
  <c r="G39" l="1"/>
  <c r="G23" i="9"/>
  <c r="G24"/>
  <c r="G25"/>
  <c r="G26"/>
  <c r="G27"/>
  <c r="G28"/>
  <c r="G29"/>
  <c r="G30"/>
  <c r="G31"/>
  <c r="G32"/>
  <c r="G33"/>
  <c r="G34"/>
  <c r="G35"/>
  <c r="G36"/>
  <c r="G37"/>
  <c r="G38"/>
  <c r="G39"/>
  <c r="G40"/>
  <c r="G6"/>
  <c r="G7"/>
  <c r="G8"/>
  <c r="G9"/>
  <c r="G10"/>
  <c r="G11"/>
  <c r="G12"/>
  <c r="G13"/>
  <c r="G14"/>
  <c r="G15"/>
  <c r="G16"/>
  <c r="G17"/>
  <c r="G18"/>
  <c r="G19"/>
  <c r="G20"/>
  <c r="G21"/>
  <c r="G22"/>
  <c r="G5"/>
  <c r="J39" i="7"/>
  <c r="H39"/>
  <c r="G39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18"/>
  <c r="K18" s="1"/>
  <c r="I17"/>
  <c r="K17" s="1"/>
  <c r="I16"/>
  <c r="K16" s="1"/>
  <c r="I15"/>
  <c r="K15" s="1"/>
  <c r="I14"/>
  <c r="K14" s="1"/>
  <c r="I13"/>
  <c r="K13" s="1"/>
  <c r="I12"/>
  <c r="K12" s="1"/>
  <c r="I11"/>
  <c r="K11" s="1"/>
  <c r="I10"/>
  <c r="K10" s="1"/>
  <c r="I9"/>
  <c r="K9" s="1"/>
  <c r="I8"/>
  <c r="K8" s="1"/>
  <c r="I7"/>
  <c r="K7" s="1"/>
  <c r="I6"/>
  <c r="K6" s="1"/>
  <c r="I5"/>
  <c r="I39" s="1"/>
  <c r="AE43" i="15"/>
  <c r="AE45" s="1"/>
  <c r="Q39" i="29"/>
  <c r="R39"/>
  <c r="O39"/>
  <c r="C46" s="1"/>
  <c r="E46" s="1"/>
  <c r="N39"/>
  <c r="B46" s="1"/>
  <c r="L39"/>
  <c r="C45" s="1"/>
  <c r="E45" s="1"/>
  <c r="K39"/>
  <c r="B45" s="1"/>
  <c r="I39"/>
  <c r="C44" s="1"/>
  <c r="E44" s="1"/>
  <c r="H39"/>
  <c r="B44" s="1"/>
  <c r="F39"/>
  <c r="C43" s="1"/>
  <c r="E43" s="1"/>
  <c r="E39"/>
  <c r="B43" s="1"/>
  <c r="C39"/>
  <c r="C42" s="1"/>
  <c r="E42" s="1"/>
  <c r="B39"/>
  <c r="B42" s="1"/>
  <c r="E39" i="28"/>
  <c r="F39"/>
  <c r="C62" s="1"/>
  <c r="G39"/>
  <c r="C44" s="1"/>
  <c r="H39"/>
  <c r="I39"/>
  <c r="J39"/>
  <c r="C45" s="1"/>
  <c r="K39"/>
  <c r="L39"/>
  <c r="C64" s="1"/>
  <c r="M39"/>
  <c r="C46" s="1"/>
  <c r="N39"/>
  <c r="O39"/>
  <c r="P39"/>
  <c r="Q39"/>
  <c r="R39"/>
  <c r="C66" s="1"/>
  <c r="S39"/>
  <c r="T39"/>
  <c r="U39"/>
  <c r="C39"/>
  <c r="C61" s="1"/>
  <c r="B39"/>
  <c r="D39"/>
  <c r="C67" l="1"/>
  <c r="C65"/>
  <c r="C63"/>
  <c r="C43"/>
  <c r="W39"/>
  <c r="K5" i="7"/>
  <c r="K39" s="1"/>
  <c r="D42" s="1"/>
  <c r="S39" i="29"/>
  <c r="G39"/>
  <c r="D43" s="1"/>
  <c r="P39"/>
  <c r="D46" s="1"/>
  <c r="V39" i="28"/>
  <c r="D44" i="7" l="1"/>
  <c r="D43"/>
  <c r="J39" i="29"/>
  <c r="D44" s="1"/>
  <c r="M39"/>
  <c r="D45" s="1"/>
  <c r="D39"/>
  <c r="D42" s="1"/>
  <c r="Z39" i="25"/>
  <c r="W39"/>
  <c r="T39"/>
  <c r="Q39"/>
  <c r="H39"/>
  <c r="Z38"/>
  <c r="W38"/>
  <c r="T38"/>
  <c r="Q38"/>
  <c r="H38"/>
  <c r="Z37"/>
  <c r="W37"/>
  <c r="T37"/>
  <c r="Q37"/>
  <c r="H37"/>
  <c r="Z36"/>
  <c r="W36"/>
  <c r="T36"/>
  <c r="Q36"/>
  <c r="H36"/>
  <c r="Z35"/>
  <c r="W35"/>
  <c r="T35"/>
  <c r="Q35"/>
  <c r="H35"/>
  <c r="Z34"/>
  <c r="W34"/>
  <c r="T34"/>
  <c r="Q34"/>
  <c r="H34"/>
  <c r="Z33"/>
  <c r="W33"/>
  <c r="T33"/>
  <c r="Q33"/>
  <c r="H33"/>
  <c r="Z32"/>
  <c r="W32"/>
  <c r="T32"/>
  <c r="Q32"/>
  <c r="H32"/>
  <c r="Z31"/>
  <c r="W31"/>
  <c r="T31"/>
  <c r="Q31"/>
  <c r="H31"/>
  <c r="Z30"/>
  <c r="W30"/>
  <c r="T30"/>
  <c r="Q30"/>
  <c r="H30"/>
  <c r="Z29"/>
  <c r="W29"/>
  <c r="T29"/>
  <c r="Q29"/>
  <c r="H29"/>
  <c r="Z28"/>
  <c r="W28"/>
  <c r="T28"/>
  <c r="Q28"/>
  <c r="H28"/>
  <c r="Z27"/>
  <c r="W27"/>
  <c r="T27"/>
  <c r="Q27"/>
  <c r="H27"/>
  <c r="Z26"/>
  <c r="W26"/>
  <c r="T26"/>
  <c r="Q26"/>
  <c r="H26"/>
  <c r="Z25"/>
  <c r="W25"/>
  <c r="T25"/>
  <c r="Q25"/>
  <c r="H25"/>
  <c r="Z24"/>
  <c r="W24"/>
  <c r="T24"/>
  <c r="Q24"/>
  <c r="H24"/>
  <c r="Z23"/>
  <c r="W23"/>
  <c r="T23"/>
  <c r="Q23"/>
  <c r="H23"/>
  <c r="Z22"/>
  <c r="W22"/>
  <c r="T22"/>
  <c r="Q22"/>
  <c r="H22"/>
  <c r="Z21"/>
  <c r="W21"/>
  <c r="T21"/>
  <c r="Q21"/>
  <c r="H21"/>
  <c r="Z20"/>
  <c r="W20"/>
  <c r="T20"/>
  <c r="Q20"/>
  <c r="H20"/>
  <c r="Z19"/>
  <c r="W19"/>
  <c r="T19"/>
  <c r="Q19"/>
  <c r="H19"/>
  <c r="Z18"/>
  <c r="W18"/>
  <c r="T18"/>
  <c r="Q18"/>
  <c r="H18"/>
  <c r="Z17"/>
  <c r="W17"/>
  <c r="T17"/>
  <c r="Q17"/>
  <c r="H17"/>
  <c r="Z16"/>
  <c r="W16"/>
  <c r="T16"/>
  <c r="Q16"/>
  <c r="H16"/>
  <c r="Z15"/>
  <c r="W15"/>
  <c r="T15"/>
  <c r="Q15"/>
  <c r="H15"/>
  <c r="Z14"/>
  <c r="W14"/>
  <c r="T14"/>
  <c r="Q14"/>
  <c r="H14"/>
  <c r="Z13"/>
  <c r="W13"/>
  <c r="T13"/>
  <c r="Q13"/>
  <c r="H13"/>
  <c r="Z12"/>
  <c r="W12"/>
  <c r="T12"/>
  <c r="Q12"/>
  <c r="H12"/>
  <c r="Z11"/>
  <c r="W11"/>
  <c r="T11"/>
  <c r="Q11"/>
  <c r="H11"/>
  <c r="Z10"/>
  <c r="W10"/>
  <c r="T10"/>
  <c r="Q10"/>
  <c r="H10"/>
  <c r="Z9"/>
  <c r="W9"/>
  <c r="T9"/>
  <c r="Q9"/>
  <c r="H9"/>
  <c r="Z8"/>
  <c r="W8"/>
  <c r="T8"/>
  <c r="Q8"/>
  <c r="H8"/>
  <c r="Z7"/>
  <c r="W7"/>
  <c r="T7"/>
  <c r="Q7"/>
  <c r="H7"/>
  <c r="Z6"/>
  <c r="W6"/>
  <c r="T6"/>
  <c r="Q6"/>
  <c r="H6"/>
  <c r="Y40"/>
  <c r="Y42" s="1"/>
  <c r="X40"/>
  <c r="X42" s="1"/>
  <c r="V40"/>
  <c r="V42" s="1"/>
  <c r="U40"/>
  <c r="U42" s="1"/>
  <c r="S40"/>
  <c r="S42" s="1"/>
  <c r="R40"/>
  <c r="R42" s="1"/>
  <c r="P40"/>
  <c r="P42" s="1"/>
  <c r="O40"/>
  <c r="O42" s="1"/>
  <c r="G40"/>
  <c r="G42" s="1"/>
  <c r="F40"/>
  <c r="F42" s="1"/>
  <c r="D40"/>
  <c r="D42" s="1"/>
  <c r="U1"/>
  <c r="L1"/>
  <c r="C40" l="1"/>
  <c r="C42" s="1"/>
  <c r="E5"/>
  <c r="Q5"/>
  <c r="Q40" s="1"/>
  <c r="Q42" s="1"/>
  <c r="W5"/>
  <c r="W40" s="1"/>
  <c r="W42" s="1"/>
  <c r="E7"/>
  <c r="E9"/>
  <c r="E11"/>
  <c r="E13"/>
  <c r="E15"/>
  <c r="E17"/>
  <c r="E19"/>
  <c r="E21"/>
  <c r="E23"/>
  <c r="E25"/>
  <c r="E27"/>
  <c r="E29"/>
  <c r="E31"/>
  <c r="E33"/>
  <c r="E35"/>
  <c r="E37"/>
  <c r="E39"/>
  <c r="H5"/>
  <c r="H40" s="1"/>
  <c r="H42" s="1"/>
  <c r="T5"/>
  <c r="T40" s="1"/>
  <c r="T42" s="1"/>
  <c r="Z5"/>
  <c r="Z40" s="1"/>
  <c r="Z42" s="1"/>
  <c r="E6"/>
  <c r="E8"/>
  <c r="E10"/>
  <c r="E12"/>
  <c r="E14"/>
  <c r="E16"/>
  <c r="E18"/>
  <c r="E20"/>
  <c r="E22"/>
  <c r="E24"/>
  <c r="E26"/>
  <c r="E28"/>
  <c r="E30"/>
  <c r="E32"/>
  <c r="E34"/>
  <c r="E36"/>
  <c r="E38"/>
  <c r="E40" l="1"/>
  <c r="E42" s="1"/>
  <c r="X41" i="17" l="1"/>
  <c r="W41"/>
  <c r="V41"/>
  <c r="U41"/>
  <c r="R41"/>
  <c r="Q41"/>
  <c r="P41"/>
  <c r="O41"/>
  <c r="F41"/>
  <c r="E41"/>
  <c r="D41"/>
  <c r="C41"/>
  <c r="AK40"/>
  <c r="Z40"/>
  <c r="Y40"/>
  <c r="T40"/>
  <c r="S40"/>
  <c r="M40"/>
  <c r="N40" s="1"/>
  <c r="G40"/>
  <c r="H40" s="1"/>
  <c r="Y39"/>
  <c r="Z39" s="1"/>
  <c r="S39"/>
  <c r="T39" s="1"/>
  <c r="M39"/>
  <c r="N39" s="1"/>
  <c r="G39"/>
  <c r="H39" s="1"/>
  <c r="Y38"/>
  <c r="S38"/>
  <c r="T38" s="1"/>
  <c r="M38"/>
  <c r="N38" s="1"/>
  <c r="H38"/>
  <c r="G38"/>
  <c r="Y37"/>
  <c r="Z37" s="1"/>
  <c r="S37"/>
  <c r="T37" s="1"/>
  <c r="N37"/>
  <c r="M37"/>
  <c r="H37"/>
  <c r="G37"/>
  <c r="Y36"/>
  <c r="S36"/>
  <c r="T36" s="1"/>
  <c r="N36"/>
  <c r="M36"/>
  <c r="H36"/>
  <c r="G36"/>
  <c r="E49" s="1"/>
  <c r="Z35"/>
  <c r="Y35"/>
  <c r="S35"/>
  <c r="T35" s="1"/>
  <c r="N35"/>
  <c r="M35"/>
  <c r="H35"/>
  <c r="G35"/>
  <c r="Y34"/>
  <c r="Z34" s="1"/>
  <c r="S34"/>
  <c r="T34" s="1"/>
  <c r="M34"/>
  <c r="N34" s="1"/>
  <c r="G34"/>
  <c r="H34" s="1"/>
  <c r="Y33"/>
  <c r="Z33" s="1"/>
  <c r="S33"/>
  <c r="T33" s="1"/>
  <c r="M33"/>
  <c r="N33" s="1"/>
  <c r="G33"/>
  <c r="Y32"/>
  <c r="Z32" s="1"/>
  <c r="T32"/>
  <c r="S32"/>
  <c r="N32"/>
  <c r="M32"/>
  <c r="G32"/>
  <c r="H32" s="1"/>
  <c r="Y31"/>
  <c r="Z31" s="1"/>
  <c r="S31"/>
  <c r="T31" s="1"/>
  <c r="N31"/>
  <c r="M31"/>
  <c r="G31"/>
  <c r="Y30"/>
  <c r="Z30" s="1"/>
  <c r="S30"/>
  <c r="T30" s="1"/>
  <c r="N30"/>
  <c r="M30"/>
  <c r="G30"/>
  <c r="H30" s="1"/>
  <c r="Y29"/>
  <c r="Z29" s="1"/>
  <c r="S29"/>
  <c r="T29" s="1"/>
  <c r="N29"/>
  <c r="M29"/>
  <c r="G29"/>
  <c r="H29" s="1"/>
  <c r="Z28"/>
  <c r="Y28"/>
  <c r="S28"/>
  <c r="T28" s="1"/>
  <c r="N28"/>
  <c r="M28"/>
  <c r="G28"/>
  <c r="H28" s="1"/>
  <c r="Z27"/>
  <c r="Y27"/>
  <c r="T27"/>
  <c r="S27"/>
  <c r="N27"/>
  <c r="M27"/>
  <c r="G27"/>
  <c r="H27" s="1"/>
  <c r="Y26"/>
  <c r="S26"/>
  <c r="T26" s="1"/>
  <c r="M26"/>
  <c r="N26" s="1"/>
  <c r="G26"/>
  <c r="Y25"/>
  <c r="Z25" s="1"/>
  <c r="S25"/>
  <c r="T25" s="1"/>
  <c r="M25"/>
  <c r="N25" s="1"/>
  <c r="G25"/>
  <c r="H25" s="1"/>
  <c r="AL24"/>
  <c r="Z24"/>
  <c r="Y24"/>
  <c r="T24"/>
  <c r="S24"/>
  <c r="N24"/>
  <c r="M24"/>
  <c r="H24"/>
  <c r="G24"/>
  <c r="Y23"/>
  <c r="Z23" s="1"/>
  <c r="T23"/>
  <c r="S23"/>
  <c r="E59" s="1"/>
  <c r="N23"/>
  <c r="M23"/>
  <c r="H23"/>
  <c r="G23"/>
  <c r="Y22"/>
  <c r="S22"/>
  <c r="M22"/>
  <c r="N22" s="1"/>
  <c r="G22"/>
  <c r="Z21"/>
  <c r="Y21"/>
  <c r="T21"/>
  <c r="S21"/>
  <c r="N21"/>
  <c r="M21"/>
  <c r="H21"/>
  <c r="G21"/>
  <c r="Y20"/>
  <c r="Z20" s="1"/>
  <c r="T20"/>
  <c r="S20"/>
  <c r="N20"/>
  <c r="M20"/>
  <c r="H20"/>
  <c r="G20"/>
  <c r="Y19"/>
  <c r="Z19" s="1"/>
  <c r="S19"/>
  <c r="T19" s="1"/>
  <c r="N19"/>
  <c r="M19"/>
  <c r="G19"/>
  <c r="H19" s="1"/>
  <c r="Y18"/>
  <c r="Z18" s="1"/>
  <c r="S18"/>
  <c r="T18" s="1"/>
  <c r="M18"/>
  <c r="N18" s="1"/>
  <c r="G18"/>
  <c r="Y17"/>
  <c r="Z17" s="1"/>
  <c r="S17"/>
  <c r="T17" s="1"/>
  <c r="M17"/>
  <c r="N17" s="1"/>
  <c r="G17"/>
  <c r="H17" s="1"/>
  <c r="Y16"/>
  <c r="Z16" s="1"/>
  <c r="T16"/>
  <c r="S16"/>
  <c r="N16"/>
  <c r="M16"/>
  <c r="G16"/>
  <c r="H16" s="1"/>
  <c r="Y15"/>
  <c r="Z15" s="1"/>
  <c r="S15"/>
  <c r="T15" s="1"/>
  <c r="M15"/>
  <c r="N15" s="1"/>
  <c r="G15"/>
  <c r="H15" s="1"/>
  <c r="Y14"/>
  <c r="Z14" s="1"/>
  <c r="T14"/>
  <c r="S14"/>
  <c r="N14"/>
  <c r="M14"/>
  <c r="H14"/>
  <c r="G14"/>
  <c r="Z13"/>
  <c r="Y13"/>
  <c r="S13"/>
  <c r="T13" s="1"/>
  <c r="N13"/>
  <c r="M13"/>
  <c r="H13"/>
  <c r="G13"/>
  <c r="Y12"/>
  <c r="Z12" s="1"/>
  <c r="S12"/>
  <c r="T12" s="1"/>
  <c r="M12"/>
  <c r="N12" s="1"/>
  <c r="H12"/>
  <c r="G12"/>
  <c r="Y11"/>
  <c r="Z11" s="1"/>
  <c r="T11"/>
  <c r="S11"/>
  <c r="N11"/>
  <c r="M11"/>
  <c r="G11"/>
  <c r="H11" s="1"/>
  <c r="Y10"/>
  <c r="Z10" s="1"/>
  <c r="S10"/>
  <c r="T10" s="1"/>
  <c r="M10"/>
  <c r="N10" s="1"/>
  <c r="H10"/>
  <c r="G10"/>
  <c r="Y9"/>
  <c r="Z9" s="1"/>
  <c r="S9"/>
  <c r="T9" s="1"/>
  <c r="N9"/>
  <c r="M9"/>
  <c r="G9"/>
  <c r="H9" s="1"/>
  <c r="Y8"/>
  <c r="Z8" s="1"/>
  <c r="T8"/>
  <c r="S8"/>
  <c r="N8"/>
  <c r="M8"/>
  <c r="G8"/>
  <c r="H8" s="1"/>
  <c r="Y7"/>
  <c r="S7"/>
  <c r="N7"/>
  <c r="M7"/>
  <c r="G7"/>
  <c r="Y6"/>
  <c r="T6"/>
  <c r="S6"/>
  <c r="H6"/>
  <c r="G6"/>
  <c r="O1"/>
  <c r="D40" i="11"/>
  <c r="C40"/>
  <c r="B40"/>
  <c r="J37"/>
  <c r="H37"/>
  <c r="G37"/>
  <c r="E37"/>
  <c r="C37"/>
  <c r="B37"/>
  <c r="K36"/>
  <c r="I36"/>
  <c r="F36"/>
  <c r="M36" s="1"/>
  <c r="D36"/>
  <c r="I35"/>
  <c r="K35" s="1"/>
  <c r="D35"/>
  <c r="F35" s="1"/>
  <c r="M35" s="1"/>
  <c r="K34"/>
  <c r="I34"/>
  <c r="F34"/>
  <c r="M34" s="1"/>
  <c r="D34"/>
  <c r="I33"/>
  <c r="K33" s="1"/>
  <c r="D33"/>
  <c r="F33" s="1"/>
  <c r="M33" s="1"/>
  <c r="K32"/>
  <c r="I32"/>
  <c r="F32"/>
  <c r="M32" s="1"/>
  <c r="D32"/>
  <c r="I31"/>
  <c r="K31" s="1"/>
  <c r="D31"/>
  <c r="F31" s="1"/>
  <c r="M31" s="1"/>
  <c r="K30"/>
  <c r="I30"/>
  <c r="F30"/>
  <c r="M30" s="1"/>
  <c r="D30"/>
  <c r="I29"/>
  <c r="K29" s="1"/>
  <c r="D29"/>
  <c r="F29" s="1"/>
  <c r="M29" s="1"/>
  <c r="K28"/>
  <c r="I28"/>
  <c r="F28"/>
  <c r="M28" s="1"/>
  <c r="D28"/>
  <c r="I27"/>
  <c r="K27" s="1"/>
  <c r="D27"/>
  <c r="F27" s="1"/>
  <c r="M27" s="1"/>
  <c r="K26"/>
  <c r="I26"/>
  <c r="F26"/>
  <c r="M26" s="1"/>
  <c r="D26"/>
  <c r="I25"/>
  <c r="K25" s="1"/>
  <c r="D25"/>
  <c r="F25" s="1"/>
  <c r="M25" s="1"/>
  <c r="K24"/>
  <c r="I24"/>
  <c r="F24"/>
  <c r="M24" s="1"/>
  <c r="D24"/>
  <c r="I23"/>
  <c r="K23" s="1"/>
  <c r="D23"/>
  <c r="F23" s="1"/>
  <c r="M23" s="1"/>
  <c r="K22"/>
  <c r="I22"/>
  <c r="F22"/>
  <c r="M22" s="1"/>
  <c r="D22"/>
  <c r="I21"/>
  <c r="K21" s="1"/>
  <c r="D21"/>
  <c r="F21" s="1"/>
  <c r="M21" s="1"/>
  <c r="K20"/>
  <c r="I20"/>
  <c r="F20"/>
  <c r="M20" s="1"/>
  <c r="D20"/>
  <c r="I19"/>
  <c r="K19" s="1"/>
  <c r="D19"/>
  <c r="F19" s="1"/>
  <c r="M19" s="1"/>
  <c r="K18"/>
  <c r="I18"/>
  <c r="F18"/>
  <c r="M18" s="1"/>
  <c r="D18"/>
  <c r="I17"/>
  <c r="K17" s="1"/>
  <c r="D17"/>
  <c r="F17" s="1"/>
  <c r="M17" s="1"/>
  <c r="K16"/>
  <c r="I16"/>
  <c r="F16"/>
  <c r="M16" s="1"/>
  <c r="D16"/>
  <c r="I15"/>
  <c r="K15" s="1"/>
  <c r="D15"/>
  <c r="F15" s="1"/>
  <c r="M15" s="1"/>
  <c r="K14"/>
  <c r="I14"/>
  <c r="F14"/>
  <c r="M14" s="1"/>
  <c r="D14"/>
  <c r="I13"/>
  <c r="K13" s="1"/>
  <c r="D13"/>
  <c r="F13" s="1"/>
  <c r="M13" s="1"/>
  <c r="K12"/>
  <c r="I12"/>
  <c r="F12"/>
  <c r="M12" s="1"/>
  <c r="D12"/>
  <c r="I11"/>
  <c r="K11" s="1"/>
  <c r="D11"/>
  <c r="F11" s="1"/>
  <c r="M11" s="1"/>
  <c r="K10"/>
  <c r="I10"/>
  <c r="F10"/>
  <c r="M10" s="1"/>
  <c r="D10"/>
  <c r="I9"/>
  <c r="K9" s="1"/>
  <c r="D9"/>
  <c r="F9" s="1"/>
  <c r="M9" s="1"/>
  <c r="K8"/>
  <c r="I8"/>
  <c r="F8"/>
  <c r="M8" s="1"/>
  <c r="D8"/>
  <c r="I7"/>
  <c r="K7" s="1"/>
  <c r="D7"/>
  <c r="F7" s="1"/>
  <c r="M7" s="1"/>
  <c r="K6"/>
  <c r="I6"/>
  <c r="F6"/>
  <c r="M6" s="1"/>
  <c r="D6"/>
  <c r="I5"/>
  <c r="K5" s="1"/>
  <c r="D5"/>
  <c r="F5" s="1"/>
  <c r="M5" s="1"/>
  <c r="K4"/>
  <c r="I4"/>
  <c r="F4"/>
  <c r="M4" s="1"/>
  <c r="D4"/>
  <c r="I3"/>
  <c r="I37" s="1"/>
  <c r="D3"/>
  <c r="D37" s="1"/>
  <c r="Z22" i="17" l="1"/>
  <c r="E61"/>
  <c r="Z36"/>
  <c r="E64"/>
  <c r="Z7"/>
  <c r="E65"/>
  <c r="Z26"/>
  <c r="E62"/>
  <c r="Z38"/>
  <c r="E63"/>
  <c r="T7"/>
  <c r="E58"/>
  <c r="T22"/>
  <c r="E57"/>
  <c r="H18"/>
  <c r="E55"/>
  <c r="H22"/>
  <c r="E51"/>
  <c r="H31"/>
  <c r="E53"/>
  <c r="H7"/>
  <c r="E54"/>
  <c r="H26"/>
  <c r="E50"/>
  <c r="H33"/>
  <c r="E52"/>
  <c r="S41"/>
  <c r="G41"/>
  <c r="Y41"/>
  <c r="Z6"/>
  <c r="AL40"/>
  <c r="AK7"/>
  <c r="AL7" s="1"/>
  <c r="AK8"/>
  <c r="AL8" s="1"/>
  <c r="AK9"/>
  <c r="AL9" s="1"/>
  <c r="AK10"/>
  <c r="AL10" s="1"/>
  <c r="AK11"/>
  <c r="AL11" s="1"/>
  <c r="AK12"/>
  <c r="AL12" s="1"/>
  <c r="AK13"/>
  <c r="AL13" s="1"/>
  <c r="AK14"/>
  <c r="AL14" s="1"/>
  <c r="AK15"/>
  <c r="AL15" s="1"/>
  <c r="AK16"/>
  <c r="AL16" s="1"/>
  <c r="AK17"/>
  <c r="AL17" s="1"/>
  <c r="AK18"/>
  <c r="AL18" s="1"/>
  <c r="AK19"/>
  <c r="AL19" s="1"/>
  <c r="AK20"/>
  <c r="AL20" s="1"/>
  <c r="AK21"/>
  <c r="AL21" s="1"/>
  <c r="AK22"/>
  <c r="AL22" s="1"/>
  <c r="AK23"/>
  <c r="AL23" s="1"/>
  <c r="AK24"/>
  <c r="AK25"/>
  <c r="AL25" s="1"/>
  <c r="AK26"/>
  <c r="AL26" s="1"/>
  <c r="AK27"/>
  <c r="AL27" s="1"/>
  <c r="AK28"/>
  <c r="AL28" s="1"/>
  <c r="AK29"/>
  <c r="AL29" s="1"/>
  <c r="AK30"/>
  <c r="AL30" s="1"/>
  <c r="AK31"/>
  <c r="AL31" s="1"/>
  <c r="AK32"/>
  <c r="AL32" s="1"/>
  <c r="AK33"/>
  <c r="AL33" s="1"/>
  <c r="AK34"/>
  <c r="AL34" s="1"/>
  <c r="AK35"/>
  <c r="AL35" s="1"/>
  <c r="AK36"/>
  <c r="AL36" s="1"/>
  <c r="AK37"/>
  <c r="AL37" s="1"/>
  <c r="AK38"/>
  <c r="AL38" s="1"/>
  <c r="AK39"/>
  <c r="AL39" s="1"/>
  <c r="H41"/>
  <c r="T41"/>
  <c r="Z41"/>
  <c r="C42" i="11"/>
  <c r="B42"/>
  <c r="F3"/>
  <c r="K3"/>
  <c r="K37" s="1"/>
  <c r="D42" s="1"/>
  <c r="L41" i="17" l="1"/>
  <c r="AJ41"/>
  <c r="K41"/>
  <c r="M6"/>
  <c r="M41" s="1"/>
  <c r="J41"/>
  <c r="AH41"/>
  <c r="N6"/>
  <c r="I41"/>
  <c r="AG41"/>
  <c r="F37" i="11"/>
  <c r="M3"/>
  <c r="AI41" i="17" l="1"/>
  <c r="AK6"/>
  <c r="N41"/>
  <c r="D41" i="11"/>
  <c r="C41"/>
  <c r="B41"/>
  <c r="M37"/>
  <c r="AK41" i="17" l="1"/>
  <c r="AL41" s="1"/>
  <c r="AL6"/>
  <c r="D38" i="7"/>
  <c r="F38" s="1"/>
  <c r="D37"/>
  <c r="F37" s="1"/>
  <c r="D36"/>
  <c r="F36" s="1"/>
  <c r="D35"/>
  <c r="F35" s="1"/>
  <c r="D34"/>
  <c r="F34" s="1"/>
  <c r="D33"/>
  <c r="F33" s="1"/>
  <c r="D32"/>
  <c r="F32" s="1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D8"/>
  <c r="F8" s="1"/>
  <c r="D7"/>
  <c r="F7" s="1"/>
  <c r="D6"/>
  <c r="F6" s="1"/>
  <c r="E39"/>
  <c r="D5"/>
  <c r="AI42" i="17" l="1"/>
  <c r="F5" i="7"/>
  <c r="D39"/>
  <c r="F39" l="1"/>
  <c r="C44" s="1"/>
  <c r="C43" l="1"/>
  <c r="C42"/>
  <c r="K37" i="3"/>
  <c r="J37"/>
  <c r="L37" s="1"/>
  <c r="H37"/>
  <c r="G37"/>
  <c r="F37"/>
  <c r="E37"/>
  <c r="D37"/>
  <c r="C37"/>
  <c r="B37"/>
  <c r="K36"/>
  <c r="J36"/>
  <c r="H36"/>
  <c r="G36"/>
  <c r="F36"/>
  <c r="E36"/>
  <c r="D36"/>
  <c r="C36"/>
  <c r="B36"/>
  <c r="I36" s="1"/>
  <c r="K35"/>
  <c r="J35"/>
  <c r="L35" s="1"/>
  <c r="H35"/>
  <c r="G35"/>
  <c r="F35"/>
  <c r="E35"/>
  <c r="D35"/>
  <c r="C35"/>
  <c r="I35" s="1"/>
  <c r="B35"/>
  <c r="K34"/>
  <c r="J34"/>
  <c r="H34"/>
  <c r="G34"/>
  <c r="F34"/>
  <c r="E34"/>
  <c r="D34"/>
  <c r="C34"/>
  <c r="B34"/>
  <c r="I34" s="1"/>
  <c r="K33"/>
  <c r="J33"/>
  <c r="L33" s="1"/>
  <c r="H33"/>
  <c r="G33"/>
  <c r="F33"/>
  <c r="E33"/>
  <c r="D33"/>
  <c r="C33"/>
  <c r="I33" s="1"/>
  <c r="B33"/>
  <c r="K32"/>
  <c r="J32"/>
  <c r="H32"/>
  <c r="G32"/>
  <c r="F32"/>
  <c r="E32"/>
  <c r="D32"/>
  <c r="C32"/>
  <c r="B32"/>
  <c r="I32" s="1"/>
  <c r="K31"/>
  <c r="J31"/>
  <c r="L31" s="1"/>
  <c r="H31"/>
  <c r="G31"/>
  <c r="F31"/>
  <c r="E31"/>
  <c r="D31"/>
  <c r="C31"/>
  <c r="I31" s="1"/>
  <c r="B31"/>
  <c r="K30"/>
  <c r="J30"/>
  <c r="H30"/>
  <c r="G30"/>
  <c r="F30"/>
  <c r="E30"/>
  <c r="D30"/>
  <c r="C30"/>
  <c r="B30"/>
  <c r="I30" s="1"/>
  <c r="K29"/>
  <c r="J29"/>
  <c r="L29" s="1"/>
  <c r="H29"/>
  <c r="G29"/>
  <c r="F29"/>
  <c r="E29"/>
  <c r="D29"/>
  <c r="C29"/>
  <c r="I29" s="1"/>
  <c r="B29"/>
  <c r="K28"/>
  <c r="J28"/>
  <c r="H28"/>
  <c r="G28"/>
  <c r="F28"/>
  <c r="E28"/>
  <c r="D28"/>
  <c r="C28"/>
  <c r="B28"/>
  <c r="I28" s="1"/>
  <c r="K27"/>
  <c r="J27"/>
  <c r="L27" s="1"/>
  <c r="H27"/>
  <c r="G27"/>
  <c r="F27"/>
  <c r="E27"/>
  <c r="D27"/>
  <c r="C27"/>
  <c r="I27" s="1"/>
  <c r="B27"/>
  <c r="K26"/>
  <c r="J26"/>
  <c r="H26"/>
  <c r="G26"/>
  <c r="F26"/>
  <c r="E26"/>
  <c r="D26"/>
  <c r="C26"/>
  <c r="B26"/>
  <c r="I26" s="1"/>
  <c r="K25"/>
  <c r="J25"/>
  <c r="L25" s="1"/>
  <c r="H25"/>
  <c r="G25"/>
  <c r="F25"/>
  <c r="E25"/>
  <c r="D25"/>
  <c r="C25"/>
  <c r="I25" s="1"/>
  <c r="B25"/>
  <c r="K24"/>
  <c r="J24"/>
  <c r="H24"/>
  <c r="G24"/>
  <c r="F24"/>
  <c r="E24"/>
  <c r="D24"/>
  <c r="C24"/>
  <c r="B24"/>
  <c r="I24" s="1"/>
  <c r="K23"/>
  <c r="J23"/>
  <c r="L23" s="1"/>
  <c r="H23"/>
  <c r="G23"/>
  <c r="F23"/>
  <c r="E23"/>
  <c r="D23"/>
  <c r="C23"/>
  <c r="I23" s="1"/>
  <c r="B23"/>
  <c r="K22"/>
  <c r="J22"/>
  <c r="H22"/>
  <c r="G22"/>
  <c r="F22"/>
  <c r="E22"/>
  <c r="D22"/>
  <c r="C22"/>
  <c r="B22"/>
  <c r="I22" s="1"/>
  <c r="K21"/>
  <c r="J21"/>
  <c r="L21" s="1"/>
  <c r="H21"/>
  <c r="G21"/>
  <c r="F21"/>
  <c r="E21"/>
  <c r="D21"/>
  <c r="C21"/>
  <c r="I21" s="1"/>
  <c r="B21"/>
  <c r="K20"/>
  <c r="J20"/>
  <c r="H20"/>
  <c r="G20"/>
  <c r="F20"/>
  <c r="E20"/>
  <c r="D20"/>
  <c r="C20"/>
  <c r="B20"/>
  <c r="I20" s="1"/>
  <c r="K19"/>
  <c r="J19"/>
  <c r="L19" s="1"/>
  <c r="H19"/>
  <c r="G19"/>
  <c r="F19"/>
  <c r="E19"/>
  <c r="D19"/>
  <c r="C19"/>
  <c r="I19" s="1"/>
  <c r="B19"/>
  <c r="K18"/>
  <c r="J18"/>
  <c r="H18"/>
  <c r="G18"/>
  <c r="F18"/>
  <c r="E18"/>
  <c r="D18"/>
  <c r="C18"/>
  <c r="B18"/>
  <c r="I18" s="1"/>
  <c r="K17"/>
  <c r="J17"/>
  <c r="L17" s="1"/>
  <c r="H17"/>
  <c r="G17"/>
  <c r="F17"/>
  <c r="E17"/>
  <c r="D17"/>
  <c r="C17"/>
  <c r="I17" s="1"/>
  <c r="B17"/>
  <c r="K16"/>
  <c r="J16"/>
  <c r="H16"/>
  <c r="G16"/>
  <c r="F16"/>
  <c r="E16"/>
  <c r="D16"/>
  <c r="C16"/>
  <c r="B16"/>
  <c r="I16" s="1"/>
  <c r="K15"/>
  <c r="J15"/>
  <c r="L15" s="1"/>
  <c r="H15"/>
  <c r="G15"/>
  <c r="F15"/>
  <c r="E15"/>
  <c r="D15"/>
  <c r="C15"/>
  <c r="I15" s="1"/>
  <c r="B15"/>
  <c r="K14"/>
  <c r="J14"/>
  <c r="H14"/>
  <c r="G14"/>
  <c r="F14"/>
  <c r="E14"/>
  <c r="D14"/>
  <c r="C14"/>
  <c r="B14"/>
  <c r="I14" s="1"/>
  <c r="K13"/>
  <c r="J13"/>
  <c r="L13" s="1"/>
  <c r="H13"/>
  <c r="G13"/>
  <c r="F13"/>
  <c r="E13"/>
  <c r="D13"/>
  <c r="C13"/>
  <c r="I13" s="1"/>
  <c r="B13"/>
  <c r="K12"/>
  <c r="J12"/>
  <c r="H12"/>
  <c r="G12"/>
  <c r="F12"/>
  <c r="E12"/>
  <c r="D12"/>
  <c r="C12"/>
  <c r="B12"/>
  <c r="I12" s="1"/>
  <c r="K11"/>
  <c r="J11"/>
  <c r="L11" s="1"/>
  <c r="H11"/>
  <c r="G11"/>
  <c r="F11"/>
  <c r="E11"/>
  <c r="D11"/>
  <c r="C11"/>
  <c r="I11" s="1"/>
  <c r="B11"/>
  <c r="K10"/>
  <c r="J10"/>
  <c r="H10"/>
  <c r="G10"/>
  <c r="F10"/>
  <c r="E10"/>
  <c r="D10"/>
  <c r="C10"/>
  <c r="B10"/>
  <c r="I10" s="1"/>
  <c r="K9"/>
  <c r="J9"/>
  <c r="L9" s="1"/>
  <c r="H9"/>
  <c r="G9"/>
  <c r="F9"/>
  <c r="E9"/>
  <c r="D9"/>
  <c r="C9"/>
  <c r="I9" s="1"/>
  <c r="B9"/>
  <c r="K8"/>
  <c r="J8"/>
  <c r="H8"/>
  <c r="G8"/>
  <c r="F8"/>
  <c r="E8"/>
  <c r="D8"/>
  <c r="C8"/>
  <c r="B8"/>
  <c r="I8" s="1"/>
  <c r="K7"/>
  <c r="J7"/>
  <c r="L7" s="1"/>
  <c r="H7"/>
  <c r="G7"/>
  <c r="F7"/>
  <c r="E7"/>
  <c r="D7"/>
  <c r="C7"/>
  <c r="I7" s="1"/>
  <c r="B7"/>
  <c r="K6"/>
  <c r="J6"/>
  <c r="H6"/>
  <c r="G6"/>
  <c r="F6"/>
  <c r="E6"/>
  <c r="D6"/>
  <c r="C6"/>
  <c r="B6"/>
  <c r="I6" s="1"/>
  <c r="K5"/>
  <c r="J5"/>
  <c r="L5" s="1"/>
  <c r="H5"/>
  <c r="G5"/>
  <c r="F5"/>
  <c r="E5"/>
  <c r="D5"/>
  <c r="C5"/>
  <c r="I5" s="1"/>
  <c r="B5"/>
  <c r="K4"/>
  <c r="J4"/>
  <c r="H4"/>
  <c r="G4"/>
  <c r="F4"/>
  <c r="E4"/>
  <c r="D4"/>
  <c r="C4"/>
  <c r="B4"/>
  <c r="I4" s="1"/>
  <c r="K3"/>
  <c r="J3"/>
  <c r="L3" s="1"/>
  <c r="H3"/>
  <c r="G3"/>
  <c r="G38" s="1"/>
  <c r="F3"/>
  <c r="E3"/>
  <c r="E38" s="1"/>
  <c r="D3"/>
  <c r="C3"/>
  <c r="C38" s="1"/>
  <c r="B3"/>
  <c r="B38" l="1"/>
  <c r="D38"/>
  <c r="F38"/>
  <c r="H38"/>
  <c r="K38"/>
  <c r="L4"/>
  <c r="L6"/>
  <c r="L8"/>
  <c r="L10"/>
  <c r="L12"/>
  <c r="L14"/>
  <c r="L16"/>
  <c r="L18"/>
  <c r="L20"/>
  <c r="L22"/>
  <c r="L24"/>
  <c r="L26"/>
  <c r="L28"/>
  <c r="L30"/>
  <c r="L32"/>
  <c r="L34"/>
  <c r="L36"/>
  <c r="I37"/>
  <c r="I3"/>
  <c r="J38"/>
  <c r="L38" s="1"/>
  <c r="I38" l="1"/>
  <c r="L9" i="25" l="1"/>
  <c r="M35" l="1"/>
  <c r="J6"/>
  <c r="M6"/>
  <c r="J28"/>
  <c r="J29"/>
  <c r="J22"/>
  <c r="J23"/>
  <c r="J32"/>
  <c r="J33"/>
  <c r="J15"/>
  <c r="J16"/>
  <c r="J36"/>
  <c r="M16"/>
  <c r="J19"/>
  <c r="J20"/>
  <c r="J13"/>
  <c r="J14"/>
  <c r="J9"/>
  <c r="M9"/>
  <c r="N9" s="1"/>
  <c r="M12"/>
  <c r="M10"/>
  <c r="M18"/>
  <c r="M13"/>
  <c r="M7"/>
  <c r="J26"/>
  <c r="J27"/>
  <c r="J21"/>
  <c r="J30"/>
  <c r="J31"/>
  <c r="J24"/>
  <c r="J25"/>
  <c r="J34"/>
  <c r="J35"/>
  <c r="J7"/>
  <c r="AB7" s="1"/>
  <c r="M39"/>
  <c r="M29"/>
  <c r="M36"/>
  <c r="M23"/>
  <c r="M26"/>
  <c r="M19"/>
  <c r="M22"/>
  <c r="M8"/>
  <c r="M11"/>
  <c r="M14"/>
  <c r="M20"/>
  <c r="AB20" s="1"/>
  <c r="M15"/>
  <c r="J8"/>
  <c r="J17"/>
  <c r="J18"/>
  <c r="J39"/>
  <c r="J12"/>
  <c r="J11"/>
  <c r="J10"/>
  <c r="AB10" s="1"/>
  <c r="M30"/>
  <c r="M33"/>
  <c r="AB33" s="1"/>
  <c r="M27"/>
  <c r="M34"/>
  <c r="M24"/>
  <c r="M17"/>
  <c r="M31"/>
  <c r="M25"/>
  <c r="M28"/>
  <c r="M21"/>
  <c r="AB21" s="1"/>
  <c r="M32"/>
  <c r="I29"/>
  <c r="I34"/>
  <c r="I23"/>
  <c r="I28"/>
  <c r="I33"/>
  <c r="I16"/>
  <c r="I11"/>
  <c r="I15"/>
  <c r="I20"/>
  <c r="I7"/>
  <c r="I14"/>
  <c r="I19"/>
  <c r="M5"/>
  <c r="I24"/>
  <c r="I22"/>
  <c r="I27"/>
  <c r="I32"/>
  <c r="I5"/>
  <c r="I26"/>
  <c r="I31"/>
  <c r="I36"/>
  <c r="I25"/>
  <c r="I30"/>
  <c r="I35"/>
  <c r="I13"/>
  <c r="I6"/>
  <c r="F7" i="34"/>
  <c r="L5" i="25"/>
  <c r="I8"/>
  <c r="I18"/>
  <c r="I9"/>
  <c r="I12"/>
  <c r="F35" i="34"/>
  <c r="I17" i="25"/>
  <c r="I10"/>
  <c r="F31" i="34"/>
  <c r="J5" i="25"/>
  <c r="I21"/>
  <c r="D34" i="26" l="1"/>
  <c r="D33" i="20"/>
  <c r="AB14" i="25"/>
  <c r="D8" i="20"/>
  <c r="D39"/>
  <c r="D34"/>
  <c r="AB30" i="25"/>
  <c r="AB36"/>
  <c r="AB22"/>
  <c r="D6" i="26"/>
  <c r="D14" i="20"/>
  <c r="D29"/>
  <c r="D21" i="26"/>
  <c r="AB12" i="25"/>
  <c r="AB18"/>
  <c r="AB8"/>
  <c r="D24" i="26"/>
  <c r="AB17" i="25"/>
  <c r="AB25"/>
  <c r="D19" i="26"/>
  <c r="AB11" i="25"/>
  <c r="AB39"/>
  <c r="D9" i="20"/>
  <c r="J9" i="21" s="1"/>
  <c r="D16" i="20"/>
  <c r="G16" i="21" s="1"/>
  <c r="D27" i="26"/>
  <c r="D25" i="20"/>
  <c r="J25" i="21" s="1"/>
  <c r="D13" i="20"/>
  <c r="G13" i="21" s="1"/>
  <c r="D32" i="20"/>
  <c r="J32" i="21" s="1"/>
  <c r="D6" i="20"/>
  <c r="G6" i="21" s="1"/>
  <c r="AB34" i="25"/>
  <c r="AB31"/>
  <c r="AB24"/>
  <c r="D8" i="26"/>
  <c r="D15"/>
  <c r="D16"/>
  <c r="AB9" i="25"/>
  <c r="AB13"/>
  <c r="AB29"/>
  <c r="AB28"/>
  <c r="AB6"/>
  <c r="AB35"/>
  <c r="AB27"/>
  <c r="AB26"/>
  <c r="AB19"/>
  <c r="AB16"/>
  <c r="AB15"/>
  <c r="AB32"/>
  <c r="AB23"/>
  <c r="J37"/>
  <c r="M38"/>
  <c r="M37"/>
  <c r="J38"/>
  <c r="D10" i="20"/>
  <c r="D23" i="26"/>
  <c r="D26" i="20"/>
  <c r="D18" i="26"/>
  <c r="D27" i="20"/>
  <c r="D17" i="26"/>
  <c r="D12"/>
  <c r="D31"/>
  <c r="D28" i="20"/>
  <c r="J28" i="21" s="1"/>
  <c r="L17" i="25"/>
  <c r="N17" s="1"/>
  <c r="L28"/>
  <c r="N28" s="1"/>
  <c r="L34"/>
  <c r="N34" s="1"/>
  <c r="L31"/>
  <c r="N31" s="1"/>
  <c r="L27"/>
  <c r="N27" s="1"/>
  <c r="L24"/>
  <c r="N24" s="1"/>
  <c r="L30"/>
  <c r="N30" s="1"/>
  <c r="K21"/>
  <c r="L23"/>
  <c r="N23" s="1"/>
  <c r="L33"/>
  <c r="N33" s="1"/>
  <c r="AB5"/>
  <c r="K10"/>
  <c r="K17"/>
  <c r="K12"/>
  <c r="K13"/>
  <c r="K35"/>
  <c r="K30"/>
  <c r="AA5"/>
  <c r="K5"/>
  <c r="K32"/>
  <c r="K27"/>
  <c r="K22"/>
  <c r="L10"/>
  <c r="N10" s="1"/>
  <c r="L7"/>
  <c r="N7" s="1"/>
  <c r="L21"/>
  <c r="N21" s="1"/>
  <c r="L18"/>
  <c r="N18" s="1"/>
  <c r="L15"/>
  <c r="N15" s="1"/>
  <c r="L12"/>
  <c r="N12" s="1"/>
  <c r="K24"/>
  <c r="K11"/>
  <c r="K16"/>
  <c r="I39"/>
  <c r="AA33"/>
  <c r="AC33" s="1"/>
  <c r="K33"/>
  <c r="K28"/>
  <c r="K23"/>
  <c r="K34"/>
  <c r="K29"/>
  <c r="AB38"/>
  <c r="K9"/>
  <c r="AA9"/>
  <c r="K18"/>
  <c r="L39"/>
  <c r="N39" s="1"/>
  <c r="K8"/>
  <c r="L11"/>
  <c r="N11" s="1"/>
  <c r="L20"/>
  <c r="N20" s="1"/>
  <c r="N5"/>
  <c r="L8"/>
  <c r="N8" s="1"/>
  <c r="L14"/>
  <c r="N14" s="1"/>
  <c r="L19"/>
  <c r="N19" s="1"/>
  <c r="L16"/>
  <c r="N16" s="1"/>
  <c r="L13"/>
  <c r="N13" s="1"/>
  <c r="L22"/>
  <c r="N22" s="1"/>
  <c r="L29"/>
  <c r="N29" s="1"/>
  <c r="L26"/>
  <c r="N26" s="1"/>
  <c r="L32"/>
  <c r="N32" s="1"/>
  <c r="L36"/>
  <c r="N36" s="1"/>
  <c r="L25"/>
  <c r="N25" s="1"/>
  <c r="L35"/>
  <c r="N35" s="1"/>
  <c r="K6"/>
  <c r="L6"/>
  <c r="N6" s="1"/>
  <c r="K25"/>
  <c r="K36"/>
  <c r="K31"/>
  <c r="K26"/>
  <c r="K19"/>
  <c r="K14"/>
  <c r="K7"/>
  <c r="K20"/>
  <c r="K15"/>
  <c r="G9" i="21"/>
  <c r="D13"/>
  <c r="D16"/>
  <c r="J6"/>
  <c r="G28"/>
  <c r="D10" i="26"/>
  <c r="D11" i="20"/>
  <c r="D11" i="26"/>
  <c r="D36" i="20"/>
  <c r="D23"/>
  <c r="D7" i="26"/>
  <c r="D38"/>
  <c r="D7" i="20"/>
  <c r="D29" i="26"/>
  <c r="D30" i="20"/>
  <c r="D13" i="26"/>
  <c r="D35" i="20"/>
  <c r="D33" i="26"/>
  <c r="D32"/>
  <c r="D28"/>
  <c r="G25" i="20"/>
  <c r="D20"/>
  <c r="D22"/>
  <c r="D14" i="26"/>
  <c r="D15" i="20"/>
  <c r="M9"/>
  <c r="J13"/>
  <c r="J16"/>
  <c r="G32"/>
  <c r="M28"/>
  <c r="F11" i="34"/>
  <c r="F23"/>
  <c r="D30" i="26"/>
  <c r="F34" i="34"/>
  <c r="F18"/>
  <c r="F5"/>
  <c r="F15"/>
  <c r="F36"/>
  <c r="F10"/>
  <c r="F13"/>
  <c r="F4"/>
  <c r="F24"/>
  <c r="F30"/>
  <c r="F26"/>
  <c r="C34" i="26"/>
  <c r="F17" i="34"/>
  <c r="F25"/>
  <c r="F16"/>
  <c r="F8"/>
  <c r="F21"/>
  <c r="F20"/>
  <c r="F29"/>
  <c r="F14"/>
  <c r="F28"/>
  <c r="F19"/>
  <c r="F12"/>
  <c r="F6"/>
  <c r="F9"/>
  <c r="F32"/>
  <c r="F37"/>
  <c r="F33"/>
  <c r="F27"/>
  <c r="AA36" i="25" l="1"/>
  <c r="G28" i="20"/>
  <c r="J6"/>
  <c r="G9"/>
  <c r="D26" i="26"/>
  <c r="D25"/>
  <c r="D9"/>
  <c r="D6" i="21"/>
  <c r="J13"/>
  <c r="C33" i="27"/>
  <c r="M32" i="20"/>
  <c r="M25"/>
  <c r="G32" i="21"/>
  <c r="J16"/>
  <c r="G25"/>
  <c r="D48" i="13"/>
  <c r="J28" i="20"/>
  <c r="J27" i="26" s="1"/>
  <c r="G6" i="20"/>
  <c r="M6"/>
  <c r="G13"/>
  <c r="M13"/>
  <c r="J9"/>
  <c r="J8" i="26" s="1"/>
  <c r="D28" i="21"/>
  <c r="D9"/>
  <c r="AA23" i="25"/>
  <c r="AC23" s="1"/>
  <c r="D22" i="48" s="1"/>
  <c r="J32" i="20"/>
  <c r="G16"/>
  <c r="G15" i="26" s="1"/>
  <c r="M16" i="20"/>
  <c r="J25"/>
  <c r="D32" i="21"/>
  <c r="D25"/>
  <c r="AC36" i="25"/>
  <c r="D35" i="48" s="1"/>
  <c r="D5" i="26"/>
  <c r="G27"/>
  <c r="J5"/>
  <c r="G31"/>
  <c r="J15"/>
  <c r="G12"/>
  <c r="G24"/>
  <c r="G5"/>
  <c r="J12"/>
  <c r="G8"/>
  <c r="J24"/>
  <c r="C26" i="20"/>
  <c r="F26" i="21" s="1"/>
  <c r="C25" i="20"/>
  <c r="I25" i="21" s="1"/>
  <c r="K25" s="1"/>
  <c r="C30" i="20"/>
  <c r="F30" i="21" s="1"/>
  <c r="C9" i="20"/>
  <c r="I9" i="21" s="1"/>
  <c r="K9" s="1"/>
  <c r="C17" i="20"/>
  <c r="F17" i="21" s="1"/>
  <c r="C21" i="20"/>
  <c r="I21" i="21" s="1"/>
  <c r="C34" i="20"/>
  <c r="F34" i="21" s="1"/>
  <c r="C39" i="20"/>
  <c r="I39" i="21" s="1"/>
  <c r="C11" i="20"/>
  <c r="F11" i="21" s="1"/>
  <c r="C27" i="20"/>
  <c r="I27" i="21" s="1"/>
  <c r="D37" i="20"/>
  <c r="G37" i="21" s="1"/>
  <c r="C35" i="20"/>
  <c r="F35" i="21" s="1"/>
  <c r="D31" i="20"/>
  <c r="D17"/>
  <c r="AA26" i="25"/>
  <c r="AC26" s="1"/>
  <c r="D25" i="48" s="1"/>
  <c r="C31" i="20"/>
  <c r="I31" i="21" s="1"/>
  <c r="C13" i="20"/>
  <c r="I13" i="21" s="1"/>
  <c r="K13" s="1"/>
  <c r="C8" i="20"/>
  <c r="I8" i="21" s="1"/>
  <c r="C18" i="20"/>
  <c r="I18" i="21" s="1"/>
  <c r="C12" i="20"/>
  <c r="I12" i="21" s="1"/>
  <c r="C10" i="20"/>
  <c r="I10" i="21" s="1"/>
  <c r="C29" i="20"/>
  <c r="I29" i="21" s="1"/>
  <c r="C33" i="20"/>
  <c r="I33" i="21" s="1"/>
  <c r="C23" i="20"/>
  <c r="I23" i="21" s="1"/>
  <c r="C28" i="20"/>
  <c r="I28" i="21" s="1"/>
  <c r="K28" s="1"/>
  <c r="C16" i="20"/>
  <c r="I16" i="21" s="1"/>
  <c r="C15" i="20"/>
  <c r="I15" i="21" s="1"/>
  <c r="C20" i="20"/>
  <c r="I20" i="21" s="1"/>
  <c r="C7" i="20"/>
  <c r="I7" i="21" s="1"/>
  <c r="C14" i="20"/>
  <c r="I14" i="21" s="1"/>
  <c r="C19" i="20"/>
  <c r="I19" i="21" s="1"/>
  <c r="C24" i="20"/>
  <c r="I24" i="21" s="1"/>
  <c r="C22" i="20"/>
  <c r="I22" i="21" s="1"/>
  <c r="C32" i="20"/>
  <c r="I32" i="21" s="1"/>
  <c r="K32" s="1"/>
  <c r="C5" i="20"/>
  <c r="F5" i="21" s="1"/>
  <c r="C6" i="20"/>
  <c r="I6" i="21" s="1"/>
  <c r="K6" s="1"/>
  <c r="D18" i="20"/>
  <c r="J18" i="21" s="1"/>
  <c r="D22" i="26"/>
  <c r="D35"/>
  <c r="D19" i="20"/>
  <c r="G19" i="21" s="1"/>
  <c r="D24" i="20"/>
  <c r="G24" i="21" s="1"/>
  <c r="D12" i="20"/>
  <c r="G12" i="21" s="1"/>
  <c r="AA14" i="25"/>
  <c r="AC14" s="1"/>
  <c r="D13" i="48" s="1"/>
  <c r="AA19" i="25"/>
  <c r="AC19" s="1"/>
  <c r="D18" i="48" s="1"/>
  <c r="AA31" i="25"/>
  <c r="AC31" s="1"/>
  <c r="F30" i="48" s="1"/>
  <c r="AC9" i="25"/>
  <c r="D8" i="48" s="1"/>
  <c r="AA34" i="25"/>
  <c r="AC34" s="1"/>
  <c r="D33" i="48" s="1"/>
  <c r="AA28" i="25"/>
  <c r="AC28" s="1"/>
  <c r="F27" i="48" s="1"/>
  <c r="AA24" i="25"/>
  <c r="AC24" s="1"/>
  <c r="F23" i="48" s="1"/>
  <c r="AA27" i="25"/>
  <c r="AC27" s="1"/>
  <c r="D26" i="48" s="1"/>
  <c r="J40" i="25"/>
  <c r="AB37"/>
  <c r="AB40" s="1"/>
  <c r="D21" i="20"/>
  <c r="D20" i="26"/>
  <c r="D47" i="13"/>
  <c r="M40" i="25"/>
  <c r="AA15"/>
  <c r="AC15" s="1"/>
  <c r="F14" i="48" s="1"/>
  <c r="AA20" i="25"/>
  <c r="AC20" s="1"/>
  <c r="F19" i="48" s="1"/>
  <c r="AA7" i="25"/>
  <c r="AC7" s="1"/>
  <c r="D6" i="48" s="1"/>
  <c r="AA18" i="25"/>
  <c r="AC18" s="1"/>
  <c r="D17" i="48" s="1"/>
  <c r="AA30" i="25"/>
  <c r="AC30" s="1"/>
  <c r="F29" i="48" s="1"/>
  <c r="AA17" i="25"/>
  <c r="AC17" s="1"/>
  <c r="F16" i="48" s="1"/>
  <c r="F13" i="21"/>
  <c r="H13" s="1"/>
  <c r="L37" i="25"/>
  <c r="N37" s="1"/>
  <c r="F28" i="21"/>
  <c r="H28" s="1"/>
  <c r="F22"/>
  <c r="J29"/>
  <c r="G29"/>
  <c r="D29"/>
  <c r="J33"/>
  <c r="G33"/>
  <c r="D33"/>
  <c r="J34"/>
  <c r="G34"/>
  <c r="D34"/>
  <c r="J35"/>
  <c r="G35"/>
  <c r="D35"/>
  <c r="J14"/>
  <c r="G14"/>
  <c r="D14"/>
  <c r="J30"/>
  <c r="G30"/>
  <c r="D30"/>
  <c r="J7"/>
  <c r="G7"/>
  <c r="D7"/>
  <c r="J39"/>
  <c r="G39"/>
  <c r="D39"/>
  <c r="J8"/>
  <c r="G8"/>
  <c r="D8"/>
  <c r="J19"/>
  <c r="J26"/>
  <c r="G26"/>
  <c r="D26"/>
  <c r="J24"/>
  <c r="D12"/>
  <c r="J10"/>
  <c r="G10"/>
  <c r="D10"/>
  <c r="J11"/>
  <c r="G11"/>
  <c r="D11"/>
  <c r="F18" i="48"/>
  <c r="F22"/>
  <c r="F32"/>
  <c r="D32"/>
  <c r="AC5" i="25"/>
  <c r="AA25"/>
  <c r="AC25" s="1"/>
  <c r="AA6"/>
  <c r="AC6" s="1"/>
  <c r="AA8"/>
  <c r="AC8" s="1"/>
  <c r="AA29"/>
  <c r="AC29" s="1"/>
  <c r="AA35"/>
  <c r="AC35" s="1"/>
  <c r="AA12"/>
  <c r="AC12" s="1"/>
  <c r="AA10"/>
  <c r="AC10" s="1"/>
  <c r="AA21"/>
  <c r="AC21" s="1"/>
  <c r="C26" i="21"/>
  <c r="F25"/>
  <c r="H25" s="1"/>
  <c r="I30"/>
  <c r="F9"/>
  <c r="H9" s="1"/>
  <c r="C17"/>
  <c r="F21"/>
  <c r="I34"/>
  <c r="F39"/>
  <c r="C11"/>
  <c r="F27"/>
  <c r="I37" i="25"/>
  <c r="J37" i="21"/>
  <c r="I35"/>
  <c r="C35"/>
  <c r="J15"/>
  <c r="G15"/>
  <c r="D15"/>
  <c r="J22"/>
  <c r="G22"/>
  <c r="D22"/>
  <c r="J20"/>
  <c r="G20"/>
  <c r="D20"/>
  <c r="J23"/>
  <c r="G23"/>
  <c r="D23"/>
  <c r="J27"/>
  <c r="G27"/>
  <c r="D27"/>
  <c r="J36"/>
  <c r="G36"/>
  <c r="D36"/>
  <c r="D14" i="48"/>
  <c r="F35"/>
  <c r="D27"/>
  <c r="AA39" i="25"/>
  <c r="AC39" s="1"/>
  <c r="K39"/>
  <c r="AA16"/>
  <c r="AC16" s="1"/>
  <c r="AA11"/>
  <c r="AC11" s="1"/>
  <c r="AA22"/>
  <c r="AC22" s="1"/>
  <c r="AA32"/>
  <c r="AC32" s="1"/>
  <c r="AA13"/>
  <c r="AC13" s="1"/>
  <c r="L31" i="20"/>
  <c r="F31"/>
  <c r="L9"/>
  <c r="N9" s="1"/>
  <c r="F9"/>
  <c r="L17"/>
  <c r="L21"/>
  <c r="F21"/>
  <c r="D37" i="26"/>
  <c r="D38" i="20"/>
  <c r="I34"/>
  <c r="L39"/>
  <c r="F39"/>
  <c r="I11"/>
  <c r="L27"/>
  <c r="F27"/>
  <c r="J37"/>
  <c r="I35"/>
  <c r="E35"/>
  <c r="M15"/>
  <c r="J15"/>
  <c r="G15"/>
  <c r="M22"/>
  <c r="J22"/>
  <c r="G22"/>
  <c r="M20"/>
  <c r="J20"/>
  <c r="G20"/>
  <c r="M23"/>
  <c r="J23"/>
  <c r="G23"/>
  <c r="M27"/>
  <c r="J27"/>
  <c r="G27"/>
  <c r="M36"/>
  <c r="J36"/>
  <c r="G36"/>
  <c r="F26"/>
  <c r="I25"/>
  <c r="E25"/>
  <c r="F30"/>
  <c r="F13"/>
  <c r="I8"/>
  <c r="E8"/>
  <c r="F18"/>
  <c r="I12"/>
  <c r="E12"/>
  <c r="F10"/>
  <c r="D5"/>
  <c r="I29"/>
  <c r="E29"/>
  <c r="F33"/>
  <c r="I23"/>
  <c r="E23"/>
  <c r="F28"/>
  <c r="I16"/>
  <c r="E16"/>
  <c r="F15"/>
  <c r="I20"/>
  <c r="E20"/>
  <c r="F7"/>
  <c r="I14"/>
  <c r="E14"/>
  <c r="F19"/>
  <c r="I24"/>
  <c r="L22"/>
  <c r="I32"/>
  <c r="K32" s="1"/>
  <c r="E32"/>
  <c r="C4" i="26"/>
  <c r="I6" i="20"/>
  <c r="E6"/>
  <c r="C35" i="26"/>
  <c r="C34" i="27" s="1"/>
  <c r="C36" i="20"/>
  <c r="M29"/>
  <c r="J29"/>
  <c r="G29"/>
  <c r="M33"/>
  <c r="J33"/>
  <c r="G33"/>
  <c r="M34"/>
  <c r="J34"/>
  <c r="G34"/>
  <c r="M35"/>
  <c r="J35"/>
  <c r="G35"/>
  <c r="M14"/>
  <c r="J14"/>
  <c r="G14"/>
  <c r="M30"/>
  <c r="J30"/>
  <c r="G30"/>
  <c r="M7"/>
  <c r="J7"/>
  <c r="G7"/>
  <c r="M39"/>
  <c r="J39"/>
  <c r="G39"/>
  <c r="M8"/>
  <c r="J8"/>
  <c r="G8"/>
  <c r="J19"/>
  <c r="M26"/>
  <c r="J26"/>
  <c r="G26"/>
  <c r="M24"/>
  <c r="M12"/>
  <c r="G12"/>
  <c r="M10"/>
  <c r="J10"/>
  <c r="G10"/>
  <c r="M11"/>
  <c r="J11"/>
  <c r="G11"/>
  <c r="C30" i="26"/>
  <c r="C29" i="27" s="1"/>
  <c r="C25" i="26"/>
  <c r="C24"/>
  <c r="C23" i="27" s="1"/>
  <c r="C29" i="26"/>
  <c r="C28" i="27" s="1"/>
  <c r="C8" i="26"/>
  <c r="C7" i="27" s="1"/>
  <c r="C16" i="26"/>
  <c r="C15" i="27" s="1"/>
  <c r="C33" i="26"/>
  <c r="C32" i="27" s="1"/>
  <c r="C38" i="26"/>
  <c r="C37" i="27" s="1"/>
  <c r="C22" i="26"/>
  <c r="C27"/>
  <c r="C26" i="27" s="1"/>
  <c r="C15" i="26"/>
  <c r="C14" i="27" s="1"/>
  <c r="C14" i="26"/>
  <c r="C13" i="27" s="1"/>
  <c r="C19" i="26"/>
  <c r="C18" i="27" s="1"/>
  <c r="C6" i="26"/>
  <c r="C5" i="27" s="1"/>
  <c r="C13" i="26"/>
  <c r="C12" i="27" s="1"/>
  <c r="C18" i="26"/>
  <c r="C17" i="27" s="1"/>
  <c r="C23" i="26"/>
  <c r="C22" i="27" s="1"/>
  <c r="C21" i="26"/>
  <c r="C20" i="27" s="1"/>
  <c r="C31" i="26"/>
  <c r="C30" i="27" s="1"/>
  <c r="F3" i="34"/>
  <c r="C12" i="26"/>
  <c r="C11" i="27" s="1"/>
  <c r="C7" i="26"/>
  <c r="C6" i="27" s="1"/>
  <c r="C17" i="26"/>
  <c r="C16" i="27" s="1"/>
  <c r="C11" i="26"/>
  <c r="C10" i="27" s="1"/>
  <c r="C9" i="26"/>
  <c r="C8" i="27" s="1"/>
  <c r="C20" i="26"/>
  <c r="C19" i="27" s="1"/>
  <c r="C28" i="26"/>
  <c r="C27" i="27" s="1"/>
  <c r="C32" i="26"/>
  <c r="C31" i="27" s="1"/>
  <c r="C10" i="26"/>
  <c r="C9" i="27" s="1"/>
  <c r="C26" i="26"/>
  <c r="C25" i="27" s="1"/>
  <c r="C5" i="26"/>
  <c r="C4" i="27" s="1"/>
  <c r="D36" i="26"/>
  <c r="C24" i="27" l="1"/>
  <c r="G24" i="20"/>
  <c r="J18"/>
  <c r="I5"/>
  <c r="F22"/>
  <c r="L19"/>
  <c r="L7"/>
  <c r="L15"/>
  <c r="N15" s="1"/>
  <c r="L28"/>
  <c r="N28" s="1"/>
  <c r="L33"/>
  <c r="L10"/>
  <c r="L18"/>
  <c r="L13"/>
  <c r="L30"/>
  <c r="L26"/>
  <c r="E11"/>
  <c r="E34"/>
  <c r="F17"/>
  <c r="D23" i="48"/>
  <c r="F33"/>
  <c r="F25"/>
  <c r="D37" i="21"/>
  <c r="I11"/>
  <c r="C34"/>
  <c r="I17"/>
  <c r="C30"/>
  <c r="I26"/>
  <c r="F7"/>
  <c r="F10"/>
  <c r="H11"/>
  <c r="AD36" i="25"/>
  <c r="J24" i="20"/>
  <c r="G18"/>
  <c r="G17" i="26" s="1"/>
  <c r="M18" i="20"/>
  <c r="F5"/>
  <c r="L5"/>
  <c r="E22"/>
  <c r="E21" i="26" s="1"/>
  <c r="I22" i="20"/>
  <c r="E24"/>
  <c r="E19"/>
  <c r="I19"/>
  <c r="I18" i="26" s="1"/>
  <c r="E7" i="20"/>
  <c r="I7"/>
  <c r="I6" i="26" s="1"/>
  <c r="E15" i="20"/>
  <c r="I15"/>
  <c r="I14" i="26" s="1"/>
  <c r="E28" i="20"/>
  <c r="I28"/>
  <c r="I27" i="26" s="1"/>
  <c r="E33" i="20"/>
  <c r="I33"/>
  <c r="I32" i="26" s="1"/>
  <c r="E5" i="20"/>
  <c r="E10"/>
  <c r="E9" i="26" s="1"/>
  <c r="I10" i="20"/>
  <c r="E18"/>
  <c r="E17" i="26" s="1"/>
  <c r="I18" i="20"/>
  <c r="E13"/>
  <c r="O13" s="1"/>
  <c r="I13"/>
  <c r="E30"/>
  <c r="I30"/>
  <c r="E26"/>
  <c r="I26"/>
  <c r="G37"/>
  <c r="M37"/>
  <c r="F11"/>
  <c r="H11" s="1"/>
  <c r="L11"/>
  <c r="F34"/>
  <c r="H34" s="1"/>
  <c r="L34"/>
  <c r="I17"/>
  <c r="D29" i="48"/>
  <c r="F6"/>
  <c r="M42" i="42"/>
  <c r="D30" i="48"/>
  <c r="F13"/>
  <c r="D24" i="21"/>
  <c r="G18"/>
  <c r="F19"/>
  <c r="H19" s="1"/>
  <c r="F15"/>
  <c r="F33"/>
  <c r="H33" s="1"/>
  <c r="F18"/>
  <c r="M42" i="25"/>
  <c r="K16" i="21"/>
  <c r="E17" i="20"/>
  <c r="C21" i="27"/>
  <c r="J12" i="20"/>
  <c r="K12" s="1"/>
  <c r="G19"/>
  <c r="G18" i="26" s="1"/>
  <c r="M19" i="20"/>
  <c r="F6"/>
  <c r="H6" s="1"/>
  <c r="L6"/>
  <c r="N6" s="1"/>
  <c r="F32"/>
  <c r="H32" s="1"/>
  <c r="L32"/>
  <c r="N32" s="1"/>
  <c r="N22"/>
  <c r="F24"/>
  <c r="H24" s="1"/>
  <c r="L24"/>
  <c r="N24" s="1"/>
  <c r="F14"/>
  <c r="F13" i="26" s="1"/>
  <c r="L14" i="20"/>
  <c r="N14" s="1"/>
  <c r="F20"/>
  <c r="F19" i="26" s="1"/>
  <c r="L20" i="20"/>
  <c r="N20" s="1"/>
  <c r="F16"/>
  <c r="F15" i="26" s="1"/>
  <c r="D14" i="27" s="1"/>
  <c r="L16" i="20"/>
  <c r="N16" s="1"/>
  <c r="F23"/>
  <c r="H23" s="1"/>
  <c r="L23"/>
  <c r="N23" s="1"/>
  <c r="F29"/>
  <c r="L29"/>
  <c r="F12"/>
  <c r="H12" s="1"/>
  <c r="L12"/>
  <c r="F8"/>
  <c r="H8" s="1"/>
  <c r="L8"/>
  <c r="N13"/>
  <c r="F25"/>
  <c r="F24" i="26" s="1"/>
  <c r="D23" i="27" s="1"/>
  <c r="L25" i="20"/>
  <c r="N25" s="1"/>
  <c r="F35"/>
  <c r="F34" i="26" s="1"/>
  <c r="L35" i="20"/>
  <c r="E27"/>
  <c r="I27"/>
  <c r="K27" s="1"/>
  <c r="E39"/>
  <c r="I39"/>
  <c r="K39" s="1"/>
  <c r="E21"/>
  <c r="I21"/>
  <c r="I20" i="26" s="1"/>
  <c r="E9" i="20"/>
  <c r="I9"/>
  <c r="I8" i="26" s="1"/>
  <c r="E31" i="20"/>
  <c r="O31" s="1"/>
  <c r="I31"/>
  <c r="F17" i="48"/>
  <c r="D19"/>
  <c r="F26"/>
  <c r="J12" i="21"/>
  <c r="D19"/>
  <c r="F6"/>
  <c r="H6" s="1"/>
  <c r="F32"/>
  <c r="H32" s="1"/>
  <c r="F24"/>
  <c r="H24" s="1"/>
  <c r="F14"/>
  <c r="H14" s="1"/>
  <c r="F20"/>
  <c r="H20" s="1"/>
  <c r="F16"/>
  <c r="H16" s="1"/>
  <c r="F23"/>
  <c r="F29"/>
  <c r="H29" s="1"/>
  <c r="F12"/>
  <c r="F8"/>
  <c r="H8" s="1"/>
  <c r="F31"/>
  <c r="F8" i="48"/>
  <c r="C27" i="21"/>
  <c r="C39"/>
  <c r="C21"/>
  <c r="C9"/>
  <c r="E9" s="1"/>
  <c r="H30"/>
  <c r="C25"/>
  <c r="E25" s="1"/>
  <c r="H26"/>
  <c r="C6"/>
  <c r="E6" s="1"/>
  <c r="C32"/>
  <c r="E32" s="1"/>
  <c r="C24"/>
  <c r="C14"/>
  <c r="E14" s="1"/>
  <c r="C20"/>
  <c r="C16"/>
  <c r="E16" s="1"/>
  <c r="C23"/>
  <c r="C29"/>
  <c r="C12"/>
  <c r="E12" s="1"/>
  <c r="C8"/>
  <c r="C31"/>
  <c r="E5" i="26"/>
  <c r="O6" i="20"/>
  <c r="E4" i="26"/>
  <c r="O5" i="20"/>
  <c r="O27"/>
  <c r="O11"/>
  <c r="E10" i="26"/>
  <c r="O39" i="20"/>
  <c r="E33" i="26"/>
  <c r="O21" i="20"/>
  <c r="O9"/>
  <c r="E30" i="26"/>
  <c r="E31"/>
  <c r="O32" i="20"/>
  <c r="E23" i="26"/>
  <c r="O19" i="20"/>
  <c r="E18" i="26"/>
  <c r="E13"/>
  <c r="O14" i="20"/>
  <c r="O7"/>
  <c r="E6" i="26"/>
  <c r="E19"/>
  <c r="O20" i="20"/>
  <c r="O15"/>
  <c r="E14" i="26"/>
  <c r="E15"/>
  <c r="O16" i="20"/>
  <c r="E27" i="26"/>
  <c r="O28" i="20"/>
  <c r="O23"/>
  <c r="E22" i="26"/>
  <c r="O33" i="20"/>
  <c r="E32" i="26"/>
  <c r="O29" i="20"/>
  <c r="E28" i="26"/>
  <c r="O10" i="20"/>
  <c r="E11" i="26"/>
  <c r="O12" i="20"/>
  <c r="O18"/>
  <c r="E7" i="26"/>
  <c r="O8" i="20"/>
  <c r="E12" i="26"/>
  <c r="E29"/>
  <c r="O25" i="20"/>
  <c r="E24" i="26"/>
  <c r="E25"/>
  <c r="O35" i="20"/>
  <c r="E34" i="26"/>
  <c r="G10"/>
  <c r="G25"/>
  <c r="J18"/>
  <c r="G38"/>
  <c r="J6"/>
  <c r="J33"/>
  <c r="J28"/>
  <c r="J35"/>
  <c r="G26"/>
  <c r="J22"/>
  <c r="G19"/>
  <c r="J21"/>
  <c r="G14"/>
  <c r="J36"/>
  <c r="G11"/>
  <c r="J23"/>
  <c r="J7"/>
  <c r="G29"/>
  <c r="G34"/>
  <c r="G32"/>
  <c r="J10"/>
  <c r="G9"/>
  <c r="J11"/>
  <c r="G23"/>
  <c r="J25"/>
  <c r="J17"/>
  <c r="G7"/>
  <c r="J38"/>
  <c r="J29"/>
  <c r="G13"/>
  <c r="J34"/>
  <c r="G33"/>
  <c r="J32"/>
  <c r="G35"/>
  <c r="J26"/>
  <c r="J19"/>
  <c r="G21"/>
  <c r="J14"/>
  <c r="G36"/>
  <c r="D18" i="21"/>
  <c r="J42" i="42"/>
  <c r="C5" i="21"/>
  <c r="I5"/>
  <c r="C22"/>
  <c r="C19"/>
  <c r="C7"/>
  <c r="E7" s="1"/>
  <c r="C15"/>
  <c r="C28"/>
  <c r="E28" s="1"/>
  <c r="C33"/>
  <c r="C10"/>
  <c r="E10" s="1"/>
  <c r="C18"/>
  <c r="C13"/>
  <c r="E13" s="1"/>
  <c r="C37" i="20"/>
  <c r="F37" i="21" s="1"/>
  <c r="H37" s="1"/>
  <c r="G17"/>
  <c r="H17" s="1"/>
  <c r="M17" i="20"/>
  <c r="N17" s="1"/>
  <c r="G17"/>
  <c r="H17" s="1"/>
  <c r="J17" i="21"/>
  <c r="D17"/>
  <c r="J17" i="20"/>
  <c r="K17" s="1"/>
  <c r="G31" i="21"/>
  <c r="M31" i="20"/>
  <c r="N31" s="1"/>
  <c r="G31"/>
  <c r="H31" s="1"/>
  <c r="J31" i="21"/>
  <c r="K31" s="1"/>
  <c r="D31"/>
  <c r="J31" i="20"/>
  <c r="K31" s="1"/>
  <c r="E17" i="21"/>
  <c r="K17"/>
  <c r="AD35" i="25"/>
  <c r="D16" i="48"/>
  <c r="J42" i="25"/>
  <c r="J21" i="21"/>
  <c r="D21"/>
  <c r="M21" i="20"/>
  <c r="N21" s="1"/>
  <c r="G21"/>
  <c r="H21" s="1"/>
  <c r="G21" i="21"/>
  <c r="H21" s="1"/>
  <c r="J21" i="20"/>
  <c r="K21" i="21"/>
  <c r="E11"/>
  <c r="K11"/>
  <c r="E30"/>
  <c r="K30"/>
  <c r="E26"/>
  <c r="K26"/>
  <c r="H35"/>
  <c r="H39"/>
  <c r="E34"/>
  <c r="K34"/>
  <c r="E35"/>
  <c r="K35"/>
  <c r="E39"/>
  <c r="K39"/>
  <c r="H34"/>
  <c r="AD32" i="42"/>
  <c r="C31" i="48"/>
  <c r="E31"/>
  <c r="E6"/>
  <c r="C6"/>
  <c r="AD20" i="42"/>
  <c r="C19" i="48"/>
  <c r="E19"/>
  <c r="AD23" i="42"/>
  <c r="E22" i="48"/>
  <c r="C22"/>
  <c r="AD39" i="42"/>
  <c r="E38" i="48"/>
  <c r="C38"/>
  <c r="AD34" i="42"/>
  <c r="C33" i="48"/>
  <c r="E33"/>
  <c r="E16"/>
  <c r="C16"/>
  <c r="AD9" i="42"/>
  <c r="E8" i="48"/>
  <c r="C8"/>
  <c r="AD25" i="42"/>
  <c r="E24" i="48"/>
  <c r="C24"/>
  <c r="AD36" i="42"/>
  <c r="C35" i="48"/>
  <c r="E35"/>
  <c r="J5" i="21"/>
  <c r="G5"/>
  <c r="D5"/>
  <c r="D12" i="48"/>
  <c r="F12"/>
  <c r="F31"/>
  <c r="D31"/>
  <c r="D10"/>
  <c r="F10"/>
  <c r="F38"/>
  <c r="D38"/>
  <c r="F9"/>
  <c r="D9"/>
  <c r="F34"/>
  <c r="D34"/>
  <c r="F7"/>
  <c r="D7"/>
  <c r="F5"/>
  <c r="D5"/>
  <c r="D4"/>
  <c r="F4"/>
  <c r="H5" i="21"/>
  <c r="H27"/>
  <c r="H22"/>
  <c r="K24"/>
  <c r="K14"/>
  <c r="H7"/>
  <c r="E20"/>
  <c r="K20"/>
  <c r="H15"/>
  <c r="E29"/>
  <c r="K29"/>
  <c r="H10"/>
  <c r="K12"/>
  <c r="H18"/>
  <c r="E8"/>
  <c r="K8"/>
  <c r="AD5" i="42"/>
  <c r="C4" i="48"/>
  <c r="E4"/>
  <c r="AD10" i="42"/>
  <c r="C9" i="48"/>
  <c r="E9"/>
  <c r="C11"/>
  <c r="E11"/>
  <c r="AD18" i="42"/>
  <c r="C17" i="48"/>
  <c r="E17"/>
  <c r="C7"/>
  <c r="E7"/>
  <c r="AD13" i="42"/>
  <c r="E12" i="48"/>
  <c r="C12"/>
  <c r="I37" i="21"/>
  <c r="K37" s="1"/>
  <c r="C37"/>
  <c r="E37" s="1"/>
  <c r="E5" i="48"/>
  <c r="C5"/>
  <c r="E26"/>
  <c r="C26"/>
  <c r="AD11" i="42"/>
  <c r="E10" i="48"/>
  <c r="C10"/>
  <c r="AD33" i="42"/>
  <c r="E32" i="48"/>
  <c r="C32"/>
  <c r="E28"/>
  <c r="C28"/>
  <c r="E20"/>
  <c r="C20"/>
  <c r="E30"/>
  <c r="C30"/>
  <c r="C21"/>
  <c r="E21"/>
  <c r="AD24" i="42"/>
  <c r="C23" i="48"/>
  <c r="E23"/>
  <c r="E18"/>
  <c r="C18"/>
  <c r="AD14" i="42"/>
  <c r="C13" i="48"/>
  <c r="E13"/>
  <c r="E14"/>
  <c r="C14"/>
  <c r="AD16" i="42"/>
  <c r="C15" i="48"/>
  <c r="E15"/>
  <c r="C27"/>
  <c r="E27"/>
  <c r="AD30" i="42"/>
  <c r="C29" i="48"/>
  <c r="E29"/>
  <c r="AD26" i="42"/>
  <c r="C25" i="48"/>
  <c r="E25"/>
  <c r="I36" i="21"/>
  <c r="K36" s="1"/>
  <c r="F36"/>
  <c r="H36" s="1"/>
  <c r="C36"/>
  <c r="E36" s="1"/>
  <c r="AB42" i="42"/>
  <c r="J38" i="21"/>
  <c r="G38"/>
  <c r="D38"/>
  <c r="E34" i="48"/>
  <c r="C34"/>
  <c r="F21"/>
  <c r="D21"/>
  <c r="F15"/>
  <c r="D15"/>
  <c r="AA37" i="25"/>
  <c r="AC37" s="1"/>
  <c r="K37"/>
  <c r="F20" i="48"/>
  <c r="D20"/>
  <c r="F11"/>
  <c r="D11"/>
  <c r="F28"/>
  <c r="D28"/>
  <c r="F24"/>
  <c r="D24"/>
  <c r="E27" i="21"/>
  <c r="K27"/>
  <c r="E22"/>
  <c r="K22"/>
  <c r="K19"/>
  <c r="K7"/>
  <c r="E15"/>
  <c r="K15"/>
  <c r="E33"/>
  <c r="K33"/>
  <c r="K10"/>
  <c r="H12"/>
  <c r="K18"/>
  <c r="AD6" i="42"/>
  <c r="AD12"/>
  <c r="AD8"/>
  <c r="AD31"/>
  <c r="AD22"/>
  <c r="AD19"/>
  <c r="AD15"/>
  <c r="AD28"/>
  <c r="AD35"/>
  <c r="AD27"/>
  <c r="AD29"/>
  <c r="AD21"/>
  <c r="AD7"/>
  <c r="AD17"/>
  <c r="L36" i="20"/>
  <c r="N36" s="1"/>
  <c r="I36"/>
  <c r="F36"/>
  <c r="E36"/>
  <c r="K6"/>
  <c r="I5" i="26"/>
  <c r="K22" i="20"/>
  <c r="I21" i="26"/>
  <c r="K24" i="20"/>
  <c r="I23" i="26"/>
  <c r="K19" i="20"/>
  <c r="K7"/>
  <c r="K20"/>
  <c r="I19" i="26"/>
  <c r="K15" i="20"/>
  <c r="K16"/>
  <c r="I15" i="26"/>
  <c r="K28" i="20"/>
  <c r="K23"/>
  <c r="I22" i="26"/>
  <c r="K33" i="20"/>
  <c r="K29"/>
  <c r="I28" i="26"/>
  <c r="D4"/>
  <c r="M5" i="20"/>
  <c r="J5"/>
  <c r="K5" s="1"/>
  <c r="G5"/>
  <c r="D40"/>
  <c r="E44" s="1"/>
  <c r="I11" i="26"/>
  <c r="K18" i="20"/>
  <c r="I17" i="26"/>
  <c r="K8" i="20"/>
  <c r="I7" i="26"/>
  <c r="K13" i="20"/>
  <c r="I12" i="26"/>
  <c r="K30" i="20"/>
  <c r="I29" i="26"/>
  <c r="K25" i="20"/>
  <c r="I24" i="26"/>
  <c r="K26" i="20"/>
  <c r="I25" i="26"/>
  <c r="K35" i="20"/>
  <c r="I34" i="26"/>
  <c r="H27" i="20"/>
  <c r="F26" i="26"/>
  <c r="D25" i="27" s="1"/>
  <c r="F10" i="26"/>
  <c r="H39" i="20"/>
  <c r="F38" i="26"/>
  <c r="D37" i="27" s="1"/>
  <c r="F33" i="26"/>
  <c r="D32" i="27" s="1"/>
  <c r="F20" i="26"/>
  <c r="F16"/>
  <c r="H9" i="20"/>
  <c r="F8" i="26"/>
  <c r="D7" i="27" s="1"/>
  <c r="F30" i="26"/>
  <c r="K14" i="20"/>
  <c r="K10"/>
  <c r="N27"/>
  <c r="N11"/>
  <c r="N39"/>
  <c r="N34"/>
  <c r="I37"/>
  <c r="E37"/>
  <c r="F5" i="26"/>
  <c r="I4"/>
  <c r="F31"/>
  <c r="D30" i="27" s="1"/>
  <c r="H22" i="20"/>
  <c r="F21" i="26"/>
  <c r="D20" i="27" s="1"/>
  <c r="F23" i="26"/>
  <c r="D22" i="27" s="1"/>
  <c r="F18" i="26"/>
  <c r="H14" i="20"/>
  <c r="H20"/>
  <c r="H15"/>
  <c r="F14" i="26"/>
  <c r="H16" i="20"/>
  <c r="H28"/>
  <c r="F27" i="26"/>
  <c r="D26" i="27" s="1"/>
  <c r="H33" i="20"/>
  <c r="F32" i="26"/>
  <c r="D31" i="27" s="1"/>
  <c r="D39" i="26"/>
  <c r="F45" s="1"/>
  <c r="H10" i="20"/>
  <c r="F9" i="26"/>
  <c r="D8" i="27" s="1"/>
  <c r="F11" i="26"/>
  <c r="F17"/>
  <c r="F7"/>
  <c r="H13" i="20"/>
  <c r="F12" i="26"/>
  <c r="D11" i="27" s="1"/>
  <c r="H30" i="20"/>
  <c r="F29" i="26"/>
  <c r="D28" i="27" s="1"/>
  <c r="H25" i="20"/>
  <c r="H26"/>
  <c r="F25" i="26"/>
  <c r="D24" i="27" s="1"/>
  <c r="H35" i="20"/>
  <c r="I26" i="26"/>
  <c r="K11" i="20"/>
  <c r="I10" i="26"/>
  <c r="I38"/>
  <c r="K34" i="20"/>
  <c r="I33" i="26"/>
  <c r="M38" i="20"/>
  <c r="J38"/>
  <c r="G38"/>
  <c r="K21"/>
  <c r="K9"/>
  <c r="N19"/>
  <c r="H7"/>
  <c r="N7"/>
  <c r="N33"/>
  <c r="H29"/>
  <c r="N29"/>
  <c r="N10"/>
  <c r="N12"/>
  <c r="N18"/>
  <c r="N8"/>
  <c r="N30"/>
  <c r="N26"/>
  <c r="N35"/>
  <c r="AD11" i="25"/>
  <c r="AD10"/>
  <c r="AD18"/>
  <c r="AD13"/>
  <c r="C36" i="26"/>
  <c r="C35" i="27" s="1"/>
  <c r="AD6" i="25"/>
  <c r="AD5"/>
  <c r="AD27"/>
  <c r="AD29"/>
  <c r="AD21"/>
  <c r="AD12"/>
  <c r="AD8"/>
  <c r="AD24"/>
  <c r="AD16"/>
  <c r="AD23"/>
  <c r="AD39"/>
  <c r="AD34"/>
  <c r="AB42"/>
  <c r="AD9"/>
  <c r="AD30"/>
  <c r="AD25"/>
  <c r="AD33"/>
  <c r="AD31"/>
  <c r="AD32"/>
  <c r="AD22"/>
  <c r="AD19"/>
  <c r="AD14"/>
  <c r="AD7"/>
  <c r="AD20"/>
  <c r="AD15"/>
  <c r="AD28"/>
  <c r="AD17"/>
  <c r="AD26"/>
  <c r="D6" i="27" l="1"/>
  <c r="D10"/>
  <c r="D9"/>
  <c r="E24" i="21"/>
  <c r="O22" i="20"/>
  <c r="O17"/>
  <c r="O34"/>
  <c r="E5" i="21"/>
  <c r="H31"/>
  <c r="D18" i="27"/>
  <c r="D12"/>
  <c r="D16"/>
  <c r="H18" i="20"/>
  <c r="H17" i="26" s="1"/>
  <c r="D13" i="27"/>
  <c r="F37" i="20"/>
  <c r="H37" s="1"/>
  <c r="L37"/>
  <c r="N37" s="1"/>
  <c r="K5" i="21"/>
  <c r="E31"/>
  <c r="E18"/>
  <c r="O26" i="20"/>
  <c r="O30"/>
  <c r="O24"/>
  <c r="E16" i="26"/>
  <c r="E19" i="21"/>
  <c r="D33" i="27"/>
  <c r="D17"/>
  <c r="H19" i="20"/>
  <c r="E21" i="21"/>
  <c r="E8" i="26"/>
  <c r="E20"/>
  <c r="E38"/>
  <c r="E26"/>
  <c r="O37" i="20"/>
  <c r="E36" i="26"/>
  <c r="E35"/>
  <c r="O36" i="20"/>
  <c r="D4" i="27"/>
  <c r="C3"/>
  <c r="D42" i="26"/>
  <c r="D41"/>
  <c r="K8"/>
  <c r="K20"/>
  <c r="J37"/>
  <c r="H32"/>
  <c r="H27"/>
  <c r="H15"/>
  <c r="H14"/>
  <c r="H19"/>
  <c r="H13"/>
  <c r="H18"/>
  <c r="H23"/>
  <c r="H21"/>
  <c r="H31"/>
  <c r="H5"/>
  <c r="H30"/>
  <c r="H8"/>
  <c r="H16"/>
  <c r="H20"/>
  <c r="H33"/>
  <c r="H38"/>
  <c r="H10"/>
  <c r="H26"/>
  <c r="K34"/>
  <c r="K25"/>
  <c r="K24"/>
  <c r="K29"/>
  <c r="K12"/>
  <c r="K7"/>
  <c r="K17"/>
  <c r="K11"/>
  <c r="K5"/>
  <c r="J20"/>
  <c r="E19" i="27" s="1"/>
  <c r="G20" i="26"/>
  <c r="D19" i="27" s="1"/>
  <c r="G37" i="26"/>
  <c r="K33"/>
  <c r="K38"/>
  <c r="K10"/>
  <c r="K26"/>
  <c r="H34"/>
  <c r="H25"/>
  <c r="H24"/>
  <c r="H29"/>
  <c r="H12"/>
  <c r="H7"/>
  <c r="H11"/>
  <c r="H9"/>
  <c r="K28"/>
  <c r="K32"/>
  <c r="K22"/>
  <c r="K27"/>
  <c r="K15"/>
  <c r="K14"/>
  <c r="K19"/>
  <c r="K6"/>
  <c r="K18"/>
  <c r="K23"/>
  <c r="K21"/>
  <c r="G30"/>
  <c r="D29" i="27" s="1"/>
  <c r="G16" i="26"/>
  <c r="D15" i="27" s="1"/>
  <c r="G40" i="21"/>
  <c r="D40"/>
  <c r="J40"/>
  <c r="C47" i="13"/>
  <c r="I38" i="25"/>
  <c r="E36" i="48"/>
  <c r="C36"/>
  <c r="C48" i="13"/>
  <c r="L38" i="25"/>
  <c r="E32" i="27"/>
  <c r="E37"/>
  <c r="E9"/>
  <c r="E25"/>
  <c r="E27"/>
  <c r="E31"/>
  <c r="E21"/>
  <c r="E26"/>
  <c r="E14"/>
  <c r="E13"/>
  <c r="E18"/>
  <c r="E5"/>
  <c r="E17"/>
  <c r="E22"/>
  <c r="E20"/>
  <c r="F36" i="48"/>
  <c r="D36"/>
  <c r="E7" i="27"/>
  <c r="E33"/>
  <c r="E24"/>
  <c r="E23"/>
  <c r="E28"/>
  <c r="E11"/>
  <c r="E6"/>
  <c r="E16"/>
  <c r="E10"/>
  <c r="E4"/>
  <c r="AD37" i="42"/>
  <c r="G40" i="20"/>
  <c r="E45" s="1"/>
  <c r="M40"/>
  <c r="E47" s="1"/>
  <c r="K4" i="26"/>
  <c r="K37" i="20"/>
  <c r="I36" i="26"/>
  <c r="J4"/>
  <c r="J40" i="20"/>
  <c r="E46" s="1"/>
  <c r="H36"/>
  <c r="F35" i="26"/>
  <c r="D34" i="27" s="1"/>
  <c r="N5" i="20"/>
  <c r="F36" i="26"/>
  <c r="D35" i="27" s="1"/>
  <c r="K36" i="20"/>
  <c r="I35" i="26"/>
  <c r="H5" i="20"/>
  <c r="F22" i="34"/>
  <c r="E47" i="13"/>
  <c r="AD37" i="25"/>
  <c r="E48" i="13"/>
  <c r="H48" l="1"/>
  <c r="G48"/>
  <c r="H47"/>
  <c r="H51"/>
  <c r="H52"/>
  <c r="H50"/>
  <c r="H45"/>
  <c r="H46"/>
  <c r="H49"/>
  <c r="G47"/>
  <c r="F48"/>
  <c r="F47"/>
  <c r="G42" i="26"/>
  <c r="G41"/>
  <c r="E3" i="27"/>
  <c r="J42" i="26"/>
  <c r="J41"/>
  <c r="H35"/>
  <c r="K36"/>
  <c r="K35"/>
  <c r="H36"/>
  <c r="J39"/>
  <c r="F47" s="1"/>
  <c r="G39"/>
  <c r="F46" s="1"/>
  <c r="E34" i="27"/>
  <c r="L42" i="42"/>
  <c r="I42"/>
  <c r="N42"/>
  <c r="K42"/>
  <c r="E35" i="27"/>
  <c r="N38" i="25"/>
  <c r="N40" s="1"/>
  <c r="N42" s="1"/>
  <c r="L40"/>
  <c r="K38"/>
  <c r="K40" s="1"/>
  <c r="K42" s="1"/>
  <c r="AA38"/>
  <c r="I40"/>
  <c r="I42" s="1"/>
  <c r="C38" i="20"/>
  <c r="L42" i="25"/>
  <c r="C37" i="26"/>
  <c r="C36" i="27" l="1"/>
  <c r="C41" i="26"/>
  <c r="C42"/>
  <c r="AC38" i="25"/>
  <c r="AC40" s="1"/>
  <c r="AA40"/>
  <c r="AA42" s="1"/>
  <c r="C37" i="48"/>
  <c r="E37"/>
  <c r="C40" i="20"/>
  <c r="D44" s="1"/>
  <c r="I38" i="21"/>
  <c r="F38"/>
  <c r="C38"/>
  <c r="AA42" i="42"/>
  <c r="AD38"/>
  <c r="C39" i="26"/>
  <c r="C38" i="27" s="1"/>
  <c r="L38" i="20"/>
  <c r="I38"/>
  <c r="F38"/>
  <c r="E38"/>
  <c r="E37" i="26" l="1"/>
  <c r="O38" i="20"/>
  <c r="E41" i="26"/>
  <c r="E39"/>
  <c r="E40" i="20"/>
  <c r="C41" s="1"/>
  <c r="F40"/>
  <c r="D45" s="1"/>
  <c r="I40"/>
  <c r="D46" s="1"/>
  <c r="D55" i="42"/>
  <c r="D37" i="48"/>
  <c r="AD38" i="25"/>
  <c r="F37" i="48"/>
  <c r="H38" i="21"/>
  <c r="H40" s="1"/>
  <c r="F40"/>
  <c r="D39" i="48"/>
  <c r="F39"/>
  <c r="E38" i="21"/>
  <c r="E40" s="1"/>
  <c r="C40"/>
  <c r="K38"/>
  <c r="K40" s="1"/>
  <c r="I40"/>
  <c r="C39" i="48"/>
  <c r="E39"/>
  <c r="E45" i="26"/>
  <c r="N38" i="20"/>
  <c r="N40" s="1"/>
  <c r="L40"/>
  <c r="D47" s="1"/>
  <c r="AD40" i="42"/>
  <c r="AC42"/>
  <c r="AD42"/>
  <c r="I39" i="26"/>
  <c r="H38" i="20"/>
  <c r="F37" i="26"/>
  <c r="K38" i="20"/>
  <c r="I37" i="26"/>
  <c r="AC42" i="25"/>
  <c r="AD40"/>
  <c r="AD42"/>
  <c r="AE38" l="1"/>
  <c r="F39" i="26"/>
  <c r="G45"/>
  <c r="E42"/>
  <c r="K41" i="21"/>
  <c r="H41"/>
  <c r="N41" i="20"/>
  <c r="F47"/>
  <c r="F44"/>
  <c r="I41" i="26"/>
  <c r="I42"/>
  <c r="D36" i="27"/>
  <c r="F42" i="26"/>
  <c r="F41"/>
  <c r="I41" i="21"/>
  <c r="C41"/>
  <c r="F41"/>
  <c r="E36" i="27"/>
  <c r="K37" i="26"/>
  <c r="K40" i="20"/>
  <c r="F46" s="1"/>
  <c r="H37" i="26"/>
  <c r="H40" i="20"/>
  <c r="F45" s="1"/>
  <c r="AE40" i="42"/>
  <c r="AE5"/>
  <c r="AE18"/>
  <c r="AE24"/>
  <c r="AE16"/>
  <c r="AE26"/>
  <c r="AE33"/>
  <c r="AE32"/>
  <c r="AE23"/>
  <c r="AE34"/>
  <c r="AE25"/>
  <c r="AE10"/>
  <c r="AE13"/>
  <c r="AE14"/>
  <c r="AE30"/>
  <c r="AE11"/>
  <c r="AE20"/>
  <c r="AE39"/>
  <c r="AE9"/>
  <c r="AE36"/>
  <c r="AE17"/>
  <c r="AE21"/>
  <c r="AE27"/>
  <c r="AE28"/>
  <c r="AE19"/>
  <c r="AE31"/>
  <c r="AE12"/>
  <c r="AE7"/>
  <c r="AE29"/>
  <c r="AE35"/>
  <c r="AE15"/>
  <c r="AE22"/>
  <c r="AE8"/>
  <c r="AE6"/>
  <c r="AE37"/>
  <c r="E46" i="26"/>
  <c r="D38" i="27"/>
  <c r="E47" i="26"/>
  <c r="E38" i="27"/>
  <c r="AE38" i="42"/>
  <c r="L41" i="20"/>
  <c r="AE5" i="25"/>
  <c r="AE40"/>
  <c r="AE35"/>
  <c r="AE36"/>
  <c r="AE20"/>
  <c r="AE19"/>
  <c r="AE33"/>
  <c r="AE34"/>
  <c r="AE13"/>
  <c r="AE10"/>
  <c r="AE26"/>
  <c r="AE15"/>
  <c r="AE22"/>
  <c r="AE25"/>
  <c r="AE9"/>
  <c r="AE23"/>
  <c r="AE24"/>
  <c r="AE12"/>
  <c r="AE29"/>
  <c r="AE11"/>
  <c r="AE17"/>
  <c r="AE7"/>
  <c r="AE32"/>
  <c r="AE6"/>
  <c r="AE18"/>
  <c r="AE28"/>
  <c r="AE14"/>
  <c r="AE31"/>
  <c r="AE30"/>
  <c r="AE39"/>
  <c r="AE16"/>
  <c r="AE8"/>
  <c r="AE21"/>
  <c r="AE27"/>
  <c r="AE37"/>
  <c r="H41" i="26" l="1"/>
  <c r="H42"/>
  <c r="K41"/>
  <c r="K42"/>
  <c r="H39"/>
  <c r="G46" s="1"/>
  <c r="H41" i="20"/>
  <c r="F41"/>
  <c r="K41"/>
  <c r="K39" i="26"/>
  <c r="G47" s="1"/>
  <c r="I41" i="20"/>
</calcChain>
</file>

<file path=xl/sharedStrings.xml><?xml version="1.0" encoding="utf-8"?>
<sst xmlns="http://schemas.openxmlformats.org/spreadsheetml/2006/main" count="2052" uniqueCount="249">
  <si>
    <t>Number Of Institutions - Report 9</t>
  </si>
  <si>
    <t>State &amp; Specialisation - Wise Number Of Institutions</t>
  </si>
  <si>
    <t>State</t>
  </si>
  <si>
    <t>University</t>
  </si>
  <si>
    <t>College/Recognised Institution</t>
  </si>
  <si>
    <t>General</t>
  </si>
  <si>
    <t>Agriculture</t>
  </si>
  <si>
    <t>Medical</t>
  </si>
  <si>
    <t>Law</t>
  </si>
  <si>
    <t>Technical</t>
  </si>
  <si>
    <t>Veterinary</t>
  </si>
  <si>
    <t>Others</t>
  </si>
  <si>
    <t>Total</t>
  </si>
  <si>
    <t>Women Out of Total</t>
  </si>
  <si>
    <t>Andaman &amp; Nicobar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</si>
  <si>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</si>
  <si>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</si>
  <si>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</si>
  <si>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</si>
  <si>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</si>
  <si>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</si>
  <si>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</si>
  <si>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</si>
  <si>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</si>
  <si>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</si>
  <si>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</si>
  <si>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</si>
  <si>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</si>
  <si>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</si>
  <si>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</si>
  <si>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</si>
  <si>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</si>
  <si>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</si>
  <si>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</si>
  <si>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</si>
  <si>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</si>
  <si>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</si>
  <si>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</si>
  <si>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</si>
  <si>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</si>
  <si>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</si>
  <si>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</si>
  <si>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</si>
  <si>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</si>
  <si>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</si>
  <si>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Tripura</t>
  </si>
  <si>
    <t>Uttarakhand</t>
  </si>
  <si>
    <t>Uttar Pradesh</t>
  </si>
  <si>
    <t>West Bengal</t>
  </si>
  <si>
    <t>All India</t>
  </si>
  <si>
    <t>Percentage of Women's College</t>
  </si>
  <si>
    <t>% of Women's College</t>
  </si>
  <si>
    <t>Women's College</t>
  </si>
  <si>
    <t>Table</t>
  </si>
  <si>
    <t>1. State &amp; Specialisation - Wise Number Of Universities</t>
  </si>
  <si>
    <t>Andaman &amp; Nicobar Islands</t>
  </si>
  <si>
    <t>Chhatisgarh</t>
  </si>
  <si>
    <t>Jammu and Kashmir</t>
  </si>
  <si>
    <t>Uttrakhand</t>
  </si>
  <si>
    <r>
      <rPr>
        <b/>
        <sz val="11"/>
        <rFont val="Calibri"/>
        <family val="2"/>
      </rPr>
      <t>All India</t>
    </r>
  </si>
  <si>
    <t>Grand Total</t>
  </si>
  <si>
    <t>1. State &amp; Type - Wise Number of Universities</t>
  </si>
  <si>
    <t>In UTs of , Andaman &amp; Nicobar Islands,  Dadra &amp; Nagar Haveli, Daman &amp; Diu and Lakshadweep, there are no Universities.</t>
  </si>
  <si>
    <t>Private Un-Aided</t>
  </si>
  <si>
    <t>Private Aided</t>
  </si>
  <si>
    <t>Total Private</t>
  </si>
  <si>
    <t>Government</t>
  </si>
  <si>
    <t>% Number</t>
  </si>
  <si>
    <t>% Enrolment</t>
  </si>
  <si>
    <t>Enrolment in Private and Government Colleges</t>
  </si>
  <si>
    <t>Count of College Name</t>
  </si>
  <si>
    <t>Column Labels</t>
  </si>
  <si>
    <t>Row Labels</t>
  </si>
  <si>
    <t>Affiliated College</t>
  </si>
  <si>
    <t>Constituent / University College</t>
  </si>
  <si>
    <t>PG Center / Off-Campus Center</t>
  </si>
  <si>
    <t>Recognized Center</t>
  </si>
  <si>
    <t>Teacher Training</t>
  </si>
  <si>
    <t>Nursing</t>
  </si>
  <si>
    <t>PGDM</t>
  </si>
  <si>
    <t>Private</t>
  </si>
  <si>
    <t>5. Number of Private and Government Colleges</t>
  </si>
  <si>
    <t>Sl.
No.</t>
  </si>
  <si>
    <t>STATES/UTs</t>
  </si>
  <si>
    <t>College per lakh population</t>
  </si>
  <si>
    <t>Average Enrolment per College</t>
  </si>
  <si>
    <t>Table 4. Number of College per Lakh Population(18-23 YEARS), Average Enrolment per College</t>
  </si>
  <si>
    <t>No. of College</t>
  </si>
  <si>
    <t>Sl No</t>
  </si>
  <si>
    <t>Post Graduate</t>
  </si>
  <si>
    <t>Under Graduate</t>
  </si>
  <si>
    <t>Male</t>
  </si>
  <si>
    <t>Female</t>
  </si>
  <si>
    <t>Ph.D.</t>
  </si>
  <si>
    <t>M.Phil.</t>
  </si>
  <si>
    <t>PG Diploma</t>
  </si>
  <si>
    <t>Diploma</t>
  </si>
  <si>
    <t>Certificate</t>
  </si>
  <si>
    <t>Integrated</t>
  </si>
  <si>
    <t>ALL CATEGORIES</t>
  </si>
  <si>
    <t>SCHEDULED CASTE</t>
  </si>
  <si>
    <t>SCHEDULED TRIBE</t>
  </si>
  <si>
    <t>OTHER BACKWARD CLASSES</t>
  </si>
  <si>
    <t>Enrolment in Universities teaching departments and its Constituent Units/Off-campus Centres</t>
  </si>
  <si>
    <t>Number of universities</t>
  </si>
  <si>
    <t>Responding</t>
  </si>
  <si>
    <t>Note - Constituent Colleges of State/Central University not included.</t>
  </si>
  <si>
    <t>Table 7.</t>
  </si>
  <si>
    <t>Number of Colleges and Enrolment in responding Colleges at various levels</t>
  </si>
  <si>
    <t>Number of Colleges</t>
  </si>
  <si>
    <t>Per College Enrolment</t>
  </si>
  <si>
    <t>Response</t>
  </si>
  <si>
    <t>Number and Enrolment in different types of Stand Alone Institutions</t>
  </si>
  <si>
    <t>Polytechnics</t>
  </si>
  <si>
    <t>All Stand Alone Institutions</t>
  </si>
  <si>
    <t>Number of Institutions</t>
  </si>
  <si>
    <t>Enrolment</t>
  </si>
  <si>
    <t>Per Institution Enrolment</t>
  </si>
  <si>
    <t>Table 9.</t>
  </si>
  <si>
    <t>Estimated State-wise Enrolment in various social categories</t>
  </si>
  <si>
    <t>Persons with Disability</t>
  </si>
  <si>
    <t>Muslim</t>
  </si>
  <si>
    <t>Other Minority Communities</t>
  </si>
  <si>
    <t>State-wise Enrolment through Regular Mode at various levels</t>
  </si>
  <si>
    <t>SC</t>
  </si>
  <si>
    <t>ST</t>
  </si>
  <si>
    <t>MALE</t>
  </si>
  <si>
    <t>FEMALE</t>
  </si>
  <si>
    <t>TOTAL</t>
  </si>
  <si>
    <t>States/UTs</t>
  </si>
  <si>
    <t>All Categories</t>
  </si>
  <si>
    <t>SC Students</t>
  </si>
  <si>
    <t>ST Students</t>
  </si>
  <si>
    <t>Lakshdweep</t>
  </si>
  <si>
    <t>OBC</t>
  </si>
  <si>
    <t>PWD</t>
  </si>
  <si>
    <t>Professor &amp; Equivalent</t>
  </si>
  <si>
    <t>Reader &amp; Associate Professor</t>
  </si>
  <si>
    <t>Lecturer/ Assistant Professor</t>
  </si>
  <si>
    <t>Demonstrator/ Tutor</t>
  </si>
  <si>
    <t>Temporary Teacher etc</t>
  </si>
  <si>
    <t>ALL Categories</t>
  </si>
  <si>
    <t>UT</t>
  </si>
  <si>
    <t>South</t>
  </si>
  <si>
    <t>North-East</t>
  </si>
  <si>
    <t>East</t>
  </si>
  <si>
    <t>North</t>
  </si>
  <si>
    <t>West</t>
  </si>
  <si>
    <t>Zone</t>
  </si>
  <si>
    <t>Population</t>
  </si>
  <si>
    <t>Institute under Ministries</t>
  </si>
  <si>
    <t>Number of Stand Alone Institutions and Enrolment in responding Institutions at various levels</t>
  </si>
  <si>
    <t>Per Instiute Enrolment</t>
  </si>
  <si>
    <t>Maharastra</t>
  </si>
  <si>
    <t>Uttaranchal</t>
  </si>
  <si>
    <t xml:space="preserve">Central University </t>
  </si>
  <si>
    <t xml:space="preserve">Central Open University </t>
  </si>
  <si>
    <t xml:space="preserve">Institute of National Importance </t>
  </si>
  <si>
    <t xml:space="preserve">State Public University </t>
  </si>
  <si>
    <t xml:space="preserve">State Open University </t>
  </si>
  <si>
    <t xml:space="preserve">State Private University </t>
  </si>
  <si>
    <t xml:space="preserve">Institute under State Legislature Act </t>
  </si>
  <si>
    <t xml:space="preserve">Deemed University-Government </t>
  </si>
  <si>
    <t xml:space="preserve">Deemed University-Government Aided </t>
  </si>
  <si>
    <t xml:space="preserve">Deemed University-Private </t>
  </si>
  <si>
    <t>Foreign Students</t>
  </si>
  <si>
    <t>Actual State-wise Enrolment in various social categories</t>
  </si>
  <si>
    <t>Table 14(extra).</t>
  </si>
  <si>
    <t>Category-wise Enrolment in various types of Universities
(a) Teaching departments and Constituent Units/Off-campus Centres</t>
  </si>
  <si>
    <t>Type of University</t>
  </si>
  <si>
    <t>Central University</t>
  </si>
  <si>
    <t>Central Open University</t>
  </si>
  <si>
    <t>Institute of National Importance</t>
  </si>
  <si>
    <t>State Public University</t>
  </si>
  <si>
    <t>State Open University</t>
  </si>
  <si>
    <t>State Private University</t>
  </si>
  <si>
    <t>Institute under State Legislature Act</t>
  </si>
  <si>
    <t>Deemed University-Government</t>
  </si>
  <si>
    <t>Deemed University-Government Aided</t>
  </si>
  <si>
    <t>Deemed University-Private</t>
  </si>
  <si>
    <t>Category-wise Enrolment in various types of Universities
(b) Affiliated and Constituent Colleges</t>
  </si>
  <si>
    <t>S</t>
  </si>
  <si>
    <t>U+C+S</t>
  </si>
  <si>
    <t>State Total</t>
  </si>
  <si>
    <t>Adjustment</t>
  </si>
  <si>
    <t>PWD and Minority Enrolment in various types of Universities (based on actual response)
(a) Teaching departments and Constituent Units/Off-campus Centres</t>
  </si>
  <si>
    <t>PWD and Minority Enrolment in various types of Universities (based on actual response)
(b) Affiliated and Constituent Colleges</t>
  </si>
  <si>
    <t>Table 8(extra).</t>
  </si>
  <si>
    <t>State-wise Enrolment in PWD and Minority Community</t>
  </si>
  <si>
    <t>(a). State-wise Number of Teachers among various social categories</t>
  </si>
  <si>
    <t>(b). State-wise Number of Teachers among Minority &amp; PWD</t>
  </si>
  <si>
    <t>State &amp; Post-Wise Number of Male &amp; Female Teacher</t>
  </si>
  <si>
    <t>Visiting Teacher</t>
  </si>
  <si>
    <t>PTR</t>
  </si>
  <si>
    <t>Post-Wise Number  of Teachers in Universities &amp; its Colleges</t>
  </si>
  <si>
    <t>Number of Teachers in Universities teaching departments and its Constituent Units/Off-campus Centres</t>
  </si>
  <si>
    <t>Post-wise Number of Teachers in various types of Universities
(a) Teaching departments and Constituent Units/Off-campus Centres</t>
  </si>
  <si>
    <t>Post-wise Number of Teachers in various types of Universities
(b) Affiliated and Constituent Colleges</t>
  </si>
  <si>
    <t>Category-wise Number of Teachers in various types of Universities
(a) Teaching departments and Constituent Units/Off-campus Centres</t>
  </si>
  <si>
    <t>Category-wise Number of Teachers in various types of Universities
(b) Affiliated and Constituent Colleges</t>
  </si>
  <si>
    <t>Regular Mode</t>
  </si>
  <si>
    <t>University &amp; Colleges</t>
  </si>
  <si>
    <t>Regular &amp; Distance Mode</t>
  </si>
  <si>
    <t>University &amp; its Constituent Units</t>
  </si>
  <si>
    <t>All Institutions</t>
  </si>
  <si>
    <t>University regular enrolment</t>
  </si>
  <si>
    <t>Table 28.</t>
  </si>
  <si>
    <t>Level-wise Enrolment in various types of Universities
(a) Teaching departments and Constituent Units/Off-campus Centres</t>
  </si>
  <si>
    <t>Level-wise Enrolment in various types of Universities
(b) Affiliated and Constituent Colleges</t>
  </si>
  <si>
    <t>Table 30.</t>
  </si>
  <si>
    <t>Regular Enrolment</t>
  </si>
  <si>
    <t>-</t>
  </si>
  <si>
    <t>Level</t>
  </si>
  <si>
    <t>State-wise Enrolment through Distance Mode at various levels</t>
  </si>
  <si>
    <t>Table 6(a)(extra).</t>
  </si>
  <si>
    <t>%</t>
  </si>
  <si>
    <t>All</t>
  </si>
  <si>
    <t>Distance %</t>
  </si>
  <si>
    <t>%Number</t>
  </si>
  <si>
    <t>Muslims</t>
  </si>
  <si>
    <t>Other Minority</t>
  </si>
  <si>
    <t>Female per 100 Male</t>
  </si>
  <si>
    <t>Female per 100 male</t>
  </si>
  <si>
    <t>State,Enrolment</t>
  </si>
  <si>
    <t>Male %</t>
  </si>
  <si>
    <t>Female %</t>
  </si>
  <si>
    <t>% of Total</t>
  </si>
  <si>
    <t>Table 39: POPULATION (18-23 YEARS) -2012-13</t>
  </si>
  <si>
    <t>Table 2. Number of College per Lakh Population(18-23 YEARS), Average Enrolment per College</t>
  </si>
  <si>
    <t>Number of Private and Government Colleges
(based on actual response)</t>
  </si>
  <si>
    <t>Table 3.</t>
  </si>
  <si>
    <t>(a). Enrolment in Private and Government Colleges
(based on actual response)</t>
  </si>
  <si>
    <t>4. State-wise Enrolment at various levels</t>
  </si>
  <si>
    <t>Table 4(a).</t>
  </si>
  <si>
    <t>Table 5.</t>
  </si>
  <si>
    <t>Table 6.</t>
  </si>
  <si>
    <t>Table 8. Estimated Enrolment in Colleges</t>
  </si>
  <si>
    <t>Table 10.</t>
  </si>
  <si>
    <t>Table 11. GROSS ENROLMENT RATIO IN HIGHER EDUCATION (18-23 YEARS)</t>
  </si>
  <si>
    <t>Table 12. GENDER PARITY INDEX IN HIGHER EDUCATION (18-23 YEARS)</t>
  </si>
  <si>
    <t>Table 13.</t>
  </si>
  <si>
    <t>Table 14.</t>
  </si>
  <si>
    <t>Table 14a.</t>
  </si>
  <si>
    <t>Table 14b.</t>
  </si>
  <si>
    <t>Table 15. PUPIL TEACHER RATIO IN HIGHER EDUCATION</t>
  </si>
  <si>
    <t>Table 16.</t>
  </si>
  <si>
    <t>Table 17.</t>
  </si>
  <si>
    <t>Table 18. Pupil Teacher Ratio in various types of Universities
                (a) Teaching departments and Constituent Units/Off-campus Centres</t>
  </si>
  <si>
    <t>Table 18. Pupil Teacher Ratio in various types of Universities
               (b) Affiliated and Constituent Colleges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</si>
</sst>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"/>
  </numFmts>
  <fonts count="5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mbria"/>
      <family val="2"/>
    </font>
    <font>
      <sz val="10"/>
      <color indexed="8"/>
      <name val="SansSerif"/>
    </font>
    <font>
      <b/>
      <sz val="8"/>
      <color indexed="8"/>
      <name val="SansSerif"/>
    </font>
    <font>
      <b/>
      <sz val="10"/>
      <color indexed="8"/>
      <name val="SansSerif"/>
    </font>
    <font>
      <b/>
      <sz val="9"/>
      <color indexed="8"/>
      <name val="SansSerif"/>
    </font>
    <font>
      <b/>
      <sz val="12"/>
      <color indexed="8"/>
      <name val="Cambria"/>
      <family val="1"/>
      <scheme val="major"/>
    </font>
    <font>
      <sz val="12"/>
      <color indexed="8"/>
      <name val="Cambria"/>
      <family val="1"/>
      <scheme val="major"/>
    </font>
    <font>
      <sz val="12"/>
      <name val="Cambria"/>
      <family val="1"/>
      <scheme val="major"/>
    </font>
    <font>
      <b/>
      <sz val="14"/>
      <color indexed="8"/>
      <name val="Cambria"/>
      <family val="1"/>
      <scheme val="major"/>
    </font>
    <font>
      <sz val="10"/>
      <color rgb="FF000000"/>
      <name val="SansSerif"/>
      <family val="2"/>
    </font>
    <font>
      <b/>
      <sz val="10"/>
      <color rgb="FF000000"/>
      <name val="SansSerif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mbria"/>
      <family val="1"/>
      <scheme val="major"/>
    </font>
    <font>
      <b/>
      <sz val="11"/>
      <color indexed="8"/>
      <name val="Cambria"/>
      <family val="1"/>
      <scheme val="major"/>
    </font>
    <font>
      <sz val="11"/>
      <color indexed="8"/>
      <name val="Cambria"/>
      <family val="1"/>
      <scheme val="major"/>
    </font>
    <font>
      <b/>
      <sz val="11"/>
      <name val="Cambria"/>
      <family val="1"/>
      <scheme val="major"/>
    </font>
    <font>
      <i/>
      <sz val="10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2"/>
      <name val="Palatino Linotype"/>
      <family val="1"/>
    </font>
    <font>
      <b/>
      <sz val="12"/>
      <name val="Cambria"/>
      <family val="1"/>
      <scheme val="maj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i/>
      <sz val="9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mbria"/>
      <family val="1"/>
      <scheme val="major"/>
    </font>
    <font>
      <b/>
      <sz val="10"/>
      <name val="Arial"/>
      <family val="2"/>
    </font>
    <font>
      <i/>
      <sz val="11"/>
      <name val="Cambria"/>
      <family val="1"/>
      <scheme val="major"/>
    </font>
    <font>
      <sz val="11"/>
      <color indexed="54"/>
      <name val="Cambria"/>
      <family val="1"/>
      <scheme val="major"/>
    </font>
    <font>
      <b/>
      <sz val="14"/>
      <name val="Cambria"/>
      <family val="1"/>
      <scheme val="major"/>
    </font>
    <font>
      <i/>
      <sz val="10"/>
      <name val="Arial"/>
      <family val="2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name val="Calibri"/>
      <family val="2"/>
      <scheme val="minor"/>
    </font>
    <font>
      <i/>
      <sz val="9"/>
      <color indexed="8"/>
      <name val="Cambria"/>
      <family val="1"/>
      <scheme val="major"/>
    </font>
    <font>
      <sz val="10"/>
      <name val="Arial"/>
      <family val="2"/>
    </font>
    <font>
      <b/>
      <sz val="10"/>
      <color indexed="8"/>
      <name val="Cambria"/>
      <family val="1"/>
      <scheme val="major"/>
    </font>
    <font>
      <sz val="10"/>
      <name val="MS Sans Serif"/>
      <family val="2"/>
    </font>
    <font>
      <sz val="10"/>
      <name val="Arial"/>
      <family val="2"/>
    </font>
    <font>
      <sz val="10"/>
      <name val="MS Sans Serif"/>
      <family val="2"/>
    </font>
    <font>
      <sz val="11"/>
      <name val="MS Sans Serif"/>
      <family val="2"/>
    </font>
    <font>
      <b/>
      <sz val="10"/>
      <name val="MS Sans Serif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E6CED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">
    <xf numFmtId="0" fontId="0" fillId="0" borderId="0"/>
    <xf numFmtId="0" fontId="18" fillId="0" borderId="0"/>
    <xf numFmtId="0" fontId="18" fillId="0" borderId="0"/>
    <xf numFmtId="0" fontId="24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6" fillId="0" borderId="0"/>
    <xf numFmtId="0" fontId="24" fillId="0" borderId="0"/>
    <xf numFmtId="0" fontId="18" fillId="0" borderId="0"/>
    <xf numFmtId="0" fontId="24" fillId="0" borderId="0"/>
    <xf numFmtId="0" fontId="18" fillId="0" borderId="0"/>
    <xf numFmtId="0" fontId="24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4" fillId="0" borderId="0"/>
    <xf numFmtId="0" fontId="5" fillId="0" borderId="0"/>
    <xf numFmtId="0" fontId="46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7" fillId="0" borderId="0"/>
    <xf numFmtId="0" fontId="48" fillId="0" borderId="0"/>
    <xf numFmtId="0" fontId="3" fillId="0" borderId="0"/>
    <xf numFmtId="9" fontId="46" fillId="0" borderId="0" applyFont="0" applyFill="0" applyBorder="0" applyAlignment="0" applyProtection="0"/>
    <xf numFmtId="0" fontId="18" fillId="0" borderId="0"/>
    <xf numFmtId="0" fontId="2" fillId="0" borderId="0"/>
    <xf numFmtId="0" fontId="1" fillId="0" borderId="0"/>
    <xf numFmtId="0" fontId="1" fillId="0" borderId="0"/>
  </cellStyleXfs>
  <cellXfs count="420">
    <xf numFmtId="0" fontId="0" fillId="0" borderId="0" xfId="0"/>
    <xf numFmtId="0" fontId="0" fillId="2" borderId="0" xfId="0" applyFill="1"/>
    <xf numFmtId="0" fontId="7" fillId="2" borderId="0" xfId="0" applyFont="1" applyFill="1" applyBorder="1" applyAlignment="1" applyProtection="1">
      <alignment horizontal="left" vertical="top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Alignment="1" applyProtection="1">
      <alignment horizontal="left" vertical="top" wrapText="1"/>
    </xf>
    <xf numFmtId="0" fontId="13" fillId="0" borderId="0" xfId="0" applyFont="1" applyBorder="1"/>
    <xf numFmtId="0" fontId="11" fillId="2" borderId="2" xfId="0" applyFont="1" applyFill="1" applyBorder="1" applyAlignment="1" applyProtection="1">
      <alignment horizontal="center" vertical="center" wrapText="1"/>
    </xf>
    <xf numFmtId="0" fontId="12" fillId="2" borderId="2" xfId="0" applyFont="1" applyFill="1" applyBorder="1" applyAlignment="1" applyProtection="1">
      <alignment horizontal="left" vertical="center" wrapText="1"/>
    </xf>
    <xf numFmtId="0" fontId="11" fillId="2" borderId="3" xfId="0" applyFont="1" applyFill="1" applyBorder="1" applyAlignment="1" applyProtection="1">
      <alignment vertical="center" wrapText="1"/>
    </xf>
    <xf numFmtId="0" fontId="11" fillId="2" borderId="4" xfId="0" applyFont="1" applyFill="1" applyBorder="1" applyAlignment="1" applyProtection="1">
      <alignment horizontal="center" vertical="center" wrapText="1"/>
    </xf>
    <xf numFmtId="0" fontId="14" fillId="2" borderId="3" xfId="0" applyFont="1" applyFill="1" applyBorder="1" applyAlignment="1" applyProtection="1">
      <alignment vertical="center"/>
    </xf>
    <xf numFmtId="0" fontId="11" fillId="2" borderId="0" xfId="0" applyFont="1" applyFill="1" applyBorder="1" applyAlignment="1" applyProtection="1">
      <alignment vertical="center" wrapText="1"/>
    </xf>
    <xf numFmtId="0" fontId="14" fillId="2" borderId="0" xfId="0" applyFont="1" applyFill="1" applyBorder="1" applyAlignment="1" applyProtection="1">
      <alignment vertical="center"/>
    </xf>
    <xf numFmtId="0" fontId="11" fillId="2" borderId="2" xfId="0" applyFont="1" applyFill="1" applyBorder="1" applyAlignment="1" applyProtection="1">
      <alignment horizontal="center" vertical="center" textRotation="90" wrapText="1"/>
    </xf>
    <xf numFmtId="0" fontId="12" fillId="2" borderId="2" xfId="0" applyFont="1" applyFill="1" applyBorder="1" applyAlignment="1" applyProtection="1">
      <alignment horizontal="right" vertical="center" wrapText="1" indent="1"/>
    </xf>
    <xf numFmtId="0" fontId="11" fillId="2" borderId="2" xfId="0" applyFont="1" applyFill="1" applyBorder="1" applyAlignment="1" applyProtection="1">
      <alignment horizontal="right" vertical="center" wrapText="1" indent="1"/>
    </xf>
    <xf numFmtId="0" fontId="12" fillId="2" borderId="2" xfId="0" applyFont="1" applyFill="1" applyBorder="1" applyAlignment="1" applyProtection="1">
      <alignment horizontal="right" vertical="center" wrapText="1" indent="3"/>
    </xf>
    <xf numFmtId="164" fontId="12" fillId="2" borderId="2" xfId="0" applyNumberFormat="1" applyFont="1" applyFill="1" applyBorder="1" applyAlignment="1" applyProtection="1">
      <alignment horizontal="right" vertical="top" wrapText="1" indent="3"/>
    </xf>
    <xf numFmtId="164" fontId="12" fillId="2" borderId="2" xfId="0" applyNumberFormat="1" applyFont="1" applyFill="1" applyBorder="1" applyAlignment="1" applyProtection="1">
      <alignment horizontal="right" vertical="center" wrapText="1" indent="3"/>
    </xf>
    <xf numFmtId="0" fontId="11" fillId="2" borderId="2" xfId="0" applyFont="1" applyFill="1" applyBorder="1" applyAlignment="1" applyProtection="1">
      <alignment horizontal="right" vertical="center" wrapText="1" indent="3"/>
    </xf>
    <xf numFmtId="164" fontId="11" fillId="2" borderId="2" xfId="0" applyNumberFormat="1" applyFont="1" applyFill="1" applyBorder="1" applyAlignment="1" applyProtection="1">
      <alignment horizontal="right" vertical="center" wrapText="1" indent="3"/>
    </xf>
    <xf numFmtId="0" fontId="14" fillId="2" borderId="3" xfId="0" applyFont="1" applyFill="1" applyBorder="1" applyAlignment="1" applyProtection="1">
      <alignment horizontal="right" vertical="center"/>
    </xf>
    <xf numFmtId="0" fontId="15" fillId="3" borderId="5" xfId="0" applyNumberFormat="1" applyFont="1" applyFill="1" applyBorder="1" applyAlignment="1" applyProtection="1">
      <alignment horizontal="left" vertical="center" wrapText="1"/>
    </xf>
    <xf numFmtId="0" fontId="15" fillId="3" borderId="5" xfId="0" applyNumberFormat="1" applyFont="1" applyFill="1" applyBorder="1" applyAlignment="1" applyProtection="1">
      <alignment horizontal="right" vertical="center" wrapText="1"/>
    </xf>
    <xf numFmtId="0" fontId="16" fillId="3" borderId="5" xfId="0" applyNumberFormat="1" applyFont="1" applyFill="1" applyBorder="1" applyAlignment="1" applyProtection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1" fillId="2" borderId="2" xfId="0" applyFont="1" applyFill="1" applyBorder="1" applyAlignment="1" applyProtection="1">
      <alignment horizontal="left" vertical="center" wrapText="1"/>
    </xf>
    <xf numFmtId="0" fontId="20" fillId="2" borderId="2" xfId="0" applyFont="1" applyFill="1" applyBorder="1" applyAlignment="1" applyProtection="1">
      <alignment horizontal="center" vertical="center" wrapText="1"/>
    </xf>
    <xf numFmtId="0" fontId="19" fillId="0" borderId="2" xfId="0" applyFont="1" applyBorder="1" applyAlignment="1">
      <alignment vertical="center"/>
    </xf>
    <xf numFmtId="0" fontId="19" fillId="0" borderId="2" xfId="0" applyNumberFormat="1" applyFont="1" applyBorder="1" applyAlignment="1">
      <alignment horizontal="right" vertical="center"/>
    </xf>
    <xf numFmtId="0" fontId="22" fillId="0" borderId="2" xfId="0" pivotButton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textRotation="90" wrapText="1"/>
    </xf>
    <xf numFmtId="0" fontId="22" fillId="0" borderId="0" xfId="0" applyFont="1" applyAlignment="1">
      <alignment vertical="center"/>
    </xf>
    <xf numFmtId="0" fontId="25" fillId="4" borderId="2" xfId="0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/>
    </xf>
    <xf numFmtId="0" fontId="19" fillId="0" borderId="2" xfId="0" applyFont="1" applyBorder="1" applyAlignment="1">
      <alignment vertical="center" wrapText="1"/>
    </xf>
    <xf numFmtId="0" fontId="19" fillId="0" borderId="2" xfId="0" applyFont="1" applyBorder="1" applyAlignment="1">
      <alignment horizontal="right" vertical="center"/>
    </xf>
    <xf numFmtId="0" fontId="22" fillId="0" borderId="2" xfId="0" applyFont="1" applyBorder="1" applyAlignment="1">
      <alignment vertical="center"/>
    </xf>
    <xf numFmtId="0" fontId="22" fillId="0" borderId="2" xfId="0" applyFont="1" applyBorder="1" applyAlignment="1">
      <alignment horizontal="right" vertical="center"/>
    </xf>
    <xf numFmtId="0" fontId="22" fillId="0" borderId="0" xfId="0" applyFont="1" applyBorder="1"/>
    <xf numFmtId="0" fontId="22" fillId="0" borderId="0" xfId="0" applyFont="1"/>
    <xf numFmtId="0" fontId="22" fillId="0" borderId="0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right"/>
    </xf>
    <xf numFmtId="164" fontId="19" fillId="0" borderId="0" xfId="0" applyNumberFormat="1" applyFont="1" applyAlignment="1">
      <alignment horizontal="center"/>
    </xf>
    <xf numFmtId="0" fontId="25" fillId="4" borderId="4" xfId="0" applyFont="1" applyFill="1" applyBorder="1" applyAlignment="1">
      <alignment vertical="center" wrapText="1"/>
    </xf>
    <xf numFmtId="164" fontId="19" fillId="0" borderId="0" xfId="0" applyNumberFormat="1" applyFont="1" applyAlignment="1">
      <alignment vertical="center"/>
    </xf>
    <xf numFmtId="0" fontId="19" fillId="0" borderId="0" xfId="1" applyFont="1"/>
    <xf numFmtId="0" fontId="19" fillId="0" borderId="0" xfId="1" applyFont="1" applyAlignment="1">
      <alignment horizontal="left"/>
    </xf>
    <xf numFmtId="0" fontId="19" fillId="0" borderId="0" xfId="1" applyNumberFormat="1" applyFont="1"/>
    <xf numFmtId="0" fontId="26" fillId="6" borderId="7" xfId="0" applyFont="1" applyFill="1" applyBorder="1" applyAlignment="1">
      <alignment horizontal="center" wrapText="1"/>
    </xf>
    <xf numFmtId="0" fontId="26" fillId="6" borderId="8" xfId="0" applyFont="1" applyFill="1" applyBorder="1" applyAlignment="1">
      <alignment horizontal="center" wrapText="1"/>
    </xf>
    <xf numFmtId="0" fontId="26" fillId="6" borderId="8" xfId="0" applyFont="1" applyFill="1" applyBorder="1" applyAlignment="1">
      <alignment horizontal="center" vertical="top" wrapText="1"/>
    </xf>
    <xf numFmtId="0" fontId="18" fillId="0" borderId="0" xfId="5" applyAlignment="1">
      <alignment vertical="center"/>
    </xf>
    <xf numFmtId="0" fontId="27" fillId="7" borderId="2" xfId="4" applyFont="1" applyFill="1" applyBorder="1" applyAlignment="1">
      <alignment horizontal="center" vertical="center" wrapText="1"/>
    </xf>
    <xf numFmtId="0" fontId="13" fillId="0" borderId="2" xfId="4" applyFont="1" applyBorder="1" applyAlignment="1">
      <alignment horizontal="center" vertical="center"/>
    </xf>
    <xf numFmtId="0" fontId="13" fillId="0" borderId="2" xfId="4" applyFont="1" applyBorder="1" applyAlignment="1">
      <alignment vertical="center" wrapText="1"/>
    </xf>
    <xf numFmtId="0" fontId="13" fillId="0" borderId="2" xfId="5" applyFont="1" applyBorder="1" applyAlignment="1">
      <alignment horizontal="right" vertical="center" indent="2"/>
    </xf>
    <xf numFmtId="1" fontId="13" fillId="0" borderId="2" xfId="4" applyNumberFormat="1" applyFont="1" applyBorder="1" applyAlignment="1">
      <alignment horizontal="right" vertical="center" indent="3"/>
    </xf>
    <xf numFmtId="0" fontId="27" fillId="0" borderId="2" xfId="5" applyFont="1" applyBorder="1" applyAlignment="1">
      <alignment horizontal="right" vertical="center" indent="2"/>
    </xf>
    <xf numFmtId="1" fontId="27" fillId="0" borderId="2" xfId="4" applyNumberFormat="1" applyFont="1" applyBorder="1" applyAlignment="1">
      <alignment horizontal="right" vertical="center" indent="3"/>
    </xf>
    <xf numFmtId="0" fontId="18" fillId="0" borderId="0" xfId="5" applyFont="1" applyAlignment="1">
      <alignment vertical="center"/>
    </xf>
    <xf numFmtId="1" fontId="18" fillId="0" borderId="0" xfId="5" applyNumberFormat="1" applyAlignment="1">
      <alignment horizontal="center" vertical="center"/>
    </xf>
    <xf numFmtId="0" fontId="11" fillId="2" borderId="0" xfId="0" applyFont="1" applyFill="1" applyBorder="1" applyAlignment="1" applyProtection="1">
      <alignment horizontal="right" vertical="center"/>
    </xf>
    <xf numFmtId="0" fontId="11" fillId="2" borderId="0" xfId="0" applyFont="1" applyFill="1" applyBorder="1" applyAlignment="1" applyProtection="1">
      <alignment vertical="center"/>
    </xf>
    <xf numFmtId="0" fontId="13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0" fontId="27" fillId="0" borderId="0" xfId="0" applyFont="1" applyAlignment="1">
      <alignment vertical="center"/>
    </xf>
    <xf numFmtId="0" fontId="13" fillId="0" borderId="0" xfId="0" applyFont="1"/>
    <xf numFmtId="0" fontId="28" fillId="0" borderId="0" xfId="7" applyFont="1"/>
    <xf numFmtId="0" fontId="29" fillId="0" borderId="0" xfId="7" applyFont="1" applyAlignment="1">
      <alignment vertical="top"/>
    </xf>
    <xf numFmtId="0" fontId="29" fillId="0" borderId="0" xfId="1" applyFont="1" applyAlignment="1">
      <alignment vertical="center" wrapText="1"/>
    </xf>
    <xf numFmtId="0" fontId="29" fillId="0" borderId="2" xfId="1" applyFont="1" applyBorder="1" applyAlignment="1">
      <alignment horizontal="center" vertical="center"/>
    </xf>
    <xf numFmtId="0" fontId="28" fillId="0" borderId="0" xfId="1" applyFont="1" applyAlignment="1">
      <alignment vertical="center"/>
    </xf>
    <xf numFmtId="0" fontId="28" fillId="0" borderId="2" xfId="1" applyFont="1" applyBorder="1" applyAlignment="1">
      <alignment horizontal="center" vertical="center"/>
    </xf>
    <xf numFmtId="0" fontId="29" fillId="0" borderId="2" xfId="1" applyFont="1" applyBorder="1" applyAlignment="1">
      <alignment vertical="center" wrapText="1"/>
    </xf>
    <xf numFmtId="0" fontId="28" fillId="0" borderId="2" xfId="1" applyFont="1" applyBorder="1" applyAlignment="1">
      <alignment vertical="center"/>
    </xf>
    <xf numFmtId="0" fontId="29" fillId="0" borderId="2" xfId="1" applyFont="1" applyBorder="1" applyAlignment="1">
      <alignment vertical="center"/>
    </xf>
    <xf numFmtId="0" fontId="29" fillId="0" borderId="0" xfId="1" applyFont="1" applyAlignment="1">
      <alignment vertical="center"/>
    </xf>
    <xf numFmtId="0" fontId="28" fillId="0" borderId="0" xfId="1" applyFont="1"/>
    <xf numFmtId="0" fontId="28" fillId="0" borderId="0" xfId="5" applyFont="1"/>
    <xf numFmtId="0" fontId="29" fillId="0" borderId="0" xfId="5" applyFont="1" applyAlignment="1">
      <alignment vertical="top"/>
    </xf>
    <xf numFmtId="0" fontId="28" fillId="0" borderId="2" xfId="1" applyFont="1" applyBorder="1" applyAlignment="1">
      <alignment horizontal="right" vertical="center"/>
    </xf>
    <xf numFmtId="0" fontId="29" fillId="0" borderId="0" xfId="5" applyFont="1" applyAlignment="1">
      <alignment horizontal="right" vertical="top"/>
    </xf>
    <xf numFmtId="164" fontId="28" fillId="0" borderId="0" xfId="1" applyNumberFormat="1" applyFont="1" applyAlignment="1">
      <alignment horizontal="center"/>
    </xf>
    <xf numFmtId="0" fontId="30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2" xfId="0" applyFont="1" applyBorder="1" applyAlignment="1">
      <alignment vertical="center" wrapText="1"/>
    </xf>
    <xf numFmtId="0" fontId="29" fillId="0" borderId="2" xfId="0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right" vertical="center"/>
    </xf>
    <xf numFmtId="0" fontId="28" fillId="0" borderId="2" xfId="0" applyFont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32" fillId="0" borderId="0" xfId="0" applyFont="1"/>
    <xf numFmtId="0" fontId="28" fillId="0" borderId="0" xfId="0" applyFont="1"/>
    <xf numFmtId="0" fontId="31" fillId="0" borderId="1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right" vertical="center" indent="1"/>
    </xf>
    <xf numFmtId="1" fontId="28" fillId="0" borderId="2" xfId="0" applyNumberFormat="1" applyFont="1" applyBorder="1" applyAlignment="1">
      <alignment vertical="center"/>
    </xf>
    <xf numFmtId="0" fontId="29" fillId="0" borderId="2" xfId="0" applyFont="1" applyBorder="1" applyAlignment="1">
      <alignment horizontal="right" vertical="center" indent="1"/>
    </xf>
    <xf numFmtId="0" fontId="30" fillId="0" borderId="0" xfId="5" applyFont="1"/>
    <xf numFmtId="0" fontId="30" fillId="0" borderId="0" xfId="5" applyFont="1" applyAlignment="1">
      <alignment vertical="center" wrapText="1"/>
    </xf>
    <xf numFmtId="0" fontId="30" fillId="0" borderId="2" xfId="5" applyFont="1" applyBorder="1" applyAlignment="1">
      <alignment horizontal="center" vertical="center" wrapText="1"/>
    </xf>
    <xf numFmtId="0" fontId="30" fillId="0" borderId="2" xfId="5" applyFont="1" applyBorder="1" applyAlignment="1">
      <alignment horizontal="center" vertical="center"/>
    </xf>
    <xf numFmtId="0" fontId="30" fillId="0" borderId="0" xfId="5" applyFont="1" applyAlignment="1">
      <alignment horizontal="center" vertical="center"/>
    </xf>
    <xf numFmtId="0" fontId="31" fillId="0" borderId="2" xfId="5" applyFont="1" applyBorder="1" applyAlignment="1">
      <alignment horizontal="center" vertical="center" wrapText="1"/>
    </xf>
    <xf numFmtId="0" fontId="33" fillId="0" borderId="2" xfId="5" applyFont="1" applyBorder="1" applyAlignment="1">
      <alignment horizontal="center" vertical="center"/>
    </xf>
    <xf numFmtId="0" fontId="30" fillId="0" borderId="2" xfId="5" applyFont="1" applyBorder="1" applyAlignment="1">
      <alignment vertical="center" wrapText="1"/>
    </xf>
    <xf numFmtId="0" fontId="33" fillId="0" borderId="2" xfId="5" applyFont="1" applyBorder="1" applyAlignment="1">
      <alignment vertical="center" wrapText="1"/>
    </xf>
    <xf numFmtId="0" fontId="33" fillId="0" borderId="2" xfId="5" applyFont="1" applyBorder="1" applyAlignment="1">
      <alignment horizontal="right" vertical="center" wrapText="1" indent="1"/>
    </xf>
    <xf numFmtId="0" fontId="33" fillId="0" borderId="2" xfId="5" applyFont="1" applyBorder="1" applyAlignment="1">
      <alignment vertical="center"/>
    </xf>
    <xf numFmtId="0" fontId="33" fillId="0" borderId="0" xfId="5" applyFont="1" applyAlignment="1">
      <alignment vertical="center"/>
    </xf>
    <xf numFmtId="0" fontId="30" fillId="0" borderId="2" xfId="5" applyFont="1" applyBorder="1" applyAlignment="1">
      <alignment vertical="center"/>
    </xf>
    <xf numFmtId="0" fontId="30" fillId="0" borderId="2" xfId="5" applyFont="1" applyBorder="1" applyAlignment="1">
      <alignment horizontal="right" vertical="center" indent="1"/>
    </xf>
    <xf numFmtId="0" fontId="30" fillId="0" borderId="0" xfId="5" applyFont="1" applyAlignment="1">
      <alignment vertical="center"/>
    </xf>
    <xf numFmtId="0" fontId="33" fillId="0" borderId="0" xfId="5" applyFont="1"/>
    <xf numFmtId="0" fontId="28" fillId="0" borderId="0" xfId="7" applyFont="1" applyAlignment="1">
      <alignment vertical="top"/>
    </xf>
    <xf numFmtId="0" fontId="28" fillId="0" borderId="0" xfId="5" applyFont="1" applyAlignment="1">
      <alignment vertical="top"/>
    </xf>
    <xf numFmtId="1" fontId="28" fillId="0" borderId="0" xfId="1" applyNumberFormat="1" applyFont="1" applyAlignment="1">
      <alignment vertical="center"/>
    </xf>
    <xf numFmtId="0" fontId="30" fillId="0" borderId="0" xfId="0" applyFont="1" applyAlignment="1">
      <alignment vertical="center" wrapText="1"/>
    </xf>
    <xf numFmtId="0" fontId="33" fillId="0" borderId="0" xfId="0" applyFont="1" applyAlignment="1">
      <alignment vertical="center"/>
    </xf>
    <xf numFmtId="0" fontId="33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vertical="center" wrapText="1"/>
    </xf>
    <xf numFmtId="0" fontId="33" fillId="0" borderId="2" xfId="0" applyFont="1" applyBorder="1" applyAlignment="1">
      <alignment horizontal="right" vertical="center"/>
    </xf>
    <xf numFmtId="0" fontId="33" fillId="0" borderId="2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3" fillId="0" borderId="0" xfId="0" applyFont="1"/>
    <xf numFmtId="1" fontId="33" fillId="0" borderId="0" xfId="0" applyNumberFormat="1" applyFont="1" applyAlignment="1">
      <alignment horizontal="center"/>
    </xf>
    <xf numFmtId="164" fontId="33" fillId="0" borderId="0" xfId="0" applyNumberFormat="1" applyFont="1" applyAlignment="1">
      <alignment horizontal="center"/>
    </xf>
    <xf numFmtId="0" fontId="30" fillId="0" borderId="0" xfId="1" applyFont="1" applyAlignment="1">
      <alignment vertical="center" wrapText="1"/>
    </xf>
    <xf numFmtId="0" fontId="30" fillId="0" borderId="2" xfId="1" applyFont="1" applyBorder="1" applyAlignment="1">
      <alignment horizontal="center" vertical="center"/>
    </xf>
    <xf numFmtId="0" fontId="33" fillId="0" borderId="0" xfId="1" applyFont="1" applyAlignment="1">
      <alignment vertical="center"/>
    </xf>
    <xf numFmtId="0" fontId="31" fillId="0" borderId="12" xfId="1" applyFont="1" applyBorder="1" applyAlignment="1">
      <alignment horizontal="center" vertical="center" wrapText="1"/>
    </xf>
    <xf numFmtId="0" fontId="31" fillId="0" borderId="0" xfId="1" applyFont="1" applyAlignment="1">
      <alignment vertical="center"/>
    </xf>
    <xf numFmtId="0" fontId="33" fillId="0" borderId="2" xfId="1" applyFont="1" applyBorder="1" applyAlignment="1">
      <alignment horizontal="center" vertical="center"/>
    </xf>
    <xf numFmtId="0" fontId="30" fillId="0" borderId="2" xfId="1" applyFont="1" applyBorder="1" applyAlignment="1">
      <alignment vertical="center" wrapText="1"/>
    </xf>
    <xf numFmtId="0" fontId="33" fillId="0" borderId="2" xfId="1" applyFont="1" applyBorder="1" applyAlignment="1">
      <alignment horizontal="right" vertical="center"/>
    </xf>
    <xf numFmtId="0" fontId="21" fillId="2" borderId="2" xfId="1" applyFont="1" applyFill="1" applyBorder="1" applyAlignment="1" applyProtection="1">
      <alignment horizontal="right" vertical="center" wrapText="1"/>
    </xf>
    <xf numFmtId="0" fontId="33" fillId="0" borderId="2" xfId="1" applyFont="1" applyBorder="1" applyAlignment="1">
      <alignment vertical="center"/>
    </xf>
    <xf numFmtId="0" fontId="30" fillId="0" borderId="2" xfId="1" applyFont="1" applyBorder="1" applyAlignment="1">
      <alignment vertical="center"/>
    </xf>
    <xf numFmtId="0" fontId="30" fillId="0" borderId="0" xfId="1" applyFont="1" applyAlignment="1">
      <alignment vertical="center"/>
    </xf>
    <xf numFmtId="0" fontId="33" fillId="0" borderId="0" xfId="1" applyFont="1"/>
    <xf numFmtId="0" fontId="28" fillId="0" borderId="0" xfId="5" applyFont="1" applyAlignment="1">
      <alignment horizontal="right"/>
    </xf>
    <xf numFmtId="0" fontId="30" fillId="0" borderId="0" xfId="1" applyFont="1" applyAlignment="1">
      <alignment horizontal="right" vertical="center" wrapText="1"/>
    </xf>
    <xf numFmtId="0" fontId="33" fillId="0" borderId="0" xfId="1" applyFont="1" applyAlignment="1">
      <alignment horizontal="right" vertical="center"/>
    </xf>
    <xf numFmtId="0" fontId="31" fillId="0" borderId="0" xfId="1" applyFont="1" applyAlignment="1">
      <alignment horizontal="right" vertical="center"/>
    </xf>
    <xf numFmtId="164" fontId="33" fillId="0" borderId="0" xfId="1" applyNumberFormat="1" applyFont="1" applyAlignment="1">
      <alignment horizontal="right"/>
    </xf>
    <xf numFmtId="0" fontId="33" fillId="0" borderId="0" xfId="1" applyFont="1" applyAlignment="1">
      <alignment horizontal="right"/>
    </xf>
    <xf numFmtId="164" fontId="33" fillId="0" borderId="0" xfId="1" applyNumberFormat="1" applyFont="1" applyAlignment="1">
      <alignment horizontal="center" vertical="center"/>
    </xf>
    <xf numFmtId="0" fontId="13" fillId="0" borderId="0" xfId="4" applyFont="1"/>
    <xf numFmtId="0" fontId="19" fillId="0" borderId="0" xfId="4" applyFont="1"/>
    <xf numFmtId="0" fontId="22" fillId="7" borderId="2" xfId="4" applyFont="1" applyFill="1" applyBorder="1" applyAlignment="1">
      <alignment horizontal="center" vertical="center" wrapText="1"/>
    </xf>
    <xf numFmtId="0" fontId="19" fillId="0" borderId="2" xfId="4" applyFont="1" applyBorder="1" applyAlignment="1">
      <alignment horizontal="center" vertical="center"/>
    </xf>
    <xf numFmtId="0" fontId="19" fillId="0" borderId="2" xfId="4" applyFont="1" applyBorder="1" applyAlignment="1">
      <alignment vertical="center" wrapText="1"/>
    </xf>
    <xf numFmtId="0" fontId="13" fillId="0" borderId="0" xfId="4" applyFont="1" applyAlignment="1">
      <alignment vertical="center"/>
    </xf>
    <xf numFmtId="0" fontId="19" fillId="0" borderId="2" xfId="4" applyFont="1" applyBorder="1" applyAlignment="1">
      <alignment vertical="center"/>
    </xf>
    <xf numFmtId="0" fontId="19" fillId="0" borderId="0" xfId="4" applyFont="1" applyAlignment="1">
      <alignment vertical="center" wrapText="1"/>
    </xf>
    <xf numFmtId="0" fontId="19" fillId="0" borderId="2" xfId="4" applyFont="1" applyBorder="1" applyAlignment="1">
      <alignment horizontal="left" vertical="center" wrapText="1"/>
    </xf>
    <xf numFmtId="0" fontId="35" fillId="7" borderId="9" xfId="5" applyFont="1" applyFill="1" applyBorder="1" applyAlignment="1">
      <alignment vertical="center"/>
    </xf>
    <xf numFmtId="0" fontId="27" fillId="7" borderId="11" xfId="4" applyFont="1" applyFill="1" applyBorder="1" applyAlignment="1">
      <alignment vertical="center"/>
    </xf>
    <xf numFmtId="0" fontId="22" fillId="7" borderId="0" xfId="4" applyFont="1" applyFill="1" applyAlignment="1">
      <alignment vertical="center"/>
    </xf>
    <xf numFmtId="0" fontId="27" fillId="0" borderId="0" xfId="9" applyFont="1" applyBorder="1" applyAlignment="1">
      <alignment vertical="center" wrapText="1"/>
    </xf>
    <xf numFmtId="0" fontId="27" fillId="0" borderId="0" xfId="9" applyFont="1" applyAlignment="1">
      <alignment horizontal="center" vertical="center" wrapText="1"/>
    </xf>
    <xf numFmtId="0" fontId="22" fillId="7" borderId="2" xfId="9" applyFont="1" applyFill="1" applyBorder="1" applyAlignment="1">
      <alignment horizontal="center" vertical="center" wrapText="1"/>
    </xf>
    <xf numFmtId="0" fontId="22" fillId="7" borderId="2" xfId="9" applyFont="1" applyFill="1" applyBorder="1" applyAlignment="1">
      <alignment horizontal="center" vertical="center" wrapText="1" shrinkToFit="1"/>
    </xf>
    <xf numFmtId="0" fontId="22" fillId="7" borderId="2" xfId="9" applyFont="1" applyFill="1" applyBorder="1" applyAlignment="1">
      <alignment horizontal="center" vertical="center"/>
    </xf>
    <xf numFmtId="0" fontId="19" fillId="7" borderId="0" xfId="9" applyFont="1" applyFill="1"/>
    <xf numFmtId="0" fontId="19" fillId="0" borderId="2" xfId="9" applyFont="1" applyBorder="1" applyAlignment="1">
      <alignment horizontal="center" vertical="center"/>
    </xf>
    <xf numFmtId="0" fontId="19" fillId="0" borderId="2" xfId="9" applyFont="1" applyBorder="1" applyAlignment="1">
      <alignment vertical="center"/>
    </xf>
    <xf numFmtId="0" fontId="19" fillId="0" borderId="0" xfId="9" applyFont="1" applyAlignment="1">
      <alignment vertical="center"/>
    </xf>
    <xf numFmtId="0" fontId="19" fillId="0" borderId="2" xfId="9" applyFont="1" applyBorder="1" applyAlignment="1">
      <alignment vertical="center" wrapText="1"/>
    </xf>
    <xf numFmtId="0" fontId="13" fillId="0" borderId="2" xfId="9" applyFont="1" applyBorder="1" applyAlignment="1">
      <alignment horizontal="center" vertical="center"/>
    </xf>
    <xf numFmtId="0" fontId="21" fillId="0" borderId="2" xfId="9" applyFont="1" applyBorder="1" applyAlignment="1">
      <alignment vertical="center"/>
    </xf>
    <xf numFmtId="0" fontId="22" fillId="7" borderId="0" xfId="9" applyFont="1" applyFill="1" applyAlignment="1">
      <alignment vertical="center"/>
    </xf>
    <xf numFmtId="0" fontId="36" fillId="0" borderId="0" xfId="9" applyFont="1" applyBorder="1"/>
    <xf numFmtId="0" fontId="36" fillId="0" borderId="0" xfId="9" applyFont="1"/>
    <xf numFmtId="0" fontId="19" fillId="0" borderId="0" xfId="9" applyFont="1"/>
    <xf numFmtId="2" fontId="19" fillId="0" borderId="2" xfId="9" applyNumberFormat="1" applyFont="1" applyBorder="1" applyAlignment="1">
      <alignment horizontal="center" vertical="center"/>
    </xf>
    <xf numFmtId="2" fontId="22" fillId="8" borderId="2" xfId="9" applyNumberFormat="1" applyFont="1" applyFill="1" applyBorder="1" applyAlignment="1">
      <alignment horizontal="center" vertical="center"/>
    </xf>
    <xf numFmtId="164" fontId="13" fillId="0" borderId="0" xfId="4" applyNumberFormat="1" applyFont="1"/>
    <xf numFmtId="0" fontId="33" fillId="0" borderId="2" xfId="0" applyFont="1" applyBorder="1" applyAlignment="1">
      <alignment horizontal="left" vertical="center" wrapText="1"/>
    </xf>
    <xf numFmtId="0" fontId="30" fillId="0" borderId="2" xfId="0" applyFont="1" applyBorder="1" applyAlignment="1">
      <alignment horizontal="left" vertical="center" wrapText="1"/>
    </xf>
    <xf numFmtId="0" fontId="30" fillId="0" borderId="0" xfId="0" applyFont="1"/>
    <xf numFmtId="0" fontId="28" fillId="0" borderId="0" xfId="0" applyFont="1" applyAlignment="1">
      <alignment vertical="top"/>
    </xf>
    <xf numFmtId="0" fontId="20" fillId="2" borderId="2" xfId="0" applyFont="1" applyFill="1" applyBorder="1" applyAlignment="1" applyProtection="1">
      <alignment horizontal="right" vertical="center" wrapText="1"/>
    </xf>
    <xf numFmtId="0" fontId="22" fillId="0" borderId="0" xfId="0" applyFont="1" applyBorder="1" applyAlignment="1">
      <alignment vertical="center"/>
    </xf>
    <xf numFmtId="0" fontId="21" fillId="2" borderId="0" xfId="0" applyFont="1" applyFill="1" applyBorder="1" applyAlignment="1" applyProtection="1">
      <alignment horizontal="left" vertical="center" wrapText="1"/>
    </xf>
    <xf numFmtId="0" fontId="19" fillId="0" borderId="0" xfId="0" applyFont="1" applyBorder="1" applyAlignment="1">
      <alignment vertical="center"/>
    </xf>
    <xf numFmtId="0" fontId="21" fillId="2" borderId="2" xfId="0" applyFont="1" applyFill="1" applyBorder="1" applyAlignment="1" applyProtection="1">
      <alignment horizontal="center" vertical="center" wrapText="1"/>
    </xf>
    <xf numFmtId="0" fontId="21" fillId="2" borderId="2" xfId="0" applyFont="1" applyFill="1" applyBorder="1" applyAlignment="1" applyProtection="1">
      <alignment horizontal="right" vertical="center" wrapText="1"/>
    </xf>
    <xf numFmtId="0" fontId="37" fillId="2" borderId="0" xfId="0" applyFont="1" applyFill="1" applyBorder="1" applyAlignment="1" applyProtection="1">
      <alignment horizontal="left" vertical="center" wrapText="1"/>
    </xf>
    <xf numFmtId="164" fontId="19" fillId="0" borderId="0" xfId="0" applyNumberFormat="1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164" fontId="28" fillId="0" borderId="0" xfId="0" applyNumberFormat="1" applyFont="1"/>
    <xf numFmtId="0" fontId="23" fillId="7" borderId="2" xfId="4" applyFont="1" applyFill="1" applyBorder="1" applyAlignment="1">
      <alignment horizontal="center" vertical="center"/>
    </xf>
    <xf numFmtId="0" fontId="39" fillId="0" borderId="0" xfId="5" applyFont="1" applyAlignment="1">
      <alignment vertical="center"/>
    </xf>
    <xf numFmtId="1" fontId="40" fillId="0" borderId="2" xfId="4" applyNumberFormat="1" applyFont="1" applyBorder="1" applyAlignment="1">
      <alignment vertical="center"/>
    </xf>
    <xf numFmtId="0" fontId="13" fillId="0" borderId="4" xfId="4" applyFont="1" applyBorder="1" applyAlignment="1">
      <alignment horizontal="center" vertical="center"/>
    </xf>
    <xf numFmtId="0" fontId="19" fillId="0" borderId="4" xfId="4" applyFont="1" applyBorder="1" applyAlignment="1">
      <alignment vertical="center" wrapText="1"/>
    </xf>
    <xf numFmtId="0" fontId="18" fillId="0" borderId="9" xfId="5" applyFont="1" applyBorder="1" applyAlignment="1">
      <alignment vertical="center"/>
    </xf>
    <xf numFmtId="0" fontId="27" fillId="0" borderId="11" xfId="4" applyFont="1" applyBorder="1" applyAlignment="1">
      <alignment vertical="center"/>
    </xf>
    <xf numFmtId="1" fontId="41" fillId="0" borderId="11" xfId="4" applyNumberFormat="1" applyFont="1" applyBorder="1" applyAlignment="1">
      <alignment vertical="center"/>
    </xf>
    <xf numFmtId="1" fontId="41" fillId="0" borderId="2" xfId="4" applyNumberFormat="1" applyFont="1" applyBorder="1" applyAlignment="1">
      <alignment vertical="center"/>
    </xf>
    <xf numFmtId="0" fontId="27" fillId="0" borderId="3" xfId="4" applyFont="1" applyBorder="1" applyAlignment="1">
      <alignment vertical="center" wrapText="1"/>
    </xf>
    <xf numFmtId="0" fontId="27" fillId="0" borderId="3" xfId="4" applyFont="1" applyBorder="1" applyAlignment="1">
      <alignment horizontal="left" vertical="center"/>
    </xf>
    <xf numFmtId="0" fontId="18" fillId="0" borderId="0" xfId="5" applyAlignment="1">
      <alignment horizontal="center" vertical="center"/>
    </xf>
    <xf numFmtId="0" fontId="13" fillId="0" borderId="2" xfId="5" applyFont="1" applyBorder="1" applyAlignment="1">
      <alignment horizontal="center" vertical="center"/>
    </xf>
    <xf numFmtId="0" fontId="28" fillId="0" borderId="0" xfId="0" applyFont="1" applyBorder="1" applyAlignment="1">
      <alignment vertical="top"/>
    </xf>
    <xf numFmtId="0" fontId="29" fillId="0" borderId="3" xfId="5" applyFont="1" applyBorder="1" applyAlignment="1">
      <alignment horizontal="right" vertical="top"/>
    </xf>
    <xf numFmtId="0" fontId="42" fillId="0" borderId="2" xfId="0" applyFont="1" applyBorder="1" applyAlignment="1">
      <alignment vertical="center"/>
    </xf>
    <xf numFmtId="0" fontId="27" fillId="0" borderId="0" xfId="0" applyFont="1" applyAlignment="1">
      <alignment horizontal="right" vertical="top"/>
    </xf>
    <xf numFmtId="0" fontId="29" fillId="0" borderId="2" xfId="0" applyFont="1" applyBorder="1" applyAlignment="1">
      <alignment horizontal="center" vertical="center"/>
    </xf>
    <xf numFmtId="0" fontId="30" fillId="0" borderId="2" xfId="5" applyFont="1" applyBorder="1" applyAlignment="1">
      <alignment horizontal="center" vertical="center" wrapText="1"/>
    </xf>
    <xf numFmtId="0" fontId="30" fillId="0" borderId="2" xfId="5" applyFont="1" applyBorder="1" applyAlignment="1">
      <alignment horizontal="center" vertical="center"/>
    </xf>
    <xf numFmtId="0" fontId="29" fillId="0" borderId="2" xfId="0" applyFont="1" applyBorder="1" applyAlignment="1">
      <alignment horizontal="right" vertical="center"/>
    </xf>
    <xf numFmtId="0" fontId="29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right" vertical="center" wrapText="1" indent="1"/>
    </xf>
    <xf numFmtId="0" fontId="28" fillId="0" borderId="2" xfId="5" applyFont="1" applyBorder="1" applyAlignment="1">
      <alignment vertical="center"/>
    </xf>
    <xf numFmtId="0" fontId="43" fillId="2" borderId="4" xfId="0" applyFont="1" applyFill="1" applyBorder="1" applyAlignment="1" applyProtection="1">
      <alignment horizontal="center" vertical="center" wrapText="1"/>
    </xf>
    <xf numFmtId="0" fontId="43" fillId="2" borderId="2" xfId="0" applyFont="1" applyFill="1" applyBorder="1" applyAlignment="1" applyProtection="1">
      <alignment horizontal="right" vertical="center" wrapText="1" indent="1"/>
    </xf>
    <xf numFmtId="0" fontId="22" fillId="0" borderId="2" xfId="0" applyNumberFormat="1" applyFont="1" applyBorder="1" applyAlignment="1">
      <alignment horizontal="right" vertical="center"/>
    </xf>
    <xf numFmtId="0" fontId="43" fillId="2" borderId="2" xfId="0" applyFont="1" applyFill="1" applyBorder="1" applyAlignment="1" applyProtection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0" fillId="0" borderId="0" xfId="15" applyFont="1" applyAlignment="1">
      <alignment vertical="center" wrapText="1"/>
    </xf>
    <xf numFmtId="0" fontId="30" fillId="0" borderId="2" xfId="15" applyFont="1" applyBorder="1" applyAlignment="1">
      <alignment horizontal="center" vertical="center"/>
    </xf>
    <xf numFmtId="0" fontId="30" fillId="0" borderId="2" xfId="15" applyFont="1" applyBorder="1" applyAlignment="1">
      <alignment horizontal="center" vertical="center" wrapText="1"/>
    </xf>
    <xf numFmtId="0" fontId="33" fillId="0" borderId="0" xfId="15" applyFont="1" applyAlignment="1">
      <alignment vertical="center"/>
    </xf>
    <xf numFmtId="0" fontId="31" fillId="0" borderId="12" xfId="15" applyFont="1" applyBorder="1" applyAlignment="1">
      <alignment horizontal="center" vertical="center" wrapText="1"/>
    </xf>
    <xf numFmtId="0" fontId="33" fillId="0" borderId="2" xfId="15" applyFont="1" applyBorder="1" applyAlignment="1">
      <alignment horizontal="center" vertical="center"/>
    </xf>
    <xf numFmtId="0" fontId="30" fillId="0" borderId="2" xfId="15" applyFont="1" applyBorder="1" applyAlignment="1">
      <alignment vertical="center" wrapText="1"/>
    </xf>
    <xf numFmtId="0" fontId="33" fillId="0" borderId="2" xfId="15" applyFont="1" applyBorder="1" applyAlignment="1">
      <alignment horizontal="right" vertical="center"/>
    </xf>
    <xf numFmtId="0" fontId="33" fillId="0" borderId="2" xfId="15" applyFont="1" applyBorder="1" applyAlignment="1">
      <alignment vertical="center"/>
    </xf>
    <xf numFmtId="0" fontId="30" fillId="0" borderId="2" xfId="15" applyFont="1" applyBorder="1" applyAlignment="1">
      <alignment vertical="center"/>
    </xf>
    <xf numFmtId="0" fontId="42" fillId="0" borderId="2" xfId="15" applyFont="1" applyBorder="1" applyAlignment="1">
      <alignment vertical="center"/>
    </xf>
    <xf numFmtId="0" fontId="30" fillId="0" borderId="0" xfId="15" applyFont="1" applyAlignment="1">
      <alignment vertical="center"/>
    </xf>
    <xf numFmtId="0" fontId="33" fillId="0" borderId="0" xfId="15" applyFont="1"/>
    <xf numFmtId="1" fontId="33" fillId="0" borderId="0" xfId="15" applyNumberFormat="1" applyFont="1" applyAlignment="1">
      <alignment horizontal="center"/>
    </xf>
    <xf numFmtId="2" fontId="33" fillId="0" borderId="0" xfId="15" applyNumberFormat="1" applyFont="1" applyAlignment="1">
      <alignment horizontal="center"/>
    </xf>
    <xf numFmtId="164" fontId="33" fillId="0" borderId="0" xfId="15" applyNumberFormat="1" applyFont="1" applyAlignment="1">
      <alignment horizontal="center"/>
    </xf>
    <xf numFmtId="2" fontId="33" fillId="0" borderId="0" xfId="0" applyNumberFormat="1" applyFont="1" applyAlignment="1">
      <alignment horizontal="center"/>
    </xf>
    <xf numFmtId="164" fontId="19" fillId="0" borderId="2" xfId="4" applyNumberFormat="1" applyFont="1" applyBorder="1" applyAlignment="1">
      <alignment horizontal="center" vertical="center"/>
    </xf>
    <xf numFmtId="164" fontId="22" fillId="7" borderId="2" xfId="4" applyNumberFormat="1" applyFont="1" applyFill="1" applyBorder="1" applyAlignment="1">
      <alignment horizontal="center" vertical="center"/>
    </xf>
    <xf numFmtId="0" fontId="28" fillId="0" borderId="0" xfId="15" applyFont="1" applyAlignment="1">
      <alignment vertical="top"/>
    </xf>
    <xf numFmtId="0" fontId="19" fillId="0" borderId="0" xfId="15" applyFont="1" applyBorder="1" applyAlignment="1">
      <alignment vertical="center"/>
    </xf>
    <xf numFmtId="0" fontId="34" fillId="0" borderId="2" xfId="5" applyFont="1" applyBorder="1" applyAlignment="1">
      <alignment horizontal="center" vertical="center" wrapText="1"/>
    </xf>
    <xf numFmtId="0" fontId="31" fillId="0" borderId="2" xfId="15" applyFont="1" applyBorder="1" applyAlignment="1">
      <alignment horizontal="center" vertical="center" wrapText="1"/>
    </xf>
    <xf numFmtId="0" fontId="33" fillId="0" borderId="2" xfId="15" applyFont="1" applyBorder="1" applyAlignment="1">
      <alignment horizontal="left" vertical="center" wrapText="1"/>
    </xf>
    <xf numFmtId="0" fontId="21" fillId="2" borderId="2" xfId="15" applyFont="1" applyFill="1" applyBorder="1" applyAlignment="1" applyProtection="1">
      <alignment horizontal="right" vertical="center" wrapText="1"/>
    </xf>
    <xf numFmtId="0" fontId="45" fillId="2" borderId="2" xfId="15" applyFont="1" applyFill="1" applyBorder="1" applyAlignment="1" applyProtection="1">
      <alignment horizontal="center" vertical="center" wrapText="1"/>
    </xf>
    <xf numFmtId="0" fontId="45" fillId="2" borderId="2" xfId="15" applyFont="1" applyFill="1" applyBorder="1" applyAlignment="1" applyProtection="1">
      <alignment horizontal="right" vertical="center" wrapText="1"/>
    </xf>
    <xf numFmtId="0" fontId="41" fillId="0" borderId="0" xfId="15" applyFont="1" applyBorder="1" applyAlignment="1">
      <alignment vertical="center"/>
    </xf>
    <xf numFmtId="1" fontId="21" fillId="2" borderId="2" xfId="15" applyNumberFormat="1" applyFont="1" applyFill="1" applyBorder="1" applyAlignment="1" applyProtection="1">
      <alignment horizontal="right" vertical="center" wrapText="1"/>
    </xf>
    <xf numFmtId="0" fontId="0" fillId="0" borderId="0" xfId="17" applyFont="1"/>
    <xf numFmtId="1" fontId="19" fillId="0" borderId="0" xfId="15" applyNumberFormat="1" applyFont="1" applyBorder="1" applyAlignment="1">
      <alignment vertical="center"/>
    </xf>
    <xf numFmtId="0" fontId="30" fillId="0" borderId="2" xfId="5" applyFont="1" applyBorder="1" applyAlignment="1">
      <alignment horizontal="center" vertical="center"/>
    </xf>
    <xf numFmtId="0" fontId="20" fillId="2" borderId="2" xfId="0" applyFont="1" applyFill="1" applyBorder="1" applyAlignment="1" applyProtection="1">
      <alignment horizontal="center" vertical="center" wrapText="1"/>
    </xf>
    <xf numFmtId="0" fontId="13" fillId="0" borderId="0" xfId="0" applyFont="1" applyAlignment="1">
      <alignment vertical="top"/>
    </xf>
    <xf numFmtId="0" fontId="30" fillId="0" borderId="0" xfId="5" applyFont="1" applyAlignment="1">
      <alignment horizontal="right" vertical="center" wrapText="1"/>
    </xf>
    <xf numFmtId="0" fontId="33" fillId="0" borderId="0" xfId="5" applyFont="1" applyAlignment="1">
      <alignment horizontal="right" vertical="center"/>
    </xf>
    <xf numFmtId="0" fontId="31" fillId="0" borderId="12" xfId="5" applyFont="1" applyBorder="1" applyAlignment="1">
      <alignment horizontal="center" vertical="center" wrapText="1"/>
    </xf>
    <xf numFmtId="0" fontId="31" fillId="0" borderId="0" xfId="5" applyFont="1" applyAlignment="1">
      <alignment horizontal="right" vertical="center"/>
    </xf>
    <xf numFmtId="0" fontId="31" fillId="0" borderId="0" xfId="5" applyFont="1" applyAlignment="1">
      <alignment vertical="center"/>
    </xf>
    <xf numFmtId="0" fontId="33" fillId="0" borderId="2" xfId="5" applyFont="1" applyBorder="1" applyAlignment="1">
      <alignment horizontal="right" vertical="center"/>
    </xf>
    <xf numFmtId="0" fontId="21" fillId="2" borderId="2" xfId="5" applyFont="1" applyFill="1" applyBorder="1" applyAlignment="1" applyProtection="1">
      <alignment horizontal="right" vertical="center" wrapText="1"/>
    </xf>
    <xf numFmtId="164" fontId="33" fillId="0" borderId="0" xfId="5" applyNumberFormat="1" applyFont="1" applyAlignment="1">
      <alignment horizontal="center" vertical="center"/>
    </xf>
    <xf numFmtId="164" fontId="33" fillId="0" borderId="0" xfId="5" applyNumberFormat="1" applyFont="1" applyAlignment="1">
      <alignment horizontal="right"/>
    </xf>
    <xf numFmtId="0" fontId="33" fillId="0" borderId="0" xfId="5" applyFont="1" applyAlignment="1">
      <alignment horizontal="right"/>
    </xf>
    <xf numFmtId="0" fontId="21" fillId="2" borderId="2" xfId="2" applyFont="1" applyFill="1" applyBorder="1" applyAlignment="1" applyProtection="1">
      <alignment horizontal="center" vertical="center" wrapText="1"/>
    </xf>
    <xf numFmtId="0" fontId="21" fillId="2" borderId="2" xfId="2" applyFont="1" applyFill="1" applyBorder="1" applyAlignment="1" applyProtection="1">
      <alignment horizontal="right" vertical="center" wrapText="1"/>
    </xf>
    <xf numFmtId="0" fontId="20" fillId="2" borderId="2" xfId="2" applyFont="1" applyFill="1" applyBorder="1" applyAlignment="1" applyProtection="1">
      <alignment horizontal="right" vertical="center" wrapText="1"/>
    </xf>
    <xf numFmtId="0" fontId="29" fillId="0" borderId="0" xfId="0" applyFont="1" applyAlignment="1">
      <alignment vertical="top"/>
    </xf>
    <xf numFmtId="0" fontId="20" fillId="2" borderId="2" xfId="2" applyFont="1" applyFill="1" applyBorder="1" applyAlignment="1" applyProtection="1">
      <alignment horizontal="center" vertical="center" wrapText="1"/>
    </xf>
    <xf numFmtId="0" fontId="45" fillId="2" borderId="2" xfId="2" applyFont="1" applyFill="1" applyBorder="1" applyAlignment="1" applyProtection="1">
      <alignment horizontal="right" vertical="center" wrapText="1"/>
    </xf>
    <xf numFmtId="0" fontId="29" fillId="0" borderId="3" xfId="5" applyFont="1" applyBorder="1" applyAlignment="1">
      <alignment vertical="top" wrapText="1"/>
    </xf>
    <xf numFmtId="0" fontId="29" fillId="0" borderId="3" xfId="5" applyFont="1" applyBorder="1" applyAlignment="1">
      <alignment vertical="top"/>
    </xf>
    <xf numFmtId="0" fontId="28" fillId="0" borderId="0" xfId="24" applyFont="1" applyAlignment="1">
      <alignment vertical="top"/>
    </xf>
    <xf numFmtId="0" fontId="19" fillId="0" borderId="0" xfId="24" applyFont="1" applyBorder="1" applyAlignment="1">
      <alignment vertical="center"/>
    </xf>
    <xf numFmtId="0" fontId="33" fillId="0" borderId="2" xfId="24" applyFont="1" applyBorder="1" applyAlignment="1">
      <alignment horizontal="left" vertical="center" wrapText="1"/>
    </xf>
    <xf numFmtId="0" fontId="20" fillId="2" borderId="2" xfId="24" applyFont="1" applyFill="1" applyBorder="1" applyAlignment="1" applyProtection="1">
      <alignment horizontal="center" vertical="center" wrapText="1"/>
    </xf>
    <xf numFmtId="0" fontId="22" fillId="0" borderId="0" xfId="24" applyFont="1" applyBorder="1" applyAlignment="1">
      <alignment vertical="center"/>
    </xf>
    <xf numFmtId="0" fontId="37" fillId="2" borderId="0" xfId="24" applyFont="1" applyFill="1" applyBorder="1" applyAlignment="1" applyProtection="1">
      <alignment horizontal="left" vertical="center" wrapText="1"/>
    </xf>
    <xf numFmtId="0" fontId="28" fillId="0" borderId="0" xfId="2" applyFont="1" applyAlignment="1">
      <alignment vertical="top"/>
    </xf>
    <xf numFmtId="0" fontId="19" fillId="0" borderId="0" xfId="2" applyFont="1" applyBorder="1" applyAlignment="1">
      <alignment vertical="center"/>
    </xf>
    <xf numFmtId="0" fontId="33" fillId="0" borderId="2" xfId="2" applyFont="1" applyBorder="1" applyAlignment="1">
      <alignment horizontal="left" vertical="center" wrapText="1"/>
    </xf>
    <xf numFmtId="0" fontId="22" fillId="0" borderId="0" xfId="2" applyFont="1" applyBorder="1" applyAlignment="1">
      <alignment vertical="center"/>
    </xf>
    <xf numFmtId="0" fontId="33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 applyProtection="1">
      <alignment horizontal="right" vertical="center" wrapText="1"/>
    </xf>
    <xf numFmtId="0" fontId="19" fillId="0" borderId="0" xfId="2" applyFont="1" applyFill="1" applyBorder="1" applyAlignment="1">
      <alignment vertical="center"/>
    </xf>
    <xf numFmtId="0" fontId="30" fillId="0" borderId="2" xfId="2" applyFont="1" applyBorder="1" applyAlignment="1">
      <alignment horizontal="center" vertical="center" wrapText="1"/>
    </xf>
    <xf numFmtId="0" fontId="45" fillId="2" borderId="2" xfId="2" applyFont="1" applyFill="1" applyBorder="1" applyAlignment="1" applyProtection="1">
      <alignment horizontal="center" vertical="center" wrapText="1"/>
    </xf>
    <xf numFmtId="0" fontId="41" fillId="0" borderId="0" xfId="2" applyFont="1" applyBorder="1" applyAlignment="1">
      <alignment vertical="center"/>
    </xf>
    <xf numFmtId="1" fontId="19" fillId="0" borderId="2" xfId="9" applyNumberFormat="1" applyFont="1" applyBorder="1" applyAlignment="1">
      <alignment horizontal="center" vertical="center"/>
    </xf>
    <xf numFmtId="1" fontId="22" fillId="8" borderId="2" xfId="9" applyNumberFormat="1" applyFont="1" applyFill="1" applyBorder="1" applyAlignment="1">
      <alignment horizontal="center" vertical="center"/>
    </xf>
    <xf numFmtId="0" fontId="20" fillId="2" borderId="2" xfId="2" applyFont="1" applyFill="1" applyBorder="1" applyAlignment="1" applyProtection="1">
      <alignment horizontal="center" vertical="center" wrapText="1"/>
    </xf>
    <xf numFmtId="0" fontId="19" fillId="7" borderId="0" xfId="9" applyFont="1" applyFill="1" applyAlignment="1">
      <alignment wrapText="1"/>
    </xf>
    <xf numFmtId="0" fontId="46" fillId="0" borderId="0" xfId="17"/>
    <xf numFmtId="0" fontId="22" fillId="0" borderId="2" xfId="5" applyFont="1" applyBorder="1" applyAlignment="1">
      <alignment horizontal="center" vertical="center"/>
    </xf>
    <xf numFmtId="0" fontId="49" fillId="0" borderId="0" xfId="17" applyFont="1"/>
    <xf numFmtId="0" fontId="34" fillId="0" borderId="2" xfId="17" applyFont="1" applyBorder="1" applyAlignment="1">
      <alignment horizontal="center" vertical="center" wrapText="1"/>
    </xf>
    <xf numFmtId="0" fontId="27" fillId="0" borderId="2" xfId="5" applyFont="1" applyBorder="1" applyAlignment="1">
      <alignment vertical="center" wrapText="1"/>
    </xf>
    <xf numFmtId="0" fontId="19" fillId="0" borderId="2" xfId="17" applyFont="1" applyBorder="1" applyAlignment="1">
      <alignment vertical="center"/>
    </xf>
    <xf numFmtId="0" fontId="27" fillId="0" borderId="2" xfId="5" applyFont="1" applyBorder="1" applyAlignment="1">
      <alignment horizontal="left" vertical="center" wrapText="1"/>
    </xf>
    <xf numFmtId="0" fontId="41" fillId="0" borderId="2" xfId="17" applyFont="1" applyBorder="1" applyAlignment="1">
      <alignment vertical="center"/>
    </xf>
    <xf numFmtId="0" fontId="50" fillId="0" borderId="0" xfId="17" applyFont="1"/>
    <xf numFmtId="0" fontId="27" fillId="0" borderId="4" xfId="5" applyFont="1" applyBorder="1" applyAlignment="1">
      <alignment horizontal="center" vertical="center" wrapText="1"/>
    </xf>
    <xf numFmtId="0" fontId="21" fillId="2" borderId="2" xfId="2" quotePrefix="1" applyFont="1" applyFill="1" applyBorder="1" applyAlignment="1" applyProtection="1">
      <alignment horizontal="center" vertical="center" wrapText="1"/>
    </xf>
    <xf numFmtId="0" fontId="20" fillId="2" borderId="2" xfId="2" quotePrefix="1" applyFont="1" applyFill="1" applyBorder="1" applyAlignment="1" applyProtection="1">
      <alignment horizontal="center" vertical="center" wrapText="1"/>
    </xf>
    <xf numFmtId="2" fontId="33" fillId="0" borderId="0" xfId="5" applyNumberFormat="1" applyFont="1" applyAlignment="1">
      <alignment vertical="center"/>
    </xf>
    <xf numFmtId="0" fontId="25" fillId="4" borderId="4" xfId="0" applyFont="1" applyFill="1" applyBorder="1" applyAlignment="1">
      <alignment horizontal="center" vertical="center" wrapText="1"/>
    </xf>
    <xf numFmtId="164" fontId="19" fillId="0" borderId="0" xfId="0" applyNumberFormat="1" applyFont="1"/>
    <xf numFmtId="164" fontId="33" fillId="0" borderId="0" xfId="0" applyNumberFormat="1" applyFont="1"/>
    <xf numFmtId="2" fontId="33" fillId="0" borderId="0" xfId="5" applyNumberFormat="1" applyFont="1"/>
    <xf numFmtId="2" fontId="28" fillId="0" borderId="0" xfId="1" applyNumberFormat="1" applyFont="1"/>
    <xf numFmtId="0" fontId="41" fillId="0" borderId="2" xfId="5" applyFont="1" applyBorder="1" applyAlignment="1">
      <alignment vertical="center" wrapText="1"/>
    </xf>
    <xf numFmtId="0" fontId="40" fillId="0" borderId="0" xfId="2" applyFont="1" applyBorder="1" applyAlignment="1">
      <alignment vertical="center"/>
    </xf>
    <xf numFmtId="0" fontId="23" fillId="0" borderId="6" xfId="0" applyFont="1" applyBorder="1" applyAlignment="1">
      <alignment horizontal="left" wrapText="1"/>
    </xf>
    <xf numFmtId="0" fontId="27" fillId="0" borderId="3" xfId="4" applyFont="1" applyBorder="1" applyAlignment="1">
      <alignment horizontal="center" vertical="center" wrapText="1"/>
    </xf>
    <xf numFmtId="0" fontId="27" fillId="0" borderId="2" xfId="4" applyFont="1" applyBorder="1" applyAlignment="1">
      <alignment horizontal="center" vertical="center"/>
    </xf>
    <xf numFmtId="0" fontId="25" fillId="4" borderId="4" xfId="0" applyFont="1" applyFill="1" applyBorder="1" applyAlignment="1">
      <alignment horizontal="center" vertical="center" wrapText="1"/>
    </xf>
    <xf numFmtId="0" fontId="25" fillId="4" borderId="12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left" vertical="top" wrapText="1"/>
    </xf>
    <xf numFmtId="0" fontId="29" fillId="0" borderId="9" xfId="1" applyFont="1" applyBorder="1" applyAlignment="1">
      <alignment horizontal="center" vertical="center" wrapText="1"/>
    </xf>
    <xf numFmtId="0" fontId="29" fillId="0" borderId="10" xfId="1" applyFont="1" applyBorder="1" applyAlignment="1">
      <alignment horizontal="center" vertical="center" wrapText="1"/>
    </xf>
    <xf numFmtId="0" fontId="29" fillId="0" borderId="11" xfId="1" applyFont="1" applyBorder="1" applyAlignment="1">
      <alignment horizontal="center" vertical="center" wrapText="1"/>
    </xf>
    <xf numFmtId="0" fontId="29" fillId="0" borderId="2" xfId="1" applyFont="1" applyBorder="1" applyAlignment="1">
      <alignment horizontal="center" vertical="center"/>
    </xf>
    <xf numFmtId="0" fontId="29" fillId="0" borderId="4" xfId="1" applyFont="1" applyBorder="1" applyAlignment="1">
      <alignment horizontal="center" vertical="center" wrapText="1"/>
    </xf>
    <xf numFmtId="0" fontId="29" fillId="0" borderId="12" xfId="1" applyFont="1" applyBorder="1" applyAlignment="1">
      <alignment horizontal="center" vertical="center" wrapText="1"/>
    </xf>
    <xf numFmtId="0" fontId="29" fillId="0" borderId="2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30" fillId="0" borderId="11" xfId="1" applyFont="1" applyBorder="1" applyAlignment="1">
      <alignment horizontal="center" vertical="center" wrapText="1"/>
    </xf>
    <xf numFmtId="0" fontId="30" fillId="0" borderId="2" xfId="1" applyFont="1" applyBorder="1" applyAlignment="1">
      <alignment horizontal="center" vertical="center"/>
    </xf>
    <xf numFmtId="0" fontId="30" fillId="0" borderId="4" xfId="1" applyFont="1" applyBorder="1" applyAlignment="1">
      <alignment horizontal="center" vertical="center" wrapText="1"/>
    </xf>
    <xf numFmtId="0" fontId="30" fillId="0" borderId="12" xfId="1" applyFont="1" applyBorder="1" applyAlignment="1">
      <alignment horizontal="center" vertical="center" wrapText="1"/>
    </xf>
    <xf numFmtId="0" fontId="30" fillId="0" borderId="2" xfId="1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/>
    </xf>
    <xf numFmtId="0" fontId="30" fillId="0" borderId="2" xfId="5" applyFont="1" applyBorder="1" applyAlignment="1">
      <alignment horizontal="center" vertical="center"/>
    </xf>
    <xf numFmtId="0" fontId="30" fillId="0" borderId="2" xfId="5" applyFont="1" applyBorder="1" applyAlignment="1">
      <alignment horizontal="center" vertical="center" wrapText="1"/>
    </xf>
    <xf numFmtId="0" fontId="30" fillId="0" borderId="4" xfId="5" applyFont="1" applyBorder="1" applyAlignment="1">
      <alignment horizontal="center" vertical="center" textRotation="90" wrapText="1"/>
    </xf>
    <xf numFmtId="0" fontId="30" fillId="0" borderId="12" xfId="5" applyFont="1" applyBorder="1" applyAlignment="1">
      <alignment horizontal="center" vertical="center" textRotation="90" wrapText="1"/>
    </xf>
    <xf numFmtId="0" fontId="29" fillId="0" borderId="3" xfId="5" applyFont="1" applyBorder="1" applyAlignment="1">
      <alignment horizontal="left" vertical="top"/>
    </xf>
    <xf numFmtId="0" fontId="30" fillId="0" borderId="9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29" fillId="0" borderId="3" xfId="5" applyFont="1" applyBorder="1" applyAlignment="1">
      <alignment horizontal="left" vertical="top" wrapText="1"/>
    </xf>
    <xf numFmtId="0" fontId="27" fillId="0" borderId="3" xfId="4" applyFont="1" applyBorder="1" applyAlignment="1">
      <alignment horizontal="center" vertical="center"/>
    </xf>
    <xf numFmtId="0" fontId="22" fillId="7" borderId="4" xfId="4" applyFont="1" applyFill="1" applyBorder="1" applyAlignment="1">
      <alignment horizontal="center" vertical="center" wrapText="1"/>
    </xf>
    <xf numFmtId="0" fontId="22" fillId="7" borderId="12" xfId="4" applyFont="1" applyFill="1" applyBorder="1" applyAlignment="1">
      <alignment horizontal="center" vertical="center" wrapText="1"/>
    </xf>
    <xf numFmtId="0" fontId="22" fillId="7" borderId="2" xfId="4" applyFont="1" applyFill="1" applyBorder="1" applyAlignment="1">
      <alignment horizontal="center" vertical="center" wrapText="1"/>
    </xf>
    <xf numFmtId="0" fontId="27" fillId="0" borderId="0" xfId="9" applyFont="1" applyBorder="1" applyAlignment="1">
      <alignment horizontal="center" vertical="center" wrapText="1"/>
    </xf>
    <xf numFmtId="0" fontId="22" fillId="8" borderId="9" xfId="9" applyFont="1" applyFill="1" applyBorder="1" applyAlignment="1">
      <alignment horizontal="center" vertical="center"/>
    </xf>
    <xf numFmtId="0" fontId="22" fillId="8" borderId="11" xfId="9" applyFont="1" applyFill="1" applyBorder="1" applyAlignment="1">
      <alignment horizontal="center" vertical="center"/>
    </xf>
    <xf numFmtId="0" fontId="29" fillId="0" borderId="3" xfId="0" applyFont="1" applyBorder="1" applyAlignment="1">
      <alignment horizontal="left" vertical="top" wrapText="1"/>
    </xf>
    <xf numFmtId="0" fontId="29" fillId="0" borderId="3" xfId="0" applyFont="1" applyBorder="1" applyAlignment="1">
      <alignment horizontal="left" vertical="top"/>
    </xf>
    <xf numFmtId="0" fontId="30" fillId="0" borderId="15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20" fillId="2" borderId="2" xfId="2" applyFont="1" applyFill="1" applyBorder="1" applyAlignment="1" applyProtection="1">
      <alignment horizontal="center" vertical="center" wrapText="1"/>
    </xf>
    <xf numFmtId="0" fontId="19" fillId="0" borderId="2" xfId="2" applyFont="1" applyBorder="1" applyAlignment="1">
      <alignment vertical="center"/>
    </xf>
    <xf numFmtId="0" fontId="20" fillId="2" borderId="2" xfId="0" applyFont="1" applyFill="1" applyBorder="1" applyAlignment="1" applyProtection="1">
      <alignment horizontal="center" vertical="center" wrapText="1"/>
    </xf>
    <xf numFmtId="0" fontId="19" fillId="0" borderId="2" xfId="0" applyFont="1" applyBorder="1" applyAlignment="1">
      <alignment vertical="center"/>
    </xf>
    <xf numFmtId="0" fontId="20" fillId="2" borderId="13" xfId="0" applyFont="1" applyFill="1" applyBorder="1" applyAlignment="1" applyProtection="1">
      <alignment horizontal="center" vertical="center" wrapText="1"/>
    </xf>
    <xf numFmtId="0" fontId="20" fillId="2" borderId="6" xfId="0" applyFont="1" applyFill="1" applyBorder="1" applyAlignment="1" applyProtection="1">
      <alignment horizontal="center" vertical="center" wrapText="1"/>
    </xf>
    <xf numFmtId="0" fontId="20" fillId="2" borderId="14" xfId="0" applyFont="1" applyFill="1" applyBorder="1" applyAlignment="1" applyProtection="1">
      <alignment horizontal="center" vertical="center" wrapText="1"/>
    </xf>
    <xf numFmtId="0" fontId="20" fillId="2" borderId="4" xfId="0" applyFont="1" applyFill="1" applyBorder="1" applyAlignment="1" applyProtection="1">
      <alignment horizontal="center" vertical="center" wrapText="1"/>
    </xf>
    <xf numFmtId="0" fontId="20" fillId="2" borderId="12" xfId="0" applyFont="1" applyFill="1" applyBorder="1" applyAlignment="1" applyProtection="1">
      <alignment horizontal="center" vertical="center" wrapText="1"/>
    </xf>
    <xf numFmtId="0" fontId="20" fillId="2" borderId="4" xfId="24" applyFont="1" applyFill="1" applyBorder="1" applyAlignment="1" applyProtection="1">
      <alignment horizontal="center" vertical="center" wrapText="1"/>
    </xf>
    <xf numFmtId="0" fontId="20" fillId="2" borderId="12" xfId="24" applyFont="1" applyFill="1" applyBorder="1" applyAlignment="1" applyProtection="1">
      <alignment horizontal="center" vertical="center" wrapText="1"/>
    </xf>
    <xf numFmtId="0" fontId="22" fillId="7" borderId="9" xfId="9" applyFont="1" applyFill="1" applyBorder="1" applyAlignment="1">
      <alignment horizontal="center" vertical="center" wrapText="1"/>
    </xf>
    <xf numFmtId="0" fontId="22" fillId="7" borderId="11" xfId="9" applyFont="1" applyFill="1" applyBorder="1" applyAlignment="1">
      <alignment horizontal="center" vertical="center" wrapText="1"/>
    </xf>
    <xf numFmtId="0" fontId="22" fillId="7" borderId="4" xfId="9" applyFont="1" applyFill="1" applyBorder="1" applyAlignment="1">
      <alignment horizontal="center" vertical="center" wrapText="1"/>
    </xf>
    <xf numFmtId="0" fontId="22" fillId="7" borderId="12" xfId="9" applyFont="1" applyFill="1" applyBorder="1" applyAlignment="1">
      <alignment horizontal="center" vertical="center" wrapText="1"/>
    </xf>
    <xf numFmtId="0" fontId="27" fillId="0" borderId="2" xfId="5" applyFont="1" applyBorder="1" applyAlignment="1">
      <alignment horizontal="center" vertical="center" wrapText="1"/>
    </xf>
    <xf numFmtId="0" fontId="20" fillId="2" borderId="13" xfId="2" applyFont="1" applyFill="1" applyBorder="1" applyAlignment="1" applyProtection="1">
      <alignment horizontal="center" vertical="center" wrapText="1"/>
    </xf>
    <xf numFmtId="0" fontId="20" fillId="2" borderId="6" xfId="2" applyFont="1" applyFill="1" applyBorder="1" applyAlignment="1" applyProtection="1">
      <alignment horizontal="center" vertical="center" wrapText="1"/>
    </xf>
    <xf numFmtId="0" fontId="20" fillId="2" borderId="14" xfId="2" applyFont="1" applyFill="1" applyBorder="1" applyAlignment="1" applyProtection="1">
      <alignment horizontal="center" vertical="center" wrapText="1"/>
    </xf>
    <xf numFmtId="0" fontId="29" fillId="0" borderId="10" xfId="5" applyFont="1" applyBorder="1" applyAlignment="1">
      <alignment horizontal="left" vertical="top" wrapText="1"/>
    </xf>
    <xf numFmtId="0" fontId="30" fillId="0" borderId="2" xfId="15" applyFont="1" applyBorder="1" applyAlignment="1">
      <alignment horizontal="center" vertical="center" wrapText="1"/>
    </xf>
    <xf numFmtId="0" fontId="30" fillId="0" borderId="2" xfId="2" applyFont="1" applyBorder="1" applyAlignment="1">
      <alignment horizontal="center" vertical="center" wrapText="1"/>
    </xf>
    <xf numFmtId="0" fontId="38" fillId="0" borderId="3" xfId="4" applyFont="1" applyBorder="1" applyAlignment="1">
      <alignment horizontal="center" vertical="center"/>
    </xf>
    <xf numFmtId="0" fontId="27" fillId="7" borderId="4" xfId="4" applyFont="1" applyFill="1" applyBorder="1" applyAlignment="1">
      <alignment horizontal="center" vertical="center" wrapText="1"/>
    </xf>
    <xf numFmtId="0" fontId="27" fillId="7" borderId="12" xfId="4" applyFont="1" applyFill="1" applyBorder="1" applyAlignment="1">
      <alignment horizontal="center" vertical="center" wrapText="1"/>
    </xf>
    <xf numFmtId="0" fontId="27" fillId="7" borderId="2" xfId="4" applyFont="1" applyFill="1" applyBorder="1" applyAlignment="1">
      <alignment horizontal="center" vertical="center" wrapText="1"/>
    </xf>
    <xf numFmtId="0" fontId="30" fillId="0" borderId="2" xfId="15" applyFont="1" applyBorder="1" applyAlignment="1">
      <alignment horizontal="center" vertical="center"/>
    </xf>
    <xf numFmtId="0" fontId="30" fillId="0" borderId="4" xfId="15" applyFont="1" applyBorder="1" applyAlignment="1">
      <alignment horizontal="center" vertical="center" wrapText="1"/>
    </xf>
    <xf numFmtId="0" fontId="30" fillId="0" borderId="12" xfId="15" applyFont="1" applyBorder="1" applyAlignment="1">
      <alignment horizontal="center" vertical="center" wrapText="1"/>
    </xf>
    <xf numFmtId="0" fontId="30" fillId="0" borderId="9" xfId="15" applyFont="1" applyBorder="1" applyAlignment="1">
      <alignment horizontal="center" vertical="center" wrapText="1"/>
    </xf>
    <xf numFmtId="0" fontId="30" fillId="0" borderId="10" xfId="15" applyFont="1" applyBorder="1" applyAlignment="1">
      <alignment horizontal="center" vertical="center" wrapText="1"/>
    </xf>
    <xf numFmtId="0" fontId="30" fillId="0" borderId="11" xfId="15" applyFont="1" applyBorder="1" applyAlignment="1">
      <alignment horizontal="center" vertical="center" wrapText="1"/>
    </xf>
    <xf numFmtId="0" fontId="30" fillId="0" borderId="9" xfId="5" applyFont="1" applyBorder="1" applyAlignment="1">
      <alignment horizontal="center" vertical="center" wrapText="1"/>
    </xf>
    <xf numFmtId="0" fontId="30" fillId="0" borderId="10" xfId="5" applyFont="1" applyBorder="1" applyAlignment="1">
      <alignment horizontal="center" vertical="center" wrapText="1"/>
    </xf>
    <xf numFmtId="0" fontId="30" fillId="0" borderId="11" xfId="5" applyFont="1" applyBorder="1" applyAlignment="1">
      <alignment horizontal="center" vertical="center" wrapText="1"/>
    </xf>
    <xf numFmtId="0" fontId="30" fillId="0" borderId="4" xfId="5" applyFont="1" applyBorder="1" applyAlignment="1">
      <alignment horizontal="center" vertical="center" wrapText="1"/>
    </xf>
    <xf numFmtId="0" fontId="30" fillId="0" borderId="12" xfId="5" applyFont="1" applyBorder="1" applyAlignment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</cellXfs>
  <cellStyles count="32">
    <cellStyle name="Comma 2" xfId="6"/>
    <cellStyle name="Normal" xfId="0" builtinId="0"/>
    <cellStyle name="Normal 10" xfId="20"/>
    <cellStyle name="Normal 2" xfId="1"/>
    <cellStyle name="Normal 2 2" xfId="5"/>
    <cellStyle name="Normal 2 3" xfId="7"/>
    <cellStyle name="Normal 2 4" xfId="17"/>
    <cellStyle name="Normal 2 5" xfId="22"/>
    <cellStyle name="Normal 2 5 2" xfId="23"/>
    <cellStyle name="Normal 2 6" xfId="25"/>
    <cellStyle name="Normal 3" xfId="2"/>
    <cellStyle name="Normal 3 2" xfId="3"/>
    <cellStyle name="Normal 3 2 2" xfId="4"/>
    <cellStyle name="Normal 3 2 3" xfId="26"/>
    <cellStyle name="Normal 3 3" xfId="15"/>
    <cellStyle name="Normal 3 3 2" xfId="28"/>
    <cellStyle name="Normal 3 4" xfId="24"/>
    <cellStyle name="Normal 4" xfId="8"/>
    <cellStyle name="Normal 4 2" xfId="9"/>
    <cellStyle name="Normal 5" xfId="10"/>
    <cellStyle name="Normal 6" xfId="11"/>
    <cellStyle name="Normal 7" xfId="12"/>
    <cellStyle name="Normal 7 2" xfId="19"/>
    <cellStyle name="Normal 7 3" xfId="29"/>
    <cellStyle name="Normal 7 4" xfId="30"/>
    <cellStyle name="Normal 7 5" xfId="31"/>
    <cellStyle name="Normal 8" xfId="16"/>
    <cellStyle name="Normal 8 2" xfId="18"/>
    <cellStyle name="Normal 9" xfId="21"/>
    <cellStyle name="Percent 2" xfId="13"/>
    <cellStyle name="Percent 3" xfId="14"/>
    <cellStyle name="Percent 4" xfId="27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3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/>
            </a:pPr>
            <a:r>
              <a:rPr lang="en-US" sz="900"/>
              <a:t>Figure 18: % Enrolment in Private &amp; Government College</a:t>
            </a:r>
          </a:p>
        </c:rich>
      </c:tx>
      <c:layout>
        <c:manualLayout>
          <c:xMode val="edge"/>
          <c:yMode val="edge"/>
          <c:x val="0.14267201613422298"/>
          <c:y val="0.83415411783204518"/>
        </c:manualLayout>
      </c:layout>
      <c:overlay val="1"/>
    </c:title>
    <c:view3D>
      <c:rAngAx val="1"/>
    </c:view3D>
    <c:plotArea>
      <c:layout>
        <c:manualLayout>
          <c:layoutTarget val="inner"/>
          <c:xMode val="edge"/>
          <c:yMode val="edge"/>
          <c:x val="7.5194591773951103E-2"/>
          <c:y val="5.1784412365121033E-2"/>
          <c:w val="0.9030447751894517"/>
          <c:h val="0.60313564252744911"/>
        </c:manualLayout>
      </c:layout>
      <c:bar3DChart>
        <c:barDir val="col"/>
        <c:grouping val="clustered"/>
        <c:ser>
          <c:idx val="0"/>
          <c:order val="0"/>
          <c:tx>
            <c:strRef>
              <c:f>'3ManagementCollegeNo'!$C$41</c:f>
              <c:strCache>
                <c:ptCount val="1"/>
                <c:pt idx="0">
                  <c:v>%Number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-3.7037037037037056E-2"/>
                </c:manualLayout>
              </c:layout>
              <c:showVal val="1"/>
            </c:dLbl>
            <c:dLbl>
              <c:idx val="1"/>
              <c:layout>
                <c:manualLayout>
                  <c:x val="1.9782393669634342E-3"/>
                  <c:y val="-5.0925925925925923E-2"/>
                </c:manualLayout>
              </c:layout>
              <c:showVal val="1"/>
            </c:dLbl>
            <c:dLbl>
              <c:idx val="2"/>
              <c:layout>
                <c:manualLayout>
                  <c:x val="0"/>
                  <c:y val="-5.5555555555555455E-2"/>
                </c:manualLayout>
              </c:layout>
              <c:showVal val="1"/>
            </c:dLbl>
            <c:showVal val="1"/>
          </c:dLbls>
          <c:cat>
            <c:strRef>
              <c:f>'3ManagementCollegeNo'!$B$42:$B$44</c:f>
              <c:strCache>
                <c:ptCount val="3"/>
                <c:pt idx="0">
                  <c:v>Private Un-Aided</c:v>
                </c:pt>
                <c:pt idx="1">
                  <c:v>Private Aided</c:v>
                </c:pt>
                <c:pt idx="2">
                  <c:v>Government</c:v>
                </c:pt>
              </c:strCache>
            </c:strRef>
          </c:cat>
          <c:val>
            <c:numRef>
              <c:f>'3ManagementCollegeNo'!$C$42:$C$44</c:f>
              <c:numCache>
                <c:formatCode>0.0</c:formatCode>
                <c:ptCount val="3"/>
                <c:pt idx="0">
                  <c:v>58.217247097844115</c:v>
                </c:pt>
                <c:pt idx="1">
                  <c:v>14.859038142620232</c:v>
                </c:pt>
                <c:pt idx="2">
                  <c:v>26.923714759535656</c:v>
                </c:pt>
              </c:numCache>
            </c:numRef>
          </c:val>
        </c:ser>
        <c:ser>
          <c:idx val="1"/>
          <c:order val="1"/>
          <c:tx>
            <c:strRef>
              <c:f>'3ManagementCollegeNo'!$D$41</c:f>
              <c:strCache>
                <c:ptCount val="1"/>
                <c:pt idx="0">
                  <c:v>% Enrolment</c:v>
                </c:pt>
              </c:strCache>
            </c:strRef>
          </c:tx>
          <c:dLbls>
            <c:dLbl>
              <c:idx val="0"/>
              <c:layout>
                <c:manualLayout>
                  <c:x val="1.1869436201780556E-2"/>
                  <c:y val="-4.1666666666666664E-2"/>
                </c:manualLayout>
              </c:layout>
              <c:showVal val="1"/>
            </c:dLbl>
            <c:dLbl>
              <c:idx val="1"/>
              <c:layout>
                <c:manualLayout>
                  <c:x val="9.8911968348171682E-3"/>
                  <c:y val="-4.6296296296296523E-2"/>
                </c:manualLayout>
              </c:layout>
              <c:showVal val="1"/>
            </c:dLbl>
            <c:dLbl>
              <c:idx val="2"/>
              <c:layout>
                <c:manualLayout>
                  <c:x val="9.8911968348172306E-3"/>
                  <c:y val="-4.1666666666666664E-2"/>
                </c:manualLayout>
              </c:layout>
              <c:showVal val="1"/>
            </c:dLbl>
            <c:showVal val="1"/>
          </c:dLbls>
          <c:cat>
            <c:strRef>
              <c:f>'3ManagementCollegeNo'!$B$42:$B$44</c:f>
              <c:strCache>
                <c:ptCount val="3"/>
                <c:pt idx="0">
                  <c:v>Private Un-Aided</c:v>
                </c:pt>
                <c:pt idx="1">
                  <c:v>Private Aided</c:v>
                </c:pt>
                <c:pt idx="2">
                  <c:v>Government</c:v>
                </c:pt>
              </c:strCache>
            </c:strRef>
          </c:cat>
          <c:val>
            <c:numRef>
              <c:f>'3ManagementCollegeNo'!$D$42:$D$44</c:f>
              <c:numCache>
                <c:formatCode>0.0</c:formatCode>
                <c:ptCount val="3"/>
                <c:pt idx="0">
                  <c:v>39.644790855902123</c:v>
                </c:pt>
                <c:pt idx="1">
                  <c:v>22.676766277234641</c:v>
                </c:pt>
                <c:pt idx="2">
                  <c:v>37.678442866863236</c:v>
                </c:pt>
              </c:numCache>
            </c:numRef>
          </c:val>
        </c:ser>
        <c:shape val="cylinder"/>
        <c:axId val="36426112"/>
        <c:axId val="36427648"/>
        <c:axId val="0"/>
      </c:bar3DChart>
      <c:catAx>
        <c:axId val="3642611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6427648"/>
        <c:crosses val="autoZero"/>
        <c:auto val="1"/>
        <c:lblAlgn val="ctr"/>
        <c:lblOffset val="100"/>
      </c:catAx>
      <c:valAx>
        <c:axId val="36427648"/>
        <c:scaling>
          <c:orientation val="minMax"/>
        </c:scaling>
        <c:axPos val="l"/>
        <c:numFmt formatCode="0" sourceLinked="0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64261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7194576197263827"/>
          <c:y val="5.6946847161346202E-2"/>
          <c:w val="0.30882911913239103"/>
          <c:h val="0.18880726116132429"/>
        </c:manualLayout>
      </c:layout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900" b="1" i="0" baseline="0"/>
              <a:t>Figure 23: Teachers: Post-wise Distribution</a:t>
            </a:r>
            <a:endParaRPr lang="en-US" sz="900"/>
          </a:p>
        </c:rich>
      </c:tx>
      <c:layout>
        <c:manualLayout>
          <c:xMode val="edge"/>
          <c:yMode val="edge"/>
          <c:x val="0.11813847830424705"/>
          <c:y val="0.84341085271318705"/>
        </c:manualLayout>
      </c:layout>
      <c:overlay val="1"/>
    </c:title>
    <c:view3D>
      <c:rotX val="30"/>
      <c:rotY val="30"/>
      <c:perspective val="30"/>
    </c:view3D>
    <c:plotArea>
      <c:layout>
        <c:manualLayout>
          <c:layoutTarget val="inner"/>
          <c:xMode val="edge"/>
          <c:yMode val="edge"/>
          <c:x val="0.10538472164663747"/>
          <c:y val="0.32615663216770774"/>
          <c:w val="0.78923055670672748"/>
          <c:h val="0.4845249802290072"/>
        </c:manualLayout>
      </c:layout>
      <c:pie3DChart>
        <c:varyColors val="1"/>
        <c:ser>
          <c:idx val="0"/>
          <c:order val="0"/>
          <c:dLbls>
            <c:numFmt formatCode="0.0%" sourceLinked="0"/>
            <c:showPercent val="1"/>
            <c:showLeaderLines val="1"/>
          </c:dLbls>
          <c:cat>
            <c:strRef>
              <c:f>'14TeacherPost'!$A$42:$A$46</c:f>
              <c:strCache>
                <c:ptCount val="5"/>
                <c:pt idx="0">
                  <c:v>Professor &amp; Equivalent</c:v>
                </c:pt>
                <c:pt idx="1">
                  <c:v>Reader &amp; Associate Professor</c:v>
                </c:pt>
                <c:pt idx="2">
                  <c:v>Lecturer/ Assistant Professor</c:v>
                </c:pt>
                <c:pt idx="3">
                  <c:v>Demonstrator/ Tutor</c:v>
                </c:pt>
                <c:pt idx="4">
                  <c:v>Temporary Teacher etc</c:v>
                </c:pt>
              </c:strCache>
            </c:strRef>
          </c:cat>
          <c:val>
            <c:numRef>
              <c:f>'14TeacherPost'!$D$42:$D$46</c:f>
              <c:numCache>
                <c:formatCode>General</c:formatCode>
                <c:ptCount val="5"/>
                <c:pt idx="0">
                  <c:v>110854</c:v>
                </c:pt>
                <c:pt idx="1">
                  <c:v>184027</c:v>
                </c:pt>
                <c:pt idx="2">
                  <c:v>914448</c:v>
                </c:pt>
                <c:pt idx="3">
                  <c:v>53710</c:v>
                </c:pt>
                <c:pt idx="4">
                  <c:v>74687</c:v>
                </c:pt>
              </c:numCache>
            </c:numRef>
          </c:val>
        </c:ser>
      </c:pie3DChart>
    </c:plotArea>
    <c:legend>
      <c:legendPos val="t"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/>
            </a:pPr>
            <a:r>
              <a:rPr lang="en-US" sz="900" b="1" i="0" baseline="0"/>
              <a:t>Figure 24: Teachers: Post-wise Gender Distribution</a:t>
            </a:r>
            <a:endParaRPr lang="en-US" sz="900"/>
          </a:p>
        </c:rich>
      </c:tx>
      <c:layout>
        <c:manualLayout>
          <c:xMode val="edge"/>
          <c:yMode val="edge"/>
          <c:x val="0.19465973664947384"/>
          <c:y val="0.92584959120975463"/>
        </c:manualLayout>
      </c:layout>
      <c:overlay val="1"/>
    </c:title>
    <c:view3D>
      <c:rAngAx val="1"/>
    </c:view3D>
    <c:plotArea>
      <c:layout>
        <c:manualLayout>
          <c:layoutTarget val="inner"/>
          <c:xMode val="edge"/>
          <c:yMode val="edge"/>
          <c:x val="0.23318236383243038"/>
          <c:y val="5.0400916380297825E-2"/>
          <c:w val="0.70997009094793351"/>
          <c:h val="0.44974970912141127"/>
        </c:manualLayout>
      </c:layout>
      <c:bar3DChart>
        <c:barDir val="col"/>
        <c:grouping val="clustered"/>
        <c:ser>
          <c:idx val="0"/>
          <c:order val="0"/>
          <c:dLbls>
            <c:numFmt formatCode="#,##0" sourceLinked="0"/>
            <c:txPr>
              <a:bodyPr/>
              <a:lstStyle/>
              <a:p>
                <a:pPr>
                  <a:defRPr sz="1000" b="1" i="0" baseline="0"/>
                </a:pPr>
                <a:endParaRPr lang="en-US"/>
              </a:p>
            </c:txPr>
            <c:showVal val="1"/>
          </c:dLbls>
          <c:cat>
            <c:strRef>
              <c:f>'14TeacherPost'!$A$42:$A$46</c:f>
              <c:strCache>
                <c:ptCount val="5"/>
                <c:pt idx="0">
                  <c:v>Professor &amp; Equivalent</c:v>
                </c:pt>
                <c:pt idx="1">
                  <c:v>Reader &amp; Associate Professor</c:v>
                </c:pt>
                <c:pt idx="2">
                  <c:v>Lecturer/ Assistant Professor</c:v>
                </c:pt>
                <c:pt idx="3">
                  <c:v>Demonstrator/ Tutor</c:v>
                </c:pt>
                <c:pt idx="4">
                  <c:v>Temporary Teacher etc</c:v>
                </c:pt>
              </c:strCache>
            </c:strRef>
          </c:cat>
          <c:val>
            <c:numRef>
              <c:f>'14TeacherPost'!$E$42:$E$46</c:f>
              <c:numCache>
                <c:formatCode>General</c:formatCode>
                <c:ptCount val="5"/>
                <c:pt idx="0">
                  <c:v>36</c:v>
                </c:pt>
                <c:pt idx="1">
                  <c:v>51</c:v>
                </c:pt>
                <c:pt idx="2">
                  <c:v>66</c:v>
                </c:pt>
                <c:pt idx="3">
                  <c:v>136</c:v>
                </c:pt>
                <c:pt idx="4">
                  <c:v>89</c:v>
                </c:pt>
              </c:numCache>
            </c:numRef>
          </c:val>
        </c:ser>
        <c:shape val="cylinder"/>
        <c:axId val="38544512"/>
        <c:axId val="38546048"/>
        <c:axId val="0"/>
      </c:bar3DChart>
      <c:catAx>
        <c:axId val="3854451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8546048"/>
        <c:crosses val="autoZero"/>
        <c:auto val="1"/>
        <c:lblAlgn val="ctr"/>
        <c:lblOffset val="100"/>
      </c:catAx>
      <c:valAx>
        <c:axId val="38546048"/>
        <c:scaling>
          <c:orientation val="minMax"/>
        </c:scaling>
        <c:axPos val="l"/>
        <c:numFmt formatCode="0" sourceLinked="0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8544512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>
        <c:manualLayout>
          <c:layoutTarget val="inner"/>
          <c:xMode val="edge"/>
          <c:yMode val="edge"/>
          <c:x val="7.5194591773951103E-2"/>
          <c:y val="5.1784412365121033E-2"/>
          <c:w val="0.9030447751894517"/>
          <c:h val="0.79784120734909536"/>
        </c:manualLayout>
      </c:layout>
      <c:bar3DChart>
        <c:barDir val="col"/>
        <c:grouping val="clustered"/>
        <c:ser>
          <c:idx val="0"/>
          <c:order val="0"/>
          <c:tx>
            <c:strRef>
              <c:f>'ManagementCollegeNo (2)'!$A$41</c:f>
              <c:strCache>
                <c:ptCount val="1"/>
                <c:pt idx="0">
                  <c:v>% Number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-3.7037037037037056E-2"/>
                </c:manualLayout>
              </c:layout>
              <c:showVal val="1"/>
            </c:dLbl>
            <c:dLbl>
              <c:idx val="1"/>
              <c:layout>
                <c:manualLayout>
                  <c:x val="1.978239366963429E-3"/>
                  <c:y val="-5.0925925925925923E-2"/>
                </c:manualLayout>
              </c:layout>
              <c:showVal val="1"/>
            </c:dLbl>
            <c:dLbl>
              <c:idx val="2"/>
              <c:layout>
                <c:manualLayout>
                  <c:x val="0"/>
                  <c:y val="-5.5555555555555455E-2"/>
                </c:manualLayout>
              </c:layout>
              <c:showVal val="1"/>
            </c:dLbl>
            <c:showVal val="1"/>
          </c:dLbls>
          <c:cat>
            <c:strRef>
              <c:f>'ManagementCollegeNo (2)'!$B$40:$D$40</c:f>
              <c:strCache>
                <c:ptCount val="3"/>
                <c:pt idx="0">
                  <c:v>Private Un-Aided</c:v>
                </c:pt>
                <c:pt idx="1">
                  <c:v>Private Aided</c:v>
                </c:pt>
                <c:pt idx="2">
                  <c:v>Government</c:v>
                </c:pt>
              </c:strCache>
            </c:strRef>
          </c:cat>
          <c:val>
            <c:numRef>
              <c:f>'ManagementCollegeNo (2)'!$B$41:$D$41</c:f>
              <c:numCache>
                <c:formatCode>0.0</c:formatCode>
                <c:ptCount val="3"/>
                <c:pt idx="0">
                  <c:v>59.003575974301469</c:v>
                </c:pt>
                <c:pt idx="1">
                  <c:v>14.206921631614037</c:v>
                </c:pt>
                <c:pt idx="2">
                  <c:v>26.78950239408449</c:v>
                </c:pt>
              </c:numCache>
            </c:numRef>
          </c:val>
        </c:ser>
        <c:ser>
          <c:idx val="1"/>
          <c:order val="1"/>
          <c:tx>
            <c:strRef>
              <c:f>'ManagementCollegeNo (2)'!$A$42</c:f>
              <c:strCache>
                <c:ptCount val="1"/>
                <c:pt idx="0">
                  <c:v>% Enrolment</c:v>
                </c:pt>
              </c:strCache>
            </c:strRef>
          </c:tx>
          <c:dLbls>
            <c:dLbl>
              <c:idx val="0"/>
              <c:layout>
                <c:manualLayout>
                  <c:x val="1.1869436201780532E-2"/>
                  <c:y val="-4.1666666666666664E-2"/>
                </c:manualLayout>
              </c:layout>
              <c:showVal val="1"/>
            </c:dLbl>
            <c:dLbl>
              <c:idx val="1"/>
              <c:layout>
                <c:manualLayout>
                  <c:x val="9.8911968348171491E-3"/>
                  <c:y val="-4.6296296296296523E-2"/>
                </c:manualLayout>
              </c:layout>
              <c:showVal val="1"/>
            </c:dLbl>
            <c:dLbl>
              <c:idx val="2"/>
              <c:layout>
                <c:manualLayout>
                  <c:x val="9.8911968348171942E-3"/>
                  <c:y val="-4.1666666666666664E-2"/>
                </c:manualLayout>
              </c:layout>
              <c:showVal val="1"/>
            </c:dLbl>
            <c:showVal val="1"/>
          </c:dLbls>
          <c:cat>
            <c:strRef>
              <c:f>'ManagementCollegeNo (2)'!$B$40:$D$40</c:f>
              <c:strCache>
                <c:ptCount val="3"/>
                <c:pt idx="0">
                  <c:v>Private Un-Aided</c:v>
                </c:pt>
                <c:pt idx="1">
                  <c:v>Private Aided</c:v>
                </c:pt>
                <c:pt idx="2">
                  <c:v>Government</c:v>
                </c:pt>
              </c:strCache>
            </c:strRef>
          </c:cat>
          <c:val>
            <c:numRef>
              <c:f>'ManagementCollegeNo (2)'!$B$42:$D$42</c:f>
              <c:numCache>
                <c:formatCode>0.0</c:formatCode>
                <c:ptCount val="3"/>
                <c:pt idx="0">
                  <c:v>37.020716588195</c:v>
                </c:pt>
                <c:pt idx="1">
                  <c:v>23.781242219635931</c:v>
                </c:pt>
                <c:pt idx="2">
                  <c:v>39.198041192169065</c:v>
                </c:pt>
              </c:numCache>
            </c:numRef>
          </c:val>
        </c:ser>
        <c:shape val="cylinder"/>
        <c:axId val="38633856"/>
        <c:axId val="38635392"/>
        <c:axId val="0"/>
      </c:bar3DChart>
      <c:catAx>
        <c:axId val="3863385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8635392"/>
        <c:crosses val="autoZero"/>
        <c:auto val="1"/>
        <c:lblAlgn val="ctr"/>
        <c:lblOffset val="100"/>
      </c:catAx>
      <c:valAx>
        <c:axId val="38635392"/>
        <c:scaling>
          <c:orientation val="minMax"/>
        </c:scaling>
        <c:axPos val="l"/>
        <c:numFmt formatCode="0" sourceLinked="0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863385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7194576197263738"/>
          <c:y val="5.6946847161346202E-2"/>
          <c:w val="0.30882911913239036"/>
          <c:h val="0.18880726116132368"/>
        </c:manualLayout>
      </c:layout>
    </c:legend>
    <c:plotVisOnly val="1"/>
  </c:chart>
  <c:printSettings>
    <c:headerFooter/>
    <c:pageMargins b="0.75000000000000711" l="0.70000000000000062" r="0.70000000000000062" t="0.75000000000000711" header="0.30000000000000032" footer="0.30000000000000032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autoTitleDeleted val="1"/>
    <c:plotArea>
      <c:layout/>
      <c:doughnut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'ManagementCollegeNo (2)'!$B$40:$D$40</c:f>
              <c:strCache>
                <c:ptCount val="3"/>
                <c:pt idx="0">
                  <c:v>Private Un-Aided</c:v>
                </c:pt>
                <c:pt idx="1">
                  <c:v>Private Aided</c:v>
                </c:pt>
                <c:pt idx="2">
                  <c:v>Government</c:v>
                </c:pt>
              </c:strCache>
            </c:strRef>
          </c:cat>
          <c:val>
            <c:numRef>
              <c:f>'ManagementCollegeNo (2)'!$B$41:$D$41</c:f>
              <c:numCache>
                <c:formatCode>0.0</c:formatCode>
                <c:ptCount val="3"/>
                <c:pt idx="0">
                  <c:v>59.003575974301469</c:v>
                </c:pt>
                <c:pt idx="1">
                  <c:v>14.206921631614037</c:v>
                </c:pt>
                <c:pt idx="2">
                  <c:v>26.78950239408449</c:v>
                </c:pt>
              </c:numCache>
            </c:numRef>
          </c:val>
        </c:ser>
        <c:firstSliceAng val="0"/>
        <c:holeSize val="50"/>
      </c:doughnutChart>
    </c:plotArea>
    <c:legend>
      <c:legendPos val="r"/>
    </c:legend>
    <c:plotVisOnly val="1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autoTitleDeleted val="1"/>
    <c:plotArea>
      <c:layout>
        <c:manualLayout>
          <c:layoutTarget val="inner"/>
          <c:xMode val="edge"/>
          <c:yMode val="edge"/>
          <c:x val="9.1181620633104019E-2"/>
          <c:y val="5.1941612561587247E-2"/>
          <c:w val="0.86533020346865264"/>
          <c:h val="0.89611677487681818"/>
        </c:manualLayout>
      </c:layout>
      <c:bubbleChart>
        <c:ser>
          <c:idx val="0"/>
          <c:order val="0"/>
          <c:tx>
            <c:strRef>
              <c:f>'4CollegeIndicator (2)'!$D$2</c:f>
              <c:strCache>
                <c:ptCount val="1"/>
                <c:pt idx="0">
                  <c:v>Population</c:v>
                </c:pt>
              </c:strCache>
            </c:strRef>
          </c:tx>
          <c:dLbls>
            <c:dLbl>
              <c:idx val="1"/>
              <c:layout>
                <c:manualLayout>
                  <c:x val="-0.15232722143864597"/>
                  <c:y val="0.14035087719298253"/>
                </c:manualLayout>
              </c:layout>
              <c:showCatName val="1"/>
            </c:dLbl>
            <c:dLbl>
              <c:idx val="2"/>
              <c:layout>
                <c:manualLayout>
                  <c:x val="-3.7611659614480486E-2"/>
                  <c:y val="-8.4210526315789527E-2"/>
                </c:manualLayout>
              </c:layout>
              <c:showCatName val="1"/>
            </c:dLbl>
            <c:dLbl>
              <c:idx val="3"/>
              <c:layout>
                <c:manualLayout>
                  <c:x val="-0.10719322990127136"/>
                  <c:y val="8.4210526315789527E-2"/>
                </c:manualLayout>
              </c:layout>
              <c:showCatName val="1"/>
            </c:dLbl>
            <c:dLbl>
              <c:idx val="4"/>
              <c:layout>
                <c:manualLayout>
                  <c:x val="-0.10343206393982136"/>
                  <c:y val="-0.15438596491228071"/>
                </c:manualLayout>
              </c:layout>
              <c:showCatName val="1"/>
            </c:dLbl>
            <c:dLbl>
              <c:idx val="5"/>
              <c:layout>
                <c:manualLayout>
                  <c:x val="-0.10719322990127136"/>
                  <c:y val="8.8888520513883268E-2"/>
                </c:manualLayout>
              </c:layout>
              <c:showCatName val="1"/>
            </c:dLbl>
            <c:dLbl>
              <c:idx val="6"/>
              <c:layout>
                <c:manualLayout>
                  <c:x val="-9.2148566055477207E-2"/>
                  <c:y val="-0.10292397660818722"/>
                </c:manualLayout>
              </c:layout>
              <c:showCatName val="1"/>
            </c:dLbl>
            <c:dLbl>
              <c:idx val="7"/>
              <c:layout>
                <c:manualLayout>
                  <c:x val="-8.4626234132581205E-2"/>
                  <c:y val="0.11228070175438599"/>
                </c:manualLayout>
              </c:layout>
              <c:showCatName val="1"/>
            </c:dLbl>
            <c:dLbl>
              <c:idx val="8"/>
              <c:layout>
                <c:manualLayout>
                  <c:x val="-8.0865068171134744E-2"/>
                  <c:y val="-0.13567251461988042"/>
                </c:manualLayout>
              </c:layout>
              <c:showCatName val="1"/>
            </c:dLbl>
            <c:showCatName val="1"/>
          </c:dLbls>
          <c:xVal>
            <c:strRef>
              <c:f>'4CollegeIndicator (2)'!$C$3:$C$11</c:f>
              <c:strCache>
                <c:ptCount val="9"/>
                <c:pt idx="0">
                  <c:v>Uttar Pradesh</c:v>
                </c:pt>
                <c:pt idx="1">
                  <c:v>Maharashtra</c:v>
                </c:pt>
                <c:pt idx="2">
                  <c:v>Bihar</c:v>
                </c:pt>
                <c:pt idx="3">
                  <c:v>West Bengal</c:v>
                </c:pt>
                <c:pt idx="4">
                  <c:v>Andhra Pradesh</c:v>
                </c:pt>
                <c:pt idx="5">
                  <c:v>Madhya Pradesh</c:v>
                </c:pt>
                <c:pt idx="6">
                  <c:v>Rajasthan</c:v>
                </c:pt>
                <c:pt idx="7">
                  <c:v>Tamil Nadu</c:v>
                </c:pt>
                <c:pt idx="8">
                  <c:v>Karnataka</c:v>
                </c:pt>
              </c:strCache>
            </c:strRef>
          </c:xVal>
          <c:yVal>
            <c:numRef>
              <c:f>'4CollegeIndicator (2)'!$D$3:$D$11</c:f>
              <c:numCache>
                <c:formatCode>General</c:formatCode>
                <c:ptCount val="9"/>
                <c:pt idx="0">
                  <c:v>23915128</c:v>
                </c:pt>
                <c:pt idx="1">
                  <c:v>0</c:v>
                </c:pt>
                <c:pt idx="2">
                  <c:v>10617545</c:v>
                </c:pt>
                <c:pt idx="3">
                  <c:v>10957156</c:v>
                </c:pt>
                <c:pt idx="4">
                  <c:v>9935857</c:v>
                </c:pt>
                <c:pt idx="5">
                  <c:v>8608497</c:v>
                </c:pt>
                <c:pt idx="6">
                  <c:v>8376323</c:v>
                </c:pt>
                <c:pt idx="7">
                  <c:v>7648115</c:v>
                </c:pt>
                <c:pt idx="8">
                  <c:v>7331743</c:v>
                </c:pt>
              </c:numCache>
            </c:numRef>
          </c:yVal>
          <c:bubbleSize>
            <c:numRef>
              <c:f>'4CollegeIndicator (2)'!$E$3:$E$11</c:f>
              <c:numCache>
                <c:formatCode>General</c:formatCode>
                <c:ptCount val="9"/>
                <c:pt idx="0">
                  <c:v>4049</c:v>
                </c:pt>
                <c:pt idx="1">
                  <c:v>4512</c:v>
                </c:pt>
                <c:pt idx="2">
                  <c:v>629</c:v>
                </c:pt>
                <c:pt idx="3">
                  <c:v>857</c:v>
                </c:pt>
                <c:pt idx="4">
                  <c:v>4780</c:v>
                </c:pt>
                <c:pt idx="5">
                  <c:v>2009</c:v>
                </c:pt>
                <c:pt idx="6">
                  <c:v>2435</c:v>
                </c:pt>
                <c:pt idx="7">
                  <c:v>1985</c:v>
                </c:pt>
                <c:pt idx="8">
                  <c:v>3098</c:v>
                </c:pt>
              </c:numCache>
            </c:numRef>
          </c:bubbleSize>
          <c:bubble3D val="1"/>
        </c:ser>
        <c:bubbleScale val="100"/>
        <c:axId val="39660544"/>
        <c:axId val="39686912"/>
      </c:bubbleChart>
      <c:valAx>
        <c:axId val="39660544"/>
        <c:scaling>
          <c:orientation val="minMax"/>
          <c:max val="10"/>
          <c:min val="0"/>
        </c:scaling>
        <c:axPos val="b"/>
        <c:tickLblPos val="nextTo"/>
        <c:crossAx val="39686912"/>
        <c:crosses val="autoZero"/>
        <c:crossBetween val="midCat"/>
      </c:valAx>
      <c:valAx>
        <c:axId val="39686912"/>
        <c:scaling>
          <c:orientation val="minMax"/>
        </c:scaling>
        <c:axPos val="l"/>
        <c:numFmt formatCode="General" sourceLinked="1"/>
        <c:tickLblPos val="nextTo"/>
        <c:crossAx val="39660544"/>
        <c:crosses val="autoZero"/>
        <c:crossBetween val="midCat"/>
        <c:dispUnits>
          <c:builtInUnit val="hundredThousands"/>
          <c:dispUnitsLbl>
            <c:layout>
              <c:manualLayout>
                <c:xMode val="edge"/>
                <c:yMode val="edge"/>
                <c:x val="6.9189165176637858E-3"/>
                <c:y val="0.15942717686605137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Population (18-23 years) in Lakhs</a:t>
                  </a:r>
                </a:p>
              </c:rich>
            </c:tx>
          </c:dispUnitsLbl>
        </c:dispUnits>
      </c:valAx>
      <c:spPr>
        <a:ln>
          <a:solidFill>
            <a:srgbClr val="8064A2">
              <a:lumMod val="75000"/>
            </a:srgbClr>
          </a:solidFill>
        </a:ln>
      </c:spPr>
    </c:plotArea>
    <c:plotVisOnly val="1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autoTitleDeleted val="1"/>
    <c:plotArea>
      <c:layout/>
      <c:bubbleChart>
        <c:ser>
          <c:idx val="0"/>
          <c:order val="0"/>
          <c:dLbls>
            <c:dLbl>
              <c:idx val="1"/>
              <c:layout>
                <c:manualLayout>
                  <c:x val="-0.17777777777777778"/>
                  <c:y val="-0.13099415204678391"/>
                </c:manualLayout>
              </c:layout>
              <c:showCatName val="1"/>
            </c:dLbl>
            <c:dLbl>
              <c:idx val="2"/>
              <c:layout>
                <c:manualLayout>
                  <c:x val="-0.10555555555555562"/>
                  <c:y val="9.8245614035087733E-2"/>
                </c:manualLayout>
              </c:layout>
              <c:showCatName val="1"/>
              <c:showBubbleSize val="1"/>
            </c:dLbl>
            <c:dLbl>
              <c:idx val="3"/>
              <c:layout>
                <c:manualLayout>
                  <c:x val="-1.3888888888889065E-2"/>
                  <c:y val="0"/>
                </c:manualLayout>
              </c:layout>
              <c:showCatName val="1"/>
              <c:showBubbleSize val="1"/>
            </c:dLbl>
            <c:dLbl>
              <c:idx val="4"/>
              <c:layout>
                <c:manualLayout>
                  <c:x val="-6.1111111111111123E-2"/>
                  <c:y val="-0.15906432748538227"/>
                </c:manualLayout>
              </c:layout>
              <c:showCatName val="1"/>
              <c:showBubbleSize val="1"/>
            </c:dLbl>
            <c:showCatName val="1"/>
            <c:showBubbleSize val="1"/>
          </c:dLbls>
          <c:xVal>
            <c:strRef>
              <c:f>'4CollegeIndicator (2)'!$C$8:$C$15</c:f>
              <c:strCache>
                <c:ptCount val="8"/>
                <c:pt idx="0">
                  <c:v>Madhya Pradesh</c:v>
                </c:pt>
                <c:pt idx="1">
                  <c:v>Rajasthan</c:v>
                </c:pt>
                <c:pt idx="2">
                  <c:v>Tamil Nadu</c:v>
                </c:pt>
                <c:pt idx="3">
                  <c:v>Karnataka</c:v>
                </c:pt>
                <c:pt idx="4">
                  <c:v>Gujarat</c:v>
                </c:pt>
                <c:pt idx="5">
                  <c:v>Odisha</c:v>
                </c:pt>
                <c:pt idx="6">
                  <c:v>Jharkhand</c:v>
                </c:pt>
                <c:pt idx="7">
                  <c:v>Assam</c:v>
                </c:pt>
              </c:strCache>
            </c:strRef>
          </c:xVal>
          <c:yVal>
            <c:numRef>
              <c:f>'4CollegeIndicator (2)'!$D$8:$D$15</c:f>
              <c:numCache>
                <c:formatCode>General</c:formatCode>
                <c:ptCount val="8"/>
                <c:pt idx="0">
                  <c:v>8608497</c:v>
                </c:pt>
                <c:pt idx="1">
                  <c:v>8376323</c:v>
                </c:pt>
                <c:pt idx="2">
                  <c:v>7648115</c:v>
                </c:pt>
                <c:pt idx="3">
                  <c:v>7331743</c:v>
                </c:pt>
                <c:pt idx="4">
                  <c:v>7133441</c:v>
                </c:pt>
                <c:pt idx="5">
                  <c:v>4700392</c:v>
                </c:pt>
                <c:pt idx="6">
                  <c:v>3634055</c:v>
                </c:pt>
                <c:pt idx="7">
                  <c:v>3646882</c:v>
                </c:pt>
              </c:numCache>
            </c:numRef>
          </c:yVal>
          <c:bubbleSize>
            <c:numRef>
              <c:f>'4CollegeIndicator (2)'!$E$8:$E$15</c:f>
              <c:numCache>
                <c:formatCode>General</c:formatCode>
                <c:ptCount val="8"/>
                <c:pt idx="0">
                  <c:v>2009</c:v>
                </c:pt>
                <c:pt idx="1">
                  <c:v>2435</c:v>
                </c:pt>
                <c:pt idx="2">
                  <c:v>1985</c:v>
                </c:pt>
                <c:pt idx="3">
                  <c:v>3098</c:v>
                </c:pt>
                <c:pt idx="4">
                  <c:v>1815</c:v>
                </c:pt>
                <c:pt idx="5">
                  <c:v>1089</c:v>
                </c:pt>
                <c:pt idx="6">
                  <c:v>187</c:v>
                </c:pt>
                <c:pt idx="7">
                  <c:v>485</c:v>
                </c:pt>
              </c:numCache>
            </c:numRef>
          </c:bubbleSize>
          <c:bubble3D val="1"/>
        </c:ser>
        <c:bubbleScale val="100"/>
        <c:axId val="39854848"/>
        <c:axId val="39856384"/>
      </c:bubbleChart>
      <c:valAx>
        <c:axId val="39854848"/>
        <c:scaling>
          <c:orientation val="minMax"/>
        </c:scaling>
        <c:delete val="1"/>
        <c:axPos val="b"/>
        <c:tickLblPos val="nextTo"/>
        <c:crossAx val="39856384"/>
        <c:crosses val="autoZero"/>
        <c:crossBetween val="midCat"/>
      </c:valAx>
      <c:valAx>
        <c:axId val="39856384"/>
        <c:scaling>
          <c:orientation val="minMax"/>
        </c:scaling>
        <c:axPos val="l"/>
        <c:numFmt formatCode="General" sourceLinked="1"/>
        <c:tickLblPos val="nextTo"/>
        <c:crossAx val="39854848"/>
        <c:crosses val="autoZero"/>
        <c:crossBetween val="midCat"/>
        <c:dispUnits>
          <c:builtInUnit val="hundredThousands"/>
          <c:dispUnitsLbl>
            <c:layout>
              <c:manualLayout>
                <c:xMode val="edge"/>
                <c:yMode val="edge"/>
                <c:x val="3.888888888888889E-2"/>
                <c:y val="0.19685407745084488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Population (18-23 years) in Lakhs</a:t>
                  </a:r>
                </a:p>
              </c:rich>
            </c:tx>
          </c:dispUnitsLbl>
        </c:dispUnits>
      </c:valAx>
    </c:plotArea>
    <c:plotVisOnly val="1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StandaloneMgt!$A$7</c:f>
              <c:strCache>
                <c:ptCount val="1"/>
                <c:pt idx="0">
                  <c:v>Private</c:v>
                </c:pt>
              </c:strCache>
            </c:strRef>
          </c:tx>
          <c:cat>
            <c:strRef>
              <c:f>StandaloneMgt!$B$6:$E$6</c:f>
              <c:strCache>
                <c:ptCount val="4"/>
                <c:pt idx="0">
                  <c:v>Technical</c:v>
                </c:pt>
                <c:pt idx="1">
                  <c:v>Teacher Training</c:v>
                </c:pt>
                <c:pt idx="2">
                  <c:v>Nursing</c:v>
                </c:pt>
                <c:pt idx="3">
                  <c:v>PGDM</c:v>
                </c:pt>
              </c:strCache>
            </c:strRef>
          </c:cat>
          <c:val>
            <c:numRef>
              <c:f>StandaloneMgt!$B$7:$E$7</c:f>
              <c:numCache>
                <c:formatCode>General</c:formatCode>
                <c:ptCount val="4"/>
                <c:pt idx="0">
                  <c:v>1426</c:v>
                </c:pt>
                <c:pt idx="1">
                  <c:v>2130</c:v>
                </c:pt>
                <c:pt idx="2">
                  <c:v>742</c:v>
                </c:pt>
                <c:pt idx="3">
                  <c:v>51</c:v>
                </c:pt>
              </c:numCache>
            </c:numRef>
          </c:val>
        </c:ser>
        <c:ser>
          <c:idx val="1"/>
          <c:order val="1"/>
          <c:tx>
            <c:strRef>
              <c:f>StandaloneMgt!$A$8</c:f>
              <c:strCache>
                <c:ptCount val="1"/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cat>
            <c:strRef>
              <c:f>StandaloneMgt!$B$6:$E$6</c:f>
              <c:strCache>
                <c:ptCount val="4"/>
                <c:pt idx="0">
                  <c:v>Technical</c:v>
                </c:pt>
                <c:pt idx="1">
                  <c:v>Teacher Training</c:v>
                </c:pt>
                <c:pt idx="2">
                  <c:v>Nursing</c:v>
                </c:pt>
                <c:pt idx="3">
                  <c:v>PGDM</c:v>
                </c:pt>
              </c:strCache>
            </c:strRef>
          </c:cat>
          <c:val>
            <c:numRef>
              <c:f>StandaloneMgt!$B$8:$E$8</c:f>
              <c:numCache>
                <c:formatCode>General</c:formatCode>
                <c:ptCount val="4"/>
                <c:pt idx="0">
                  <c:v>555</c:v>
                </c:pt>
                <c:pt idx="1">
                  <c:v>666</c:v>
                </c:pt>
                <c:pt idx="2">
                  <c:v>131</c:v>
                </c:pt>
                <c:pt idx="3">
                  <c:v>3</c:v>
                </c:pt>
              </c:numCache>
            </c:numRef>
          </c:val>
        </c:ser>
        <c:shape val="box"/>
        <c:axId val="39411072"/>
        <c:axId val="39429248"/>
        <c:axId val="0"/>
      </c:bar3DChart>
      <c:catAx>
        <c:axId val="39411072"/>
        <c:scaling>
          <c:orientation val="minMax"/>
        </c:scaling>
        <c:axPos val="b"/>
        <c:tickLblPos val="nextTo"/>
        <c:crossAx val="39429248"/>
        <c:crosses val="autoZero"/>
        <c:auto val="1"/>
        <c:lblAlgn val="ctr"/>
        <c:lblOffset val="100"/>
      </c:catAx>
      <c:valAx>
        <c:axId val="39429248"/>
        <c:scaling>
          <c:orientation val="minMax"/>
        </c:scaling>
        <c:axPos val="l"/>
        <c:numFmt formatCode="0%" sourceLinked="1"/>
        <c:tickLblPos val="nextTo"/>
        <c:crossAx val="39411072"/>
        <c:crosses val="autoZero"/>
        <c:crossBetween val="between"/>
      </c:valAx>
    </c:plotArea>
    <c:legend>
      <c:legendPos val="r"/>
      <c:legendEntry>
        <c:idx val="0"/>
        <c:delete val="1"/>
      </c:legendEntry>
    </c:legend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/>
            </a:pPr>
            <a:r>
              <a:rPr lang="en-US" sz="800"/>
              <a:t>Figure 6: Student Enrolment by Levels</a:t>
            </a:r>
          </a:p>
        </c:rich>
      </c:tx>
      <c:layout>
        <c:manualLayout>
          <c:xMode val="edge"/>
          <c:yMode val="edge"/>
          <c:x val="0.31734033245844351"/>
          <c:y val="0.92129629629629661"/>
        </c:manualLayout>
      </c:layout>
    </c:title>
    <c:view3D>
      <c:rotX val="30"/>
      <c:rotY val="57"/>
      <c:perspective val="30"/>
    </c:view3D>
    <c:plotArea>
      <c:layout>
        <c:manualLayout>
          <c:layoutTarget val="inner"/>
          <c:xMode val="edge"/>
          <c:yMode val="edge"/>
          <c:x val="4.5833333333333538E-2"/>
          <c:y val="8.5882181393992424E-2"/>
          <c:w val="0.90694444444444589"/>
          <c:h val="0.62499125109361586"/>
        </c:manualLayout>
      </c:layout>
      <c:pie3DChart>
        <c:varyColors val="1"/>
        <c:ser>
          <c:idx val="0"/>
          <c:order val="0"/>
          <c:dLbls>
            <c:numFmt formatCode="0.00%" sourceLinked="0"/>
            <c:txPr>
              <a:bodyPr rot="0"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'4TotalEnr'!$B$45:$B$52</c:f>
              <c:strCache>
                <c:ptCount val="8"/>
                <c:pt idx="0">
                  <c:v>Ph.D.</c:v>
                </c:pt>
                <c:pt idx="1">
                  <c:v>M.Phil.</c:v>
                </c:pt>
                <c:pt idx="2">
                  <c:v>Post Graduate</c:v>
                </c:pt>
                <c:pt idx="3">
                  <c:v>Under Graduate</c:v>
                </c:pt>
                <c:pt idx="4">
                  <c:v>PG Diploma</c:v>
                </c:pt>
                <c:pt idx="5">
                  <c:v>Diploma</c:v>
                </c:pt>
                <c:pt idx="6">
                  <c:v>Certificate</c:v>
                </c:pt>
                <c:pt idx="7">
                  <c:v>Integrated</c:v>
                </c:pt>
              </c:strCache>
            </c:strRef>
          </c:cat>
          <c:val>
            <c:numRef>
              <c:f>'4TotalEnr'!$E$45:$E$52</c:f>
              <c:numCache>
                <c:formatCode>General</c:formatCode>
                <c:ptCount val="8"/>
                <c:pt idx="0">
                  <c:v>84058</c:v>
                </c:pt>
                <c:pt idx="1">
                  <c:v>35123</c:v>
                </c:pt>
                <c:pt idx="2">
                  <c:v>3374311</c:v>
                </c:pt>
                <c:pt idx="3">
                  <c:v>23537672</c:v>
                </c:pt>
                <c:pt idx="4">
                  <c:v>214321</c:v>
                </c:pt>
                <c:pt idx="5">
                  <c:v>2124609</c:v>
                </c:pt>
                <c:pt idx="6">
                  <c:v>175739</c:v>
                </c:pt>
                <c:pt idx="7">
                  <c:v>83189</c:v>
                </c:pt>
              </c:numCache>
            </c:numRef>
          </c:val>
        </c:ser>
        <c:dLbls>
          <c:showVal val="1"/>
        </c:dLbls>
      </c:pie3DChart>
    </c:plotArea>
    <c:legend>
      <c:legendPos val="b"/>
      <c:layout>
        <c:manualLayout>
          <c:xMode val="edge"/>
          <c:yMode val="edge"/>
          <c:x val="7.0335958005249374E-2"/>
          <c:y val="0.72839895013123368"/>
          <c:w val="0.8537725284339458"/>
          <c:h val="0.16048993875765541"/>
        </c:manualLayout>
      </c:layout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 sz="900" b="1" i="0" baseline="0"/>
              <a:t>Figure 8: Gender Distribution at Different Levels</a:t>
            </a:r>
            <a:endParaRPr lang="en-US" sz="900"/>
          </a:p>
        </c:rich>
      </c:tx>
      <c:layout>
        <c:manualLayout>
          <c:xMode val="edge"/>
          <c:yMode val="edge"/>
          <c:x val="0.23468744531933541"/>
          <c:y val="0.92592592592592549"/>
        </c:manualLayout>
      </c:layout>
    </c:title>
    <c:view3D>
      <c:rAngAx val="1"/>
    </c:view3D>
    <c:plotArea>
      <c:layout>
        <c:manualLayout>
          <c:layoutTarget val="inner"/>
          <c:xMode val="edge"/>
          <c:yMode val="edge"/>
          <c:x val="0.14898840769903807"/>
          <c:y val="0.10062335958005265"/>
          <c:w val="0.79933245844269452"/>
          <c:h val="0.56249421028253865"/>
        </c:manualLayout>
      </c:layout>
      <c:bar3DChart>
        <c:barDir val="col"/>
        <c:grouping val="percentStacked"/>
        <c:ser>
          <c:idx val="0"/>
          <c:order val="0"/>
          <c:tx>
            <c:strRef>
              <c:f>'4TotalEnr'!$C$44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cat>
            <c:strRef>
              <c:f>'4TotalEnr'!$B$45:$B$52</c:f>
              <c:strCache>
                <c:ptCount val="8"/>
                <c:pt idx="0">
                  <c:v>Ph.D.</c:v>
                </c:pt>
                <c:pt idx="1">
                  <c:v>M.Phil.</c:v>
                </c:pt>
                <c:pt idx="2">
                  <c:v>Post Graduate</c:v>
                </c:pt>
                <c:pt idx="3">
                  <c:v>Under Graduate</c:v>
                </c:pt>
                <c:pt idx="4">
                  <c:v>PG Diploma</c:v>
                </c:pt>
                <c:pt idx="5">
                  <c:v>Diploma</c:v>
                </c:pt>
                <c:pt idx="6">
                  <c:v>Certificate</c:v>
                </c:pt>
                <c:pt idx="7">
                  <c:v>Integrated</c:v>
                </c:pt>
              </c:strCache>
            </c:strRef>
          </c:cat>
          <c:val>
            <c:numRef>
              <c:f>'4TotalEnr'!$C$45:$C$52</c:f>
              <c:numCache>
                <c:formatCode>General</c:formatCode>
                <c:ptCount val="8"/>
                <c:pt idx="0">
                  <c:v>49970</c:v>
                </c:pt>
                <c:pt idx="1">
                  <c:v>15981</c:v>
                </c:pt>
                <c:pt idx="2">
                  <c:v>1743745</c:v>
                </c:pt>
                <c:pt idx="3">
                  <c:v>12722882</c:v>
                </c:pt>
                <c:pt idx="4">
                  <c:v>163646</c:v>
                </c:pt>
                <c:pt idx="5">
                  <c:v>1500429</c:v>
                </c:pt>
                <c:pt idx="6">
                  <c:v>80514</c:v>
                </c:pt>
                <c:pt idx="7">
                  <c:v>51136</c:v>
                </c:pt>
              </c:numCache>
            </c:numRef>
          </c:val>
        </c:ser>
        <c:ser>
          <c:idx val="1"/>
          <c:order val="1"/>
          <c:tx>
            <c:strRef>
              <c:f>'4TotalEnr'!$D$44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cat>
            <c:strRef>
              <c:f>'4TotalEnr'!$B$45:$B$52</c:f>
              <c:strCache>
                <c:ptCount val="8"/>
                <c:pt idx="0">
                  <c:v>Ph.D.</c:v>
                </c:pt>
                <c:pt idx="1">
                  <c:v>M.Phil.</c:v>
                </c:pt>
                <c:pt idx="2">
                  <c:v>Post Graduate</c:v>
                </c:pt>
                <c:pt idx="3">
                  <c:v>Under Graduate</c:v>
                </c:pt>
                <c:pt idx="4">
                  <c:v>PG Diploma</c:v>
                </c:pt>
                <c:pt idx="5">
                  <c:v>Diploma</c:v>
                </c:pt>
                <c:pt idx="6">
                  <c:v>Certificate</c:v>
                </c:pt>
                <c:pt idx="7">
                  <c:v>Integrated</c:v>
                </c:pt>
              </c:strCache>
            </c:strRef>
          </c:cat>
          <c:val>
            <c:numRef>
              <c:f>'4TotalEnr'!$D$45:$D$52</c:f>
              <c:numCache>
                <c:formatCode>General</c:formatCode>
                <c:ptCount val="8"/>
                <c:pt idx="0">
                  <c:v>34088</c:v>
                </c:pt>
                <c:pt idx="1">
                  <c:v>19142</c:v>
                </c:pt>
                <c:pt idx="2">
                  <c:v>1630566</c:v>
                </c:pt>
                <c:pt idx="3">
                  <c:v>10814790</c:v>
                </c:pt>
                <c:pt idx="4">
                  <c:v>50675</c:v>
                </c:pt>
                <c:pt idx="5">
                  <c:v>624180</c:v>
                </c:pt>
                <c:pt idx="6">
                  <c:v>95225</c:v>
                </c:pt>
                <c:pt idx="7">
                  <c:v>32053</c:v>
                </c:pt>
              </c:numCache>
            </c:numRef>
          </c:val>
        </c:ser>
        <c:shape val="box"/>
        <c:axId val="36730368"/>
        <c:axId val="36731904"/>
        <c:axId val="0"/>
      </c:bar3DChart>
      <c:catAx>
        <c:axId val="36730368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6731904"/>
        <c:crosses val="autoZero"/>
        <c:auto val="1"/>
        <c:lblAlgn val="ctr"/>
        <c:lblOffset val="100"/>
      </c:catAx>
      <c:valAx>
        <c:axId val="36731904"/>
        <c:scaling>
          <c:orientation val="minMax"/>
        </c:scaling>
        <c:axPos val="l"/>
        <c:numFmt formatCode="0%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6730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6498753280839893"/>
          <c:y val="3.3622819206422731E-2"/>
          <c:w val="0.45445691163604623"/>
          <c:h val="7.9244248880654608E-2"/>
        </c:manualLayout>
      </c:layout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900" b="1" i="0" baseline="0"/>
              <a:t>Figure 17: Female Participation in Different Type of Stand-Alone Institutions</a:t>
            </a:r>
          </a:p>
        </c:rich>
      </c:tx>
      <c:layout>
        <c:manualLayout>
          <c:xMode val="edge"/>
          <c:yMode val="edge"/>
          <c:x val="8.1574156413200025E-2"/>
          <c:y val="0.91203703703703709"/>
        </c:manualLayout>
      </c:layout>
    </c:title>
    <c:view3D>
      <c:rAngAx val="1"/>
    </c:view3D>
    <c:plotArea>
      <c:layout>
        <c:manualLayout>
          <c:layoutTarget val="inner"/>
          <c:xMode val="edge"/>
          <c:yMode val="edge"/>
          <c:x val="0.15779829369378148"/>
          <c:y val="5.5960921551472843E-2"/>
          <c:w val="0.73377052714406665"/>
          <c:h val="0.70570173519976664"/>
        </c:manualLayout>
      </c:layout>
      <c:bar3DChart>
        <c:barDir val="col"/>
        <c:grouping val="percentStacked"/>
        <c:ser>
          <c:idx val="0"/>
          <c:order val="0"/>
          <c:tx>
            <c:strRef>
              <c:f>'7AllSAAct'!$C$44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strRef>
              <c:f>'7AllSAAct'!$B$45:$B$47</c:f>
              <c:strCache>
                <c:ptCount val="3"/>
                <c:pt idx="0">
                  <c:v>Polytechnics</c:v>
                </c:pt>
                <c:pt idx="1">
                  <c:v>Nursing</c:v>
                </c:pt>
                <c:pt idx="2">
                  <c:v>Teacher Training</c:v>
                </c:pt>
              </c:strCache>
            </c:strRef>
          </c:cat>
          <c:val>
            <c:numRef>
              <c:f>'7AllSAAct'!$C$45:$C$47</c:f>
              <c:numCache>
                <c:formatCode>General</c:formatCode>
                <c:ptCount val="3"/>
                <c:pt idx="0">
                  <c:v>981968</c:v>
                </c:pt>
                <c:pt idx="1">
                  <c:v>16051</c:v>
                </c:pt>
                <c:pt idx="2">
                  <c:v>123103</c:v>
                </c:pt>
              </c:numCache>
            </c:numRef>
          </c:val>
        </c:ser>
        <c:ser>
          <c:idx val="1"/>
          <c:order val="1"/>
          <c:tx>
            <c:strRef>
              <c:f>'7AllSAAct'!$D$44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strRef>
              <c:f>'7AllSAAct'!$B$45:$B$47</c:f>
              <c:strCache>
                <c:ptCount val="3"/>
                <c:pt idx="0">
                  <c:v>Polytechnics</c:v>
                </c:pt>
                <c:pt idx="1">
                  <c:v>Nursing</c:v>
                </c:pt>
                <c:pt idx="2">
                  <c:v>Teacher Training</c:v>
                </c:pt>
              </c:strCache>
            </c:strRef>
          </c:cat>
          <c:val>
            <c:numRef>
              <c:f>'7AllSAAct'!$D$45:$D$47</c:f>
              <c:numCache>
                <c:formatCode>General</c:formatCode>
                <c:ptCount val="3"/>
                <c:pt idx="0">
                  <c:v>210499</c:v>
                </c:pt>
                <c:pt idx="1">
                  <c:v>88510</c:v>
                </c:pt>
                <c:pt idx="2">
                  <c:v>199560</c:v>
                </c:pt>
              </c:numCache>
            </c:numRef>
          </c:val>
        </c:ser>
        <c:shape val="box"/>
        <c:axId val="37293056"/>
        <c:axId val="37319424"/>
        <c:axId val="0"/>
      </c:bar3DChart>
      <c:catAx>
        <c:axId val="37293056"/>
        <c:scaling>
          <c:orientation val="minMax"/>
        </c:scaling>
        <c:axPos val="b"/>
        <c:numFmt formatCode="General" sourceLinked="1"/>
        <c:tickLblPos val="nextTo"/>
        <c:crossAx val="37319424"/>
        <c:crosses val="autoZero"/>
        <c:auto val="1"/>
        <c:lblAlgn val="ctr"/>
        <c:lblOffset val="100"/>
      </c:catAx>
      <c:valAx>
        <c:axId val="37319424"/>
        <c:scaling>
          <c:orientation val="minMax"/>
        </c:scaling>
        <c:axPos val="l"/>
        <c:numFmt formatCode="0%" sourceLinked="1"/>
        <c:tickLblPos val="nextTo"/>
        <c:crossAx val="372930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 anchor="b" anchorCtr="0"/>
          <a:lstStyle/>
          <a:p>
            <a:pPr>
              <a:defRPr sz="900"/>
            </a:pPr>
            <a:r>
              <a:rPr lang="en-US" sz="900" b="1" i="0" baseline="0"/>
              <a:t>Figure 10: Social Categories and Gender Distribution in Student Enrolment</a:t>
            </a:r>
            <a:endParaRPr lang="en-US" sz="900"/>
          </a:p>
        </c:rich>
      </c:tx>
      <c:layout>
        <c:manualLayout>
          <c:xMode val="edge"/>
          <c:yMode val="edge"/>
          <c:x val="0.11311811023622052"/>
          <c:y val="0.91666666666666652"/>
        </c:manualLayout>
      </c:layout>
    </c:title>
    <c:view3D>
      <c:rAngAx val="1"/>
    </c:view3D>
    <c:plotArea>
      <c:layout>
        <c:manualLayout>
          <c:layoutTarget val="inner"/>
          <c:xMode val="edge"/>
          <c:yMode val="edge"/>
          <c:x val="0.11843285214348206"/>
          <c:y val="5.1400554097404488E-2"/>
          <c:w val="0.81877690288713911"/>
          <c:h val="0.68521580635753865"/>
        </c:manualLayout>
      </c:layout>
      <c:bar3DChart>
        <c:barDir val="col"/>
        <c:grouping val="percentStacked"/>
        <c:ser>
          <c:idx val="0"/>
          <c:order val="0"/>
          <c:tx>
            <c:strRef>
              <c:f>'9TotalEnrCategory'!$D$43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'9TotalEnrCategory'!$C$44:$C$47</c:f>
              <c:strCache>
                <c:ptCount val="4"/>
                <c:pt idx="0">
                  <c:v>ALL CATEGORIES</c:v>
                </c:pt>
                <c:pt idx="1">
                  <c:v>SC</c:v>
                </c:pt>
                <c:pt idx="2">
                  <c:v>ST</c:v>
                </c:pt>
                <c:pt idx="3">
                  <c:v>OBC</c:v>
                </c:pt>
              </c:strCache>
            </c:strRef>
          </c:cat>
          <c:val>
            <c:numRef>
              <c:f>'9TotalEnrCategory'!$D$44:$D$47</c:f>
              <c:numCache>
                <c:formatCode>General</c:formatCode>
                <c:ptCount val="4"/>
                <c:pt idx="0">
                  <c:v>16328303</c:v>
                </c:pt>
                <c:pt idx="1">
                  <c:v>2004896</c:v>
                </c:pt>
                <c:pt idx="2">
                  <c:v>728860</c:v>
                </c:pt>
                <c:pt idx="3">
                  <c:v>4821863</c:v>
                </c:pt>
              </c:numCache>
            </c:numRef>
          </c:val>
        </c:ser>
        <c:ser>
          <c:idx val="1"/>
          <c:order val="1"/>
          <c:tx>
            <c:strRef>
              <c:f>'9TotalEnrCategory'!$E$43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cat>
            <c:strRef>
              <c:f>'9TotalEnrCategory'!$C$44:$C$47</c:f>
              <c:strCache>
                <c:ptCount val="4"/>
                <c:pt idx="0">
                  <c:v>ALL CATEGORIES</c:v>
                </c:pt>
                <c:pt idx="1">
                  <c:v>SC</c:v>
                </c:pt>
                <c:pt idx="2">
                  <c:v>ST</c:v>
                </c:pt>
                <c:pt idx="3">
                  <c:v>OBC</c:v>
                </c:pt>
              </c:strCache>
            </c:strRef>
          </c:cat>
          <c:val>
            <c:numRef>
              <c:f>'9TotalEnrCategory'!$E$44:$E$47</c:f>
              <c:numCache>
                <c:formatCode>General</c:formatCode>
                <c:ptCount val="4"/>
                <c:pt idx="0">
                  <c:v>13300719</c:v>
                </c:pt>
                <c:pt idx="1">
                  <c:v>1632391</c:v>
                </c:pt>
                <c:pt idx="2">
                  <c:v>585621</c:v>
                </c:pt>
                <c:pt idx="3">
                  <c:v>4082603</c:v>
                </c:pt>
              </c:numCache>
            </c:numRef>
          </c:val>
        </c:ser>
        <c:shape val="cone"/>
        <c:axId val="37522432"/>
        <c:axId val="37528320"/>
        <c:axId val="0"/>
      </c:bar3DChart>
      <c:catAx>
        <c:axId val="37522432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7528320"/>
        <c:crosses val="autoZero"/>
        <c:auto val="1"/>
        <c:lblAlgn val="ctr"/>
        <c:lblOffset val="100"/>
      </c:catAx>
      <c:valAx>
        <c:axId val="37528320"/>
        <c:scaling>
          <c:orientation val="minMax"/>
        </c:scaling>
        <c:axPos val="l"/>
        <c:numFmt formatCode="0%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7522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998753280840048"/>
          <c:y val="7.8319845435987162E-2"/>
          <c:w val="0.1294569116360455"/>
          <c:h val="0.16743438320210036"/>
        </c:manualLayout>
      </c:layout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l">
              <a:defRPr sz="900"/>
            </a:pPr>
            <a:r>
              <a:rPr lang="en-US" sz="900" b="1" i="0" baseline="0"/>
              <a:t>Figure 16 GER: Distributed according to Social Category and Gender</a:t>
            </a:r>
            <a:endParaRPr lang="en-US" sz="900"/>
          </a:p>
        </c:rich>
      </c:tx>
      <c:layout>
        <c:manualLayout>
          <c:xMode val="edge"/>
          <c:yMode val="edge"/>
          <c:x val="0.15154155730533694"/>
          <c:y val="0.87037037037037635"/>
        </c:manualLayout>
      </c:layout>
      <c:overlay val="1"/>
    </c:title>
    <c:view3D>
      <c:rotX val="10"/>
      <c:depthPercent val="110"/>
      <c:perspective val="0"/>
    </c:view3D>
    <c:plotArea>
      <c:layout>
        <c:manualLayout>
          <c:layoutTarget val="inner"/>
          <c:xMode val="edge"/>
          <c:yMode val="edge"/>
          <c:x val="0.10200918635170603"/>
          <c:y val="5.7205720572057209E-2"/>
          <c:w val="0.73187423447069333"/>
          <c:h val="0.82264736709891462"/>
        </c:manualLayout>
      </c:layout>
      <c:area3DChart>
        <c:grouping val="stacked"/>
        <c:ser>
          <c:idx val="0"/>
          <c:order val="0"/>
          <c:tx>
            <c:strRef>
              <c:f>'11GER'!$D$45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1.6666666666666701E-2"/>
                  <c:y val="0"/>
                </c:manualLayout>
              </c:layout>
              <c:showVal val="1"/>
            </c:dLbl>
            <c:dLbl>
              <c:idx val="2"/>
              <c:layout>
                <c:manualLayout>
                  <c:x val="-5.8333333333334098E-2"/>
                  <c:y val="-4.6296296296295504E-3"/>
                </c:manualLayout>
              </c:layout>
              <c:showVal val="1"/>
            </c:dLbl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'11GER'!$E$44:$G$44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Total</c:v>
                </c:pt>
              </c:strCache>
            </c:strRef>
          </c:cat>
          <c:val>
            <c:numRef>
              <c:f>'11GER'!$E$45:$G$45</c:f>
              <c:numCache>
                <c:formatCode>0.0</c:formatCode>
                <c:ptCount val="3"/>
                <c:pt idx="0">
                  <c:v>22.277815826214322</c:v>
                </c:pt>
                <c:pt idx="1">
                  <c:v>19.773699713145216</c:v>
                </c:pt>
                <c:pt idx="2">
                  <c:v>21.079465170633089</c:v>
                </c:pt>
              </c:numCache>
            </c:numRef>
          </c:val>
        </c:ser>
        <c:ser>
          <c:idx val="1"/>
          <c:order val="1"/>
          <c:tx>
            <c:strRef>
              <c:f>'11GER'!$D$46</c:f>
              <c:strCache>
                <c:ptCount val="1"/>
                <c:pt idx="0">
                  <c:v>SC</c:v>
                </c:pt>
              </c:strCache>
            </c:strRef>
          </c:tx>
          <c:dLbls>
            <c:dLbl>
              <c:idx val="0"/>
              <c:layout>
                <c:manualLayout>
                  <c:x val="1.3888888888889067E-2"/>
                  <c:y val="4.2437781360068645E-17"/>
                </c:manualLayout>
              </c:layout>
              <c:showVal val="1"/>
            </c:dLbl>
            <c:dLbl>
              <c:idx val="2"/>
              <c:layout>
                <c:manualLayout>
                  <c:x val="-5.8333333333334098E-2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'11GER'!$E$44:$G$44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Total</c:v>
                </c:pt>
              </c:strCache>
            </c:strRef>
          </c:cat>
          <c:val>
            <c:numRef>
              <c:f>'11GER'!$E$46:$G$46</c:f>
              <c:numCache>
                <c:formatCode>0.0</c:formatCode>
                <c:ptCount val="3"/>
                <c:pt idx="0">
                  <c:v>15.966605525862942</c:v>
                </c:pt>
                <c:pt idx="1">
                  <c:v>14.203934434959343</c:v>
                </c:pt>
                <c:pt idx="2">
                  <c:v>15.1242726669989</c:v>
                </c:pt>
              </c:numCache>
            </c:numRef>
          </c:val>
        </c:ser>
        <c:ser>
          <c:idx val="2"/>
          <c:order val="2"/>
          <c:tx>
            <c:strRef>
              <c:f>'11GER'!$D$47</c:f>
              <c:strCache>
                <c:ptCount val="1"/>
                <c:pt idx="0">
                  <c:v>ST</c:v>
                </c:pt>
              </c:strCache>
            </c:strRef>
          </c:tx>
          <c:dLbls>
            <c:dLbl>
              <c:idx val="0"/>
              <c:layout>
                <c:manualLayout>
                  <c:x val="1.3888888888889067E-2"/>
                  <c:y val="0"/>
                </c:manualLayout>
              </c:layout>
              <c:showVal val="1"/>
            </c:dLbl>
            <c:dLbl>
              <c:idx val="2"/>
              <c:layout>
                <c:manualLayout>
                  <c:x val="-5.2777777777777792E-2"/>
                  <c:y val="4.6296296296296901E-3"/>
                </c:manualLayout>
              </c:layout>
              <c:showVal val="1"/>
            </c:dLbl>
            <c:spPr>
              <a:noFill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'11GER'!$E$44:$G$44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Total</c:v>
                </c:pt>
              </c:strCache>
            </c:strRef>
          </c:cat>
          <c:val>
            <c:numRef>
              <c:f>'11GER'!$E$47:$G$47</c:f>
              <c:numCache>
                <c:formatCode>0.0</c:formatCode>
                <c:ptCount val="3"/>
                <c:pt idx="0">
                  <c:v>12.388555942694387</c:v>
                </c:pt>
                <c:pt idx="1">
                  <c:v>9.7265615462818076</c:v>
                </c:pt>
                <c:pt idx="2">
                  <c:v>11.042183852120466</c:v>
                </c:pt>
              </c:numCache>
            </c:numRef>
          </c:val>
        </c:ser>
        <c:gapDepth val="149"/>
        <c:axId val="37453824"/>
        <c:axId val="37455360"/>
        <c:axId val="0"/>
      </c:area3DChart>
      <c:catAx>
        <c:axId val="37453824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7455360"/>
        <c:crosses val="autoZero"/>
        <c:auto val="1"/>
        <c:lblAlgn val="ctr"/>
        <c:lblOffset val="100"/>
      </c:catAx>
      <c:valAx>
        <c:axId val="37455360"/>
        <c:scaling>
          <c:orientation val="minMax"/>
        </c:scaling>
        <c:axPos val="l"/>
        <c:numFmt formatCode="0.0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7453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8452909011373582"/>
          <c:y val="0.16061883353689746"/>
          <c:w val="0.38491535433070939"/>
          <c:h val="9.7904247117625146E-2"/>
        </c:manualLayout>
      </c:layout>
    </c:legend>
    <c:plotVisOnly val="1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 sz="900" b="1"/>
              <a:t>Figure 20:</a:t>
            </a:r>
            <a:r>
              <a:rPr lang="en-US" sz="900" b="1" baseline="0"/>
              <a:t> </a:t>
            </a:r>
            <a:r>
              <a:rPr lang="en-US" sz="900" b="1"/>
              <a:t> Social Category-wise Distribution of Teaching Staff</a:t>
            </a:r>
          </a:p>
        </c:rich>
      </c:tx>
      <c:layout>
        <c:manualLayout>
          <c:xMode val="edge"/>
          <c:yMode val="edge"/>
          <c:x val="0.14978384721348276"/>
          <c:y val="0.88010540184453223"/>
        </c:manualLayout>
      </c:layout>
      <c:overlay val="1"/>
    </c:title>
    <c:view3D>
      <c:rotX val="40"/>
      <c:rotY val="180"/>
      <c:perspective val="30"/>
    </c:view3D>
    <c:plotArea>
      <c:layout>
        <c:manualLayout>
          <c:layoutTarget val="inner"/>
          <c:xMode val="edge"/>
          <c:yMode val="edge"/>
          <c:x val="7.5936463665583917E-2"/>
          <c:y val="0.15177964378068978"/>
          <c:w val="0.8222557439499325"/>
          <c:h val="0.66482920262275114"/>
        </c:manualLayout>
      </c:layout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2.5370621775726411E-3"/>
                  <c:y val="-7.6317439486730934E-2"/>
                </c:manualLayout>
              </c:layout>
              <c:showPercent val="1"/>
            </c:dLbl>
            <c:numFmt formatCode="0.0%" sourceLinked="0"/>
            <c:txPr>
              <a:bodyPr/>
              <a:lstStyle/>
              <a:p>
                <a:pPr>
                  <a:defRPr sz="1000" baseline="0"/>
                </a:pPr>
                <a:endParaRPr lang="en-US"/>
              </a:p>
            </c:txPr>
            <c:showPercent val="1"/>
            <c:showLeaderLines val="1"/>
          </c:dLbls>
          <c:cat>
            <c:strRef>
              <c:f>'13TeacherCategory'!$B$43:$B$46</c:f>
              <c:strCache>
                <c:ptCount val="4"/>
                <c:pt idx="0">
                  <c:v>Others</c:v>
                </c:pt>
                <c:pt idx="1">
                  <c:v>SC</c:v>
                </c:pt>
                <c:pt idx="2">
                  <c:v>ST</c:v>
                </c:pt>
                <c:pt idx="3">
                  <c:v>OBC</c:v>
                </c:pt>
              </c:strCache>
            </c:strRef>
          </c:cat>
          <c:val>
            <c:numRef>
              <c:f>'13TeacherCategory'!$C$43:$C$46</c:f>
              <c:numCache>
                <c:formatCode>General</c:formatCode>
                <c:ptCount val="4"/>
                <c:pt idx="0">
                  <c:v>924734</c:v>
                </c:pt>
                <c:pt idx="1">
                  <c:v>92926</c:v>
                </c:pt>
                <c:pt idx="2">
                  <c:v>26728</c:v>
                </c:pt>
                <c:pt idx="3">
                  <c:v>293338</c:v>
                </c:pt>
              </c:numCache>
            </c:numRef>
          </c:val>
        </c:ser>
      </c:pie3DChart>
    </c:plotArea>
    <c:legend>
      <c:legendPos val="b"/>
      <c:layout>
        <c:manualLayout>
          <c:xMode val="edge"/>
          <c:yMode val="edge"/>
          <c:x val="0.11968844067277765"/>
          <c:y val="3.5525467065694295E-2"/>
          <c:w val="0.70014795666741292"/>
          <c:h val="0.10805556420072"/>
        </c:manualLayout>
      </c:layout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zero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/>
            </a:pPr>
            <a:r>
              <a:rPr lang="en-US" sz="900" b="1"/>
              <a:t>Figure 21: Teachers: SC, ST, OBC, Muslims: Top 10 States</a:t>
            </a:r>
          </a:p>
        </c:rich>
      </c:tx>
      <c:layout>
        <c:manualLayout>
          <c:xMode val="edge"/>
          <c:yMode val="edge"/>
          <c:x val="0.13435059037238872"/>
          <c:y val="0.89441874240428121"/>
        </c:manualLayout>
      </c:layout>
      <c:overlay val="1"/>
      <c:spPr>
        <a:solidFill>
          <a:schemeClr val="bg1">
            <a:lumMod val="85000"/>
          </a:schemeClr>
        </a:solidFill>
      </c:spPr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044812518326217"/>
          <c:y val="3.4590520542908794E-2"/>
          <c:w val="0.82671153777010764"/>
          <c:h val="0.48449074215917581"/>
        </c:manualLayout>
      </c:layout>
      <c:barChart>
        <c:barDir val="col"/>
        <c:grouping val="clustered"/>
        <c:ser>
          <c:idx val="0"/>
          <c:order val="0"/>
          <c:tx>
            <c:strRef>
              <c:f>'13TeacherCategory'!$B$48</c:f>
              <c:strCache>
                <c:ptCount val="1"/>
                <c:pt idx="0">
                  <c:v>SC</c:v>
                </c:pt>
              </c:strCache>
            </c:strRef>
          </c:tx>
          <c:cat>
            <c:strRef>
              <c:f>'13TeacherCategory'!$A$49:$A$58</c:f>
              <c:strCache>
                <c:ptCount val="10"/>
                <c:pt idx="0">
                  <c:v>Tamil Nadu</c:v>
                </c:pt>
                <c:pt idx="1">
                  <c:v>Andhra Pradesh</c:v>
                </c:pt>
                <c:pt idx="2">
                  <c:v>Maharashtra</c:v>
                </c:pt>
                <c:pt idx="3">
                  <c:v>Uttar Pradesh</c:v>
                </c:pt>
                <c:pt idx="4">
                  <c:v>Karnataka</c:v>
                </c:pt>
                <c:pt idx="5">
                  <c:v>Madhya Pradesh</c:v>
                </c:pt>
                <c:pt idx="6">
                  <c:v>Rajasthan</c:v>
                </c:pt>
                <c:pt idx="7">
                  <c:v>Kerala</c:v>
                </c:pt>
                <c:pt idx="8">
                  <c:v>Gujarat</c:v>
                </c:pt>
                <c:pt idx="9">
                  <c:v>Haryana</c:v>
                </c:pt>
              </c:strCache>
            </c:strRef>
          </c:cat>
          <c:val>
            <c:numRef>
              <c:f>'13TeacherCategory'!$B$49:$B$58</c:f>
              <c:numCache>
                <c:formatCode>0.0</c:formatCode>
                <c:ptCount val="10"/>
                <c:pt idx="0">
                  <c:v>8.3505938346958111</c:v>
                </c:pt>
                <c:pt idx="1">
                  <c:v>10.802144628843283</c:v>
                </c:pt>
                <c:pt idx="2">
                  <c:v>10.567342393554066</c:v>
                </c:pt>
                <c:pt idx="3">
                  <c:v>5.7010710468032784</c:v>
                </c:pt>
                <c:pt idx="4">
                  <c:v>6.4995921884858658</c:v>
                </c:pt>
                <c:pt idx="5">
                  <c:v>5.8859994913530009</c:v>
                </c:pt>
                <c:pt idx="6">
                  <c:v>5.730852863010389</c:v>
                </c:pt>
                <c:pt idx="7">
                  <c:v>2.7035484072845608</c:v>
                </c:pt>
                <c:pt idx="8">
                  <c:v>4.7907442987219113</c:v>
                </c:pt>
                <c:pt idx="9">
                  <c:v>4.0674446425749951</c:v>
                </c:pt>
              </c:numCache>
            </c:numRef>
          </c:val>
        </c:ser>
        <c:ser>
          <c:idx val="1"/>
          <c:order val="1"/>
          <c:tx>
            <c:strRef>
              <c:f>'13TeacherCategory'!$C$48</c:f>
              <c:strCache>
                <c:ptCount val="1"/>
                <c:pt idx="0">
                  <c:v>ST</c:v>
                </c:pt>
              </c:strCache>
            </c:strRef>
          </c:tx>
          <c:cat>
            <c:strRef>
              <c:f>'13TeacherCategory'!$A$49:$A$58</c:f>
              <c:strCache>
                <c:ptCount val="10"/>
                <c:pt idx="0">
                  <c:v>Tamil Nadu</c:v>
                </c:pt>
                <c:pt idx="1">
                  <c:v>Andhra Pradesh</c:v>
                </c:pt>
                <c:pt idx="2">
                  <c:v>Maharashtra</c:v>
                </c:pt>
                <c:pt idx="3">
                  <c:v>Uttar Pradesh</c:v>
                </c:pt>
                <c:pt idx="4">
                  <c:v>Karnataka</c:v>
                </c:pt>
                <c:pt idx="5">
                  <c:v>Madhya Pradesh</c:v>
                </c:pt>
                <c:pt idx="6">
                  <c:v>Rajasthan</c:v>
                </c:pt>
                <c:pt idx="7">
                  <c:v>Kerala</c:v>
                </c:pt>
                <c:pt idx="8">
                  <c:v>Gujarat</c:v>
                </c:pt>
                <c:pt idx="9">
                  <c:v>Haryana</c:v>
                </c:pt>
              </c:strCache>
            </c:strRef>
          </c:cat>
          <c:val>
            <c:numRef>
              <c:f>'13TeacherCategory'!$C$49:$C$58</c:f>
              <c:numCache>
                <c:formatCode>0.0</c:formatCode>
                <c:ptCount val="10"/>
                <c:pt idx="0">
                  <c:v>0.33272370711499905</c:v>
                </c:pt>
                <c:pt idx="1">
                  <c:v>2.3572328943776104</c:v>
                </c:pt>
                <c:pt idx="2">
                  <c:v>1.553763722969467</c:v>
                </c:pt>
                <c:pt idx="3">
                  <c:v>0.3116026577051792</c:v>
                </c:pt>
                <c:pt idx="4">
                  <c:v>1.9297948631138335</c:v>
                </c:pt>
                <c:pt idx="5">
                  <c:v>2.8404755849440488</c:v>
                </c:pt>
                <c:pt idx="6">
                  <c:v>2.8573729564306998</c:v>
                </c:pt>
                <c:pt idx="7">
                  <c:v>0.21069320149362705</c:v>
                </c:pt>
                <c:pt idx="8">
                  <c:v>3.6170745969426115</c:v>
                </c:pt>
                <c:pt idx="9">
                  <c:v>0.16477439451052978</c:v>
                </c:pt>
              </c:numCache>
            </c:numRef>
          </c:val>
        </c:ser>
        <c:ser>
          <c:idx val="2"/>
          <c:order val="2"/>
          <c:tx>
            <c:strRef>
              <c:f>'13TeacherCategory'!$D$48</c:f>
              <c:strCache>
                <c:ptCount val="1"/>
                <c:pt idx="0">
                  <c:v>OBC</c:v>
                </c:pt>
              </c:strCache>
            </c:strRef>
          </c:tx>
          <c:cat>
            <c:strRef>
              <c:f>'13TeacherCategory'!$A$49:$A$58</c:f>
              <c:strCache>
                <c:ptCount val="10"/>
                <c:pt idx="0">
                  <c:v>Tamil Nadu</c:v>
                </c:pt>
                <c:pt idx="1">
                  <c:v>Andhra Pradesh</c:v>
                </c:pt>
                <c:pt idx="2">
                  <c:v>Maharashtra</c:v>
                </c:pt>
                <c:pt idx="3">
                  <c:v>Uttar Pradesh</c:v>
                </c:pt>
                <c:pt idx="4">
                  <c:v>Karnataka</c:v>
                </c:pt>
                <c:pt idx="5">
                  <c:v>Madhya Pradesh</c:v>
                </c:pt>
                <c:pt idx="6">
                  <c:v>Rajasthan</c:v>
                </c:pt>
                <c:pt idx="7">
                  <c:v>Kerala</c:v>
                </c:pt>
                <c:pt idx="8">
                  <c:v>Gujarat</c:v>
                </c:pt>
                <c:pt idx="9">
                  <c:v>Haryana</c:v>
                </c:pt>
              </c:strCache>
            </c:strRef>
          </c:cat>
          <c:val>
            <c:numRef>
              <c:f>'13TeacherCategory'!$D$49:$D$58</c:f>
              <c:numCache>
                <c:formatCode>0.0</c:formatCode>
                <c:ptCount val="10"/>
                <c:pt idx="0">
                  <c:v>54.578256175219799</c:v>
                </c:pt>
                <c:pt idx="1">
                  <c:v>27.433474101225087</c:v>
                </c:pt>
                <c:pt idx="2">
                  <c:v>16.156227589946301</c:v>
                </c:pt>
                <c:pt idx="3">
                  <c:v>16.837722086759683</c:v>
                </c:pt>
                <c:pt idx="4">
                  <c:v>21.034610116803375</c:v>
                </c:pt>
                <c:pt idx="5">
                  <c:v>12.39986012207528</c:v>
                </c:pt>
                <c:pt idx="6">
                  <c:v>17.36651365064025</c:v>
                </c:pt>
                <c:pt idx="7">
                  <c:v>25.037027765609029</c:v>
                </c:pt>
                <c:pt idx="8">
                  <c:v>13.674713891905439</c:v>
                </c:pt>
                <c:pt idx="9">
                  <c:v>7.6157370832674989</c:v>
                </c:pt>
              </c:numCache>
            </c:numRef>
          </c:val>
        </c:ser>
        <c:ser>
          <c:idx val="3"/>
          <c:order val="3"/>
          <c:tx>
            <c:strRef>
              <c:f>'13TeacherCategory'!$E$48</c:f>
              <c:strCache>
                <c:ptCount val="1"/>
                <c:pt idx="0">
                  <c:v>Muslim</c:v>
                </c:pt>
              </c:strCache>
            </c:strRef>
          </c:tx>
          <c:cat>
            <c:strRef>
              <c:f>'13TeacherCategory'!$A$49:$A$58</c:f>
              <c:strCache>
                <c:ptCount val="10"/>
                <c:pt idx="0">
                  <c:v>Tamil Nadu</c:v>
                </c:pt>
                <c:pt idx="1">
                  <c:v>Andhra Pradesh</c:v>
                </c:pt>
                <c:pt idx="2">
                  <c:v>Maharashtra</c:v>
                </c:pt>
                <c:pt idx="3">
                  <c:v>Uttar Pradesh</c:v>
                </c:pt>
                <c:pt idx="4">
                  <c:v>Karnataka</c:v>
                </c:pt>
                <c:pt idx="5">
                  <c:v>Madhya Pradesh</c:v>
                </c:pt>
                <c:pt idx="6">
                  <c:v>Rajasthan</c:v>
                </c:pt>
                <c:pt idx="7">
                  <c:v>Kerala</c:v>
                </c:pt>
                <c:pt idx="8">
                  <c:v>Gujarat</c:v>
                </c:pt>
                <c:pt idx="9">
                  <c:v>Haryana</c:v>
                </c:pt>
              </c:strCache>
            </c:strRef>
          </c:cat>
          <c:val>
            <c:numRef>
              <c:f>'13TeacherCategory'!$E$49:$E$58</c:f>
              <c:numCache>
                <c:formatCode>0.0</c:formatCode>
                <c:ptCount val="10"/>
                <c:pt idx="0">
                  <c:v>1.9710023577110372</c:v>
                </c:pt>
                <c:pt idx="1">
                  <c:v>3.7629755272987087</c:v>
                </c:pt>
                <c:pt idx="2">
                  <c:v>2.2592249255184558</c:v>
                </c:pt>
                <c:pt idx="3">
                  <c:v>4.7900175363827548</c:v>
                </c:pt>
                <c:pt idx="4">
                  <c:v>3.4140748834274639</c:v>
                </c:pt>
                <c:pt idx="5">
                  <c:v>2.4844226856561544</c:v>
                </c:pt>
                <c:pt idx="6">
                  <c:v>1.4125795280663607</c:v>
                </c:pt>
                <c:pt idx="7">
                  <c:v>6.7192356634749775</c:v>
                </c:pt>
                <c:pt idx="8">
                  <c:v>1.1882883635452344</c:v>
                </c:pt>
                <c:pt idx="9">
                  <c:v>0.2911766697514841</c:v>
                </c:pt>
              </c:numCache>
            </c:numRef>
          </c:val>
        </c:ser>
        <c:axId val="38058240"/>
        <c:axId val="38072320"/>
      </c:barChart>
      <c:catAx>
        <c:axId val="38058240"/>
        <c:scaling>
          <c:orientation val="minMax"/>
        </c:scaling>
        <c:axPos val="b"/>
        <c:tickLblPos val="nextTo"/>
        <c:spPr>
          <a:noFill/>
          <a:ln>
            <a:noFill/>
          </a:ln>
        </c:spPr>
        <c:txPr>
          <a:bodyPr rot="-3600000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8072320"/>
        <c:crosses val="autoZero"/>
        <c:auto val="1"/>
        <c:lblAlgn val="ctr"/>
        <c:lblOffset val="100"/>
      </c:catAx>
      <c:valAx>
        <c:axId val="38072320"/>
        <c:scaling>
          <c:orientation val="minMax"/>
        </c:scaling>
        <c:axPos val="l"/>
        <c:numFmt formatCode="#,##0" sourceLinked="0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38058240"/>
        <c:crosses val="autoZero"/>
        <c:crossBetween val="between"/>
      </c:valAx>
      <c:spPr>
        <a:gradFill>
          <a:gsLst>
            <a:gs pos="0">
              <a:srgbClr val="FFEFD1"/>
            </a:gs>
            <a:gs pos="64999">
              <a:srgbClr val="F0EBD5"/>
            </a:gs>
            <a:gs pos="100000">
              <a:srgbClr val="D1C39F"/>
            </a:gs>
          </a:gsLst>
          <a:lin ang="5400000" scaled="0"/>
        </a:gradFill>
      </c:spPr>
    </c:plotArea>
    <c:legend>
      <c:legendPos val="t"/>
      <c:layout>
        <c:manualLayout>
          <c:xMode val="edge"/>
          <c:yMode val="edge"/>
          <c:x val="0.46846582533348136"/>
          <c:y val="0.15564202334630517"/>
          <c:w val="0.42105892927768296"/>
          <c:h val="7.7083999186449134E-2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/>
            </a:pPr>
            <a:r>
              <a:rPr lang="en-US" sz="900" b="1"/>
              <a:t>Figure 22: Teachers: Gender Distribution in Social and Religious Categories</a:t>
            </a:r>
          </a:p>
        </c:rich>
      </c:tx>
      <c:layout>
        <c:manualLayout>
          <c:xMode val="edge"/>
          <c:yMode val="edge"/>
          <c:x val="0.10166631512339168"/>
          <c:y val="0.82545683679899184"/>
        </c:manualLayout>
      </c:layout>
      <c:overlay val="1"/>
    </c:title>
    <c:view3D>
      <c:rAngAx val="1"/>
    </c:view3D>
    <c:plotArea>
      <c:layout>
        <c:manualLayout>
          <c:layoutTarget val="inner"/>
          <c:xMode val="edge"/>
          <c:yMode val="edge"/>
          <c:x val="0.13374134497688991"/>
          <c:y val="5.3140096618357446E-2"/>
          <c:w val="0.8198549427261268"/>
          <c:h val="0.55101753585149649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</c:spPr>
          </c:dPt>
          <c:dLbls>
            <c:showVal val="1"/>
          </c:dLbls>
          <c:cat>
            <c:strRef>
              <c:f>'13TeacherCategory'!$B$61:$B$67</c:f>
              <c:strCache>
                <c:ptCount val="7"/>
                <c:pt idx="0">
                  <c:v>All</c:v>
                </c:pt>
                <c:pt idx="1">
                  <c:v>SC</c:v>
                </c:pt>
                <c:pt idx="2">
                  <c:v>ST</c:v>
                </c:pt>
                <c:pt idx="3">
                  <c:v>OBC</c:v>
                </c:pt>
                <c:pt idx="4">
                  <c:v>PWD</c:v>
                </c:pt>
                <c:pt idx="5">
                  <c:v>Muslims</c:v>
                </c:pt>
                <c:pt idx="6">
                  <c:v>Other Minority</c:v>
                </c:pt>
              </c:strCache>
            </c:strRef>
          </c:cat>
          <c:val>
            <c:numRef>
              <c:f>'13TeacherCategory'!$C$61:$C$67</c:f>
              <c:numCache>
                <c:formatCode>General</c:formatCode>
                <c:ptCount val="7"/>
                <c:pt idx="0">
                  <c:v>64</c:v>
                </c:pt>
                <c:pt idx="1">
                  <c:v>53</c:v>
                </c:pt>
                <c:pt idx="2">
                  <c:v>61</c:v>
                </c:pt>
                <c:pt idx="3">
                  <c:v>63</c:v>
                </c:pt>
                <c:pt idx="4">
                  <c:v>49</c:v>
                </c:pt>
                <c:pt idx="5">
                  <c:v>51</c:v>
                </c:pt>
                <c:pt idx="6">
                  <c:v>131</c:v>
                </c:pt>
              </c:numCache>
            </c:numRef>
          </c:val>
        </c:ser>
        <c:shape val="cylinder"/>
        <c:axId val="38163200"/>
        <c:axId val="38164736"/>
        <c:axId val="0"/>
      </c:bar3DChart>
      <c:catAx>
        <c:axId val="3816320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38164736"/>
        <c:crosses val="autoZero"/>
        <c:auto val="1"/>
        <c:lblAlgn val="ctr"/>
        <c:lblOffset val="100"/>
      </c:catAx>
      <c:valAx>
        <c:axId val="38164736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8163200"/>
        <c:crosses val="autoZero"/>
        <c:crossBetween val="between"/>
      </c:valAx>
    </c:plotArea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885825</xdr:colOff>
      <xdr:row>41</xdr:row>
      <xdr:rowOff>142875</xdr:rowOff>
    </xdr:from>
    <xdr:to>
      <xdr:col>9</xdr:col>
      <xdr:colOff>85725</xdr:colOff>
      <xdr:row>53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</xdr:row>
      <xdr:rowOff>47625</xdr:rowOff>
    </xdr:from>
    <xdr:to>
      <xdr:col>13</xdr:col>
      <xdr:colOff>381000</xdr:colOff>
      <xdr:row>23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43</xdr:row>
      <xdr:rowOff>0</xdr:rowOff>
    </xdr:from>
    <xdr:to>
      <xdr:col>16</xdr:col>
      <xdr:colOff>342900</xdr:colOff>
      <xdr:row>56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15</xdr:col>
      <xdr:colOff>209550</xdr:colOff>
      <xdr:row>70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43</xdr:row>
      <xdr:rowOff>66675</xdr:rowOff>
    </xdr:from>
    <xdr:to>
      <xdr:col>17</xdr:col>
      <xdr:colOff>142875</xdr:colOff>
      <xdr:row>57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43</xdr:row>
      <xdr:rowOff>0</xdr:rowOff>
    </xdr:from>
    <xdr:to>
      <xdr:col>15</xdr:col>
      <xdr:colOff>400050</xdr:colOff>
      <xdr:row>57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619125</xdr:colOff>
      <xdr:row>40</xdr:row>
      <xdr:rowOff>85725</xdr:rowOff>
    </xdr:from>
    <xdr:to>
      <xdr:col>15</xdr:col>
      <xdr:colOff>342900</xdr:colOff>
      <xdr:row>54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41</xdr:row>
      <xdr:rowOff>123825</xdr:rowOff>
    </xdr:from>
    <xdr:to>
      <xdr:col>15</xdr:col>
      <xdr:colOff>177800</xdr:colOff>
      <xdr:row>55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58</xdr:row>
      <xdr:rowOff>0</xdr:rowOff>
    </xdr:from>
    <xdr:to>
      <xdr:col>16</xdr:col>
      <xdr:colOff>171450</xdr:colOff>
      <xdr:row>71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21</xdr:col>
      <xdr:colOff>610235</xdr:colOff>
      <xdr:row>55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42</xdr:row>
      <xdr:rowOff>114300</xdr:rowOff>
    </xdr:from>
    <xdr:to>
      <xdr:col>14</xdr:col>
      <xdr:colOff>161925</xdr:colOff>
      <xdr:row>58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42</xdr:row>
      <xdr:rowOff>47625</xdr:rowOff>
    </xdr:from>
    <xdr:to>
      <xdr:col>8</xdr:col>
      <xdr:colOff>523875</xdr:colOff>
      <xdr:row>57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0</xdr:rowOff>
    </xdr:from>
    <xdr:to>
      <xdr:col>3</xdr:col>
      <xdr:colOff>171450</xdr:colOff>
      <xdr:row>53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40</xdr:row>
      <xdr:rowOff>152400</xdr:rowOff>
    </xdr:from>
    <xdr:to>
      <xdr:col>8</xdr:col>
      <xdr:colOff>762000</xdr:colOff>
      <xdr:row>56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304800</xdr:rowOff>
    </xdr:from>
    <xdr:to>
      <xdr:col>17</xdr:col>
      <xdr:colOff>76201</xdr:colOff>
      <xdr:row>11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12</xdr:row>
      <xdr:rowOff>133350</xdr:rowOff>
    </xdr:from>
    <xdr:to>
      <xdr:col>14</xdr:col>
      <xdr:colOff>180975</xdr:colOff>
      <xdr:row>26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acher/Post-wiseTeach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llSA2012-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niversityDistance2012-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stanceStandAlo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2TeacherPost"/>
      <sheetName val="22TeacherPostEstimated"/>
      <sheetName val="22TeacherPostEstimatedUC"/>
      <sheetName val="22TeacherPostEstimatedU"/>
      <sheetName val="22aTypeTeacherPost"/>
      <sheetName val="22aTypeTeacherPostEstimated"/>
      <sheetName val="CollegeEst"/>
      <sheetName val="TypeUniversity-des"/>
      <sheetName val="University-des"/>
      <sheetName val="University-wiseTeacher"/>
      <sheetName val="TypeCollege-desCSAC"/>
      <sheetName val="TypeCollege-desCSothers"/>
      <sheetName val="TypeCollege-desexcCS"/>
      <sheetName val="College-des"/>
      <sheetName val="College-desAC"/>
      <sheetName val="College-wiseTeacher"/>
      <sheetName val="StandAlone-des"/>
      <sheetName val="StandAlone-wiseTeacher"/>
      <sheetName val="Sheet2"/>
    </sheetNames>
    <sheetDataSet>
      <sheetData sheetId="0"/>
      <sheetData sheetId="1"/>
      <sheetData sheetId="2"/>
      <sheetData sheetId="3"/>
      <sheetData sheetId="4">
        <row r="17">
          <cell r="X17">
            <v>24.455023654348761</v>
          </cell>
        </row>
        <row r="18">
          <cell r="X18">
            <v>21.643395331828906</v>
          </cell>
        </row>
      </sheetData>
      <sheetData sheetId="5"/>
      <sheetData sheetId="6"/>
      <sheetData sheetId="7"/>
      <sheetData sheetId="8">
        <row r="3">
          <cell r="B3" t="str">
            <v>Column Labels</v>
          </cell>
        </row>
      </sheetData>
      <sheetData sheetId="9"/>
      <sheetData sheetId="10"/>
      <sheetData sheetId="11"/>
      <sheetData sheetId="12"/>
      <sheetData sheetId="13">
        <row r="3">
          <cell r="B3" t="str">
            <v>Column Labels</v>
          </cell>
        </row>
      </sheetData>
      <sheetData sheetId="14">
        <row r="1">
          <cell r="A1" t="str">
            <v>University.type_id</v>
          </cell>
        </row>
      </sheetData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Report 61"/>
      <sheetName val="Type-wiseTotal"/>
      <sheetName val="Level-wiseALL"/>
      <sheetName val="Query1"/>
      <sheetName val="Value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Institution Type</v>
          </cell>
          <cell r="B1" t="str">
            <v>(All)</v>
          </cell>
        </row>
        <row r="2">
          <cell r="A2" t="str">
            <v>Match</v>
          </cell>
          <cell r="B2" t="str">
            <v>(All)</v>
          </cell>
        </row>
        <row r="3">
          <cell r="A3" t="str">
            <v>SurveyYear</v>
          </cell>
          <cell r="B3" t="str">
            <v>(All)</v>
          </cell>
        </row>
        <row r="5">
          <cell r="B5" t="str">
            <v>Values</v>
          </cell>
        </row>
        <row r="6">
          <cell r="A6" t="str">
            <v>Row Labels</v>
          </cell>
          <cell r="B6" t="str">
            <v>Sum of PhDMale</v>
          </cell>
          <cell r="C6" t="str">
            <v>Sum of PhDFemale</v>
          </cell>
          <cell r="E6" t="str">
            <v>Sum of MPhilMale</v>
          </cell>
          <cell r="F6" t="str">
            <v>Sum of MPhilFemale</v>
          </cell>
          <cell r="H6" t="str">
            <v>Sum of Post GraduateMale</v>
          </cell>
          <cell r="I6" t="str">
            <v>Sum of Post GraduateFemale</v>
          </cell>
          <cell r="K6" t="str">
            <v>Sum of Under GraduateMale</v>
          </cell>
          <cell r="L6" t="str">
            <v>Sum of Under GraduateFemale</v>
          </cell>
          <cell r="N6" t="str">
            <v>Sum of PG DiplomaMale</v>
          </cell>
          <cell r="O6" t="str">
            <v>Sum of PG DiplomaFemale</v>
          </cell>
          <cell r="Q6" t="str">
            <v>Sum of DiplomaMale</v>
          </cell>
          <cell r="R6" t="str">
            <v>Sum of DiplomaFemale</v>
          </cell>
          <cell r="T6" t="str">
            <v>Sum of CertificateMale</v>
          </cell>
          <cell r="U6" t="str">
            <v>Sum of CertificateFemale</v>
          </cell>
          <cell r="W6" t="str">
            <v>Sum of IntegratedMale</v>
          </cell>
          <cell r="X6" t="str">
            <v>Sum of IntegratedFemale</v>
          </cell>
        </row>
        <row r="7">
          <cell r="A7" t="str">
            <v>Andaman &amp; Nicobar Islands</v>
          </cell>
          <cell r="B7">
            <v>0</v>
          </cell>
          <cell r="C7">
            <v>0</v>
          </cell>
          <cell r="E7">
            <v>0</v>
          </cell>
          <cell r="F7">
            <v>0</v>
          </cell>
          <cell r="H7">
            <v>0</v>
          </cell>
          <cell r="I7">
            <v>0</v>
          </cell>
          <cell r="K7">
            <v>0</v>
          </cell>
          <cell r="L7">
            <v>0</v>
          </cell>
          <cell r="N7">
            <v>0</v>
          </cell>
          <cell r="O7">
            <v>0</v>
          </cell>
          <cell r="Q7">
            <v>42</v>
          </cell>
          <cell r="R7">
            <v>75</v>
          </cell>
          <cell r="T7">
            <v>0</v>
          </cell>
          <cell r="U7">
            <v>0</v>
          </cell>
          <cell r="W7">
            <v>0</v>
          </cell>
          <cell r="X7">
            <v>0</v>
          </cell>
        </row>
        <row r="8">
          <cell r="A8" t="str">
            <v>Andhra Pradesh</v>
          </cell>
          <cell r="B8">
            <v>0</v>
          </cell>
          <cell r="C8">
            <v>0</v>
          </cell>
          <cell r="E8">
            <v>0</v>
          </cell>
          <cell r="F8">
            <v>0</v>
          </cell>
          <cell r="H8">
            <v>136</v>
          </cell>
          <cell r="I8">
            <v>27</v>
          </cell>
          <cell r="K8">
            <v>1070</v>
          </cell>
          <cell r="L8">
            <v>1539</v>
          </cell>
          <cell r="N8">
            <v>0</v>
          </cell>
          <cell r="O8">
            <v>0</v>
          </cell>
          <cell r="Q8">
            <v>69851</v>
          </cell>
          <cell r="R8">
            <v>74212</v>
          </cell>
          <cell r="T8">
            <v>173</v>
          </cell>
          <cell r="U8">
            <v>858</v>
          </cell>
          <cell r="W8">
            <v>22</v>
          </cell>
          <cell r="X8">
            <v>75</v>
          </cell>
        </row>
        <row r="9">
          <cell r="A9" t="str">
            <v>Arunachal Pradesh</v>
          </cell>
          <cell r="B9">
            <v>0</v>
          </cell>
          <cell r="C9">
            <v>0</v>
          </cell>
          <cell r="E9">
            <v>0</v>
          </cell>
          <cell r="F9">
            <v>0</v>
          </cell>
          <cell r="H9">
            <v>0</v>
          </cell>
          <cell r="I9">
            <v>0</v>
          </cell>
          <cell r="K9">
            <v>0</v>
          </cell>
          <cell r="L9">
            <v>0</v>
          </cell>
          <cell r="N9">
            <v>0</v>
          </cell>
          <cell r="O9">
            <v>0</v>
          </cell>
          <cell r="Q9">
            <v>663</v>
          </cell>
          <cell r="R9">
            <v>253</v>
          </cell>
          <cell r="T9">
            <v>0</v>
          </cell>
          <cell r="U9">
            <v>0</v>
          </cell>
          <cell r="W9">
            <v>0</v>
          </cell>
          <cell r="X9">
            <v>0</v>
          </cell>
        </row>
        <row r="10">
          <cell r="A10" t="str">
            <v>Assam</v>
          </cell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N10">
            <v>18</v>
          </cell>
          <cell r="O10">
            <v>41</v>
          </cell>
          <cell r="Q10">
            <v>2380</v>
          </cell>
          <cell r="R10">
            <v>2887</v>
          </cell>
          <cell r="T10">
            <v>0</v>
          </cell>
          <cell r="U10">
            <v>37</v>
          </cell>
          <cell r="W10">
            <v>0</v>
          </cell>
          <cell r="X10">
            <v>0</v>
          </cell>
        </row>
        <row r="11">
          <cell r="A11" t="str">
            <v>Bihar</v>
          </cell>
          <cell r="B11">
            <v>0</v>
          </cell>
          <cell r="C11">
            <v>0</v>
          </cell>
          <cell r="E11">
            <v>0</v>
          </cell>
          <cell r="F11">
            <v>0</v>
          </cell>
          <cell r="H11">
            <v>23</v>
          </cell>
          <cell r="I11">
            <v>19</v>
          </cell>
          <cell r="K11">
            <v>455</v>
          </cell>
          <cell r="L11">
            <v>26</v>
          </cell>
          <cell r="N11">
            <v>55</v>
          </cell>
          <cell r="O11">
            <v>36</v>
          </cell>
          <cell r="Q11">
            <v>8852</v>
          </cell>
          <cell r="R11">
            <v>3228</v>
          </cell>
          <cell r="T11">
            <v>106</v>
          </cell>
          <cell r="U11">
            <v>94</v>
          </cell>
          <cell r="W11">
            <v>0</v>
          </cell>
          <cell r="X11">
            <v>0</v>
          </cell>
        </row>
        <row r="12">
          <cell r="A12" t="str">
            <v>Chandigarh</v>
          </cell>
          <cell r="B12">
            <v>0</v>
          </cell>
          <cell r="C12">
            <v>0</v>
          </cell>
          <cell r="E12">
            <v>0</v>
          </cell>
          <cell r="F12">
            <v>0</v>
          </cell>
          <cell r="H12">
            <v>0</v>
          </cell>
          <cell r="I12">
            <v>0</v>
          </cell>
          <cell r="K12">
            <v>0</v>
          </cell>
          <cell r="L12">
            <v>0</v>
          </cell>
          <cell r="N12">
            <v>0</v>
          </cell>
          <cell r="O12">
            <v>0</v>
          </cell>
          <cell r="Q12">
            <v>20</v>
          </cell>
          <cell r="R12">
            <v>655</v>
          </cell>
          <cell r="T12">
            <v>0</v>
          </cell>
          <cell r="U12">
            <v>0</v>
          </cell>
          <cell r="W12">
            <v>0</v>
          </cell>
          <cell r="X12">
            <v>0</v>
          </cell>
        </row>
        <row r="13">
          <cell r="A13" t="str">
            <v>Chhatisgarh</v>
          </cell>
          <cell r="B13">
            <v>0</v>
          </cell>
          <cell r="C13">
            <v>0</v>
          </cell>
          <cell r="E13">
            <v>0</v>
          </cell>
          <cell r="F13">
            <v>0</v>
          </cell>
          <cell r="H13">
            <v>74</v>
          </cell>
          <cell r="I13">
            <v>58</v>
          </cell>
          <cell r="K13">
            <v>97</v>
          </cell>
          <cell r="L13">
            <v>243</v>
          </cell>
          <cell r="N13">
            <v>309</v>
          </cell>
          <cell r="O13">
            <v>105</v>
          </cell>
          <cell r="Q13">
            <v>2537</v>
          </cell>
          <cell r="R13">
            <v>2391</v>
          </cell>
          <cell r="T13">
            <v>0</v>
          </cell>
          <cell r="U13">
            <v>0</v>
          </cell>
          <cell r="W13">
            <v>0</v>
          </cell>
          <cell r="X13">
            <v>0</v>
          </cell>
        </row>
        <row r="14">
          <cell r="A14" t="str">
            <v>Dadra &amp; Nagar Haveli</v>
          </cell>
          <cell r="B14">
            <v>0</v>
          </cell>
          <cell r="C14">
            <v>0</v>
          </cell>
          <cell r="E14">
            <v>0</v>
          </cell>
          <cell r="F14">
            <v>0</v>
          </cell>
          <cell r="H14">
            <v>0</v>
          </cell>
          <cell r="I14">
            <v>0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Q14">
            <v>0</v>
          </cell>
          <cell r="R14">
            <v>57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</row>
        <row r="15">
          <cell r="A15" t="str">
            <v>Daman &amp; Diu</v>
          </cell>
          <cell r="B15">
            <v>0</v>
          </cell>
          <cell r="C15">
            <v>0</v>
          </cell>
          <cell r="E15">
            <v>0</v>
          </cell>
          <cell r="F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Q15">
            <v>813</v>
          </cell>
          <cell r="R15">
            <v>132</v>
          </cell>
          <cell r="T15">
            <v>0</v>
          </cell>
          <cell r="U15">
            <v>0</v>
          </cell>
          <cell r="W15">
            <v>0</v>
          </cell>
          <cell r="X15">
            <v>0</v>
          </cell>
        </row>
        <row r="16">
          <cell r="A16" t="str">
            <v>Delhi</v>
          </cell>
          <cell r="B16">
            <v>0</v>
          </cell>
          <cell r="C16">
            <v>0</v>
          </cell>
          <cell r="E16">
            <v>0</v>
          </cell>
          <cell r="F16">
            <v>0</v>
          </cell>
          <cell r="H16">
            <v>139</v>
          </cell>
          <cell r="I16">
            <v>97</v>
          </cell>
          <cell r="K16">
            <v>57</v>
          </cell>
          <cell r="L16">
            <v>333</v>
          </cell>
          <cell r="N16">
            <v>642</v>
          </cell>
          <cell r="O16">
            <v>232</v>
          </cell>
          <cell r="Q16">
            <v>14666</v>
          </cell>
          <cell r="R16">
            <v>8261</v>
          </cell>
          <cell r="T16">
            <v>0</v>
          </cell>
          <cell r="U16">
            <v>166</v>
          </cell>
          <cell r="W16">
            <v>0</v>
          </cell>
          <cell r="X16">
            <v>0</v>
          </cell>
        </row>
        <row r="17">
          <cell r="A17" t="str">
            <v>Goa</v>
          </cell>
          <cell r="B17">
            <v>0</v>
          </cell>
          <cell r="C17">
            <v>0</v>
          </cell>
          <cell r="E17">
            <v>0</v>
          </cell>
          <cell r="F17">
            <v>0</v>
          </cell>
          <cell r="H17">
            <v>0</v>
          </cell>
          <cell r="I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Q17">
            <v>2106</v>
          </cell>
          <cell r="R17">
            <v>615</v>
          </cell>
          <cell r="T17">
            <v>0</v>
          </cell>
          <cell r="U17">
            <v>0</v>
          </cell>
          <cell r="W17">
            <v>0</v>
          </cell>
          <cell r="X17">
            <v>0</v>
          </cell>
        </row>
        <row r="18">
          <cell r="A18" t="str">
            <v>Gujarat</v>
          </cell>
          <cell r="B18">
            <v>63</v>
          </cell>
          <cell r="C18">
            <v>24</v>
          </cell>
          <cell r="E18">
            <v>0</v>
          </cell>
          <cell r="F18">
            <v>0</v>
          </cell>
          <cell r="H18">
            <v>834</v>
          </cell>
          <cell r="I18">
            <v>216</v>
          </cell>
          <cell r="K18">
            <v>0</v>
          </cell>
          <cell r="L18">
            <v>96</v>
          </cell>
          <cell r="N18">
            <v>658</v>
          </cell>
          <cell r="O18">
            <v>526</v>
          </cell>
          <cell r="Q18">
            <v>1634</v>
          </cell>
          <cell r="R18">
            <v>5717</v>
          </cell>
          <cell r="T18">
            <v>2928</v>
          </cell>
          <cell r="U18">
            <v>4570</v>
          </cell>
          <cell r="W18">
            <v>0</v>
          </cell>
          <cell r="X18">
            <v>0</v>
          </cell>
        </row>
        <row r="19">
          <cell r="A19" t="str">
            <v>Haryana</v>
          </cell>
          <cell r="B19">
            <v>0</v>
          </cell>
          <cell r="C19">
            <v>0</v>
          </cell>
          <cell r="E19">
            <v>0</v>
          </cell>
          <cell r="F19">
            <v>0</v>
          </cell>
          <cell r="H19">
            <v>154</v>
          </cell>
          <cell r="I19">
            <v>4</v>
          </cell>
          <cell r="K19">
            <v>695</v>
          </cell>
          <cell r="L19">
            <v>101</v>
          </cell>
          <cell r="N19">
            <v>250</v>
          </cell>
          <cell r="O19">
            <v>43</v>
          </cell>
          <cell r="Q19">
            <v>66859</v>
          </cell>
          <cell r="R19">
            <v>9768</v>
          </cell>
          <cell r="T19">
            <v>0</v>
          </cell>
          <cell r="U19">
            <v>0</v>
          </cell>
          <cell r="W19">
            <v>0</v>
          </cell>
          <cell r="X19">
            <v>0</v>
          </cell>
        </row>
        <row r="20">
          <cell r="A20" t="str">
            <v>Himachal Pradesh</v>
          </cell>
          <cell r="B20">
            <v>0</v>
          </cell>
          <cell r="C20">
            <v>0</v>
          </cell>
          <cell r="E20">
            <v>0</v>
          </cell>
          <cell r="F20">
            <v>0</v>
          </cell>
          <cell r="H20">
            <v>0</v>
          </cell>
          <cell r="I20">
            <v>0</v>
          </cell>
          <cell r="K20">
            <v>2</v>
          </cell>
          <cell r="L20">
            <v>136</v>
          </cell>
          <cell r="N20">
            <v>0</v>
          </cell>
          <cell r="O20">
            <v>0</v>
          </cell>
          <cell r="Q20">
            <v>11471</v>
          </cell>
          <cell r="R20">
            <v>4328</v>
          </cell>
          <cell r="T20">
            <v>394</v>
          </cell>
          <cell r="U20">
            <v>367</v>
          </cell>
          <cell r="W20">
            <v>0</v>
          </cell>
          <cell r="X20">
            <v>0</v>
          </cell>
        </row>
        <row r="21">
          <cell r="A21" t="str">
            <v>Jammu and Kashmir</v>
          </cell>
          <cell r="B21">
            <v>0</v>
          </cell>
          <cell r="C21">
            <v>0</v>
          </cell>
          <cell r="E21">
            <v>0</v>
          </cell>
          <cell r="F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Q21">
            <v>257</v>
          </cell>
          <cell r="R21">
            <v>76</v>
          </cell>
          <cell r="T21">
            <v>0</v>
          </cell>
          <cell r="U21">
            <v>0</v>
          </cell>
          <cell r="W21">
            <v>0</v>
          </cell>
          <cell r="X21">
            <v>0</v>
          </cell>
        </row>
        <row r="22">
          <cell r="A22" t="str">
            <v>Jharkhand</v>
          </cell>
          <cell r="B22">
            <v>0</v>
          </cell>
          <cell r="C22">
            <v>0</v>
          </cell>
          <cell r="E22">
            <v>0</v>
          </cell>
          <cell r="F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N22">
            <v>123</v>
          </cell>
          <cell r="O22">
            <v>22</v>
          </cell>
          <cell r="Q22">
            <v>0</v>
          </cell>
          <cell r="R22">
            <v>0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</row>
        <row r="23">
          <cell r="A23" t="str">
            <v>Karnataka</v>
          </cell>
          <cell r="B23">
            <v>21</v>
          </cell>
          <cell r="C23">
            <v>7</v>
          </cell>
          <cell r="E23">
            <v>0</v>
          </cell>
          <cell r="F23">
            <v>0</v>
          </cell>
          <cell r="H23">
            <v>2014</v>
          </cell>
          <cell r="I23">
            <v>979</v>
          </cell>
          <cell r="K23">
            <v>190</v>
          </cell>
          <cell r="L23">
            <v>1214</v>
          </cell>
          <cell r="N23">
            <v>460</v>
          </cell>
          <cell r="O23">
            <v>431</v>
          </cell>
          <cell r="Q23">
            <v>148091</v>
          </cell>
          <cell r="R23">
            <v>87738</v>
          </cell>
          <cell r="T23">
            <v>106</v>
          </cell>
          <cell r="U23">
            <v>448</v>
          </cell>
          <cell r="W23">
            <v>0</v>
          </cell>
          <cell r="X23">
            <v>0</v>
          </cell>
        </row>
        <row r="24">
          <cell r="A24" t="str">
            <v>Kerala</v>
          </cell>
          <cell r="B24">
            <v>0</v>
          </cell>
          <cell r="C24">
            <v>0</v>
          </cell>
          <cell r="E24">
            <v>0</v>
          </cell>
          <cell r="F24">
            <v>0</v>
          </cell>
          <cell r="H24">
            <v>1200</v>
          </cell>
          <cell r="I24">
            <v>272</v>
          </cell>
          <cell r="K24">
            <v>20</v>
          </cell>
          <cell r="L24">
            <v>70</v>
          </cell>
          <cell r="N24">
            <v>0</v>
          </cell>
          <cell r="O24">
            <v>0</v>
          </cell>
          <cell r="Q24">
            <v>27298</v>
          </cell>
          <cell r="R24">
            <v>31524</v>
          </cell>
          <cell r="T24">
            <v>339</v>
          </cell>
          <cell r="U24">
            <v>5462</v>
          </cell>
          <cell r="W24">
            <v>4</v>
          </cell>
          <cell r="X24">
            <v>71</v>
          </cell>
        </row>
        <row r="25">
          <cell r="A25" t="str">
            <v>Madhya Pradesh</v>
          </cell>
          <cell r="B25">
            <v>12</v>
          </cell>
          <cell r="C25">
            <v>4</v>
          </cell>
          <cell r="E25">
            <v>0</v>
          </cell>
          <cell r="F25">
            <v>0</v>
          </cell>
          <cell r="H25">
            <v>985</v>
          </cell>
          <cell r="I25">
            <v>244</v>
          </cell>
          <cell r="K25">
            <v>1315</v>
          </cell>
          <cell r="L25">
            <v>1590</v>
          </cell>
          <cell r="N25">
            <v>17</v>
          </cell>
          <cell r="O25">
            <v>39</v>
          </cell>
          <cell r="Q25">
            <v>1010</v>
          </cell>
          <cell r="R25">
            <v>1010</v>
          </cell>
          <cell r="T25">
            <v>0</v>
          </cell>
          <cell r="U25">
            <v>138</v>
          </cell>
          <cell r="W25">
            <v>146</v>
          </cell>
          <cell r="X25">
            <v>94</v>
          </cell>
        </row>
        <row r="26">
          <cell r="A26" t="str">
            <v>Maharashtra</v>
          </cell>
          <cell r="B26">
            <v>26</v>
          </cell>
          <cell r="C26">
            <v>15</v>
          </cell>
          <cell r="E26">
            <v>0</v>
          </cell>
          <cell r="F26">
            <v>0</v>
          </cell>
          <cell r="H26">
            <v>3271</v>
          </cell>
          <cell r="I26">
            <v>1841</v>
          </cell>
          <cell r="K26">
            <v>527</v>
          </cell>
          <cell r="L26">
            <v>411</v>
          </cell>
          <cell r="N26">
            <v>3463</v>
          </cell>
          <cell r="O26">
            <v>1738</v>
          </cell>
          <cell r="Q26">
            <v>224123</v>
          </cell>
          <cell r="R26">
            <v>130761</v>
          </cell>
          <cell r="T26">
            <v>294</v>
          </cell>
          <cell r="U26">
            <v>510</v>
          </cell>
          <cell r="W26">
            <v>0</v>
          </cell>
          <cell r="X26">
            <v>0</v>
          </cell>
        </row>
        <row r="27">
          <cell r="A27" t="str">
            <v>Meghalaya</v>
          </cell>
          <cell r="B27">
            <v>0</v>
          </cell>
          <cell r="C27">
            <v>0</v>
          </cell>
          <cell r="E27">
            <v>0</v>
          </cell>
          <cell r="F27">
            <v>0</v>
          </cell>
          <cell r="H27">
            <v>109</v>
          </cell>
          <cell r="I27">
            <v>34</v>
          </cell>
          <cell r="K27">
            <v>4</v>
          </cell>
          <cell r="L27">
            <v>182</v>
          </cell>
          <cell r="N27">
            <v>0</v>
          </cell>
          <cell r="O27">
            <v>0</v>
          </cell>
          <cell r="Q27">
            <v>709</v>
          </cell>
          <cell r="R27">
            <v>1291</v>
          </cell>
          <cell r="T27">
            <v>0</v>
          </cell>
          <cell r="U27">
            <v>0</v>
          </cell>
          <cell r="W27">
            <v>0</v>
          </cell>
          <cell r="X27">
            <v>0</v>
          </cell>
        </row>
        <row r="28">
          <cell r="A28" t="str">
            <v>Mizoram</v>
          </cell>
          <cell r="B28">
            <v>0</v>
          </cell>
          <cell r="C28">
            <v>0</v>
          </cell>
          <cell r="E28">
            <v>0</v>
          </cell>
          <cell r="F28">
            <v>0</v>
          </cell>
          <cell r="H28">
            <v>0</v>
          </cell>
          <cell r="I28">
            <v>0</v>
          </cell>
          <cell r="K28">
            <v>6</v>
          </cell>
          <cell r="L28">
            <v>13</v>
          </cell>
          <cell r="N28">
            <v>0</v>
          </cell>
          <cell r="O28">
            <v>0</v>
          </cell>
          <cell r="Q28">
            <v>357</v>
          </cell>
          <cell r="R28">
            <v>923</v>
          </cell>
          <cell r="T28">
            <v>5</v>
          </cell>
          <cell r="U28">
            <v>20</v>
          </cell>
          <cell r="W28">
            <v>0</v>
          </cell>
          <cell r="X28">
            <v>0</v>
          </cell>
        </row>
        <row r="29">
          <cell r="A29" t="str">
            <v>Nagaland</v>
          </cell>
          <cell r="B29">
            <v>0</v>
          </cell>
          <cell r="C29">
            <v>0</v>
          </cell>
          <cell r="E29">
            <v>0</v>
          </cell>
          <cell r="F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Q29">
            <v>393</v>
          </cell>
          <cell r="R29">
            <v>283</v>
          </cell>
          <cell r="T29">
            <v>0</v>
          </cell>
          <cell r="U29">
            <v>0</v>
          </cell>
          <cell r="W29">
            <v>0</v>
          </cell>
          <cell r="X29">
            <v>0</v>
          </cell>
        </row>
        <row r="30">
          <cell r="A30" t="str">
            <v>Odisha</v>
          </cell>
          <cell r="B30">
            <v>13</v>
          </cell>
          <cell r="C30">
            <v>5</v>
          </cell>
          <cell r="E30">
            <v>0</v>
          </cell>
          <cell r="F30">
            <v>0</v>
          </cell>
          <cell r="H30">
            <v>1958</v>
          </cell>
          <cell r="I30">
            <v>81</v>
          </cell>
          <cell r="K30">
            <v>654</v>
          </cell>
          <cell r="L30">
            <v>153</v>
          </cell>
          <cell r="N30">
            <v>441</v>
          </cell>
          <cell r="O30">
            <v>158</v>
          </cell>
          <cell r="Q30">
            <v>46892</v>
          </cell>
          <cell r="R30">
            <v>10404</v>
          </cell>
          <cell r="T30">
            <v>5840</v>
          </cell>
          <cell r="U30">
            <v>5748</v>
          </cell>
          <cell r="W30">
            <v>0</v>
          </cell>
          <cell r="X30">
            <v>0</v>
          </cell>
        </row>
        <row r="31">
          <cell r="A31" t="str">
            <v>Puducherry</v>
          </cell>
          <cell r="B31">
            <v>0</v>
          </cell>
          <cell r="C31">
            <v>0</v>
          </cell>
          <cell r="E31">
            <v>0</v>
          </cell>
          <cell r="F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Q31">
            <v>4112</v>
          </cell>
          <cell r="R31">
            <v>1739</v>
          </cell>
          <cell r="T31">
            <v>0</v>
          </cell>
          <cell r="U31">
            <v>0</v>
          </cell>
          <cell r="W31">
            <v>0</v>
          </cell>
          <cell r="X31">
            <v>0</v>
          </cell>
        </row>
        <row r="32">
          <cell r="A32" t="str">
            <v>Punjab</v>
          </cell>
          <cell r="B32">
            <v>0</v>
          </cell>
          <cell r="C32">
            <v>0</v>
          </cell>
          <cell r="E32">
            <v>0</v>
          </cell>
          <cell r="F32">
            <v>0</v>
          </cell>
          <cell r="H32">
            <v>0</v>
          </cell>
          <cell r="I32">
            <v>26</v>
          </cell>
          <cell r="K32">
            <v>69</v>
          </cell>
          <cell r="L32">
            <v>623</v>
          </cell>
          <cell r="N32">
            <v>118</v>
          </cell>
          <cell r="O32">
            <v>95</v>
          </cell>
          <cell r="Q32">
            <v>78973</v>
          </cell>
          <cell r="R32">
            <v>14664</v>
          </cell>
          <cell r="T32">
            <v>15</v>
          </cell>
          <cell r="U32">
            <v>89</v>
          </cell>
          <cell r="W32">
            <v>0</v>
          </cell>
          <cell r="X32">
            <v>0</v>
          </cell>
        </row>
        <row r="33">
          <cell r="A33" t="str">
            <v>Rajasthan</v>
          </cell>
          <cell r="B33">
            <v>28</v>
          </cell>
          <cell r="C33">
            <v>43</v>
          </cell>
          <cell r="E33">
            <v>0</v>
          </cell>
          <cell r="F33">
            <v>0</v>
          </cell>
          <cell r="H33">
            <v>18</v>
          </cell>
          <cell r="I33">
            <v>39</v>
          </cell>
          <cell r="K33">
            <v>607</v>
          </cell>
          <cell r="L33">
            <v>765</v>
          </cell>
          <cell r="N33">
            <v>546</v>
          </cell>
          <cell r="O33">
            <v>231</v>
          </cell>
          <cell r="Q33">
            <v>28867</v>
          </cell>
          <cell r="R33">
            <v>5277</v>
          </cell>
          <cell r="T33">
            <v>2397</v>
          </cell>
          <cell r="U33">
            <v>3624</v>
          </cell>
          <cell r="W33">
            <v>0</v>
          </cell>
          <cell r="X33">
            <v>0</v>
          </cell>
        </row>
        <row r="34">
          <cell r="A34" t="str">
            <v>Sikkim</v>
          </cell>
          <cell r="B34">
            <v>0</v>
          </cell>
          <cell r="C34">
            <v>0</v>
          </cell>
          <cell r="E34">
            <v>0</v>
          </cell>
          <cell r="F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Q34">
            <v>517</v>
          </cell>
          <cell r="R34">
            <v>266</v>
          </cell>
          <cell r="T34">
            <v>0</v>
          </cell>
          <cell r="U34">
            <v>40</v>
          </cell>
          <cell r="W34">
            <v>0</v>
          </cell>
          <cell r="X34">
            <v>0</v>
          </cell>
        </row>
        <row r="35">
          <cell r="A35" t="str">
            <v>Tamil Nadu</v>
          </cell>
          <cell r="B35">
            <v>0</v>
          </cell>
          <cell r="C35">
            <v>1</v>
          </cell>
          <cell r="E35">
            <v>0</v>
          </cell>
          <cell r="F35">
            <v>0</v>
          </cell>
          <cell r="H35">
            <v>322</v>
          </cell>
          <cell r="I35">
            <v>104</v>
          </cell>
          <cell r="K35">
            <v>350</v>
          </cell>
          <cell r="L35">
            <v>16</v>
          </cell>
          <cell r="N35">
            <v>1406</v>
          </cell>
          <cell r="O35">
            <v>170</v>
          </cell>
          <cell r="Q35">
            <v>353284</v>
          </cell>
          <cell r="R35">
            <v>67491</v>
          </cell>
          <cell r="T35">
            <v>103</v>
          </cell>
          <cell r="U35">
            <v>7</v>
          </cell>
          <cell r="W35">
            <v>0</v>
          </cell>
          <cell r="X35">
            <v>0</v>
          </cell>
        </row>
        <row r="36">
          <cell r="A36" t="str">
            <v>Tripura</v>
          </cell>
          <cell r="B36">
            <v>0</v>
          </cell>
          <cell r="C36">
            <v>0</v>
          </cell>
          <cell r="E36">
            <v>0</v>
          </cell>
          <cell r="F36">
            <v>0</v>
          </cell>
          <cell r="H36">
            <v>0</v>
          </cell>
          <cell r="I36">
            <v>0</v>
          </cell>
          <cell r="K36">
            <v>15</v>
          </cell>
          <cell r="L36">
            <v>1</v>
          </cell>
          <cell r="N36">
            <v>0</v>
          </cell>
          <cell r="O36">
            <v>0</v>
          </cell>
          <cell r="Q36">
            <v>247</v>
          </cell>
          <cell r="R36">
            <v>281</v>
          </cell>
          <cell r="T36">
            <v>0</v>
          </cell>
          <cell r="U36">
            <v>0</v>
          </cell>
          <cell r="W36">
            <v>0</v>
          </cell>
          <cell r="X36">
            <v>0</v>
          </cell>
        </row>
        <row r="37">
          <cell r="A37" t="str">
            <v>Uttar Pradesh</v>
          </cell>
          <cell r="B37">
            <v>63</v>
          </cell>
          <cell r="C37">
            <v>0</v>
          </cell>
          <cell r="E37">
            <v>0</v>
          </cell>
          <cell r="F37">
            <v>0</v>
          </cell>
          <cell r="H37">
            <v>895</v>
          </cell>
          <cell r="I37">
            <v>160</v>
          </cell>
          <cell r="K37">
            <v>265</v>
          </cell>
          <cell r="L37">
            <v>444</v>
          </cell>
          <cell r="N37">
            <v>669</v>
          </cell>
          <cell r="O37">
            <v>422</v>
          </cell>
          <cell r="Q37">
            <v>21951</v>
          </cell>
          <cell r="R37">
            <v>15996</v>
          </cell>
          <cell r="T37">
            <v>35054</v>
          </cell>
          <cell r="U37">
            <v>42680</v>
          </cell>
          <cell r="W37">
            <v>0</v>
          </cell>
          <cell r="X37">
            <v>0</v>
          </cell>
        </row>
        <row r="38">
          <cell r="A38" t="str">
            <v>Uttrakhand</v>
          </cell>
          <cell r="B38">
            <v>0</v>
          </cell>
          <cell r="C38">
            <v>0</v>
          </cell>
          <cell r="E38">
            <v>0</v>
          </cell>
          <cell r="F38">
            <v>0</v>
          </cell>
          <cell r="H38">
            <v>159</v>
          </cell>
          <cell r="I38">
            <v>82</v>
          </cell>
          <cell r="K38">
            <v>107</v>
          </cell>
          <cell r="L38">
            <v>188</v>
          </cell>
          <cell r="N38">
            <v>44</v>
          </cell>
          <cell r="O38">
            <v>100</v>
          </cell>
          <cell r="Q38">
            <v>13874</v>
          </cell>
          <cell r="R38">
            <v>5130</v>
          </cell>
          <cell r="T38">
            <v>612</v>
          </cell>
          <cell r="U38">
            <v>420</v>
          </cell>
          <cell r="W38">
            <v>0</v>
          </cell>
          <cell r="X38">
            <v>0</v>
          </cell>
        </row>
        <row r="39">
          <cell r="A39" t="str">
            <v>West Bengal</v>
          </cell>
          <cell r="B39">
            <v>43</v>
          </cell>
          <cell r="C39">
            <v>26</v>
          </cell>
          <cell r="E39">
            <v>0</v>
          </cell>
          <cell r="F39">
            <v>0</v>
          </cell>
          <cell r="H39">
            <v>0</v>
          </cell>
          <cell r="I39">
            <v>0</v>
          </cell>
          <cell r="K39">
            <v>0</v>
          </cell>
          <cell r="L39">
            <v>0</v>
          </cell>
          <cell r="N39">
            <v>797</v>
          </cell>
          <cell r="O39">
            <v>79</v>
          </cell>
          <cell r="Q39">
            <v>45777</v>
          </cell>
          <cell r="R39">
            <v>11306</v>
          </cell>
          <cell r="T39">
            <v>1707</v>
          </cell>
          <cell r="U39">
            <v>447</v>
          </cell>
          <cell r="W39">
            <v>0</v>
          </cell>
          <cell r="X39">
            <v>0</v>
          </cell>
        </row>
        <row r="40">
          <cell r="A40" t="str">
            <v>Grand Total</v>
          </cell>
          <cell r="B40">
            <v>269</v>
          </cell>
          <cell r="C40">
            <v>125</v>
          </cell>
          <cell r="E40">
            <v>0</v>
          </cell>
          <cell r="F40">
            <v>0</v>
          </cell>
          <cell r="H40">
            <v>12291</v>
          </cell>
          <cell r="I40">
            <v>4283</v>
          </cell>
          <cell r="K40">
            <v>6505</v>
          </cell>
          <cell r="L40">
            <v>8144</v>
          </cell>
          <cell r="N40">
            <v>10016</v>
          </cell>
          <cell r="O40">
            <v>4468</v>
          </cell>
          <cell r="Q40">
            <v>1178626</v>
          </cell>
          <cell r="R40">
            <v>498739</v>
          </cell>
          <cell r="T40">
            <v>50073</v>
          </cell>
          <cell r="U40">
            <v>65725</v>
          </cell>
          <cell r="W40">
            <v>172</v>
          </cell>
          <cell r="X40">
            <v>240</v>
          </cell>
        </row>
      </sheetData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port 141"/>
      <sheetName val="University-State"/>
      <sheetName val="RC-State"/>
      <sheetName val="StateDistance"/>
      <sheetName val="TypeStateDistance"/>
      <sheetName val="TypeRC-State"/>
      <sheetName val="TypeUniversity-State"/>
      <sheetName val="TypeUniversity-State (2)"/>
      <sheetName val="7UnivActwithConsUnit"/>
      <sheetName val="7UnivActwithConsUnitRegular"/>
      <sheetName val="Report 32A"/>
    </sheetNames>
    <sheetDataSet>
      <sheetData sheetId="0" refreshError="1"/>
      <sheetData sheetId="1" refreshError="1"/>
      <sheetData sheetId="2">
        <row r="3">
          <cell r="B3" t="str">
            <v>Column Labels</v>
          </cell>
        </row>
        <row r="4">
          <cell r="B4" t="str">
            <v>Post Graduate</v>
          </cell>
          <cell r="E4" t="str">
            <v>Under Graduate</v>
          </cell>
          <cell r="H4" t="str">
            <v>PG Diploma</v>
          </cell>
          <cell r="K4" t="str">
            <v>Diploma</v>
          </cell>
          <cell r="N4" t="str">
            <v>Certificate</v>
          </cell>
          <cell r="Q4" t="str">
            <v>Integrated</v>
          </cell>
        </row>
        <row r="5">
          <cell r="A5" t="str">
            <v>Row Labels</v>
          </cell>
          <cell r="B5" t="str">
            <v>Sum of Male</v>
          </cell>
          <cell r="C5" t="str">
            <v>Sum of Female</v>
          </cell>
          <cell r="E5" t="str">
            <v>Sum of Male</v>
          </cell>
          <cell r="F5" t="str">
            <v>Sum of Female</v>
          </cell>
          <cell r="H5" t="str">
            <v>Sum of Male</v>
          </cell>
          <cell r="I5" t="str">
            <v>Sum of Female</v>
          </cell>
          <cell r="K5" t="str">
            <v>Sum of Male</v>
          </cell>
          <cell r="L5" t="str">
            <v>Sum of Female</v>
          </cell>
          <cell r="N5" t="str">
            <v>Sum of Male</v>
          </cell>
          <cell r="O5" t="str">
            <v>Sum of Female</v>
          </cell>
          <cell r="Q5" t="str">
            <v>Sum of Male</v>
          </cell>
          <cell r="R5" t="str">
            <v>Sum of Female</v>
          </cell>
        </row>
        <row r="6">
          <cell r="A6" t="str">
            <v>Andaman &amp; Nicobar Islands</v>
          </cell>
          <cell r="B6">
            <v>348</v>
          </cell>
          <cell r="C6">
            <v>397</v>
          </cell>
          <cell r="E6">
            <v>1294</v>
          </cell>
          <cell r="F6">
            <v>1338</v>
          </cell>
          <cell r="H6">
            <v>61</v>
          </cell>
          <cell r="I6">
            <v>29</v>
          </cell>
          <cell r="K6">
            <v>16</v>
          </cell>
          <cell r="L6">
            <v>24</v>
          </cell>
          <cell r="N6">
            <v>24</v>
          </cell>
          <cell r="O6">
            <v>0</v>
          </cell>
        </row>
        <row r="7">
          <cell r="A7" t="str">
            <v>Andhra Pradesh</v>
          </cell>
          <cell r="B7">
            <v>72077</v>
          </cell>
          <cell r="C7">
            <v>68765</v>
          </cell>
          <cell r="E7">
            <v>250585</v>
          </cell>
          <cell r="F7">
            <v>187620</v>
          </cell>
          <cell r="H7">
            <v>5770</v>
          </cell>
          <cell r="I7">
            <v>2289</v>
          </cell>
          <cell r="K7">
            <v>620</v>
          </cell>
          <cell r="L7">
            <v>305</v>
          </cell>
          <cell r="N7">
            <v>216</v>
          </cell>
          <cell r="O7">
            <v>171</v>
          </cell>
          <cell r="Q7">
            <v>0</v>
          </cell>
          <cell r="R7">
            <v>0</v>
          </cell>
        </row>
        <row r="8">
          <cell r="A8" t="str">
            <v>Arunachal Pradesh</v>
          </cell>
          <cell r="B8">
            <v>784</v>
          </cell>
          <cell r="C8">
            <v>828</v>
          </cell>
          <cell r="E8">
            <v>1568</v>
          </cell>
          <cell r="F8">
            <v>1390</v>
          </cell>
          <cell r="H8">
            <v>25</v>
          </cell>
          <cell r="I8">
            <v>9</v>
          </cell>
          <cell r="K8">
            <v>1058</v>
          </cell>
          <cell r="L8">
            <v>452</v>
          </cell>
        </row>
        <row r="9">
          <cell r="A9" t="str">
            <v>Assam</v>
          </cell>
          <cell r="B9">
            <v>13642</v>
          </cell>
          <cell r="C9">
            <v>15367</v>
          </cell>
          <cell r="E9">
            <v>37712</v>
          </cell>
          <cell r="F9">
            <v>34081</v>
          </cell>
          <cell r="H9">
            <v>1665</v>
          </cell>
          <cell r="I9">
            <v>999</v>
          </cell>
          <cell r="K9">
            <v>5078</v>
          </cell>
          <cell r="L9">
            <v>4619</v>
          </cell>
        </row>
        <row r="10">
          <cell r="A10" t="str">
            <v>Bihar</v>
          </cell>
          <cell r="B10">
            <v>22817</v>
          </cell>
          <cell r="C10">
            <v>13522</v>
          </cell>
          <cell r="E10">
            <v>31688</v>
          </cell>
          <cell r="F10">
            <v>14702</v>
          </cell>
          <cell r="H10">
            <v>867</v>
          </cell>
          <cell r="I10">
            <v>182</v>
          </cell>
          <cell r="K10">
            <v>133</v>
          </cell>
          <cell r="L10">
            <v>99</v>
          </cell>
        </row>
        <row r="11">
          <cell r="A11" t="str">
            <v>Chandigarh</v>
          </cell>
          <cell r="B11">
            <v>2911</v>
          </cell>
          <cell r="C11">
            <v>4640</v>
          </cell>
          <cell r="E11">
            <v>10162</v>
          </cell>
          <cell r="F11">
            <v>4115</v>
          </cell>
          <cell r="H11">
            <v>179</v>
          </cell>
          <cell r="I11">
            <v>264</v>
          </cell>
          <cell r="K11">
            <v>22</v>
          </cell>
          <cell r="L11">
            <v>6</v>
          </cell>
          <cell r="N11">
            <v>12</v>
          </cell>
          <cell r="O11">
            <v>10</v>
          </cell>
        </row>
        <row r="12">
          <cell r="A12" t="str">
            <v>Chhatisgarh</v>
          </cell>
          <cell r="B12">
            <v>4911</v>
          </cell>
          <cell r="C12">
            <v>2462</v>
          </cell>
          <cell r="E12">
            <v>3968</v>
          </cell>
          <cell r="F12">
            <v>2896</v>
          </cell>
          <cell r="H12">
            <v>3168</v>
          </cell>
          <cell r="I12">
            <v>1697</v>
          </cell>
          <cell r="K12">
            <v>3357</v>
          </cell>
          <cell r="L12">
            <v>1512</v>
          </cell>
        </row>
        <row r="13">
          <cell r="A13" t="str">
            <v>Dadra &amp; Nagar Haveli</v>
          </cell>
          <cell r="B13">
            <v>25</v>
          </cell>
          <cell r="C13">
            <v>8</v>
          </cell>
          <cell r="E13">
            <v>7</v>
          </cell>
          <cell r="F13">
            <v>2</v>
          </cell>
        </row>
        <row r="14">
          <cell r="A14" t="str">
            <v>Delhi</v>
          </cell>
          <cell r="B14">
            <v>27566</v>
          </cell>
          <cell r="C14">
            <v>33950</v>
          </cell>
          <cell r="E14">
            <v>248623</v>
          </cell>
          <cell r="F14">
            <v>192299</v>
          </cell>
          <cell r="H14">
            <v>5511</v>
          </cell>
          <cell r="I14">
            <v>3173</v>
          </cell>
          <cell r="K14">
            <v>15987</v>
          </cell>
          <cell r="L14">
            <v>8632</v>
          </cell>
          <cell r="N14">
            <v>574</v>
          </cell>
          <cell r="O14">
            <v>428</v>
          </cell>
        </row>
        <row r="15">
          <cell r="A15" t="str">
            <v>Goa</v>
          </cell>
          <cell r="B15">
            <v>1914</v>
          </cell>
          <cell r="C15">
            <v>263</v>
          </cell>
          <cell r="E15">
            <v>2826</v>
          </cell>
          <cell r="F15">
            <v>371</v>
          </cell>
          <cell r="H15">
            <v>506</v>
          </cell>
          <cell r="I15">
            <v>32</v>
          </cell>
          <cell r="K15">
            <v>31</v>
          </cell>
          <cell r="L15">
            <v>5</v>
          </cell>
        </row>
        <row r="16">
          <cell r="A16" t="str">
            <v>Gujarat</v>
          </cell>
          <cell r="B16">
            <v>5423</v>
          </cell>
          <cell r="C16">
            <v>3137</v>
          </cell>
          <cell r="E16">
            <v>4422</v>
          </cell>
          <cell r="F16">
            <v>2303</v>
          </cell>
          <cell r="H16">
            <v>4224</v>
          </cell>
          <cell r="I16">
            <v>1100</v>
          </cell>
          <cell r="K16">
            <v>100</v>
          </cell>
          <cell r="L16">
            <v>385</v>
          </cell>
          <cell r="N16">
            <v>7</v>
          </cell>
          <cell r="O16">
            <v>13</v>
          </cell>
        </row>
        <row r="17">
          <cell r="A17" t="str">
            <v>Haryana</v>
          </cell>
          <cell r="B17">
            <v>6513</v>
          </cell>
          <cell r="C17">
            <v>3898</v>
          </cell>
          <cell r="E17">
            <v>5298</v>
          </cell>
          <cell r="F17">
            <v>2464</v>
          </cell>
          <cell r="H17">
            <v>1700</v>
          </cell>
          <cell r="I17">
            <v>442</v>
          </cell>
          <cell r="K17">
            <v>80</v>
          </cell>
          <cell r="L17">
            <v>118</v>
          </cell>
          <cell r="N17">
            <v>1</v>
          </cell>
          <cell r="O17">
            <v>0</v>
          </cell>
        </row>
        <row r="18">
          <cell r="A18" t="str">
            <v>Himachal Pradesh</v>
          </cell>
          <cell r="B18">
            <v>6426</v>
          </cell>
          <cell r="C18">
            <v>5868</v>
          </cell>
          <cell r="E18">
            <v>7690</v>
          </cell>
          <cell r="F18">
            <v>3360</v>
          </cell>
          <cell r="H18">
            <v>613</v>
          </cell>
          <cell r="I18">
            <v>243</v>
          </cell>
          <cell r="K18">
            <v>37</v>
          </cell>
          <cell r="L18">
            <v>194</v>
          </cell>
          <cell r="N18">
            <v>3</v>
          </cell>
          <cell r="O18">
            <v>1</v>
          </cell>
        </row>
        <row r="19">
          <cell r="A19" t="str">
            <v>Jammu and Kashmir</v>
          </cell>
          <cell r="B19">
            <v>17742</v>
          </cell>
          <cell r="C19">
            <v>20669</v>
          </cell>
          <cell r="E19">
            <v>14673</v>
          </cell>
          <cell r="F19">
            <v>11485</v>
          </cell>
          <cell r="H19">
            <v>1014</v>
          </cell>
          <cell r="I19">
            <v>452</v>
          </cell>
          <cell r="K19">
            <v>285</v>
          </cell>
          <cell r="L19">
            <v>479</v>
          </cell>
          <cell r="N19">
            <v>2</v>
          </cell>
          <cell r="O19">
            <v>0</v>
          </cell>
        </row>
        <row r="20">
          <cell r="A20" t="str">
            <v>Jharkhand</v>
          </cell>
          <cell r="B20">
            <v>5506</v>
          </cell>
          <cell r="C20">
            <v>5909</v>
          </cell>
          <cell r="E20">
            <v>9655</v>
          </cell>
          <cell r="F20">
            <v>5029</v>
          </cell>
          <cell r="H20">
            <v>1955</v>
          </cell>
          <cell r="I20">
            <v>480</v>
          </cell>
          <cell r="K20">
            <v>144</v>
          </cell>
          <cell r="L20">
            <v>499</v>
          </cell>
          <cell r="N20">
            <v>1</v>
          </cell>
          <cell r="O20">
            <v>0</v>
          </cell>
        </row>
        <row r="21">
          <cell r="A21" t="str">
            <v>Karnataka</v>
          </cell>
          <cell r="B21">
            <v>51796</v>
          </cell>
          <cell r="C21">
            <v>51878</v>
          </cell>
          <cell r="E21">
            <v>46363</v>
          </cell>
          <cell r="F21">
            <v>58756</v>
          </cell>
          <cell r="H21">
            <v>3122</v>
          </cell>
          <cell r="I21">
            <v>2214</v>
          </cell>
          <cell r="K21">
            <v>476</v>
          </cell>
          <cell r="L21">
            <v>495</v>
          </cell>
          <cell r="N21">
            <v>117</v>
          </cell>
          <cell r="O21">
            <v>137</v>
          </cell>
        </row>
        <row r="22">
          <cell r="A22" t="str">
            <v>Kerala</v>
          </cell>
          <cell r="B22">
            <v>10110</v>
          </cell>
          <cell r="C22">
            <v>13290</v>
          </cell>
          <cell r="E22">
            <v>21468</v>
          </cell>
          <cell r="F22">
            <v>26117</v>
          </cell>
          <cell r="H22">
            <v>10097</v>
          </cell>
          <cell r="I22">
            <v>536</v>
          </cell>
          <cell r="K22">
            <v>83</v>
          </cell>
          <cell r="L22">
            <v>48</v>
          </cell>
          <cell r="N22">
            <v>40</v>
          </cell>
          <cell r="O22">
            <v>3</v>
          </cell>
          <cell r="Q22">
            <v>9</v>
          </cell>
          <cell r="R22">
            <v>4</v>
          </cell>
        </row>
        <row r="23">
          <cell r="A23" t="str">
            <v>Madhya Pradesh</v>
          </cell>
          <cell r="B23">
            <v>20088</v>
          </cell>
          <cell r="C23">
            <v>9956</v>
          </cell>
          <cell r="E23">
            <v>87090</v>
          </cell>
          <cell r="F23">
            <v>51773</v>
          </cell>
          <cell r="H23">
            <v>2039</v>
          </cell>
          <cell r="I23">
            <v>927</v>
          </cell>
          <cell r="K23">
            <v>12542</v>
          </cell>
          <cell r="L23">
            <v>9455</v>
          </cell>
          <cell r="N23">
            <v>25</v>
          </cell>
          <cell r="O23">
            <v>24</v>
          </cell>
        </row>
        <row r="24">
          <cell r="A24" t="str">
            <v>Maharashtra</v>
          </cell>
          <cell r="B24">
            <v>29555</v>
          </cell>
          <cell r="C24">
            <v>10059</v>
          </cell>
          <cell r="E24">
            <v>190729</v>
          </cell>
          <cell r="F24">
            <v>106231</v>
          </cell>
          <cell r="H24">
            <v>5076</v>
          </cell>
          <cell r="I24">
            <v>1517</v>
          </cell>
          <cell r="K24">
            <v>13807</v>
          </cell>
          <cell r="L24">
            <v>5501</v>
          </cell>
          <cell r="N24">
            <v>323</v>
          </cell>
          <cell r="O24">
            <v>87</v>
          </cell>
        </row>
        <row r="25">
          <cell r="A25" t="str">
            <v>Manipur</v>
          </cell>
          <cell r="B25">
            <v>589</v>
          </cell>
          <cell r="C25">
            <v>519</v>
          </cell>
          <cell r="E25">
            <v>1564</v>
          </cell>
          <cell r="F25">
            <v>986</v>
          </cell>
          <cell r="H25">
            <v>44</v>
          </cell>
          <cell r="I25">
            <v>16</v>
          </cell>
          <cell r="K25">
            <v>5</v>
          </cell>
          <cell r="L25">
            <v>8</v>
          </cell>
        </row>
        <row r="26">
          <cell r="A26" t="str">
            <v>Meghalaya</v>
          </cell>
          <cell r="B26">
            <v>1011</v>
          </cell>
          <cell r="C26">
            <v>998</v>
          </cell>
          <cell r="E26">
            <v>1307</v>
          </cell>
          <cell r="F26">
            <v>1397</v>
          </cell>
          <cell r="H26">
            <v>160</v>
          </cell>
          <cell r="I26">
            <v>67</v>
          </cell>
          <cell r="K26">
            <v>29</v>
          </cell>
          <cell r="L26">
            <v>29</v>
          </cell>
          <cell r="N26">
            <v>352</v>
          </cell>
          <cell r="O26">
            <v>339</v>
          </cell>
        </row>
        <row r="27">
          <cell r="A27" t="str">
            <v>Mizoram</v>
          </cell>
          <cell r="B27">
            <v>731</v>
          </cell>
          <cell r="C27">
            <v>722</v>
          </cell>
          <cell r="E27">
            <v>1682</v>
          </cell>
          <cell r="F27">
            <v>1640</v>
          </cell>
          <cell r="H27">
            <v>60</v>
          </cell>
          <cell r="I27">
            <v>7</v>
          </cell>
          <cell r="K27">
            <v>247</v>
          </cell>
          <cell r="L27">
            <v>194</v>
          </cell>
        </row>
        <row r="28">
          <cell r="A28" t="str">
            <v>Nagaland</v>
          </cell>
          <cell r="B28">
            <v>7249</v>
          </cell>
          <cell r="C28">
            <v>750</v>
          </cell>
          <cell r="E28">
            <v>1779</v>
          </cell>
          <cell r="F28">
            <v>679</v>
          </cell>
          <cell r="H28">
            <v>10</v>
          </cell>
          <cell r="I28">
            <v>10</v>
          </cell>
          <cell r="K28">
            <v>4</v>
          </cell>
          <cell r="L28">
            <v>10</v>
          </cell>
        </row>
        <row r="29">
          <cell r="A29" t="str">
            <v>Odisha</v>
          </cell>
          <cell r="B29">
            <v>5720</v>
          </cell>
          <cell r="C29">
            <v>3668</v>
          </cell>
          <cell r="E29">
            <v>8230</v>
          </cell>
          <cell r="F29">
            <v>5488</v>
          </cell>
          <cell r="H29">
            <v>779</v>
          </cell>
          <cell r="I29">
            <v>283</v>
          </cell>
          <cell r="K29">
            <v>119</v>
          </cell>
          <cell r="L29">
            <v>97</v>
          </cell>
          <cell r="N29">
            <v>0</v>
          </cell>
          <cell r="O29">
            <v>0</v>
          </cell>
        </row>
        <row r="30">
          <cell r="A30" t="str">
            <v>Puducherry</v>
          </cell>
          <cell r="B30">
            <v>2764</v>
          </cell>
          <cell r="C30">
            <v>1558</v>
          </cell>
          <cell r="E30">
            <v>669</v>
          </cell>
          <cell r="F30">
            <v>727</v>
          </cell>
          <cell r="H30">
            <v>7</v>
          </cell>
          <cell r="I30">
            <v>3</v>
          </cell>
          <cell r="N30">
            <v>0</v>
          </cell>
          <cell r="O30">
            <v>4</v>
          </cell>
          <cell r="Q30">
            <v>9</v>
          </cell>
          <cell r="R30">
            <v>3</v>
          </cell>
        </row>
        <row r="31">
          <cell r="A31" t="str">
            <v>Punjab</v>
          </cell>
          <cell r="B31">
            <v>5434</v>
          </cell>
          <cell r="C31">
            <v>6871</v>
          </cell>
          <cell r="E31">
            <v>9672</v>
          </cell>
          <cell r="F31">
            <v>3512</v>
          </cell>
          <cell r="H31">
            <v>395</v>
          </cell>
          <cell r="I31">
            <v>439</v>
          </cell>
          <cell r="K31">
            <v>443</v>
          </cell>
          <cell r="L31">
            <v>480</v>
          </cell>
          <cell r="N31">
            <v>1</v>
          </cell>
          <cell r="O31">
            <v>0</v>
          </cell>
        </row>
        <row r="32">
          <cell r="A32" t="str">
            <v>Rajasthan</v>
          </cell>
          <cell r="B32">
            <v>19137</v>
          </cell>
          <cell r="C32">
            <v>8178</v>
          </cell>
          <cell r="E32">
            <v>24618</v>
          </cell>
          <cell r="F32">
            <v>11816</v>
          </cell>
          <cell r="H32">
            <v>3148</v>
          </cell>
          <cell r="I32">
            <v>798</v>
          </cell>
          <cell r="K32">
            <v>2594</v>
          </cell>
          <cell r="L32">
            <v>1115</v>
          </cell>
          <cell r="N32">
            <v>11</v>
          </cell>
          <cell r="O32">
            <v>41</v>
          </cell>
          <cell r="Q32">
            <v>2</v>
          </cell>
          <cell r="R32">
            <v>1</v>
          </cell>
        </row>
        <row r="33">
          <cell r="A33" t="str">
            <v>Sikkim</v>
          </cell>
          <cell r="B33">
            <v>1492</v>
          </cell>
          <cell r="C33">
            <v>1805</v>
          </cell>
          <cell r="E33">
            <v>1250</v>
          </cell>
          <cell r="F33">
            <v>2106</v>
          </cell>
          <cell r="H33">
            <v>19</v>
          </cell>
          <cell r="I33">
            <v>13</v>
          </cell>
          <cell r="K33">
            <v>92</v>
          </cell>
          <cell r="L33">
            <v>104</v>
          </cell>
        </row>
        <row r="34">
          <cell r="A34" t="str">
            <v>Tamil Nadu</v>
          </cell>
          <cell r="B34">
            <v>101963</v>
          </cell>
          <cell r="C34">
            <v>115561</v>
          </cell>
          <cell r="E34">
            <v>172785</v>
          </cell>
          <cell r="F34">
            <v>174942</v>
          </cell>
          <cell r="H34">
            <v>6045</v>
          </cell>
          <cell r="I34">
            <v>2124</v>
          </cell>
          <cell r="K34">
            <v>7672</v>
          </cell>
          <cell r="L34">
            <v>6835</v>
          </cell>
          <cell r="N34">
            <v>5119</v>
          </cell>
          <cell r="O34">
            <v>4654</v>
          </cell>
          <cell r="Q34">
            <v>277</v>
          </cell>
          <cell r="R34">
            <v>84</v>
          </cell>
        </row>
        <row r="35">
          <cell r="A35" t="str">
            <v>Tripura</v>
          </cell>
          <cell r="B35">
            <v>2664</v>
          </cell>
          <cell r="C35">
            <v>2205</v>
          </cell>
          <cell r="E35">
            <v>3668</v>
          </cell>
          <cell r="F35">
            <v>2067</v>
          </cell>
          <cell r="H35">
            <v>37</v>
          </cell>
          <cell r="I35">
            <v>11</v>
          </cell>
          <cell r="K35">
            <v>18</v>
          </cell>
          <cell r="L35">
            <v>9</v>
          </cell>
          <cell r="N35">
            <v>16</v>
          </cell>
          <cell r="O35">
            <v>5</v>
          </cell>
        </row>
        <row r="36">
          <cell r="A36" t="str">
            <v>Uttar Pradesh</v>
          </cell>
          <cell r="B36">
            <v>23724</v>
          </cell>
          <cell r="C36">
            <v>12325</v>
          </cell>
          <cell r="E36">
            <v>33304</v>
          </cell>
          <cell r="F36">
            <v>15237</v>
          </cell>
          <cell r="H36">
            <v>5138</v>
          </cell>
          <cell r="I36">
            <v>2356</v>
          </cell>
          <cell r="K36">
            <v>720</v>
          </cell>
          <cell r="L36">
            <v>912</v>
          </cell>
          <cell r="N36">
            <v>1175</v>
          </cell>
          <cell r="O36">
            <v>805</v>
          </cell>
        </row>
        <row r="37">
          <cell r="A37" t="str">
            <v>Uttrakhand</v>
          </cell>
          <cell r="B37">
            <v>6762</v>
          </cell>
          <cell r="C37">
            <v>6781</v>
          </cell>
          <cell r="E37">
            <v>6642</v>
          </cell>
          <cell r="F37">
            <v>4683</v>
          </cell>
          <cell r="H37">
            <v>891</v>
          </cell>
          <cell r="I37">
            <v>715</v>
          </cell>
          <cell r="K37">
            <v>1970</v>
          </cell>
          <cell r="L37">
            <v>1336</v>
          </cell>
          <cell r="N37">
            <v>6</v>
          </cell>
          <cell r="O37">
            <v>5</v>
          </cell>
        </row>
        <row r="38">
          <cell r="A38" t="str">
            <v>West Bengal</v>
          </cell>
          <cell r="B38">
            <v>40265</v>
          </cell>
          <cell r="C38">
            <v>52894</v>
          </cell>
          <cell r="E38">
            <v>33199</v>
          </cell>
          <cell r="F38">
            <v>21010</v>
          </cell>
          <cell r="H38">
            <v>1087</v>
          </cell>
          <cell r="I38">
            <v>587</v>
          </cell>
          <cell r="K38">
            <v>406</v>
          </cell>
          <cell r="L38">
            <v>226</v>
          </cell>
          <cell r="N38">
            <v>77</v>
          </cell>
          <cell r="O38">
            <v>82</v>
          </cell>
        </row>
        <row r="39">
          <cell r="A39" t="str">
            <v>Grand Total</v>
          </cell>
          <cell r="B39">
            <v>519659</v>
          </cell>
          <cell r="C39">
            <v>479701</v>
          </cell>
          <cell r="E39">
            <v>1276190</v>
          </cell>
          <cell r="F39">
            <v>952622</v>
          </cell>
          <cell r="H39">
            <v>65412</v>
          </cell>
          <cell r="I39">
            <v>24014</v>
          </cell>
          <cell r="K39">
            <v>68175</v>
          </cell>
          <cell r="L39">
            <v>44183</v>
          </cell>
          <cell r="N39">
            <v>8102</v>
          </cell>
          <cell r="O39">
            <v>6809</v>
          </cell>
          <cell r="Q39">
            <v>297</v>
          </cell>
          <cell r="R39">
            <v>92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6aTotalDistanceEnr"/>
      <sheetName val="Report 103C"/>
      <sheetName val="StandAlonePooled"/>
    </sheetNames>
    <sheetDataSet>
      <sheetData sheetId="0">
        <row r="5">
          <cell r="I5">
            <v>0</v>
          </cell>
          <cell r="J5">
            <v>0</v>
          </cell>
          <cell r="L5">
            <v>0</v>
          </cell>
          <cell r="M5">
            <v>0</v>
          </cell>
          <cell r="O5">
            <v>0</v>
          </cell>
          <cell r="P5">
            <v>0</v>
          </cell>
          <cell r="R5">
            <v>0</v>
          </cell>
          <cell r="S5">
            <v>0</v>
          </cell>
          <cell r="U5">
            <v>0</v>
          </cell>
          <cell r="V5">
            <v>0</v>
          </cell>
          <cell r="X5">
            <v>0</v>
          </cell>
          <cell r="Y5">
            <v>0</v>
          </cell>
        </row>
        <row r="6">
          <cell r="I6">
            <v>0</v>
          </cell>
          <cell r="J6">
            <v>0</v>
          </cell>
          <cell r="L6">
            <v>0</v>
          </cell>
          <cell r="M6">
            <v>0</v>
          </cell>
          <cell r="O6">
            <v>0</v>
          </cell>
          <cell r="P6">
            <v>0</v>
          </cell>
          <cell r="R6">
            <v>1184</v>
          </cell>
          <cell r="S6">
            <v>164</v>
          </cell>
          <cell r="U6">
            <v>0</v>
          </cell>
          <cell r="V6">
            <v>0</v>
          </cell>
          <cell r="X6">
            <v>0</v>
          </cell>
          <cell r="Y6">
            <v>0</v>
          </cell>
        </row>
        <row r="7">
          <cell r="I7">
            <v>0</v>
          </cell>
          <cell r="J7">
            <v>0</v>
          </cell>
          <cell r="L7">
            <v>0</v>
          </cell>
          <cell r="M7">
            <v>0</v>
          </cell>
          <cell r="O7">
            <v>0</v>
          </cell>
          <cell r="P7">
            <v>0</v>
          </cell>
          <cell r="R7">
            <v>0</v>
          </cell>
          <cell r="S7">
            <v>0</v>
          </cell>
          <cell r="U7">
            <v>0</v>
          </cell>
          <cell r="V7">
            <v>0</v>
          </cell>
          <cell r="X7">
            <v>0</v>
          </cell>
          <cell r="Y7">
            <v>0</v>
          </cell>
        </row>
        <row r="8">
          <cell r="I8">
            <v>0</v>
          </cell>
          <cell r="J8">
            <v>0</v>
          </cell>
          <cell r="L8">
            <v>0</v>
          </cell>
          <cell r="M8">
            <v>0</v>
          </cell>
          <cell r="O8">
            <v>0</v>
          </cell>
          <cell r="P8">
            <v>0</v>
          </cell>
          <cell r="R8">
            <v>125</v>
          </cell>
          <cell r="S8">
            <v>73</v>
          </cell>
          <cell r="U8">
            <v>0</v>
          </cell>
          <cell r="V8">
            <v>0</v>
          </cell>
          <cell r="X8">
            <v>0</v>
          </cell>
          <cell r="Y8">
            <v>0</v>
          </cell>
        </row>
        <row r="9">
          <cell r="I9">
            <v>0</v>
          </cell>
          <cell r="J9">
            <v>0</v>
          </cell>
          <cell r="L9">
            <v>0</v>
          </cell>
          <cell r="M9">
            <v>0</v>
          </cell>
          <cell r="O9">
            <v>0</v>
          </cell>
          <cell r="P9">
            <v>0</v>
          </cell>
          <cell r="R9">
            <v>0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</row>
        <row r="10">
          <cell r="I10">
            <v>0</v>
          </cell>
          <cell r="J10">
            <v>0</v>
          </cell>
          <cell r="L10">
            <v>0</v>
          </cell>
          <cell r="M10">
            <v>0</v>
          </cell>
          <cell r="O10">
            <v>0</v>
          </cell>
          <cell r="P10">
            <v>0</v>
          </cell>
          <cell r="R10">
            <v>0</v>
          </cell>
          <cell r="S10">
            <v>0</v>
          </cell>
          <cell r="U10">
            <v>0</v>
          </cell>
          <cell r="V10">
            <v>0</v>
          </cell>
          <cell r="X10">
            <v>0</v>
          </cell>
          <cell r="Y10">
            <v>0</v>
          </cell>
        </row>
        <row r="11">
          <cell r="I11">
            <v>0</v>
          </cell>
          <cell r="J11">
            <v>0</v>
          </cell>
          <cell r="L11">
            <v>0</v>
          </cell>
          <cell r="M11">
            <v>0</v>
          </cell>
          <cell r="O11">
            <v>0</v>
          </cell>
          <cell r="P11">
            <v>0</v>
          </cell>
          <cell r="R11">
            <v>0</v>
          </cell>
          <cell r="S11">
            <v>0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</row>
        <row r="12">
          <cell r="I12">
            <v>0</v>
          </cell>
          <cell r="J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</row>
        <row r="13">
          <cell r="I13">
            <v>0</v>
          </cell>
          <cell r="J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</row>
        <row r="14">
          <cell r="I14">
            <v>0</v>
          </cell>
          <cell r="J14">
            <v>0</v>
          </cell>
          <cell r="L14">
            <v>57</v>
          </cell>
          <cell r="M14">
            <v>143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6</v>
          </cell>
          <cell r="X14">
            <v>0</v>
          </cell>
          <cell r="Y14">
            <v>0</v>
          </cell>
        </row>
        <row r="15">
          <cell r="I15">
            <v>0</v>
          </cell>
          <cell r="J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</row>
        <row r="16">
          <cell r="I16">
            <v>0</v>
          </cell>
          <cell r="J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R16">
            <v>507</v>
          </cell>
          <cell r="S16">
            <v>323</v>
          </cell>
          <cell r="U16">
            <v>170</v>
          </cell>
          <cell r="V16">
            <v>90</v>
          </cell>
          <cell r="X16">
            <v>0</v>
          </cell>
          <cell r="Y16">
            <v>0</v>
          </cell>
        </row>
        <row r="17">
          <cell r="I17">
            <v>0</v>
          </cell>
          <cell r="J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</row>
        <row r="18">
          <cell r="I18">
            <v>0</v>
          </cell>
          <cell r="J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</row>
        <row r="19">
          <cell r="I19">
            <v>0</v>
          </cell>
          <cell r="J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R19">
            <v>26</v>
          </cell>
          <cell r="S19">
            <v>5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</row>
        <row r="20">
          <cell r="I20">
            <v>0</v>
          </cell>
          <cell r="J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</row>
        <row r="21">
          <cell r="I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R21">
            <v>376</v>
          </cell>
          <cell r="S21">
            <v>306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</row>
        <row r="22">
          <cell r="I22">
            <v>761</v>
          </cell>
          <cell r="J22">
            <v>63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39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</row>
        <row r="23">
          <cell r="I23">
            <v>0</v>
          </cell>
          <cell r="J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</row>
        <row r="24">
          <cell r="I24">
            <v>0</v>
          </cell>
          <cell r="J24">
            <v>0</v>
          </cell>
          <cell r="L24">
            <v>147</v>
          </cell>
          <cell r="M24">
            <v>143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</row>
        <row r="25">
          <cell r="I25">
            <v>0</v>
          </cell>
          <cell r="J25">
            <v>0</v>
          </cell>
          <cell r="L25">
            <v>11</v>
          </cell>
          <cell r="M25">
            <v>22</v>
          </cell>
          <cell r="O25">
            <v>0</v>
          </cell>
          <cell r="P25">
            <v>0</v>
          </cell>
          <cell r="R25">
            <v>2866</v>
          </cell>
          <cell r="S25">
            <v>1298</v>
          </cell>
          <cell r="U25">
            <v>70</v>
          </cell>
          <cell r="V25">
            <v>110</v>
          </cell>
          <cell r="X25">
            <v>0</v>
          </cell>
          <cell r="Y25">
            <v>0</v>
          </cell>
        </row>
        <row r="26">
          <cell r="I26">
            <v>0</v>
          </cell>
          <cell r="J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</row>
        <row r="27">
          <cell r="I27">
            <v>0</v>
          </cell>
          <cell r="J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R27">
            <v>0</v>
          </cell>
          <cell r="S27">
            <v>160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</row>
        <row r="28">
          <cell r="I28">
            <v>0</v>
          </cell>
          <cell r="J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</row>
        <row r="29">
          <cell r="I29">
            <v>0</v>
          </cell>
          <cell r="J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</row>
        <row r="30">
          <cell r="I30">
            <v>0</v>
          </cell>
          <cell r="J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R30">
            <v>1246</v>
          </cell>
          <cell r="S30">
            <v>1584</v>
          </cell>
          <cell r="U30">
            <v>4248</v>
          </cell>
          <cell r="V30">
            <v>3436</v>
          </cell>
          <cell r="X30">
            <v>0</v>
          </cell>
          <cell r="Y30">
            <v>0</v>
          </cell>
        </row>
        <row r="31">
          <cell r="I31">
            <v>0</v>
          </cell>
          <cell r="J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</row>
        <row r="32">
          <cell r="I32">
            <v>0</v>
          </cell>
          <cell r="J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</row>
        <row r="33">
          <cell r="I33">
            <v>0</v>
          </cell>
          <cell r="J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  <cell r="U33">
            <v>5</v>
          </cell>
          <cell r="V33">
            <v>76</v>
          </cell>
          <cell r="X33">
            <v>0</v>
          </cell>
          <cell r="Y33">
            <v>0</v>
          </cell>
        </row>
        <row r="34">
          <cell r="I34">
            <v>0</v>
          </cell>
          <cell r="J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</row>
        <row r="35">
          <cell r="I35">
            <v>0</v>
          </cell>
          <cell r="J35">
            <v>0</v>
          </cell>
          <cell r="L35">
            <v>11</v>
          </cell>
          <cell r="M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</row>
        <row r="36">
          <cell r="I36">
            <v>0</v>
          </cell>
          <cell r="J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</row>
        <row r="37">
          <cell r="I37">
            <v>0</v>
          </cell>
          <cell r="J37">
            <v>0</v>
          </cell>
          <cell r="L37">
            <v>1</v>
          </cell>
          <cell r="M37">
            <v>4</v>
          </cell>
          <cell r="O37">
            <v>0</v>
          </cell>
          <cell r="P37">
            <v>0</v>
          </cell>
          <cell r="R37">
            <v>989</v>
          </cell>
          <cell r="S37">
            <v>1560</v>
          </cell>
          <cell r="U37">
            <v>26723</v>
          </cell>
          <cell r="V37">
            <v>34363</v>
          </cell>
          <cell r="X37">
            <v>0</v>
          </cell>
          <cell r="Y37">
            <v>0</v>
          </cell>
        </row>
        <row r="38">
          <cell r="I38">
            <v>0</v>
          </cell>
          <cell r="J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R38">
            <v>100</v>
          </cell>
          <cell r="S38">
            <v>94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</row>
        <row r="39">
          <cell r="I39">
            <v>0</v>
          </cell>
          <cell r="J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R39">
            <v>1512</v>
          </cell>
          <cell r="S39">
            <v>273</v>
          </cell>
          <cell r="U39">
            <v>1696</v>
          </cell>
          <cell r="V39">
            <v>308</v>
          </cell>
          <cell r="X39">
            <v>0</v>
          </cell>
          <cell r="Y39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 tint="-0.499984740745262"/>
  </sheetPr>
  <dimension ref="A1:O36"/>
  <sheetViews>
    <sheetView view="pageBreakPreview" zoomScaleSheetLayoutView="100" workbookViewId="0">
      <selection activeCell="D9" sqref="D9"/>
    </sheetView>
  </sheetViews>
  <sheetFormatPr defaultRowHeight="14.25"/>
  <cols>
    <col min="1" max="1" width="19.140625" style="28" bestFit="1" customWidth="1"/>
    <col min="2" max="2" width="5.28515625" style="28" customWidth="1"/>
    <col min="3" max="7" width="5.85546875" style="28" customWidth="1"/>
    <col min="8" max="9" width="6.140625" style="28" customWidth="1"/>
    <col min="10" max="11" width="5.85546875" style="28" customWidth="1"/>
    <col min="12" max="12" width="5" style="28" customWidth="1"/>
    <col min="13" max="14" width="7.5703125" style="28" customWidth="1"/>
    <col min="15" max="15" width="10.5703125" style="28" bestFit="1" customWidth="1"/>
    <col min="16" max="16384" width="9.140625" style="28"/>
  </cols>
  <sheetData>
    <row r="1" spans="1:15" s="68" customFormat="1" ht="27.75" customHeight="1">
      <c r="A1" s="66" t="s">
        <v>53</v>
      </c>
      <c r="B1" s="67" t="s">
        <v>61</v>
      </c>
      <c r="C1" s="13"/>
      <c r="D1" s="13"/>
      <c r="E1" s="13"/>
      <c r="F1" s="13"/>
      <c r="G1" s="13"/>
      <c r="H1" s="13"/>
      <c r="I1" s="13"/>
    </row>
    <row r="2" spans="1:15" s="29" customFormat="1" ht="116.25" customHeight="1">
      <c r="A2" s="34" t="s">
        <v>2</v>
      </c>
      <c r="B2" s="35" t="s">
        <v>155</v>
      </c>
      <c r="C2" s="35" t="s">
        <v>156</v>
      </c>
      <c r="D2" s="35" t="s">
        <v>157</v>
      </c>
      <c r="E2" s="35" t="s">
        <v>158</v>
      </c>
      <c r="F2" s="35" t="s">
        <v>159</v>
      </c>
      <c r="G2" s="35" t="s">
        <v>160</v>
      </c>
      <c r="H2" s="35" t="s">
        <v>161</v>
      </c>
      <c r="I2" s="35" t="s">
        <v>162</v>
      </c>
      <c r="J2" s="35" t="s">
        <v>163</v>
      </c>
      <c r="K2" s="35" t="s">
        <v>164</v>
      </c>
      <c r="L2" s="35" t="s">
        <v>11</v>
      </c>
      <c r="M2" s="35" t="s">
        <v>60</v>
      </c>
      <c r="N2" s="27"/>
      <c r="O2" s="27"/>
    </row>
    <row r="3" spans="1:15" s="29" customFormat="1">
      <c r="A3" s="227">
        <v>1</v>
      </c>
      <c r="B3" s="230">
        <v>2</v>
      </c>
      <c r="C3" s="227">
        <v>3</v>
      </c>
      <c r="D3" s="230">
        <v>4</v>
      </c>
      <c r="E3" s="227">
        <v>5</v>
      </c>
      <c r="F3" s="228">
        <v>6</v>
      </c>
      <c r="G3" s="227">
        <v>7</v>
      </c>
      <c r="H3" s="228">
        <v>8</v>
      </c>
      <c r="I3" s="227">
        <v>9</v>
      </c>
      <c r="J3" s="228">
        <v>10</v>
      </c>
      <c r="K3" s="227">
        <v>11</v>
      </c>
      <c r="L3" s="228">
        <v>12</v>
      </c>
      <c r="M3" s="227">
        <v>13</v>
      </c>
      <c r="N3" s="27"/>
      <c r="O3" s="27"/>
    </row>
    <row r="4" spans="1:15" ht="18.75" customHeight="1">
      <c r="A4" s="32" t="s">
        <v>15</v>
      </c>
      <c r="B4" s="33">
        <v>3</v>
      </c>
      <c r="C4" s="33"/>
      <c r="D4" s="33">
        <v>2</v>
      </c>
      <c r="E4" s="33">
        <v>31</v>
      </c>
      <c r="F4" s="33">
        <v>1</v>
      </c>
      <c r="G4" s="33"/>
      <c r="H4" s="33">
        <v>2</v>
      </c>
      <c r="I4" s="33">
        <v>2</v>
      </c>
      <c r="J4" s="33"/>
      <c r="K4" s="33">
        <v>5</v>
      </c>
      <c r="L4" s="33">
        <v>1</v>
      </c>
      <c r="M4" s="229">
        <f>SUM(B4:L4)</f>
        <v>47</v>
      </c>
      <c r="N4" s="27"/>
      <c r="O4" s="27"/>
    </row>
    <row r="5" spans="1:15" ht="18.75" customHeight="1">
      <c r="A5" s="32" t="s">
        <v>16</v>
      </c>
      <c r="B5" s="33">
        <v>1</v>
      </c>
      <c r="C5" s="33"/>
      <c r="D5" s="33">
        <v>1</v>
      </c>
      <c r="E5" s="33"/>
      <c r="F5" s="33"/>
      <c r="G5" s="33"/>
      <c r="H5" s="33"/>
      <c r="I5" s="33">
        <v>1</v>
      </c>
      <c r="J5" s="33"/>
      <c r="K5" s="33"/>
      <c r="L5" s="33"/>
      <c r="M5" s="229">
        <f t="shared" ref="M5:M34" si="0">SUM(B5:L5)</f>
        <v>3</v>
      </c>
      <c r="N5" s="27"/>
      <c r="O5" s="27"/>
    </row>
    <row r="6" spans="1:15" ht="18.75" customHeight="1">
      <c r="A6" s="32" t="s">
        <v>17</v>
      </c>
      <c r="B6" s="33">
        <v>2</v>
      </c>
      <c r="C6" s="33"/>
      <c r="D6" s="33">
        <v>2</v>
      </c>
      <c r="E6" s="33">
        <v>4</v>
      </c>
      <c r="F6" s="33">
        <v>1</v>
      </c>
      <c r="G6" s="33">
        <v>3</v>
      </c>
      <c r="H6" s="33"/>
      <c r="I6" s="33"/>
      <c r="J6" s="33"/>
      <c r="K6" s="33"/>
      <c r="L6" s="33"/>
      <c r="M6" s="229">
        <f t="shared" si="0"/>
        <v>12</v>
      </c>
      <c r="N6" s="27"/>
      <c r="O6" s="27"/>
    </row>
    <row r="7" spans="1:15" ht="18.75" customHeight="1">
      <c r="A7" s="32" t="s">
        <v>18</v>
      </c>
      <c r="B7" s="33">
        <v>1</v>
      </c>
      <c r="C7" s="33"/>
      <c r="D7" s="33">
        <v>2</v>
      </c>
      <c r="E7" s="33">
        <v>14</v>
      </c>
      <c r="F7" s="33">
        <v>1</v>
      </c>
      <c r="G7" s="33"/>
      <c r="H7" s="33">
        <v>1</v>
      </c>
      <c r="I7" s="33">
        <v>1</v>
      </c>
      <c r="J7" s="33"/>
      <c r="K7" s="33"/>
      <c r="L7" s="33"/>
      <c r="M7" s="229">
        <f t="shared" si="0"/>
        <v>20</v>
      </c>
      <c r="N7" s="27"/>
      <c r="O7" s="27"/>
    </row>
    <row r="8" spans="1:15" ht="18.75" customHeight="1">
      <c r="A8" s="32" t="s">
        <v>19</v>
      </c>
      <c r="B8" s="33"/>
      <c r="C8" s="33"/>
      <c r="D8" s="33">
        <v>1</v>
      </c>
      <c r="E8" s="33">
        <v>1</v>
      </c>
      <c r="F8" s="33"/>
      <c r="G8" s="33"/>
      <c r="H8" s="33"/>
      <c r="I8" s="33">
        <v>1</v>
      </c>
      <c r="J8" s="33"/>
      <c r="K8" s="33"/>
      <c r="L8" s="33"/>
      <c r="M8" s="229">
        <f t="shared" si="0"/>
        <v>3</v>
      </c>
      <c r="N8" s="27"/>
      <c r="O8" s="27"/>
    </row>
    <row r="9" spans="1:15" ht="18.75" customHeight="1">
      <c r="A9" s="30" t="s">
        <v>56</v>
      </c>
      <c r="B9" s="33">
        <v>1</v>
      </c>
      <c r="C9" s="33"/>
      <c r="D9" s="33">
        <v>1</v>
      </c>
      <c r="E9" s="33">
        <v>11</v>
      </c>
      <c r="F9" s="33">
        <v>1</v>
      </c>
      <c r="G9" s="33">
        <v>5</v>
      </c>
      <c r="H9" s="33"/>
      <c r="I9" s="33"/>
      <c r="J9" s="33"/>
      <c r="K9" s="33"/>
      <c r="L9" s="33"/>
      <c r="M9" s="229">
        <f t="shared" si="0"/>
        <v>19</v>
      </c>
      <c r="N9" s="27"/>
      <c r="O9" s="27"/>
    </row>
    <row r="10" spans="1:15" ht="18.75" customHeight="1">
      <c r="A10" s="32" t="s">
        <v>23</v>
      </c>
      <c r="B10" s="33">
        <v>4</v>
      </c>
      <c r="C10" s="33">
        <v>1</v>
      </c>
      <c r="D10" s="33">
        <v>3</v>
      </c>
      <c r="E10" s="33">
        <v>5</v>
      </c>
      <c r="F10" s="33"/>
      <c r="G10" s="33"/>
      <c r="H10" s="33"/>
      <c r="I10" s="33">
        <v>9</v>
      </c>
      <c r="J10" s="33">
        <v>2</v>
      </c>
      <c r="K10" s="33">
        <v>1</v>
      </c>
      <c r="L10" s="33">
        <v>1</v>
      </c>
      <c r="M10" s="229">
        <f t="shared" si="0"/>
        <v>26</v>
      </c>
      <c r="N10" s="27"/>
      <c r="O10" s="27"/>
    </row>
    <row r="11" spans="1:15" ht="18.75" customHeight="1">
      <c r="A11" s="32" t="s">
        <v>24</v>
      </c>
      <c r="B11" s="33"/>
      <c r="C11" s="33"/>
      <c r="D11" s="33">
        <v>1</v>
      </c>
      <c r="E11" s="33">
        <v>1</v>
      </c>
      <c r="F11" s="33"/>
      <c r="G11" s="33"/>
      <c r="H11" s="33"/>
      <c r="I11" s="33"/>
      <c r="J11" s="33"/>
      <c r="K11" s="33"/>
      <c r="L11" s="33"/>
      <c r="M11" s="229">
        <f t="shared" si="0"/>
        <v>2</v>
      </c>
      <c r="N11" s="27"/>
      <c r="O11" s="27"/>
    </row>
    <row r="12" spans="1:15" ht="18.75" customHeight="1">
      <c r="A12" s="32" t="s">
        <v>25</v>
      </c>
      <c r="B12" s="33">
        <v>1</v>
      </c>
      <c r="C12" s="33"/>
      <c r="D12" s="33">
        <v>2</v>
      </c>
      <c r="E12" s="33">
        <v>23</v>
      </c>
      <c r="F12" s="33">
        <v>1</v>
      </c>
      <c r="G12" s="33">
        <v>12</v>
      </c>
      <c r="H12" s="33"/>
      <c r="I12" s="33"/>
      <c r="J12" s="33">
        <v>1</v>
      </c>
      <c r="K12" s="33">
        <v>1</v>
      </c>
      <c r="L12" s="33"/>
      <c r="M12" s="229">
        <f t="shared" si="0"/>
        <v>41</v>
      </c>
      <c r="N12" s="27"/>
      <c r="O12" s="27"/>
    </row>
    <row r="13" spans="1:15" ht="18.75" customHeight="1">
      <c r="A13" s="32" t="s">
        <v>26</v>
      </c>
      <c r="B13" s="33">
        <v>1</v>
      </c>
      <c r="C13" s="33"/>
      <c r="D13" s="33">
        <v>1</v>
      </c>
      <c r="E13" s="33">
        <v>10</v>
      </c>
      <c r="F13" s="33"/>
      <c r="G13" s="33">
        <v>8</v>
      </c>
      <c r="H13" s="33"/>
      <c r="I13" s="33">
        <v>2</v>
      </c>
      <c r="J13" s="33"/>
      <c r="K13" s="33">
        <v>3</v>
      </c>
      <c r="L13" s="33"/>
      <c r="M13" s="229">
        <f t="shared" si="0"/>
        <v>25</v>
      </c>
      <c r="N13" s="27"/>
      <c r="O13" s="27"/>
    </row>
    <row r="14" spans="1:15" ht="18.75" customHeight="1">
      <c r="A14" s="32" t="s">
        <v>27</v>
      </c>
      <c r="B14" s="33">
        <v>1</v>
      </c>
      <c r="C14" s="33"/>
      <c r="D14" s="33">
        <v>2</v>
      </c>
      <c r="E14" s="33">
        <v>4</v>
      </c>
      <c r="F14" s="33"/>
      <c r="G14" s="33">
        <v>15</v>
      </c>
      <c r="H14" s="33"/>
      <c r="I14" s="33"/>
      <c r="J14" s="33"/>
      <c r="K14" s="33"/>
      <c r="L14" s="33"/>
      <c r="M14" s="229">
        <f t="shared" si="0"/>
        <v>22</v>
      </c>
      <c r="N14" s="27"/>
      <c r="O14" s="27"/>
    </row>
    <row r="15" spans="1:15" ht="18.75" customHeight="1">
      <c r="A15" s="30" t="s">
        <v>57</v>
      </c>
      <c r="B15" s="33">
        <v>2</v>
      </c>
      <c r="C15" s="33"/>
      <c r="D15" s="33">
        <v>1</v>
      </c>
      <c r="E15" s="33">
        <v>7</v>
      </c>
      <c r="F15" s="33"/>
      <c r="G15" s="33"/>
      <c r="H15" s="33">
        <v>1</v>
      </c>
      <c r="I15" s="33"/>
      <c r="J15" s="33"/>
      <c r="K15" s="33"/>
      <c r="L15" s="33"/>
      <c r="M15" s="229">
        <f t="shared" si="0"/>
        <v>11</v>
      </c>
      <c r="N15" s="27"/>
      <c r="O15" s="27"/>
    </row>
    <row r="16" spans="1:15" ht="18.75" customHeight="1">
      <c r="A16" s="32" t="s">
        <v>29</v>
      </c>
      <c r="B16" s="33">
        <v>1</v>
      </c>
      <c r="C16" s="33"/>
      <c r="D16" s="33">
        <v>1</v>
      </c>
      <c r="E16" s="33">
        <v>7</v>
      </c>
      <c r="F16" s="33"/>
      <c r="G16" s="33">
        <v>1</v>
      </c>
      <c r="H16" s="33"/>
      <c r="I16" s="33">
        <v>1</v>
      </c>
      <c r="J16" s="33">
        <v>1</v>
      </c>
      <c r="K16" s="33"/>
      <c r="L16" s="33"/>
      <c r="M16" s="229">
        <f t="shared" si="0"/>
        <v>12</v>
      </c>
      <c r="N16" s="27"/>
      <c r="O16" s="27"/>
    </row>
    <row r="17" spans="1:15" ht="18.75" customHeight="1">
      <c r="A17" s="32" t="s">
        <v>30</v>
      </c>
      <c r="B17" s="33">
        <v>1</v>
      </c>
      <c r="C17" s="33"/>
      <c r="D17" s="33">
        <v>1</v>
      </c>
      <c r="E17" s="33">
        <v>24</v>
      </c>
      <c r="F17" s="33">
        <v>1</v>
      </c>
      <c r="G17" s="33">
        <v>3</v>
      </c>
      <c r="H17" s="33"/>
      <c r="I17" s="33">
        <v>4</v>
      </c>
      <c r="J17" s="33"/>
      <c r="K17" s="33">
        <v>11</v>
      </c>
      <c r="L17" s="33"/>
      <c r="M17" s="229">
        <f t="shared" si="0"/>
        <v>45</v>
      </c>
      <c r="N17" s="27"/>
      <c r="O17" s="27"/>
    </row>
    <row r="18" spans="1:15" ht="18.75" customHeight="1">
      <c r="A18" s="32" t="s">
        <v>31</v>
      </c>
      <c r="B18" s="33">
        <v>1</v>
      </c>
      <c r="C18" s="33"/>
      <c r="D18" s="33">
        <v>3</v>
      </c>
      <c r="E18" s="33">
        <v>11</v>
      </c>
      <c r="F18" s="33"/>
      <c r="G18" s="33"/>
      <c r="H18" s="33"/>
      <c r="I18" s="33">
        <v>2</v>
      </c>
      <c r="J18" s="33"/>
      <c r="K18" s="33"/>
      <c r="L18" s="33"/>
      <c r="M18" s="229">
        <f t="shared" si="0"/>
        <v>17</v>
      </c>
      <c r="N18" s="27"/>
      <c r="O18" s="27"/>
    </row>
    <row r="19" spans="1:15" ht="18.75" customHeight="1">
      <c r="A19" s="32" t="s">
        <v>33</v>
      </c>
      <c r="B19" s="33">
        <v>2</v>
      </c>
      <c r="C19" s="33"/>
      <c r="D19" s="33">
        <v>3</v>
      </c>
      <c r="E19" s="33">
        <v>17</v>
      </c>
      <c r="F19" s="33">
        <v>1</v>
      </c>
      <c r="G19" s="33">
        <v>9</v>
      </c>
      <c r="H19" s="33"/>
      <c r="I19" s="33">
        <v>3</v>
      </c>
      <c r="J19" s="33"/>
      <c r="K19" s="33"/>
      <c r="L19" s="33">
        <v>1</v>
      </c>
      <c r="M19" s="229">
        <f t="shared" si="0"/>
        <v>36</v>
      </c>
      <c r="N19" s="27"/>
      <c r="O19" s="27"/>
    </row>
    <row r="20" spans="1:15" ht="18.75" customHeight="1">
      <c r="A20" s="32" t="s">
        <v>34</v>
      </c>
      <c r="B20" s="33">
        <v>1</v>
      </c>
      <c r="C20" s="33"/>
      <c r="D20" s="33">
        <v>3</v>
      </c>
      <c r="E20" s="33">
        <v>19</v>
      </c>
      <c r="F20" s="33">
        <v>1</v>
      </c>
      <c r="G20" s="33"/>
      <c r="H20" s="33"/>
      <c r="I20" s="33">
        <v>7</v>
      </c>
      <c r="J20" s="33">
        <v>2</v>
      </c>
      <c r="K20" s="33">
        <v>12</v>
      </c>
      <c r="L20" s="33"/>
      <c r="M20" s="229">
        <f t="shared" si="0"/>
        <v>45</v>
      </c>
      <c r="N20" s="27"/>
      <c r="O20" s="27"/>
    </row>
    <row r="21" spans="1:15" ht="18.75" customHeight="1">
      <c r="A21" s="32" t="s">
        <v>35</v>
      </c>
      <c r="B21" s="33">
        <v>2</v>
      </c>
      <c r="C21" s="33"/>
      <c r="D21" s="33">
        <v>1</v>
      </c>
      <c r="E21" s="33"/>
      <c r="F21" s="33"/>
      <c r="G21" s="33"/>
      <c r="H21" s="33"/>
      <c r="I21" s="33"/>
      <c r="J21" s="33"/>
      <c r="K21" s="33"/>
      <c r="L21" s="33"/>
      <c r="M21" s="229">
        <f t="shared" si="0"/>
        <v>3</v>
      </c>
      <c r="N21" s="27"/>
      <c r="O21" s="27"/>
    </row>
    <row r="22" spans="1:15" ht="18.75" customHeight="1">
      <c r="A22" s="32" t="s">
        <v>36</v>
      </c>
      <c r="B22" s="33">
        <v>1</v>
      </c>
      <c r="C22" s="33"/>
      <c r="D22" s="33">
        <v>1</v>
      </c>
      <c r="E22" s="33"/>
      <c r="F22" s="33"/>
      <c r="G22" s="33">
        <v>8</v>
      </c>
      <c r="H22" s="33"/>
      <c r="I22" s="33"/>
      <c r="J22" s="33"/>
      <c r="K22" s="33"/>
      <c r="L22" s="33"/>
      <c r="M22" s="229">
        <f t="shared" si="0"/>
        <v>10</v>
      </c>
      <c r="N22" s="27"/>
      <c r="O22" s="27"/>
    </row>
    <row r="23" spans="1:15" ht="18.75" customHeight="1">
      <c r="A23" s="32" t="s">
        <v>37</v>
      </c>
      <c r="B23" s="33">
        <v>1</v>
      </c>
      <c r="C23" s="33"/>
      <c r="D23" s="33">
        <v>1</v>
      </c>
      <c r="E23" s="33"/>
      <c r="F23" s="33"/>
      <c r="G23" s="33">
        <v>1</v>
      </c>
      <c r="H23" s="33"/>
      <c r="I23" s="33"/>
      <c r="J23" s="33"/>
      <c r="K23" s="33"/>
      <c r="L23" s="33"/>
      <c r="M23" s="229">
        <f t="shared" si="0"/>
        <v>3</v>
      </c>
      <c r="N23" s="27"/>
      <c r="O23" s="27"/>
    </row>
    <row r="24" spans="1:15" ht="18.75" customHeight="1">
      <c r="A24" s="32" t="s">
        <v>38</v>
      </c>
      <c r="B24" s="33">
        <v>1</v>
      </c>
      <c r="C24" s="33"/>
      <c r="D24" s="33">
        <v>1</v>
      </c>
      <c r="E24" s="33"/>
      <c r="F24" s="33"/>
      <c r="G24" s="33">
        <v>2</v>
      </c>
      <c r="H24" s="33"/>
      <c r="I24" s="33"/>
      <c r="J24" s="33"/>
      <c r="K24" s="33"/>
      <c r="L24" s="33"/>
      <c r="M24" s="229">
        <f t="shared" si="0"/>
        <v>4</v>
      </c>
      <c r="N24" s="27"/>
      <c r="O24" s="27"/>
    </row>
    <row r="25" spans="1:15" ht="18.75" customHeight="1">
      <c r="A25" s="32" t="s">
        <v>39</v>
      </c>
      <c r="B25" s="33">
        <v>1</v>
      </c>
      <c r="C25" s="33"/>
      <c r="D25" s="33">
        <v>2</v>
      </c>
      <c r="E25" s="33">
        <v>12</v>
      </c>
      <c r="F25" s="33"/>
      <c r="G25" s="33">
        <v>2</v>
      </c>
      <c r="H25" s="33"/>
      <c r="I25" s="33"/>
      <c r="J25" s="33"/>
      <c r="K25" s="33">
        <v>2</v>
      </c>
      <c r="L25" s="33"/>
      <c r="M25" s="229">
        <f t="shared" si="0"/>
        <v>19</v>
      </c>
      <c r="N25" s="27"/>
      <c r="O25" s="27"/>
    </row>
    <row r="26" spans="1:15" ht="18.75" customHeight="1">
      <c r="A26" s="32" t="s">
        <v>40</v>
      </c>
      <c r="B26" s="33">
        <v>1</v>
      </c>
      <c r="C26" s="33"/>
      <c r="D26" s="33">
        <v>2</v>
      </c>
      <c r="E26" s="33"/>
      <c r="F26" s="33"/>
      <c r="G26" s="33"/>
      <c r="H26" s="33"/>
      <c r="I26" s="33"/>
      <c r="J26" s="33"/>
      <c r="K26" s="33">
        <v>1</v>
      </c>
      <c r="L26" s="33"/>
      <c r="M26" s="229">
        <f t="shared" si="0"/>
        <v>4</v>
      </c>
      <c r="N26" s="27"/>
      <c r="O26" s="27"/>
    </row>
    <row r="27" spans="1:15" ht="18.75" customHeight="1">
      <c r="A27" s="32" t="s">
        <v>41</v>
      </c>
      <c r="B27" s="33">
        <v>1</v>
      </c>
      <c r="C27" s="33"/>
      <c r="D27" s="33">
        <v>4</v>
      </c>
      <c r="E27" s="33">
        <v>8</v>
      </c>
      <c r="F27" s="33"/>
      <c r="G27" s="33">
        <v>4</v>
      </c>
      <c r="H27" s="33"/>
      <c r="I27" s="33">
        <v>1</v>
      </c>
      <c r="J27" s="33"/>
      <c r="K27" s="33">
        <v>1</v>
      </c>
      <c r="L27" s="33"/>
      <c r="M27" s="229">
        <f t="shared" si="0"/>
        <v>19</v>
      </c>
      <c r="N27" s="27"/>
      <c r="O27" s="27"/>
    </row>
    <row r="28" spans="1:15" ht="18.75" customHeight="1">
      <c r="A28" s="32" t="s">
        <v>42</v>
      </c>
      <c r="B28" s="33">
        <v>1</v>
      </c>
      <c r="C28" s="33"/>
      <c r="D28" s="33">
        <v>2</v>
      </c>
      <c r="E28" s="33">
        <v>14</v>
      </c>
      <c r="F28" s="33">
        <v>1</v>
      </c>
      <c r="G28" s="33">
        <v>20</v>
      </c>
      <c r="H28" s="33"/>
      <c r="I28" s="33"/>
      <c r="J28" s="33"/>
      <c r="K28" s="33">
        <v>8</v>
      </c>
      <c r="L28" s="33"/>
      <c r="M28" s="229">
        <f t="shared" si="0"/>
        <v>46</v>
      </c>
      <c r="N28" s="27"/>
      <c r="O28" s="27"/>
    </row>
    <row r="29" spans="1:15" ht="18.75" customHeight="1">
      <c r="A29" s="32" t="s">
        <v>43</v>
      </c>
      <c r="B29" s="33">
        <v>1</v>
      </c>
      <c r="C29" s="33"/>
      <c r="D29" s="33">
        <v>1</v>
      </c>
      <c r="E29" s="33"/>
      <c r="F29" s="33"/>
      <c r="G29" s="33">
        <v>4</v>
      </c>
      <c r="H29" s="33"/>
      <c r="I29" s="33"/>
      <c r="J29" s="33"/>
      <c r="K29" s="33"/>
      <c r="L29" s="33"/>
      <c r="M29" s="229">
        <f t="shared" si="0"/>
        <v>6</v>
      </c>
      <c r="N29" s="27"/>
      <c r="O29" s="27"/>
    </row>
    <row r="30" spans="1:15" ht="18.75" customHeight="1">
      <c r="A30" s="32" t="s">
        <v>44</v>
      </c>
      <c r="B30" s="33">
        <v>2</v>
      </c>
      <c r="C30" s="33"/>
      <c r="D30" s="33">
        <v>5</v>
      </c>
      <c r="E30" s="33">
        <v>20</v>
      </c>
      <c r="F30" s="33">
        <v>1</v>
      </c>
      <c r="G30" s="33"/>
      <c r="H30" s="33"/>
      <c r="I30" s="33"/>
      <c r="J30" s="33">
        <v>1</v>
      </c>
      <c r="K30" s="33">
        <v>27</v>
      </c>
      <c r="L30" s="33"/>
      <c r="M30" s="229">
        <f t="shared" si="0"/>
        <v>56</v>
      </c>
      <c r="N30" s="27"/>
      <c r="O30" s="27"/>
    </row>
    <row r="31" spans="1:15" ht="18.75" customHeight="1">
      <c r="A31" s="32" t="s">
        <v>45</v>
      </c>
      <c r="B31" s="33">
        <v>1</v>
      </c>
      <c r="C31" s="33"/>
      <c r="D31" s="33">
        <v>1</v>
      </c>
      <c r="E31" s="33"/>
      <c r="F31" s="33"/>
      <c r="G31" s="33">
        <v>1</v>
      </c>
      <c r="H31" s="33"/>
      <c r="I31" s="33"/>
      <c r="J31" s="33"/>
      <c r="K31" s="33"/>
      <c r="L31" s="33"/>
      <c r="M31" s="229">
        <f t="shared" si="0"/>
        <v>3</v>
      </c>
      <c r="N31" s="27"/>
      <c r="O31" s="27"/>
    </row>
    <row r="32" spans="1:15" ht="18.75" customHeight="1">
      <c r="A32" s="32" t="s">
        <v>47</v>
      </c>
      <c r="B32" s="33">
        <v>4</v>
      </c>
      <c r="C32" s="33"/>
      <c r="D32" s="33">
        <v>4</v>
      </c>
      <c r="E32" s="33">
        <v>21</v>
      </c>
      <c r="F32" s="33">
        <v>1</v>
      </c>
      <c r="G32" s="33">
        <v>18</v>
      </c>
      <c r="H32" s="33">
        <v>1</v>
      </c>
      <c r="I32" s="33">
        <v>3</v>
      </c>
      <c r="J32" s="33">
        <v>3</v>
      </c>
      <c r="K32" s="33">
        <v>4</v>
      </c>
      <c r="L32" s="33"/>
      <c r="M32" s="229">
        <f t="shared" si="0"/>
        <v>59</v>
      </c>
      <c r="N32" s="27"/>
      <c r="O32" s="27"/>
    </row>
    <row r="33" spans="1:15" ht="18.75" customHeight="1">
      <c r="A33" s="30" t="s">
        <v>58</v>
      </c>
      <c r="B33" s="33">
        <v>1</v>
      </c>
      <c r="C33" s="33"/>
      <c r="D33" s="33">
        <v>2</v>
      </c>
      <c r="E33" s="33">
        <v>7</v>
      </c>
      <c r="F33" s="33">
        <v>1</v>
      </c>
      <c r="G33" s="33">
        <v>6</v>
      </c>
      <c r="H33" s="33"/>
      <c r="I33" s="33">
        <v>1</v>
      </c>
      <c r="J33" s="33">
        <v>1</v>
      </c>
      <c r="K33" s="33">
        <v>2</v>
      </c>
      <c r="L33" s="33"/>
      <c r="M33" s="229">
        <f t="shared" si="0"/>
        <v>21</v>
      </c>
      <c r="N33" s="27"/>
      <c r="O33" s="27"/>
    </row>
    <row r="34" spans="1:15" ht="18.75" customHeight="1">
      <c r="A34" s="32" t="s">
        <v>48</v>
      </c>
      <c r="B34" s="33">
        <v>1</v>
      </c>
      <c r="C34" s="33"/>
      <c r="D34" s="33">
        <v>4</v>
      </c>
      <c r="E34" s="33">
        <v>19</v>
      </c>
      <c r="F34" s="33">
        <v>1</v>
      </c>
      <c r="G34" s="33"/>
      <c r="H34" s="33"/>
      <c r="I34" s="33"/>
      <c r="J34" s="33"/>
      <c r="K34" s="33">
        <v>1</v>
      </c>
      <c r="L34" s="33"/>
      <c r="M34" s="229">
        <f t="shared" si="0"/>
        <v>26</v>
      </c>
      <c r="N34" s="27"/>
      <c r="O34" s="27"/>
    </row>
    <row r="35" spans="1:15" ht="18.75" customHeight="1">
      <c r="A35" s="31" t="s">
        <v>49</v>
      </c>
      <c r="B35" s="229">
        <f>SUM(B4:B34)</f>
        <v>42</v>
      </c>
      <c r="C35" s="229">
        <f t="shared" ref="C35:M35" si="1">SUM(C4:C34)</f>
        <v>1</v>
      </c>
      <c r="D35" s="229">
        <f t="shared" si="1"/>
        <v>61</v>
      </c>
      <c r="E35" s="229">
        <f t="shared" si="1"/>
        <v>290</v>
      </c>
      <c r="F35" s="229">
        <f t="shared" si="1"/>
        <v>13</v>
      </c>
      <c r="G35" s="229">
        <f t="shared" si="1"/>
        <v>122</v>
      </c>
      <c r="H35" s="229">
        <f t="shared" si="1"/>
        <v>5</v>
      </c>
      <c r="I35" s="229">
        <f t="shared" si="1"/>
        <v>38</v>
      </c>
      <c r="J35" s="229">
        <f t="shared" si="1"/>
        <v>11</v>
      </c>
      <c r="K35" s="229">
        <f t="shared" si="1"/>
        <v>79</v>
      </c>
      <c r="L35" s="229">
        <f t="shared" si="1"/>
        <v>3</v>
      </c>
      <c r="M35" s="229">
        <f t="shared" si="1"/>
        <v>665</v>
      </c>
      <c r="N35" s="27"/>
      <c r="O35" s="27"/>
    </row>
    <row r="36" spans="1:15" ht="30.75" customHeight="1">
      <c r="A36" s="324" t="s">
        <v>62</v>
      </c>
      <c r="B36" s="324"/>
      <c r="C36" s="324"/>
      <c r="D36" s="324"/>
      <c r="E36" s="324"/>
      <c r="F36" s="324"/>
      <c r="G36" s="324"/>
      <c r="H36" s="324"/>
      <c r="I36" s="324"/>
      <c r="J36" s="324"/>
      <c r="K36" s="324"/>
      <c r="L36" s="324"/>
      <c r="M36" s="324"/>
      <c r="N36" s="27"/>
      <c r="O36" s="27"/>
    </row>
  </sheetData>
  <mergeCells count="1">
    <mergeCell ref="A36:M36"/>
  </mergeCells>
  <pageMargins left="0.7" right="0.34" top="0.46" bottom="0.41" header="0.3" footer="0.18"/>
  <pageSetup paperSize="9" orientation="portrait" horizontalDpi="200" verticalDpi="0" r:id="rId1"/>
  <headerFooter>
    <oddFooter>&amp;L&amp;"Arial,Italic"&amp;9AISHE 2012-13&amp;CT-&amp;N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O47"/>
  <sheetViews>
    <sheetView view="pageBreakPreview" zoomScaleSheetLayoutView="100" workbookViewId="0">
      <pane xSplit="2" ySplit="3" topLeftCell="C10" activePane="bottomRight" state="frozen"/>
      <selection activeCell="D45" sqref="D45"/>
      <selection pane="topRight" activeCell="D45" sqref="D45"/>
      <selection pane="bottomLeft" activeCell="D45" sqref="D45"/>
      <selection pane="bottomRight" activeCell="F19" sqref="F19"/>
    </sheetView>
  </sheetViews>
  <sheetFormatPr defaultRowHeight="15"/>
  <cols>
    <col min="1" max="1" width="5.140625" style="134" customWidth="1"/>
    <col min="2" max="2" width="18.5703125" style="134" customWidth="1"/>
    <col min="3" max="3" width="9.28515625" style="134" customWidth="1"/>
    <col min="4" max="4" width="9.140625" style="134" customWidth="1"/>
    <col min="5" max="5" width="9" style="134" customWidth="1"/>
    <col min="6" max="6" width="7.85546875" style="134" customWidth="1"/>
    <col min="7" max="8" width="7.7109375" style="134" customWidth="1"/>
    <col min="9" max="9" width="7.28515625" style="134" customWidth="1"/>
    <col min="10" max="10" width="7" style="134" customWidth="1"/>
    <col min="11" max="11" width="7.85546875" style="134" customWidth="1"/>
    <col min="12" max="12" width="7.7109375" style="134" customWidth="1"/>
    <col min="13" max="13" width="8.140625" style="134" customWidth="1"/>
    <col min="14" max="14" width="7.7109375" style="134" customWidth="1"/>
    <col min="15" max="16384" width="9.140625" style="134"/>
  </cols>
  <sheetData>
    <row r="1" spans="1:15" s="83" customFormat="1" ht="27" customHeight="1">
      <c r="B1" s="86" t="s">
        <v>118</v>
      </c>
      <c r="C1" s="355" t="s">
        <v>119</v>
      </c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</row>
    <row r="2" spans="1:15" s="126" customFormat="1" ht="30" customHeight="1">
      <c r="A2" s="360" t="s">
        <v>88</v>
      </c>
      <c r="B2" s="362" t="s">
        <v>2</v>
      </c>
      <c r="C2" s="356" t="s">
        <v>99</v>
      </c>
      <c r="D2" s="357"/>
      <c r="E2" s="358"/>
      <c r="F2" s="356" t="s">
        <v>100</v>
      </c>
      <c r="G2" s="357"/>
      <c r="H2" s="358"/>
      <c r="I2" s="356" t="s">
        <v>101</v>
      </c>
      <c r="J2" s="357"/>
      <c r="K2" s="358"/>
      <c r="L2" s="356" t="s">
        <v>102</v>
      </c>
      <c r="M2" s="357"/>
      <c r="N2" s="358"/>
    </row>
    <row r="3" spans="1:15" s="127" customFormat="1" ht="24.75" customHeight="1">
      <c r="A3" s="361"/>
      <c r="B3" s="362"/>
      <c r="C3" s="89" t="s">
        <v>91</v>
      </c>
      <c r="D3" s="89" t="s">
        <v>92</v>
      </c>
      <c r="E3" s="89" t="s">
        <v>12</v>
      </c>
      <c r="F3" s="89" t="s">
        <v>91</v>
      </c>
      <c r="G3" s="89" t="s">
        <v>92</v>
      </c>
      <c r="H3" s="89" t="s">
        <v>12</v>
      </c>
      <c r="I3" s="89" t="s">
        <v>91</v>
      </c>
      <c r="J3" s="89" t="s">
        <v>92</v>
      </c>
      <c r="K3" s="89" t="s">
        <v>12</v>
      </c>
      <c r="L3" s="89" t="s">
        <v>91</v>
      </c>
      <c r="M3" s="89" t="s">
        <v>92</v>
      </c>
      <c r="N3" s="89" t="s">
        <v>12</v>
      </c>
    </row>
    <row r="4" spans="1:15" s="127" customFormat="1" ht="13.5" customHeight="1">
      <c r="A4" s="103">
        <v>1</v>
      </c>
      <c r="B4" s="103">
        <v>2</v>
      </c>
      <c r="C4" s="103">
        <v>3</v>
      </c>
      <c r="D4" s="103">
        <v>4</v>
      </c>
      <c r="E4" s="103">
        <v>5</v>
      </c>
      <c r="F4" s="103">
        <v>6</v>
      </c>
      <c r="G4" s="103">
        <v>7</v>
      </c>
      <c r="H4" s="103">
        <v>8</v>
      </c>
      <c r="I4" s="103">
        <v>9</v>
      </c>
      <c r="J4" s="103">
        <v>10</v>
      </c>
      <c r="K4" s="103">
        <v>11</v>
      </c>
      <c r="L4" s="103">
        <v>12</v>
      </c>
      <c r="M4" s="103">
        <v>13</v>
      </c>
      <c r="N4" s="103">
        <v>14</v>
      </c>
      <c r="O4" s="127" t="s">
        <v>223</v>
      </c>
    </row>
    <row r="5" spans="1:15" s="127" customFormat="1" ht="30.75" customHeight="1">
      <c r="A5" s="128">
        <v>1</v>
      </c>
      <c r="B5" s="129" t="s">
        <v>55</v>
      </c>
      <c r="C5" s="130">
        <f>'4TotalEnr'!AA5</f>
        <v>3282</v>
      </c>
      <c r="D5" s="130">
        <f>'4TotalEnr'!AB5</f>
        <v>3656</v>
      </c>
      <c r="E5" s="131">
        <f>C5+D5</f>
        <v>6938</v>
      </c>
      <c r="F5" s="130">
        <f>ROUND($C5*'14TotalEnrCategory-Actual'!F5/'14TotalEnrCategory-Actual'!$C5,0)</f>
        <v>21</v>
      </c>
      <c r="G5" s="130">
        <f>ROUND($D5*'14TotalEnrCategory-Actual'!G5/'14TotalEnrCategory-Actual'!$D5,0)</f>
        <v>14</v>
      </c>
      <c r="H5" s="131">
        <f>F5+G5</f>
        <v>35</v>
      </c>
      <c r="I5" s="130">
        <f>ROUND($C5*'14TotalEnrCategory-Actual'!I5/'14TotalEnrCategory-Actual'!$C5,0)</f>
        <v>96</v>
      </c>
      <c r="J5" s="130">
        <f>ROUND($D5*'14TotalEnrCategory-Actual'!J5/'14TotalEnrCategory-Actual'!$D5,0)</f>
        <v>192</v>
      </c>
      <c r="K5" s="131">
        <f>I5+J5</f>
        <v>288</v>
      </c>
      <c r="L5" s="130">
        <f>ROUND($C5*'14TotalEnrCategory-Actual'!L5/'14TotalEnrCategory-Actual'!$C5,0)</f>
        <v>304</v>
      </c>
      <c r="M5" s="130">
        <f>ROUND($D5*'14TotalEnrCategory-Actual'!M5/'14TotalEnrCategory-Actual'!$D5,0)</f>
        <v>328</v>
      </c>
      <c r="N5" s="131">
        <f>L5+M5</f>
        <v>632</v>
      </c>
      <c r="O5" s="127" t="str">
        <f>CONCATENATE(B5,",",E5)</f>
        <v>Andaman &amp; Nicobar Islands,6938</v>
      </c>
    </row>
    <row r="6" spans="1:15" s="127" customFormat="1" ht="21.75" customHeight="1">
      <c r="A6" s="128">
        <v>2</v>
      </c>
      <c r="B6" s="132" t="s">
        <v>15</v>
      </c>
      <c r="C6" s="130">
        <f>'4TotalEnr'!AA6</f>
        <v>1631686</v>
      </c>
      <c r="D6" s="130">
        <f>'4TotalEnr'!AB6</f>
        <v>1257017</v>
      </c>
      <c r="E6" s="131">
        <f t="shared" ref="E6:E39" si="0">C6+D6</f>
        <v>2888703</v>
      </c>
      <c r="F6" s="130">
        <f>ROUND($C6*'14TotalEnrCategory-Actual'!F6/'14TotalEnrCategory-Actual'!$C6,0)</f>
        <v>241284</v>
      </c>
      <c r="G6" s="130">
        <f>ROUND($D6*'14TotalEnrCategory-Actual'!G6/'14TotalEnrCategory-Actual'!$D6,0)</f>
        <v>192679</v>
      </c>
      <c r="H6" s="131">
        <f t="shared" ref="H6:H39" si="1">F6+G6</f>
        <v>433963</v>
      </c>
      <c r="I6" s="130">
        <f>ROUND($C6*'14TotalEnrCategory-Actual'!I6/'14TotalEnrCategory-Actual'!$C6,0)</f>
        <v>97371</v>
      </c>
      <c r="J6" s="130">
        <f>ROUND($D6*'14TotalEnrCategory-Actual'!J6/'14TotalEnrCategory-Actual'!$D6,0)</f>
        <v>66014</v>
      </c>
      <c r="K6" s="131">
        <f t="shared" ref="K6:K39" si="2">I6+J6</f>
        <v>163385</v>
      </c>
      <c r="L6" s="130">
        <f>ROUND($C6*'14TotalEnrCategory-Actual'!L6/'14TotalEnrCategory-Actual'!$C6,0)</f>
        <v>646674</v>
      </c>
      <c r="M6" s="130">
        <f>ROUND($D6*'14TotalEnrCategory-Actual'!M6/'14TotalEnrCategory-Actual'!$D6,0)</f>
        <v>470171</v>
      </c>
      <c r="N6" s="131">
        <f t="shared" ref="N6:N39" si="3">L6+M6</f>
        <v>1116845</v>
      </c>
      <c r="O6" s="127" t="str">
        <f t="shared" ref="O6:O39" si="4">CONCATENATE(B6,",",E6)</f>
        <v>Andhra Pradesh,2888703</v>
      </c>
    </row>
    <row r="7" spans="1:15" s="127" customFormat="1" ht="21.75" customHeight="1">
      <c r="A7" s="128">
        <v>3</v>
      </c>
      <c r="B7" s="132" t="s">
        <v>16</v>
      </c>
      <c r="C7" s="130">
        <f>'4TotalEnr'!AA7</f>
        <v>16819</v>
      </c>
      <c r="D7" s="130">
        <f>'4TotalEnr'!AB7</f>
        <v>15045</v>
      </c>
      <c r="E7" s="131">
        <f t="shared" si="0"/>
        <v>31864</v>
      </c>
      <c r="F7" s="130">
        <f>ROUND($C7*'14TotalEnrCategory-Actual'!F7/'14TotalEnrCategory-Actual'!$C7,0)</f>
        <v>226</v>
      </c>
      <c r="G7" s="130">
        <f>ROUND($D7*'14TotalEnrCategory-Actual'!G7/'14TotalEnrCategory-Actual'!$D7,0)</f>
        <v>92</v>
      </c>
      <c r="H7" s="131">
        <f t="shared" si="1"/>
        <v>318</v>
      </c>
      <c r="I7" s="130">
        <f>ROUND($C7*'14TotalEnrCategory-Actual'!I7/'14TotalEnrCategory-Actual'!$C7,0)</f>
        <v>13038</v>
      </c>
      <c r="J7" s="130">
        <f>ROUND($D7*'14TotalEnrCategory-Actual'!J7/'14TotalEnrCategory-Actual'!$D7,0)</f>
        <v>12210</v>
      </c>
      <c r="K7" s="131">
        <f t="shared" si="2"/>
        <v>25248</v>
      </c>
      <c r="L7" s="130">
        <f>ROUND($C7*'14TotalEnrCategory-Actual'!L7/'14TotalEnrCategory-Actual'!$C7,0)</f>
        <v>517</v>
      </c>
      <c r="M7" s="130">
        <f>ROUND($D7*'14TotalEnrCategory-Actual'!M7/'14TotalEnrCategory-Actual'!$D7,0)</f>
        <v>249</v>
      </c>
      <c r="N7" s="131">
        <f t="shared" si="3"/>
        <v>766</v>
      </c>
      <c r="O7" s="127" t="str">
        <f t="shared" si="4"/>
        <v>Arunachal Pradesh,31864</v>
      </c>
    </row>
    <row r="8" spans="1:15" s="127" customFormat="1" ht="21.75" customHeight="1">
      <c r="A8" s="128">
        <v>4</v>
      </c>
      <c r="B8" s="132" t="s">
        <v>17</v>
      </c>
      <c r="C8" s="130">
        <f>'4TotalEnr'!AA8</f>
        <v>229774</v>
      </c>
      <c r="D8" s="130">
        <f>'4TotalEnr'!AB8</f>
        <v>237337</v>
      </c>
      <c r="E8" s="131">
        <f t="shared" si="0"/>
        <v>467111</v>
      </c>
      <c r="F8" s="130">
        <f>ROUND($C8*'14TotalEnrCategory-Actual'!F8/'14TotalEnrCategory-Actual'!$C8,0)</f>
        <v>15774</v>
      </c>
      <c r="G8" s="130">
        <f>ROUND($D8*'14TotalEnrCategory-Actual'!G8/'14TotalEnrCategory-Actual'!$D8,0)</f>
        <v>14282</v>
      </c>
      <c r="H8" s="131">
        <f t="shared" si="1"/>
        <v>30056</v>
      </c>
      <c r="I8" s="130">
        <f>ROUND($C8*'14TotalEnrCategory-Actual'!I8/'14TotalEnrCategory-Actual'!$C8,0)</f>
        <v>30215</v>
      </c>
      <c r="J8" s="130">
        <f>ROUND($D8*'14TotalEnrCategory-Actual'!J8/'14TotalEnrCategory-Actual'!$D8,0)</f>
        <v>33067</v>
      </c>
      <c r="K8" s="131">
        <f t="shared" si="2"/>
        <v>63282</v>
      </c>
      <c r="L8" s="130">
        <f>ROUND($C8*'14TotalEnrCategory-Actual'!L8/'14TotalEnrCategory-Actual'!$C8,0)</f>
        <v>45240</v>
      </c>
      <c r="M8" s="130">
        <f>ROUND($D8*'14TotalEnrCategory-Actual'!M8/'14TotalEnrCategory-Actual'!$D8,0)</f>
        <v>53061</v>
      </c>
      <c r="N8" s="131">
        <f t="shared" si="3"/>
        <v>98301</v>
      </c>
      <c r="O8" s="127" t="str">
        <f t="shared" si="4"/>
        <v>Assam,467111</v>
      </c>
    </row>
    <row r="9" spans="1:15" s="127" customFormat="1" ht="21.75" customHeight="1">
      <c r="A9" s="128">
        <v>5</v>
      </c>
      <c r="B9" s="132" t="s">
        <v>18</v>
      </c>
      <c r="C9" s="130">
        <f>'4TotalEnr'!AA9</f>
        <v>700675</v>
      </c>
      <c r="D9" s="130">
        <f>'4TotalEnr'!AB9</f>
        <v>489920</v>
      </c>
      <c r="E9" s="131">
        <f t="shared" si="0"/>
        <v>1190595</v>
      </c>
      <c r="F9" s="130">
        <f>ROUND($C9*'14TotalEnrCategory-Actual'!F9/'14TotalEnrCategory-Actual'!$C9,0)</f>
        <v>67885</v>
      </c>
      <c r="G9" s="130">
        <f>ROUND($D9*'14TotalEnrCategory-Actual'!G9/'14TotalEnrCategory-Actual'!$D9,0)</f>
        <v>42884</v>
      </c>
      <c r="H9" s="131">
        <f t="shared" si="1"/>
        <v>110769</v>
      </c>
      <c r="I9" s="130">
        <f>ROUND($C9*'14TotalEnrCategory-Actual'!I9/'14TotalEnrCategory-Actual'!$C9,0)</f>
        <v>9437</v>
      </c>
      <c r="J9" s="130">
        <f>ROUND($D9*'14TotalEnrCategory-Actual'!J9/'14TotalEnrCategory-Actual'!$D9,0)</f>
        <v>8080</v>
      </c>
      <c r="K9" s="131">
        <f t="shared" si="2"/>
        <v>17517</v>
      </c>
      <c r="L9" s="130">
        <f>ROUND($C9*'14TotalEnrCategory-Actual'!L9/'14TotalEnrCategory-Actual'!$C9,0)</f>
        <v>245856</v>
      </c>
      <c r="M9" s="130">
        <f>ROUND($D9*'14TotalEnrCategory-Actual'!M9/'14TotalEnrCategory-Actual'!$D9,0)</f>
        <v>172378</v>
      </c>
      <c r="N9" s="131">
        <f t="shared" si="3"/>
        <v>418234</v>
      </c>
      <c r="O9" s="127" t="str">
        <f t="shared" si="4"/>
        <v>Bihar,1190595</v>
      </c>
    </row>
    <row r="10" spans="1:15" s="127" customFormat="1" ht="21.75" customHeight="1">
      <c r="A10" s="128">
        <v>6</v>
      </c>
      <c r="B10" s="132" t="s">
        <v>19</v>
      </c>
      <c r="C10" s="130">
        <f>'4TotalEnr'!AA10</f>
        <v>42505</v>
      </c>
      <c r="D10" s="130">
        <f>'4TotalEnr'!AB10</f>
        <v>35626</v>
      </c>
      <c r="E10" s="131">
        <f t="shared" si="0"/>
        <v>78131</v>
      </c>
      <c r="F10" s="130">
        <f>ROUND($C10*'14TotalEnrCategory-Actual'!F10/'14TotalEnrCategory-Actual'!$C10,0)</f>
        <v>3601</v>
      </c>
      <c r="G10" s="130">
        <f>ROUND($D10*'14TotalEnrCategory-Actual'!G10/'14TotalEnrCategory-Actual'!$D10,0)</f>
        <v>3043</v>
      </c>
      <c r="H10" s="131">
        <f t="shared" si="1"/>
        <v>6644</v>
      </c>
      <c r="I10" s="130">
        <f>ROUND($C10*'14TotalEnrCategory-Actual'!I10/'14TotalEnrCategory-Actual'!$C10,0)</f>
        <v>761</v>
      </c>
      <c r="J10" s="130">
        <f>ROUND($D10*'14TotalEnrCategory-Actual'!J10/'14TotalEnrCategory-Actual'!$D10,0)</f>
        <v>533</v>
      </c>
      <c r="K10" s="131">
        <f t="shared" si="2"/>
        <v>1294</v>
      </c>
      <c r="L10" s="130">
        <f>ROUND($C10*'14TotalEnrCategory-Actual'!L10/'14TotalEnrCategory-Actual'!$C10,0)</f>
        <v>1690</v>
      </c>
      <c r="M10" s="130">
        <f>ROUND($D10*'14TotalEnrCategory-Actual'!M10/'14TotalEnrCategory-Actual'!$D10,0)</f>
        <v>819</v>
      </c>
      <c r="N10" s="131">
        <f t="shared" si="3"/>
        <v>2509</v>
      </c>
      <c r="O10" s="127" t="str">
        <f t="shared" si="4"/>
        <v>Chandigarh,78131</v>
      </c>
    </row>
    <row r="11" spans="1:15" s="127" customFormat="1" ht="21.75" customHeight="1">
      <c r="A11" s="128">
        <v>7</v>
      </c>
      <c r="B11" s="132" t="s">
        <v>56</v>
      </c>
      <c r="C11" s="130">
        <f>'4TotalEnr'!AA11</f>
        <v>187660</v>
      </c>
      <c r="D11" s="130">
        <f>'4TotalEnr'!AB11</f>
        <v>168391</v>
      </c>
      <c r="E11" s="131">
        <f t="shared" si="0"/>
        <v>356051</v>
      </c>
      <c r="F11" s="130">
        <f>ROUND($C11*'14TotalEnrCategory-Actual'!F11/'14TotalEnrCategory-Actual'!$C11,0)</f>
        <v>20205</v>
      </c>
      <c r="G11" s="130">
        <f>ROUND($D11*'14TotalEnrCategory-Actual'!G11/'14TotalEnrCategory-Actual'!$D11,0)</f>
        <v>16188</v>
      </c>
      <c r="H11" s="131">
        <f t="shared" si="1"/>
        <v>36393</v>
      </c>
      <c r="I11" s="130">
        <f>ROUND($C11*'14TotalEnrCategory-Actual'!I11/'14TotalEnrCategory-Actual'!$C11,0)</f>
        <v>24249</v>
      </c>
      <c r="J11" s="130">
        <f>ROUND($D11*'14TotalEnrCategory-Actual'!J11/'14TotalEnrCategory-Actual'!$D11,0)</f>
        <v>22809</v>
      </c>
      <c r="K11" s="131">
        <f t="shared" si="2"/>
        <v>47058</v>
      </c>
      <c r="L11" s="130">
        <f>ROUND($C11*'14TotalEnrCategory-Actual'!L11/'14TotalEnrCategory-Actual'!$C11,0)</f>
        <v>62660</v>
      </c>
      <c r="M11" s="130">
        <f>ROUND($D11*'14TotalEnrCategory-Actual'!M11/'14TotalEnrCategory-Actual'!$D11,0)</f>
        <v>52336</v>
      </c>
      <c r="N11" s="131">
        <f t="shared" si="3"/>
        <v>114996</v>
      </c>
      <c r="O11" s="127" t="str">
        <f t="shared" si="4"/>
        <v>Chhatisgarh,356051</v>
      </c>
    </row>
    <row r="12" spans="1:15" s="127" customFormat="1" ht="30">
      <c r="A12" s="128">
        <v>8</v>
      </c>
      <c r="B12" s="129" t="s">
        <v>21</v>
      </c>
      <c r="C12" s="130">
        <f>'4TotalEnr'!AA12</f>
        <v>1911</v>
      </c>
      <c r="D12" s="130">
        <f>'4TotalEnr'!AB12</f>
        <v>1468</v>
      </c>
      <c r="E12" s="131">
        <f t="shared" si="0"/>
        <v>3379</v>
      </c>
      <c r="F12" s="130">
        <f>ROUND($C12*'14TotalEnrCategory-Actual'!F12/'14TotalEnrCategory-Actual'!$C12,0)</f>
        <v>29</v>
      </c>
      <c r="G12" s="130">
        <f>ROUND($D12*'14TotalEnrCategory-Actual'!G12/'14TotalEnrCategory-Actual'!$D12,0)</f>
        <v>25</v>
      </c>
      <c r="H12" s="131">
        <f t="shared" si="1"/>
        <v>54</v>
      </c>
      <c r="I12" s="130">
        <f>ROUND($C12*'14TotalEnrCategory-Actual'!I12/'14TotalEnrCategory-Actual'!$C12,0)</f>
        <v>281</v>
      </c>
      <c r="J12" s="130">
        <f>ROUND($D12*'14TotalEnrCategory-Actual'!J12/'14TotalEnrCategory-Actual'!$D12,0)</f>
        <v>126</v>
      </c>
      <c r="K12" s="131">
        <f t="shared" si="2"/>
        <v>407</v>
      </c>
      <c r="L12" s="130">
        <f>ROUND($C12*'14TotalEnrCategory-Actual'!L12/'14TotalEnrCategory-Actual'!$C12,0)</f>
        <v>88</v>
      </c>
      <c r="M12" s="130">
        <f>ROUND($D12*'14TotalEnrCategory-Actual'!M12/'14TotalEnrCategory-Actual'!$D12,0)</f>
        <v>92</v>
      </c>
      <c r="N12" s="131">
        <f t="shared" si="3"/>
        <v>180</v>
      </c>
      <c r="O12" s="127" t="str">
        <f t="shared" si="4"/>
        <v>Dadra &amp; Nagar Haveli,3379</v>
      </c>
    </row>
    <row r="13" spans="1:15" s="127" customFormat="1" ht="21.75" customHeight="1">
      <c r="A13" s="128">
        <v>9</v>
      </c>
      <c r="B13" s="132" t="s">
        <v>22</v>
      </c>
      <c r="C13" s="130">
        <f>'4TotalEnr'!AA13</f>
        <v>1191</v>
      </c>
      <c r="D13" s="130">
        <f>'4TotalEnr'!AB13</f>
        <v>856</v>
      </c>
      <c r="E13" s="131">
        <f t="shared" si="0"/>
        <v>2047</v>
      </c>
      <c r="F13" s="130">
        <f>ROUND($C13*'14TotalEnrCategory-Actual'!F13/'14TotalEnrCategory-Actual'!$C13,0)</f>
        <v>58</v>
      </c>
      <c r="G13" s="130">
        <f>ROUND($D13*'14TotalEnrCategory-Actual'!G13/'14TotalEnrCategory-Actual'!$D13,0)</f>
        <v>76</v>
      </c>
      <c r="H13" s="131">
        <f t="shared" si="1"/>
        <v>134</v>
      </c>
      <c r="I13" s="130">
        <f>ROUND($C13*'14TotalEnrCategory-Actual'!I13/'14TotalEnrCategory-Actual'!$C13,0)</f>
        <v>209</v>
      </c>
      <c r="J13" s="130">
        <f>ROUND($D13*'14TotalEnrCategory-Actual'!J13/'14TotalEnrCategory-Actual'!$D13,0)</f>
        <v>87</v>
      </c>
      <c r="K13" s="131">
        <f t="shared" si="2"/>
        <v>296</v>
      </c>
      <c r="L13" s="130">
        <f>ROUND($C13*'14TotalEnrCategory-Actual'!L13/'14TotalEnrCategory-Actual'!$C13,0)</f>
        <v>143</v>
      </c>
      <c r="M13" s="130">
        <f>ROUND($D13*'14TotalEnrCategory-Actual'!M13/'14TotalEnrCategory-Actual'!$D13,0)</f>
        <v>139</v>
      </c>
      <c r="N13" s="131">
        <f t="shared" si="3"/>
        <v>282</v>
      </c>
      <c r="O13" s="127" t="str">
        <f t="shared" si="4"/>
        <v>Daman &amp; Diu,2047</v>
      </c>
    </row>
    <row r="14" spans="1:15" s="127" customFormat="1" ht="21.75" customHeight="1">
      <c r="A14" s="128">
        <v>10</v>
      </c>
      <c r="B14" s="132" t="s">
        <v>23</v>
      </c>
      <c r="C14" s="130">
        <f>'4TotalEnr'!AA14</f>
        <v>446859</v>
      </c>
      <c r="D14" s="130">
        <f>'4TotalEnr'!AB14</f>
        <v>379895</v>
      </c>
      <c r="E14" s="131">
        <f t="shared" si="0"/>
        <v>826754</v>
      </c>
      <c r="F14" s="130">
        <f>ROUND($C14*'14TotalEnrCategory-Actual'!F14/'14TotalEnrCategory-Actual'!$C14,0)</f>
        <v>41563</v>
      </c>
      <c r="G14" s="130">
        <f>ROUND($D14*'14TotalEnrCategory-Actual'!G14/'14TotalEnrCategory-Actual'!$D14,0)</f>
        <v>31765</v>
      </c>
      <c r="H14" s="131">
        <f t="shared" si="1"/>
        <v>73328</v>
      </c>
      <c r="I14" s="130">
        <f>ROUND($C14*'14TotalEnrCategory-Actual'!I14/'14TotalEnrCategory-Actual'!$C14,0)</f>
        <v>8297</v>
      </c>
      <c r="J14" s="130">
        <f>ROUND($D14*'14TotalEnrCategory-Actual'!J14/'14TotalEnrCategory-Actual'!$D14,0)</f>
        <v>6181</v>
      </c>
      <c r="K14" s="131">
        <f t="shared" si="2"/>
        <v>14478</v>
      </c>
      <c r="L14" s="130">
        <f>ROUND($C14*'14TotalEnrCategory-Actual'!L14/'14TotalEnrCategory-Actual'!$C14,0)</f>
        <v>43952</v>
      </c>
      <c r="M14" s="130">
        <f>ROUND($D14*'14TotalEnrCategory-Actual'!M14/'14TotalEnrCategory-Actual'!$D14,0)</f>
        <v>27175</v>
      </c>
      <c r="N14" s="131">
        <f t="shared" si="3"/>
        <v>71127</v>
      </c>
      <c r="O14" s="127" t="str">
        <f t="shared" si="4"/>
        <v>Delhi,826754</v>
      </c>
    </row>
    <row r="15" spans="1:15" s="127" customFormat="1" ht="21.75" customHeight="1">
      <c r="A15" s="128">
        <v>11</v>
      </c>
      <c r="B15" s="132" t="s">
        <v>24</v>
      </c>
      <c r="C15" s="130">
        <f>'4TotalEnr'!AA15</f>
        <v>18390</v>
      </c>
      <c r="D15" s="130">
        <f>'4TotalEnr'!AB15</f>
        <v>18531</v>
      </c>
      <c r="E15" s="131">
        <f t="shared" si="0"/>
        <v>36921</v>
      </c>
      <c r="F15" s="130">
        <f>ROUND($C15*'14TotalEnrCategory-Actual'!F15/'14TotalEnrCategory-Actual'!$C15,0)</f>
        <v>332</v>
      </c>
      <c r="G15" s="130">
        <f>ROUND($D15*'14TotalEnrCategory-Actual'!G15/'14TotalEnrCategory-Actual'!$D15,0)</f>
        <v>366</v>
      </c>
      <c r="H15" s="131">
        <f t="shared" si="1"/>
        <v>698</v>
      </c>
      <c r="I15" s="130">
        <f>ROUND($C15*'14TotalEnrCategory-Actual'!I15/'14TotalEnrCategory-Actual'!$C15,0)</f>
        <v>910</v>
      </c>
      <c r="J15" s="130">
        <f>ROUND($D15*'14TotalEnrCategory-Actual'!J15/'14TotalEnrCategory-Actual'!$D15,0)</f>
        <v>1017</v>
      </c>
      <c r="K15" s="131">
        <f t="shared" si="2"/>
        <v>1927</v>
      </c>
      <c r="L15" s="130">
        <f>ROUND($C15*'14TotalEnrCategory-Actual'!L15/'14TotalEnrCategory-Actual'!$C15,0)</f>
        <v>2295</v>
      </c>
      <c r="M15" s="130">
        <f>ROUND($D15*'14TotalEnrCategory-Actual'!M15/'14TotalEnrCategory-Actual'!$D15,0)</f>
        <v>2579</v>
      </c>
      <c r="N15" s="131">
        <f t="shared" si="3"/>
        <v>4874</v>
      </c>
      <c r="O15" s="127" t="str">
        <f t="shared" si="4"/>
        <v>Goa,36921</v>
      </c>
    </row>
    <row r="16" spans="1:15" s="127" customFormat="1" ht="21.75" customHeight="1">
      <c r="A16" s="128">
        <v>12</v>
      </c>
      <c r="B16" s="132" t="s">
        <v>25</v>
      </c>
      <c r="C16" s="130">
        <f>'4TotalEnr'!AA16</f>
        <v>739368</v>
      </c>
      <c r="D16" s="130">
        <f>'4TotalEnr'!AB16</f>
        <v>518467</v>
      </c>
      <c r="E16" s="131">
        <f t="shared" si="0"/>
        <v>1257835</v>
      </c>
      <c r="F16" s="130">
        <f>ROUND($C16*'14TotalEnrCategory-Actual'!F16/'14TotalEnrCategory-Actual'!$C16,0)</f>
        <v>52951</v>
      </c>
      <c r="G16" s="130">
        <f>ROUND($D16*'14TotalEnrCategory-Actual'!G16/'14TotalEnrCategory-Actual'!$D16,0)</f>
        <v>37972</v>
      </c>
      <c r="H16" s="131">
        <f t="shared" si="1"/>
        <v>90923</v>
      </c>
      <c r="I16" s="130">
        <f>ROUND($C16*'14TotalEnrCategory-Actual'!I16/'14TotalEnrCategory-Actual'!$C16,0)</f>
        <v>49300</v>
      </c>
      <c r="J16" s="130">
        <f>ROUND($D16*'14TotalEnrCategory-Actual'!J16/'14TotalEnrCategory-Actual'!$D16,0)</f>
        <v>43366</v>
      </c>
      <c r="K16" s="131">
        <f t="shared" si="2"/>
        <v>92666</v>
      </c>
      <c r="L16" s="130">
        <f>ROUND($C16*'14TotalEnrCategory-Actual'!L16/'14TotalEnrCategory-Actual'!$C16,0)</f>
        <v>190907</v>
      </c>
      <c r="M16" s="130">
        <f>ROUND($D16*'14TotalEnrCategory-Actual'!M16/'14TotalEnrCategory-Actual'!$D16,0)</f>
        <v>120302</v>
      </c>
      <c r="N16" s="131">
        <f t="shared" si="3"/>
        <v>311209</v>
      </c>
      <c r="O16" s="127" t="str">
        <f t="shared" si="4"/>
        <v>Gujarat,1257835</v>
      </c>
    </row>
    <row r="17" spans="1:15" s="127" customFormat="1" ht="21.75" customHeight="1">
      <c r="A17" s="128">
        <v>13</v>
      </c>
      <c r="B17" s="132" t="s">
        <v>26</v>
      </c>
      <c r="C17" s="130">
        <f>'4TotalEnr'!AA17</f>
        <v>504040</v>
      </c>
      <c r="D17" s="130">
        <f>'4TotalEnr'!AB17</f>
        <v>408453</v>
      </c>
      <c r="E17" s="131">
        <f t="shared" si="0"/>
        <v>912493</v>
      </c>
      <c r="F17" s="130">
        <f>ROUND($C17*'14TotalEnrCategory-Actual'!F17/'14TotalEnrCategory-Actual'!$C17,0)</f>
        <v>69302</v>
      </c>
      <c r="G17" s="130">
        <f>ROUND($D17*'14TotalEnrCategory-Actual'!G17/'14TotalEnrCategory-Actual'!$D17,0)</f>
        <v>51464</v>
      </c>
      <c r="H17" s="131">
        <f t="shared" si="1"/>
        <v>120766</v>
      </c>
      <c r="I17" s="130">
        <f>ROUND($C17*'14TotalEnrCategory-Actual'!I17/'14TotalEnrCategory-Actual'!$C17,0)</f>
        <v>647</v>
      </c>
      <c r="J17" s="130">
        <f>ROUND($D17*'14TotalEnrCategory-Actual'!J17/'14TotalEnrCategory-Actual'!$D17,0)</f>
        <v>331</v>
      </c>
      <c r="K17" s="131">
        <f t="shared" si="2"/>
        <v>978</v>
      </c>
      <c r="L17" s="130">
        <f>ROUND($C17*'14TotalEnrCategory-Actual'!L17/'14TotalEnrCategory-Actual'!$C17,0)</f>
        <v>100983</v>
      </c>
      <c r="M17" s="130">
        <f>ROUND($D17*'14TotalEnrCategory-Actual'!M17/'14TotalEnrCategory-Actual'!$D17,0)</f>
        <v>89742</v>
      </c>
      <c r="N17" s="131">
        <f t="shared" si="3"/>
        <v>190725</v>
      </c>
      <c r="O17" s="127" t="str">
        <f t="shared" si="4"/>
        <v>Haryana,912493</v>
      </c>
    </row>
    <row r="18" spans="1:15" s="127" customFormat="1" ht="21.75" customHeight="1">
      <c r="A18" s="128">
        <v>14</v>
      </c>
      <c r="B18" s="132" t="s">
        <v>27</v>
      </c>
      <c r="C18" s="130">
        <f>'4TotalEnr'!AA18</f>
        <v>92990</v>
      </c>
      <c r="D18" s="130">
        <f>'4TotalEnr'!AB18</f>
        <v>90524</v>
      </c>
      <c r="E18" s="131">
        <f t="shared" si="0"/>
        <v>183514</v>
      </c>
      <c r="F18" s="130">
        <f>ROUND($C18*'14TotalEnrCategory-Actual'!F18/'14TotalEnrCategory-Actual'!$C18,0)</f>
        <v>13518</v>
      </c>
      <c r="G18" s="130">
        <f>ROUND($D18*'14TotalEnrCategory-Actual'!G18/'14TotalEnrCategory-Actual'!$D18,0)</f>
        <v>13189</v>
      </c>
      <c r="H18" s="131">
        <f t="shared" si="1"/>
        <v>26707</v>
      </c>
      <c r="I18" s="130">
        <f>ROUND($C18*'14TotalEnrCategory-Actual'!I18/'14TotalEnrCategory-Actual'!$C18,0)</f>
        <v>4074</v>
      </c>
      <c r="J18" s="130">
        <f>ROUND($D18*'14TotalEnrCategory-Actual'!J18/'14TotalEnrCategory-Actual'!$D18,0)</f>
        <v>4273</v>
      </c>
      <c r="K18" s="131">
        <f t="shared" si="2"/>
        <v>8347</v>
      </c>
      <c r="L18" s="130">
        <f>ROUND($C18*'14TotalEnrCategory-Actual'!L18/'14TotalEnrCategory-Actual'!$C18,0)</f>
        <v>9129</v>
      </c>
      <c r="M18" s="130">
        <f>ROUND($D18*'14TotalEnrCategory-Actual'!M18/'14TotalEnrCategory-Actual'!$D18,0)</f>
        <v>9886</v>
      </c>
      <c r="N18" s="131">
        <f t="shared" si="3"/>
        <v>19015</v>
      </c>
      <c r="O18" s="127" t="str">
        <f t="shared" si="4"/>
        <v>Himachal Pradesh,183514</v>
      </c>
    </row>
    <row r="19" spans="1:15" s="127" customFormat="1" ht="21.75" customHeight="1">
      <c r="A19" s="128">
        <v>15</v>
      </c>
      <c r="B19" s="129" t="s">
        <v>57</v>
      </c>
      <c r="C19" s="130">
        <f>'4TotalEnr'!AA19</f>
        <v>172096</v>
      </c>
      <c r="D19" s="130">
        <f>'4TotalEnr'!AB19</f>
        <v>166560</v>
      </c>
      <c r="E19" s="131">
        <f t="shared" si="0"/>
        <v>338656</v>
      </c>
      <c r="F19" s="130">
        <f>ROUND($C19*'14TotalEnrCategory-Actual'!F19/'14TotalEnrCategory-Actual'!$C19,0)</f>
        <v>5646</v>
      </c>
      <c r="G19" s="130">
        <f>ROUND($D19*'14TotalEnrCategory-Actual'!G19/'14TotalEnrCategory-Actual'!$D19,0)</f>
        <v>6703</v>
      </c>
      <c r="H19" s="131">
        <f t="shared" si="1"/>
        <v>12349</v>
      </c>
      <c r="I19" s="130">
        <f>ROUND($C19*'14TotalEnrCategory-Actual'!I19/'14TotalEnrCategory-Actual'!$C19,0)</f>
        <v>6920</v>
      </c>
      <c r="J19" s="130">
        <f>ROUND($D19*'14TotalEnrCategory-Actual'!J19/'14TotalEnrCategory-Actual'!$D19,0)</f>
        <v>4501</v>
      </c>
      <c r="K19" s="131">
        <f t="shared" si="2"/>
        <v>11421</v>
      </c>
      <c r="L19" s="130">
        <f>ROUND($C19*'14TotalEnrCategory-Actual'!L19/'14TotalEnrCategory-Actual'!$C19,0)</f>
        <v>11802</v>
      </c>
      <c r="M19" s="130">
        <f>ROUND($D19*'14TotalEnrCategory-Actual'!M19/'14TotalEnrCategory-Actual'!$D19,0)</f>
        <v>8218</v>
      </c>
      <c r="N19" s="131">
        <f t="shared" si="3"/>
        <v>20020</v>
      </c>
      <c r="O19" s="127" t="str">
        <f t="shared" si="4"/>
        <v>Jammu and Kashmir,338656</v>
      </c>
    </row>
    <row r="20" spans="1:15" s="127" customFormat="1" ht="21.75" customHeight="1">
      <c r="A20" s="128">
        <v>16</v>
      </c>
      <c r="B20" s="132" t="s">
        <v>29</v>
      </c>
      <c r="C20" s="130">
        <f>'4TotalEnr'!AA20</f>
        <v>191854</v>
      </c>
      <c r="D20" s="130">
        <f>'4TotalEnr'!AB20</f>
        <v>173664</v>
      </c>
      <c r="E20" s="131">
        <f t="shared" si="0"/>
        <v>365518</v>
      </c>
      <c r="F20" s="130">
        <f>ROUND($C20*'14TotalEnrCategory-Actual'!F20/'14TotalEnrCategory-Actual'!$C20,0)</f>
        <v>14659</v>
      </c>
      <c r="G20" s="130">
        <f>ROUND($D20*'14TotalEnrCategory-Actual'!G20/'14TotalEnrCategory-Actual'!$D20,0)</f>
        <v>10623</v>
      </c>
      <c r="H20" s="131">
        <f t="shared" si="1"/>
        <v>25282</v>
      </c>
      <c r="I20" s="130">
        <f>ROUND($C20*'14TotalEnrCategory-Actual'!I20/'14TotalEnrCategory-Actual'!$C20,0)</f>
        <v>23890</v>
      </c>
      <c r="J20" s="130">
        <f>ROUND($D20*'14TotalEnrCategory-Actual'!J20/'14TotalEnrCategory-Actual'!$D20,0)</f>
        <v>29639</v>
      </c>
      <c r="K20" s="131">
        <f t="shared" si="2"/>
        <v>53529</v>
      </c>
      <c r="L20" s="130">
        <f>ROUND($C20*'14TotalEnrCategory-Actual'!L20/'14TotalEnrCategory-Actual'!$C20,0)</f>
        <v>47233</v>
      </c>
      <c r="M20" s="130">
        <f>ROUND($D20*'14TotalEnrCategory-Actual'!M20/'14TotalEnrCategory-Actual'!$D20,0)</f>
        <v>33899</v>
      </c>
      <c r="N20" s="131">
        <f t="shared" si="3"/>
        <v>81132</v>
      </c>
      <c r="O20" s="127" t="str">
        <f t="shared" si="4"/>
        <v>Jharkhand,365518</v>
      </c>
    </row>
    <row r="21" spans="1:15" s="127" customFormat="1" ht="21.75" customHeight="1">
      <c r="A21" s="128">
        <v>17</v>
      </c>
      <c r="B21" s="132" t="s">
        <v>30</v>
      </c>
      <c r="C21" s="130">
        <f>'4TotalEnr'!AA21</f>
        <v>990424</v>
      </c>
      <c r="D21" s="130">
        <f>'4TotalEnr'!AB21</f>
        <v>877072</v>
      </c>
      <c r="E21" s="131">
        <f t="shared" si="0"/>
        <v>1867496</v>
      </c>
      <c r="F21" s="130">
        <f>ROUND($C21*'14TotalEnrCategory-Actual'!F21/'14TotalEnrCategory-Actual'!$C21,0)</f>
        <v>123320</v>
      </c>
      <c r="G21" s="130">
        <f>ROUND($D21*'14TotalEnrCategory-Actual'!G21/'14TotalEnrCategory-Actual'!$D21,0)</f>
        <v>99718</v>
      </c>
      <c r="H21" s="131">
        <f t="shared" si="1"/>
        <v>223038</v>
      </c>
      <c r="I21" s="130">
        <f>ROUND($C21*'14TotalEnrCategory-Actual'!I21/'14TotalEnrCategory-Actual'!$C21,0)</f>
        <v>45399</v>
      </c>
      <c r="J21" s="130">
        <f>ROUND($D21*'14TotalEnrCategory-Actual'!J21/'14TotalEnrCategory-Actual'!$D21,0)</f>
        <v>35860</v>
      </c>
      <c r="K21" s="131">
        <f t="shared" si="2"/>
        <v>81259</v>
      </c>
      <c r="L21" s="130">
        <f>ROUND($C21*'14TotalEnrCategory-Actual'!L21/'14TotalEnrCategory-Actual'!$C21,0)</f>
        <v>371965</v>
      </c>
      <c r="M21" s="130">
        <f>ROUND($D21*'14TotalEnrCategory-Actual'!M21/'14TotalEnrCategory-Actual'!$D21,0)</f>
        <v>345319</v>
      </c>
      <c r="N21" s="131">
        <f t="shared" si="3"/>
        <v>717284</v>
      </c>
      <c r="O21" s="127" t="str">
        <f t="shared" si="4"/>
        <v>Karnataka,1867496</v>
      </c>
    </row>
    <row r="22" spans="1:15" s="127" customFormat="1" ht="21.75" customHeight="1">
      <c r="A22" s="128">
        <v>18</v>
      </c>
      <c r="B22" s="132" t="s">
        <v>31</v>
      </c>
      <c r="C22" s="130">
        <f>'4TotalEnr'!AA22</f>
        <v>295557</v>
      </c>
      <c r="D22" s="130">
        <f>'4TotalEnr'!AB22</f>
        <v>424289</v>
      </c>
      <c r="E22" s="131">
        <f t="shared" si="0"/>
        <v>719846</v>
      </c>
      <c r="F22" s="130">
        <f>ROUND($C22*'14TotalEnrCategory-Actual'!F22/'14TotalEnrCategory-Actual'!$C22,0)</f>
        <v>17964</v>
      </c>
      <c r="G22" s="130">
        <f>ROUND($D22*'14TotalEnrCategory-Actual'!G22/'14TotalEnrCategory-Actual'!$D22,0)</f>
        <v>32612</v>
      </c>
      <c r="H22" s="131">
        <f t="shared" si="1"/>
        <v>50576</v>
      </c>
      <c r="I22" s="130">
        <f>ROUND($C22*'14TotalEnrCategory-Actual'!I22/'14TotalEnrCategory-Actual'!$C22,0)</f>
        <v>3252</v>
      </c>
      <c r="J22" s="130">
        <f>ROUND($D22*'14TotalEnrCategory-Actual'!J22/'14TotalEnrCategory-Actual'!$D22,0)</f>
        <v>4004</v>
      </c>
      <c r="K22" s="131">
        <f t="shared" si="2"/>
        <v>7256</v>
      </c>
      <c r="L22" s="130">
        <f>ROUND($C22*'14TotalEnrCategory-Actual'!L22/'14TotalEnrCategory-Actual'!$C22,0)</f>
        <v>90158</v>
      </c>
      <c r="M22" s="130">
        <f>ROUND($D22*'14TotalEnrCategory-Actual'!M22/'14TotalEnrCategory-Actual'!$D22,0)</f>
        <v>138272</v>
      </c>
      <c r="N22" s="131">
        <f t="shared" si="3"/>
        <v>228430</v>
      </c>
      <c r="O22" s="127" t="str">
        <f t="shared" si="4"/>
        <v>Kerala,719846</v>
      </c>
    </row>
    <row r="23" spans="1:15" s="127" customFormat="1" ht="21.75" customHeight="1">
      <c r="A23" s="128">
        <v>19</v>
      </c>
      <c r="B23" s="132" t="s">
        <v>32</v>
      </c>
      <c r="C23" s="130">
        <f>'4TotalEnr'!AA23</f>
        <v>224</v>
      </c>
      <c r="D23" s="130">
        <f>'4TotalEnr'!AB23</f>
        <v>579</v>
      </c>
      <c r="E23" s="131">
        <f t="shared" si="0"/>
        <v>803</v>
      </c>
      <c r="F23" s="130">
        <f>ROUND($C23*'14TotalEnrCategory-Actual'!F23/'14TotalEnrCategory-Actual'!$C23,0)</f>
        <v>0</v>
      </c>
      <c r="G23" s="130">
        <f>ROUND($D23*'14TotalEnrCategory-Actual'!G23/'14TotalEnrCategory-Actual'!$D23,0)</f>
        <v>0</v>
      </c>
      <c r="H23" s="131">
        <f t="shared" si="1"/>
        <v>0</v>
      </c>
      <c r="I23" s="130">
        <f>ROUND($C23*'14TotalEnrCategory-Actual'!I23/'14TotalEnrCategory-Actual'!$C23,0)</f>
        <v>51</v>
      </c>
      <c r="J23" s="130">
        <f>ROUND($D23*'14TotalEnrCategory-Actual'!J23/'14TotalEnrCategory-Actual'!$D23,0)</f>
        <v>157</v>
      </c>
      <c r="K23" s="131">
        <f t="shared" si="2"/>
        <v>208</v>
      </c>
      <c r="L23" s="130">
        <f>ROUND($C23*'14TotalEnrCategory-Actual'!L23/'14TotalEnrCategory-Actual'!$C23,0)</f>
        <v>0</v>
      </c>
      <c r="M23" s="130">
        <f>ROUND($D23*'14TotalEnrCategory-Actual'!M23/'14TotalEnrCategory-Actual'!$D23,0)</f>
        <v>0</v>
      </c>
      <c r="N23" s="131">
        <f t="shared" si="3"/>
        <v>0</v>
      </c>
      <c r="O23" s="127" t="str">
        <f t="shared" si="4"/>
        <v>Lakshadweep,803</v>
      </c>
    </row>
    <row r="24" spans="1:15" s="127" customFormat="1" ht="21.75" customHeight="1">
      <c r="A24" s="128">
        <v>20</v>
      </c>
      <c r="B24" s="132" t="s">
        <v>33</v>
      </c>
      <c r="C24" s="130">
        <f>'4TotalEnr'!AA24</f>
        <v>1068371</v>
      </c>
      <c r="D24" s="130">
        <f>'4TotalEnr'!AB24</f>
        <v>611121</v>
      </c>
      <c r="E24" s="131">
        <f t="shared" si="0"/>
        <v>1679492</v>
      </c>
      <c r="F24" s="130">
        <f>ROUND($C24*'14TotalEnrCategory-Actual'!F24/'14TotalEnrCategory-Actual'!$C24,0)</f>
        <v>109390</v>
      </c>
      <c r="G24" s="130">
        <f>ROUND($D24*'14TotalEnrCategory-Actual'!G24/'14TotalEnrCategory-Actual'!$D24,0)</f>
        <v>71409</v>
      </c>
      <c r="H24" s="131">
        <f t="shared" si="1"/>
        <v>180799</v>
      </c>
      <c r="I24" s="130">
        <f>ROUND($C24*'14TotalEnrCategory-Actual'!I24/'14TotalEnrCategory-Actual'!$C24,0)</f>
        <v>74655</v>
      </c>
      <c r="J24" s="130">
        <f>ROUND($D24*'14TotalEnrCategory-Actual'!J24/'14TotalEnrCategory-Actual'!$D24,0)</f>
        <v>50698</v>
      </c>
      <c r="K24" s="131">
        <f t="shared" si="2"/>
        <v>125353</v>
      </c>
      <c r="L24" s="130">
        <f>ROUND($C24*'14TotalEnrCategory-Actual'!L24/'14TotalEnrCategory-Actual'!$C24,0)</f>
        <v>246614</v>
      </c>
      <c r="M24" s="130">
        <f>ROUND($D24*'14TotalEnrCategory-Actual'!M24/'14TotalEnrCategory-Actual'!$D24,0)</f>
        <v>195984</v>
      </c>
      <c r="N24" s="131">
        <f t="shared" si="3"/>
        <v>442598</v>
      </c>
      <c r="O24" s="127" t="str">
        <f t="shared" si="4"/>
        <v>Madhya Pradesh,1679492</v>
      </c>
    </row>
    <row r="25" spans="1:15" s="127" customFormat="1" ht="21.75" customHeight="1">
      <c r="A25" s="128">
        <v>21</v>
      </c>
      <c r="B25" s="132" t="s">
        <v>34</v>
      </c>
      <c r="C25" s="130">
        <f>'4TotalEnr'!AA25</f>
        <v>1938451</v>
      </c>
      <c r="D25" s="130">
        <f>'4TotalEnr'!AB25</f>
        <v>1504225</v>
      </c>
      <c r="E25" s="131">
        <f t="shared" si="0"/>
        <v>3442676</v>
      </c>
      <c r="F25" s="130">
        <f>ROUND($C25*'14TotalEnrCategory-Actual'!F25/'14TotalEnrCategory-Actual'!$C25,0)</f>
        <v>215730</v>
      </c>
      <c r="G25" s="130">
        <f>ROUND($D25*'14TotalEnrCategory-Actual'!G25/'14TotalEnrCategory-Actual'!$D25,0)</f>
        <v>171461</v>
      </c>
      <c r="H25" s="131">
        <f t="shared" si="1"/>
        <v>387191</v>
      </c>
      <c r="I25" s="130">
        <f>ROUND($C25*'14TotalEnrCategory-Actual'!I25/'14TotalEnrCategory-Actual'!$C25,0)</f>
        <v>85412</v>
      </c>
      <c r="J25" s="130">
        <f>ROUND($D25*'14TotalEnrCategory-Actual'!J25/'14TotalEnrCategory-Actual'!$D25,0)</f>
        <v>52064</v>
      </c>
      <c r="K25" s="131">
        <f t="shared" si="2"/>
        <v>137476</v>
      </c>
      <c r="L25" s="130">
        <f>ROUND($C25*'14TotalEnrCategory-Actual'!L25/'14TotalEnrCategory-Actual'!$C25,0)</f>
        <v>531397</v>
      </c>
      <c r="M25" s="130">
        <f>ROUND($D25*'14TotalEnrCategory-Actual'!M25/'14TotalEnrCategory-Actual'!$D25,0)</f>
        <v>401398</v>
      </c>
      <c r="N25" s="131">
        <f t="shared" si="3"/>
        <v>932795</v>
      </c>
      <c r="O25" s="127" t="str">
        <f t="shared" si="4"/>
        <v>Maharashtra,3442676</v>
      </c>
    </row>
    <row r="26" spans="1:15" s="127" customFormat="1" ht="21.75" customHeight="1">
      <c r="A26" s="128">
        <v>22</v>
      </c>
      <c r="B26" s="132" t="s">
        <v>35</v>
      </c>
      <c r="C26" s="130">
        <f>'4TotalEnr'!AA26</f>
        <v>44532</v>
      </c>
      <c r="D26" s="130">
        <f>'4TotalEnr'!AB26</f>
        <v>45391</v>
      </c>
      <c r="E26" s="131">
        <f t="shared" si="0"/>
        <v>89923</v>
      </c>
      <c r="F26" s="130">
        <f>ROUND($C26*'14TotalEnrCategory-Actual'!F26/'14TotalEnrCategory-Actual'!$C26,0)</f>
        <v>2783</v>
      </c>
      <c r="G26" s="130">
        <f>ROUND($D26*'14TotalEnrCategory-Actual'!G26/'14TotalEnrCategory-Actual'!$D26,0)</f>
        <v>2826</v>
      </c>
      <c r="H26" s="131">
        <f t="shared" si="1"/>
        <v>5609</v>
      </c>
      <c r="I26" s="130">
        <f>ROUND($C26*'14TotalEnrCategory-Actual'!I26/'14TotalEnrCategory-Actual'!$C26,0)</f>
        <v>16317</v>
      </c>
      <c r="J26" s="130">
        <f>ROUND($D26*'14TotalEnrCategory-Actual'!J26/'14TotalEnrCategory-Actual'!$D26,0)</f>
        <v>14526</v>
      </c>
      <c r="K26" s="131">
        <f t="shared" si="2"/>
        <v>30843</v>
      </c>
      <c r="L26" s="130">
        <f>ROUND($C26*'14TotalEnrCategory-Actual'!L26/'14TotalEnrCategory-Actual'!$C26,0)</f>
        <v>11869</v>
      </c>
      <c r="M26" s="130">
        <f>ROUND($D26*'14TotalEnrCategory-Actual'!M26/'14TotalEnrCategory-Actual'!$D26,0)</f>
        <v>15226</v>
      </c>
      <c r="N26" s="131">
        <f t="shared" si="3"/>
        <v>27095</v>
      </c>
      <c r="O26" s="127" t="str">
        <f t="shared" si="4"/>
        <v>Manipur,89923</v>
      </c>
    </row>
    <row r="27" spans="1:15" s="127" customFormat="1" ht="21.75" customHeight="1">
      <c r="A27" s="128">
        <v>23</v>
      </c>
      <c r="B27" s="132" t="s">
        <v>36</v>
      </c>
      <c r="C27" s="130">
        <f>'4TotalEnr'!AA27</f>
        <v>29459</v>
      </c>
      <c r="D27" s="130">
        <f>'4TotalEnr'!AB27</f>
        <v>31087</v>
      </c>
      <c r="E27" s="131">
        <f t="shared" si="0"/>
        <v>60546</v>
      </c>
      <c r="F27" s="130">
        <f>ROUND($C27*'14TotalEnrCategory-Actual'!F27/'14TotalEnrCategory-Actual'!$C27,0)</f>
        <v>408</v>
      </c>
      <c r="G27" s="130">
        <f>ROUND($D27*'14TotalEnrCategory-Actual'!G27/'14TotalEnrCategory-Actual'!$D27,0)</f>
        <v>319</v>
      </c>
      <c r="H27" s="131">
        <f t="shared" si="1"/>
        <v>727</v>
      </c>
      <c r="I27" s="130">
        <f>ROUND($C27*'14TotalEnrCategory-Actual'!I27/'14TotalEnrCategory-Actual'!$C27,0)</f>
        <v>20770</v>
      </c>
      <c r="J27" s="130">
        <f>ROUND($D27*'14TotalEnrCategory-Actual'!J27/'14TotalEnrCategory-Actual'!$D27,0)</f>
        <v>23619</v>
      </c>
      <c r="K27" s="131">
        <f t="shared" si="2"/>
        <v>44389</v>
      </c>
      <c r="L27" s="130">
        <f>ROUND($C27*'14TotalEnrCategory-Actual'!L27/'14TotalEnrCategory-Actual'!$C27,0)</f>
        <v>606</v>
      </c>
      <c r="M27" s="130">
        <f>ROUND($D27*'14TotalEnrCategory-Actual'!M27/'14TotalEnrCategory-Actual'!$D27,0)</f>
        <v>319</v>
      </c>
      <c r="N27" s="131">
        <f t="shared" si="3"/>
        <v>925</v>
      </c>
      <c r="O27" s="127" t="str">
        <f t="shared" si="4"/>
        <v>Meghalaya,60546</v>
      </c>
    </row>
    <row r="28" spans="1:15" s="127" customFormat="1" ht="21.75" customHeight="1">
      <c r="A28" s="128">
        <v>24</v>
      </c>
      <c r="B28" s="132" t="s">
        <v>37</v>
      </c>
      <c r="C28" s="130">
        <f>'4TotalEnr'!AA28</f>
        <v>14228</v>
      </c>
      <c r="D28" s="130">
        <f>'4TotalEnr'!AB28</f>
        <v>14074</v>
      </c>
      <c r="E28" s="131">
        <f t="shared" si="0"/>
        <v>28302</v>
      </c>
      <c r="F28" s="130">
        <f>ROUND($C28*'14TotalEnrCategory-Actual'!F28/'14TotalEnrCategory-Actual'!$C28,0)</f>
        <v>95</v>
      </c>
      <c r="G28" s="130">
        <f>ROUND($D28*'14TotalEnrCategory-Actual'!G28/'14TotalEnrCategory-Actual'!$D28,0)</f>
        <v>81</v>
      </c>
      <c r="H28" s="131">
        <f t="shared" si="1"/>
        <v>176</v>
      </c>
      <c r="I28" s="130">
        <f>ROUND($C28*'14TotalEnrCategory-Actual'!I28/'14TotalEnrCategory-Actual'!$C28,0)</f>
        <v>13484</v>
      </c>
      <c r="J28" s="130">
        <f>ROUND($D28*'14TotalEnrCategory-Actual'!J28/'14TotalEnrCategory-Actual'!$D28,0)</f>
        <v>13496</v>
      </c>
      <c r="K28" s="131">
        <f t="shared" si="2"/>
        <v>26980</v>
      </c>
      <c r="L28" s="130">
        <f>ROUND($C28*'14TotalEnrCategory-Actual'!L28/'14TotalEnrCategory-Actual'!$C28,0)</f>
        <v>142</v>
      </c>
      <c r="M28" s="130">
        <f>ROUND($D28*'14TotalEnrCategory-Actual'!M28/'14TotalEnrCategory-Actual'!$D28,0)</f>
        <v>106</v>
      </c>
      <c r="N28" s="131">
        <f t="shared" si="3"/>
        <v>248</v>
      </c>
      <c r="O28" s="127" t="str">
        <f t="shared" si="4"/>
        <v>Mizoram,28302</v>
      </c>
    </row>
    <row r="29" spans="1:15" s="127" customFormat="1" ht="21.75" customHeight="1">
      <c r="A29" s="128">
        <v>25</v>
      </c>
      <c r="B29" s="132" t="s">
        <v>38</v>
      </c>
      <c r="C29" s="130">
        <f>'4TotalEnr'!AA29</f>
        <v>20789</v>
      </c>
      <c r="D29" s="130">
        <f>'4TotalEnr'!AB29</f>
        <v>14214</v>
      </c>
      <c r="E29" s="131">
        <f t="shared" si="0"/>
        <v>35003</v>
      </c>
      <c r="F29" s="130">
        <f>ROUND($C29*'14TotalEnrCategory-Actual'!F29/'14TotalEnrCategory-Actual'!$C29,0)</f>
        <v>254</v>
      </c>
      <c r="G29" s="130">
        <f>ROUND($D29*'14TotalEnrCategory-Actual'!G29/'14TotalEnrCategory-Actual'!$D29,0)</f>
        <v>176</v>
      </c>
      <c r="H29" s="131">
        <f t="shared" si="1"/>
        <v>430</v>
      </c>
      <c r="I29" s="130">
        <f>ROUND($C29*'14TotalEnrCategory-Actual'!I29/'14TotalEnrCategory-Actual'!$C29,0)</f>
        <v>11444</v>
      </c>
      <c r="J29" s="130">
        <f>ROUND($D29*'14TotalEnrCategory-Actual'!J29/'14TotalEnrCategory-Actual'!$D29,0)</f>
        <v>12128</v>
      </c>
      <c r="K29" s="131">
        <f t="shared" si="2"/>
        <v>23572</v>
      </c>
      <c r="L29" s="130">
        <f>ROUND($C29*'14TotalEnrCategory-Actual'!L29/'14TotalEnrCategory-Actual'!$C29,0)</f>
        <v>275</v>
      </c>
      <c r="M29" s="130">
        <f>ROUND($D29*'14TotalEnrCategory-Actual'!M29/'14TotalEnrCategory-Actual'!$D29,0)</f>
        <v>170</v>
      </c>
      <c r="N29" s="131">
        <f t="shared" si="3"/>
        <v>445</v>
      </c>
      <c r="O29" s="127" t="str">
        <f t="shared" si="4"/>
        <v>Nagaland,35003</v>
      </c>
    </row>
    <row r="30" spans="1:15" s="127" customFormat="1" ht="21.75" customHeight="1">
      <c r="A30" s="128">
        <v>26</v>
      </c>
      <c r="B30" s="132" t="s">
        <v>39</v>
      </c>
      <c r="C30" s="130">
        <f>'4TotalEnr'!AA30</f>
        <v>390329</v>
      </c>
      <c r="D30" s="130">
        <f>'4TotalEnr'!AB30</f>
        <v>333400</v>
      </c>
      <c r="E30" s="131">
        <f t="shared" si="0"/>
        <v>723729</v>
      </c>
      <c r="F30" s="130">
        <f>ROUND($C30*'14TotalEnrCategory-Actual'!F30/'14TotalEnrCategory-Actual'!$C30,0)</f>
        <v>37688</v>
      </c>
      <c r="G30" s="130">
        <f>ROUND($D30*'14TotalEnrCategory-Actual'!G30/'14TotalEnrCategory-Actual'!$D30,0)</f>
        <v>32846</v>
      </c>
      <c r="H30" s="131">
        <f t="shared" si="1"/>
        <v>70534</v>
      </c>
      <c r="I30" s="130">
        <f>ROUND($C30*'14TotalEnrCategory-Actual'!I30/'14TotalEnrCategory-Actual'!$C30,0)</f>
        <v>32055</v>
      </c>
      <c r="J30" s="130">
        <f>ROUND($D30*'14TotalEnrCategory-Actual'!J30/'14TotalEnrCategory-Actual'!$D30,0)</f>
        <v>30036</v>
      </c>
      <c r="K30" s="131">
        <f t="shared" si="2"/>
        <v>62091</v>
      </c>
      <c r="L30" s="130">
        <f>ROUND($C30*'14TotalEnrCategory-Actual'!L30/'14TotalEnrCategory-Actual'!$C30,0)</f>
        <v>60447</v>
      </c>
      <c r="M30" s="130">
        <f>ROUND($D30*'14TotalEnrCategory-Actual'!M30/'14TotalEnrCategory-Actual'!$D30,0)</f>
        <v>63081</v>
      </c>
      <c r="N30" s="131">
        <f t="shared" si="3"/>
        <v>123528</v>
      </c>
      <c r="O30" s="127" t="str">
        <f t="shared" si="4"/>
        <v>Odisha,723729</v>
      </c>
    </row>
    <row r="31" spans="1:15" s="127" customFormat="1" ht="21.75" customHeight="1">
      <c r="A31" s="128">
        <v>27</v>
      </c>
      <c r="B31" s="132" t="s">
        <v>40</v>
      </c>
      <c r="C31" s="130">
        <f>'4TotalEnr'!AA31</f>
        <v>30019</v>
      </c>
      <c r="D31" s="130">
        <f>'4TotalEnr'!AB31</f>
        <v>27072</v>
      </c>
      <c r="E31" s="131">
        <f t="shared" si="0"/>
        <v>57091</v>
      </c>
      <c r="F31" s="130">
        <f>ROUND($C31*'14TotalEnrCategory-Actual'!F31/'14TotalEnrCategory-Actual'!$C31,0)</f>
        <v>4049</v>
      </c>
      <c r="G31" s="130">
        <f>ROUND($D31*'14TotalEnrCategory-Actual'!G31/'14TotalEnrCategory-Actual'!$D31,0)</f>
        <v>3497</v>
      </c>
      <c r="H31" s="131">
        <f t="shared" si="1"/>
        <v>7546</v>
      </c>
      <c r="I31" s="130">
        <f>ROUND($C31*'14TotalEnrCategory-Actual'!I31/'14TotalEnrCategory-Actual'!$C31,0)</f>
        <v>593</v>
      </c>
      <c r="J31" s="130">
        <f>ROUND($D31*'14TotalEnrCategory-Actual'!J31/'14TotalEnrCategory-Actual'!$D31,0)</f>
        <v>260</v>
      </c>
      <c r="K31" s="131">
        <f t="shared" si="2"/>
        <v>853</v>
      </c>
      <c r="L31" s="130">
        <f>ROUND($C31*'14TotalEnrCategory-Actual'!L31/'14TotalEnrCategory-Actual'!$C31,0)</f>
        <v>16294</v>
      </c>
      <c r="M31" s="130">
        <f>ROUND($D31*'14TotalEnrCategory-Actual'!M31/'14TotalEnrCategory-Actual'!$D31,0)</f>
        <v>16241</v>
      </c>
      <c r="N31" s="131">
        <f t="shared" si="3"/>
        <v>32535</v>
      </c>
      <c r="O31" s="127" t="str">
        <f t="shared" si="4"/>
        <v>Puducherry,57091</v>
      </c>
    </row>
    <row r="32" spans="1:15" s="127" customFormat="1" ht="21.75" customHeight="1">
      <c r="A32" s="128">
        <v>28</v>
      </c>
      <c r="B32" s="132" t="s">
        <v>41</v>
      </c>
      <c r="C32" s="130">
        <f>'4TotalEnr'!AA32</f>
        <v>399615</v>
      </c>
      <c r="D32" s="130">
        <f>'4TotalEnr'!AB32</f>
        <v>368479</v>
      </c>
      <c r="E32" s="131">
        <f t="shared" si="0"/>
        <v>768094</v>
      </c>
      <c r="F32" s="130">
        <f>ROUND($C32*'14TotalEnrCategory-Actual'!F32/'14TotalEnrCategory-Actual'!$C32,0)</f>
        <v>47410</v>
      </c>
      <c r="G32" s="130">
        <f>ROUND($D32*'14TotalEnrCategory-Actual'!G32/'14TotalEnrCategory-Actual'!$D32,0)</f>
        <v>46742</v>
      </c>
      <c r="H32" s="131">
        <f t="shared" si="1"/>
        <v>94152</v>
      </c>
      <c r="I32" s="130">
        <f>ROUND($C32*'14TotalEnrCategory-Actual'!I32/'14TotalEnrCategory-Actual'!$C32,0)</f>
        <v>1341</v>
      </c>
      <c r="J32" s="130">
        <f>ROUND($D32*'14TotalEnrCategory-Actual'!J32/'14TotalEnrCategory-Actual'!$D32,0)</f>
        <v>806</v>
      </c>
      <c r="K32" s="131">
        <f t="shared" si="2"/>
        <v>2147</v>
      </c>
      <c r="L32" s="130">
        <f>ROUND($C32*'14TotalEnrCategory-Actual'!L32/'14TotalEnrCategory-Actual'!$C32,0)</f>
        <v>20518</v>
      </c>
      <c r="M32" s="130">
        <f>ROUND($D32*'14TotalEnrCategory-Actual'!M32/'14TotalEnrCategory-Actual'!$D32,0)</f>
        <v>22562</v>
      </c>
      <c r="N32" s="131">
        <f t="shared" si="3"/>
        <v>43080</v>
      </c>
      <c r="O32" s="127" t="str">
        <f t="shared" si="4"/>
        <v>Punjab,768094</v>
      </c>
    </row>
    <row r="33" spans="1:15" s="127" customFormat="1" ht="21.75" customHeight="1">
      <c r="A33" s="128">
        <v>29</v>
      </c>
      <c r="B33" s="132" t="s">
        <v>42</v>
      </c>
      <c r="C33" s="130">
        <f>'4TotalEnr'!AA33</f>
        <v>885303</v>
      </c>
      <c r="D33" s="130">
        <f>'4TotalEnr'!AB33</f>
        <v>641262</v>
      </c>
      <c r="E33" s="131">
        <f t="shared" si="0"/>
        <v>1526565</v>
      </c>
      <c r="F33" s="130">
        <f>ROUND($C33*'14TotalEnrCategory-Actual'!F33/'14TotalEnrCategory-Actual'!$C33,0)</f>
        <v>112368</v>
      </c>
      <c r="G33" s="130">
        <f>ROUND($D33*'14TotalEnrCategory-Actual'!G33/'14TotalEnrCategory-Actual'!$D33,0)</f>
        <v>69305</v>
      </c>
      <c r="H33" s="131">
        <f t="shared" si="1"/>
        <v>181673</v>
      </c>
      <c r="I33" s="130">
        <f>ROUND($C33*'14TotalEnrCategory-Actual'!I33/'14TotalEnrCategory-Actual'!$C33,0)</f>
        <v>80105</v>
      </c>
      <c r="J33" s="130">
        <f>ROUND($D33*'14TotalEnrCategory-Actual'!J33/'14TotalEnrCategory-Actual'!$D33,0)</f>
        <v>55351</v>
      </c>
      <c r="K33" s="131">
        <f t="shared" si="2"/>
        <v>135456</v>
      </c>
      <c r="L33" s="130">
        <f>ROUND($C33*'14TotalEnrCategory-Actual'!L33/'14TotalEnrCategory-Actual'!$C33,0)</f>
        <v>290578</v>
      </c>
      <c r="M33" s="130">
        <f>ROUND($D33*'14TotalEnrCategory-Actual'!M33/'14TotalEnrCategory-Actual'!$D33,0)</f>
        <v>203254</v>
      </c>
      <c r="N33" s="131">
        <f t="shared" si="3"/>
        <v>493832</v>
      </c>
      <c r="O33" s="127" t="str">
        <f t="shared" si="4"/>
        <v>Rajasthan,1526565</v>
      </c>
    </row>
    <row r="34" spans="1:15" s="127" customFormat="1" ht="21.75" customHeight="1">
      <c r="A34" s="128">
        <v>30</v>
      </c>
      <c r="B34" s="132" t="s">
        <v>43</v>
      </c>
      <c r="C34" s="130">
        <f>'4TotalEnr'!AA34</f>
        <v>8867</v>
      </c>
      <c r="D34" s="130">
        <f>'4TotalEnr'!AB34</f>
        <v>10015</v>
      </c>
      <c r="E34" s="131">
        <f t="shared" si="0"/>
        <v>18882</v>
      </c>
      <c r="F34" s="130">
        <f>ROUND($C34*'14TotalEnrCategory-Actual'!F34/'14TotalEnrCategory-Actual'!$C34,0)</f>
        <v>401</v>
      </c>
      <c r="G34" s="130">
        <f>ROUND($D34*'14TotalEnrCategory-Actual'!G34/'14TotalEnrCategory-Actual'!$D34,0)</f>
        <v>503</v>
      </c>
      <c r="H34" s="131">
        <f t="shared" si="1"/>
        <v>904</v>
      </c>
      <c r="I34" s="130">
        <f>ROUND($C34*'14TotalEnrCategory-Actual'!I34/'14TotalEnrCategory-Actual'!$C34,0)</f>
        <v>1518</v>
      </c>
      <c r="J34" s="130">
        <f>ROUND($D34*'14TotalEnrCategory-Actual'!J34/'14TotalEnrCategory-Actual'!$D34,0)</f>
        <v>2829</v>
      </c>
      <c r="K34" s="131">
        <f t="shared" si="2"/>
        <v>4347</v>
      </c>
      <c r="L34" s="130">
        <f>ROUND($C34*'14TotalEnrCategory-Actual'!L34/'14TotalEnrCategory-Actual'!$C34,0)</f>
        <v>1939</v>
      </c>
      <c r="M34" s="130">
        <f>ROUND($D34*'14TotalEnrCategory-Actual'!M34/'14TotalEnrCategory-Actual'!$D34,0)</f>
        <v>2563</v>
      </c>
      <c r="N34" s="131">
        <f t="shared" si="3"/>
        <v>4502</v>
      </c>
      <c r="O34" s="127" t="str">
        <f t="shared" si="4"/>
        <v>Sikkim,18882</v>
      </c>
    </row>
    <row r="35" spans="1:15" s="127" customFormat="1" ht="21.75" customHeight="1">
      <c r="A35" s="128">
        <v>31</v>
      </c>
      <c r="B35" s="132" t="s">
        <v>44</v>
      </c>
      <c r="C35" s="130">
        <f>'4TotalEnr'!AA35</f>
        <v>1734498</v>
      </c>
      <c r="D35" s="130">
        <f>'4TotalEnr'!AB35</f>
        <v>1479928</v>
      </c>
      <c r="E35" s="131">
        <f t="shared" si="0"/>
        <v>3214426</v>
      </c>
      <c r="F35" s="130">
        <f>ROUND($C35*'14TotalEnrCategory-Actual'!F35/'14TotalEnrCategory-Actual'!$C35,0)</f>
        <v>263594</v>
      </c>
      <c r="G35" s="130">
        <f>ROUND($D35*'14TotalEnrCategory-Actual'!G35/'14TotalEnrCategory-Actual'!$D35,0)</f>
        <v>238798</v>
      </c>
      <c r="H35" s="131">
        <f t="shared" si="1"/>
        <v>502392</v>
      </c>
      <c r="I35" s="130">
        <f>ROUND($C35*'14TotalEnrCategory-Actual'!I35/'14TotalEnrCategory-Actual'!$C35,0)</f>
        <v>16115</v>
      </c>
      <c r="J35" s="130">
        <f>ROUND($D35*'14TotalEnrCategory-Actual'!J35/'14TotalEnrCategory-Actual'!$D35,0)</f>
        <v>13679</v>
      </c>
      <c r="K35" s="131">
        <f t="shared" si="2"/>
        <v>29794</v>
      </c>
      <c r="L35" s="130">
        <f>ROUND($C35*'14TotalEnrCategory-Actual'!L35/'14TotalEnrCategory-Actual'!$C35,0)</f>
        <v>931108</v>
      </c>
      <c r="M35" s="130">
        <f>ROUND($D35*'14TotalEnrCategory-Actual'!M35/'14TotalEnrCategory-Actual'!$D35,0)</f>
        <v>859075</v>
      </c>
      <c r="N35" s="131">
        <f t="shared" si="3"/>
        <v>1790183</v>
      </c>
      <c r="O35" s="127" t="str">
        <f t="shared" si="4"/>
        <v>Tamil Nadu,3214426</v>
      </c>
    </row>
    <row r="36" spans="1:15" s="127" customFormat="1" ht="21.75" customHeight="1">
      <c r="A36" s="128">
        <v>32</v>
      </c>
      <c r="B36" s="132" t="s">
        <v>45</v>
      </c>
      <c r="C36" s="130">
        <f>'4TotalEnr'!AA36</f>
        <v>36035</v>
      </c>
      <c r="D36" s="130">
        <f>'4TotalEnr'!AB36</f>
        <v>26511</v>
      </c>
      <c r="E36" s="131">
        <f t="shared" si="0"/>
        <v>62546</v>
      </c>
      <c r="F36" s="130">
        <f>ROUND($C36*'14TotalEnrCategory-Actual'!F36/'14TotalEnrCategory-Actual'!$C36,0)</f>
        <v>6043</v>
      </c>
      <c r="G36" s="130">
        <f>ROUND($D36*'14TotalEnrCategory-Actual'!G36/'14TotalEnrCategory-Actual'!$D36,0)</f>
        <v>4086</v>
      </c>
      <c r="H36" s="131">
        <f t="shared" si="1"/>
        <v>10129</v>
      </c>
      <c r="I36" s="130">
        <f>ROUND($C36*'14TotalEnrCategory-Actual'!I36/'14TotalEnrCategory-Actual'!$C36,0)</f>
        <v>6349</v>
      </c>
      <c r="J36" s="130">
        <f>ROUND($D36*'14TotalEnrCategory-Actual'!J36/'14TotalEnrCategory-Actual'!$D36,0)</f>
        <v>4200</v>
      </c>
      <c r="K36" s="131">
        <f t="shared" si="2"/>
        <v>10549</v>
      </c>
      <c r="L36" s="130">
        <f>ROUND($C36*'14TotalEnrCategory-Actual'!L36/'14TotalEnrCategory-Actual'!$C36,0)</f>
        <v>6011</v>
      </c>
      <c r="M36" s="130">
        <f>ROUND($D36*'14TotalEnrCategory-Actual'!M36/'14TotalEnrCategory-Actual'!$D36,0)</f>
        <v>3577</v>
      </c>
      <c r="N36" s="131">
        <f t="shared" si="3"/>
        <v>9588</v>
      </c>
      <c r="O36" s="127" t="str">
        <f t="shared" si="4"/>
        <v>Tripura,62546</v>
      </c>
    </row>
    <row r="37" spans="1:15" s="127" customFormat="1" ht="21.75" customHeight="1">
      <c r="A37" s="128">
        <v>33</v>
      </c>
      <c r="B37" s="132" t="s">
        <v>47</v>
      </c>
      <c r="C37" s="130">
        <f>'4TotalEnr'!AA37</f>
        <v>2329604</v>
      </c>
      <c r="D37" s="130">
        <f>'4TotalEnr'!AB37</f>
        <v>2002342</v>
      </c>
      <c r="E37" s="131">
        <f t="shared" si="0"/>
        <v>4331946</v>
      </c>
      <c r="F37" s="130">
        <f>ROUND($C37*'14TotalEnrCategory-Actual'!F37/'14TotalEnrCategory-Actual'!$C37,0)</f>
        <v>342497</v>
      </c>
      <c r="G37" s="130">
        <f>ROUND($D37*'14TotalEnrCategory-Actual'!G37/'14TotalEnrCategory-Actual'!$D37,0)</f>
        <v>303193</v>
      </c>
      <c r="H37" s="131">
        <f t="shared" si="1"/>
        <v>645690</v>
      </c>
      <c r="I37" s="130">
        <f>ROUND($C37*'14TotalEnrCategory-Actual'!I37/'14TotalEnrCategory-Actual'!$C37,0)</f>
        <v>15175</v>
      </c>
      <c r="J37" s="130">
        <f>ROUND($D37*'14TotalEnrCategory-Actual'!J37/'14TotalEnrCategory-Actual'!$D37,0)</f>
        <v>10829</v>
      </c>
      <c r="K37" s="131">
        <f t="shared" si="2"/>
        <v>26004</v>
      </c>
      <c r="L37" s="130">
        <f>ROUND($C37*'14TotalEnrCategory-Actual'!L37/'14TotalEnrCategory-Actual'!$C37,0)</f>
        <v>764125</v>
      </c>
      <c r="M37" s="130">
        <f>ROUND($D37*'14TotalEnrCategory-Actual'!M37/'14TotalEnrCategory-Actual'!$D37,0)</f>
        <v>719084</v>
      </c>
      <c r="N37" s="131">
        <f t="shared" si="3"/>
        <v>1483209</v>
      </c>
      <c r="O37" s="127" t="str">
        <f t="shared" si="4"/>
        <v>Uttar Pradesh,4331946</v>
      </c>
    </row>
    <row r="38" spans="1:15" s="127" customFormat="1" ht="21.75" customHeight="1">
      <c r="A38" s="128">
        <v>34</v>
      </c>
      <c r="B38" s="132" t="s">
        <v>58</v>
      </c>
      <c r="C38" s="130">
        <f>'4TotalEnr'!AA38</f>
        <v>205114</v>
      </c>
      <c r="D38" s="130">
        <f>'4TotalEnr'!AB38</f>
        <v>205893</v>
      </c>
      <c r="E38" s="131">
        <f t="shared" si="0"/>
        <v>411007</v>
      </c>
      <c r="F38" s="130">
        <f>ROUND($C38*'14TotalEnrCategory-Actual'!F38/'14TotalEnrCategory-Actual'!$C38,0)</f>
        <v>22095</v>
      </c>
      <c r="G38" s="130">
        <f>ROUND($D38*'14TotalEnrCategory-Actual'!G38/'14TotalEnrCategory-Actual'!$D38,0)</f>
        <v>20743</v>
      </c>
      <c r="H38" s="131">
        <f t="shared" si="1"/>
        <v>42838</v>
      </c>
      <c r="I38" s="130">
        <f>ROUND($C38*'14TotalEnrCategory-Actual'!I38/'14TotalEnrCategory-Actual'!$C38,0)</f>
        <v>8200</v>
      </c>
      <c r="J38" s="130">
        <f>ROUND($D38*'14TotalEnrCategory-Actual'!J38/'14TotalEnrCategory-Actual'!$D38,0)</f>
        <v>8622</v>
      </c>
      <c r="K38" s="131">
        <f t="shared" si="2"/>
        <v>16822</v>
      </c>
      <c r="L38" s="130">
        <f>ROUND($C38*'14TotalEnrCategory-Actual'!L38/'14TotalEnrCategory-Actual'!$C38,0)</f>
        <v>20372</v>
      </c>
      <c r="M38" s="130">
        <f>ROUND($D38*'14TotalEnrCategory-Actual'!M38/'14TotalEnrCategory-Actual'!$D38,0)</f>
        <v>18386</v>
      </c>
      <c r="N38" s="131">
        <f t="shared" si="3"/>
        <v>38758</v>
      </c>
      <c r="O38" s="127" t="str">
        <f t="shared" si="4"/>
        <v>Uttrakhand,411007</v>
      </c>
    </row>
    <row r="39" spans="1:15" s="127" customFormat="1" ht="21.75" customHeight="1">
      <c r="A39" s="128">
        <v>35</v>
      </c>
      <c r="B39" s="132" t="s">
        <v>48</v>
      </c>
      <c r="C39" s="130">
        <f>'4TotalEnr'!AA39</f>
        <v>925784</v>
      </c>
      <c r="D39" s="130">
        <f>'4TotalEnr'!AB39</f>
        <v>718355</v>
      </c>
      <c r="E39" s="131">
        <f t="shared" si="0"/>
        <v>1644139</v>
      </c>
      <c r="F39" s="130">
        <f>ROUND($C39*'14TotalEnrCategory-Actual'!F39/'14TotalEnrCategory-Actual'!$C39,0)</f>
        <v>151753</v>
      </c>
      <c r="G39" s="130">
        <f>ROUND($D39*'14TotalEnrCategory-Actual'!G39/'14TotalEnrCategory-Actual'!$D39,0)</f>
        <v>112711</v>
      </c>
      <c r="H39" s="131">
        <f t="shared" si="1"/>
        <v>264464</v>
      </c>
      <c r="I39" s="130">
        <f>ROUND($C39*'14TotalEnrCategory-Actual'!I39/'14TotalEnrCategory-Actual'!$C39,0)</f>
        <v>26930</v>
      </c>
      <c r="J39" s="130">
        <f>ROUND($D39*'14TotalEnrCategory-Actual'!J39/'14TotalEnrCategory-Actual'!$D39,0)</f>
        <v>20031</v>
      </c>
      <c r="K39" s="131">
        <f t="shared" si="2"/>
        <v>46961</v>
      </c>
      <c r="L39" s="130">
        <f>ROUND($C39*'14TotalEnrCategory-Actual'!L39/'14TotalEnrCategory-Actual'!$C39,0)</f>
        <v>47972</v>
      </c>
      <c r="M39" s="130">
        <f>ROUND($D39*'14TotalEnrCategory-Actual'!M39/'14TotalEnrCategory-Actual'!$D39,0)</f>
        <v>36612</v>
      </c>
      <c r="N39" s="131">
        <f t="shared" si="3"/>
        <v>84584</v>
      </c>
      <c r="O39" s="127" t="str">
        <f t="shared" si="4"/>
        <v>West Bengal,1644139</v>
      </c>
    </row>
    <row r="40" spans="1:15" s="133" customFormat="1" ht="21.75" customHeight="1">
      <c r="A40" s="359" t="s">
        <v>49</v>
      </c>
      <c r="B40" s="359"/>
      <c r="C40" s="217">
        <f>SUM(C5:C39)</f>
        <v>16328303</v>
      </c>
      <c r="D40" s="217">
        <f t="shared" ref="D40:N40" si="5">SUM(D5:D39)</f>
        <v>13300719</v>
      </c>
      <c r="E40" s="217">
        <f t="shared" si="5"/>
        <v>29629022</v>
      </c>
      <c r="F40" s="217">
        <f t="shared" si="5"/>
        <v>2004896</v>
      </c>
      <c r="G40" s="217">
        <f t="shared" si="5"/>
        <v>1632391</v>
      </c>
      <c r="H40" s="217">
        <f t="shared" si="5"/>
        <v>3637287</v>
      </c>
      <c r="I40" s="217">
        <f t="shared" si="5"/>
        <v>728860</v>
      </c>
      <c r="J40" s="217">
        <f t="shared" si="5"/>
        <v>585621</v>
      </c>
      <c r="K40" s="217">
        <f t="shared" si="5"/>
        <v>1314481</v>
      </c>
      <c r="L40" s="217">
        <f t="shared" si="5"/>
        <v>4821863</v>
      </c>
      <c r="M40" s="217">
        <f t="shared" si="5"/>
        <v>4082603</v>
      </c>
      <c r="N40" s="217">
        <f t="shared" si="5"/>
        <v>8904466</v>
      </c>
      <c r="O40" s="127"/>
    </row>
    <row r="41" spans="1:15">
      <c r="C41" s="135">
        <f>C40/E40%</f>
        <v>55.109152775950555</v>
      </c>
      <c r="F41" s="135">
        <f>F40/H40%</f>
        <v>55.120643490601644</v>
      </c>
      <c r="H41" s="248">
        <f>H40/$E$40%</f>
        <v>12.276095377025946</v>
      </c>
      <c r="I41" s="135">
        <f>I40/K40%</f>
        <v>55.448500206545397</v>
      </c>
      <c r="K41" s="248">
        <f>K40/$E$40%</f>
        <v>4.4364643557927765</v>
      </c>
      <c r="L41" s="135">
        <f>L40/N40%</f>
        <v>54.151063073293784</v>
      </c>
      <c r="N41" s="136">
        <f>N40/$E$40%</f>
        <v>30.05318906577477</v>
      </c>
      <c r="O41" s="127"/>
    </row>
    <row r="43" spans="1:15">
      <c r="C43" s="149"/>
      <c r="D43" s="149" t="s">
        <v>91</v>
      </c>
      <c r="E43" s="149" t="s">
        <v>92</v>
      </c>
      <c r="F43" s="149" t="s">
        <v>12</v>
      </c>
    </row>
    <row r="44" spans="1:15">
      <c r="C44" s="149" t="str">
        <f>C2</f>
        <v>ALL CATEGORIES</v>
      </c>
      <c r="D44" s="149">
        <f>C40</f>
        <v>16328303</v>
      </c>
      <c r="E44" s="149">
        <f t="shared" ref="E44:F44" si="6">D40</f>
        <v>13300719</v>
      </c>
      <c r="F44" s="149">
        <f t="shared" si="6"/>
        <v>29629022</v>
      </c>
    </row>
    <row r="45" spans="1:15">
      <c r="C45" s="149" t="s">
        <v>124</v>
      </c>
      <c r="D45" s="149">
        <f>F40</f>
        <v>2004896</v>
      </c>
      <c r="E45" s="149">
        <f t="shared" ref="E45:F45" si="7">G40</f>
        <v>1632391</v>
      </c>
      <c r="F45" s="149">
        <f t="shared" si="7"/>
        <v>3637287</v>
      </c>
    </row>
    <row r="46" spans="1:15">
      <c r="C46" s="149" t="s">
        <v>125</v>
      </c>
      <c r="D46" s="149">
        <f>I40</f>
        <v>728860</v>
      </c>
      <c r="E46" s="149">
        <f t="shared" ref="E46:F46" si="8">J40</f>
        <v>585621</v>
      </c>
      <c r="F46" s="149">
        <f t="shared" si="8"/>
        <v>1314481</v>
      </c>
    </row>
    <row r="47" spans="1:15">
      <c r="C47" s="149" t="s">
        <v>134</v>
      </c>
      <c r="D47" s="149">
        <f>L40</f>
        <v>4821863</v>
      </c>
      <c r="E47" s="149">
        <f t="shared" ref="E47:F47" si="9">M40</f>
        <v>4082603</v>
      </c>
      <c r="F47" s="149">
        <f t="shared" si="9"/>
        <v>8904466</v>
      </c>
    </row>
  </sheetData>
  <mergeCells count="8">
    <mergeCell ref="C1:N1"/>
    <mergeCell ref="I2:K2"/>
    <mergeCell ref="L2:N2"/>
    <mergeCell ref="A40:B40"/>
    <mergeCell ref="A2:A3"/>
    <mergeCell ref="B2:B3"/>
    <mergeCell ref="C2:E2"/>
    <mergeCell ref="F2:H2"/>
  </mergeCells>
  <printOptions horizontalCentered="1"/>
  <pageMargins left="0.41" right="0.16" top="0.52" bottom="0.38" header="0.2" footer="0.16"/>
  <pageSetup paperSize="9" scale="80" firstPageNumber="21" orientation="portrait" useFirstPageNumber="1" r:id="rId1"/>
  <headerFooter>
    <oddFooter>&amp;L&amp;"Arial,Italic"&amp;9AISHE 2012-13&amp;CT-&amp;P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K41"/>
  <sheetViews>
    <sheetView view="pageBreakPreview" zoomScaleSheetLayoutView="100" workbookViewId="0">
      <pane xSplit="2" ySplit="3" topLeftCell="C4" activePane="bottomRight" state="frozen"/>
      <selection activeCell="C13" sqref="C13"/>
      <selection pane="topRight" activeCell="C13" sqref="C13"/>
      <selection pane="bottomLeft" activeCell="C13" sqref="C13"/>
      <selection pane="bottomRight" activeCell="F17" sqref="F17"/>
    </sheetView>
  </sheetViews>
  <sheetFormatPr defaultRowHeight="15"/>
  <cols>
    <col min="1" max="1" width="5.140625" style="134" customWidth="1"/>
    <col min="2" max="2" width="18.5703125" style="134" customWidth="1"/>
    <col min="3" max="11" width="9" style="134" customWidth="1"/>
    <col min="12" max="16384" width="9.140625" style="134"/>
  </cols>
  <sheetData>
    <row r="1" spans="1:11" s="83" customFormat="1" ht="34.5" customHeight="1">
      <c r="B1" s="86" t="s">
        <v>237</v>
      </c>
      <c r="C1" s="363" t="s">
        <v>188</v>
      </c>
      <c r="D1" s="355"/>
      <c r="E1" s="355"/>
      <c r="F1" s="355"/>
      <c r="G1" s="355"/>
      <c r="H1" s="355"/>
      <c r="I1" s="355"/>
      <c r="J1" s="355"/>
      <c r="K1" s="355"/>
    </row>
    <row r="2" spans="1:11" s="126" customFormat="1" ht="20.25" customHeight="1">
      <c r="A2" s="360" t="s">
        <v>88</v>
      </c>
      <c r="B2" s="362" t="s">
        <v>2</v>
      </c>
      <c r="C2" s="356" t="s">
        <v>120</v>
      </c>
      <c r="D2" s="357"/>
      <c r="E2" s="358"/>
      <c r="F2" s="356" t="s">
        <v>121</v>
      </c>
      <c r="G2" s="357"/>
      <c r="H2" s="358"/>
      <c r="I2" s="356" t="s">
        <v>122</v>
      </c>
      <c r="J2" s="357"/>
      <c r="K2" s="358"/>
    </row>
    <row r="3" spans="1:11" s="127" customFormat="1" ht="20.25" customHeight="1">
      <c r="A3" s="361"/>
      <c r="B3" s="362"/>
      <c r="C3" s="89" t="s">
        <v>91</v>
      </c>
      <c r="D3" s="89" t="s">
        <v>92</v>
      </c>
      <c r="E3" s="89" t="s">
        <v>12</v>
      </c>
      <c r="F3" s="89" t="s">
        <v>91</v>
      </c>
      <c r="G3" s="89" t="s">
        <v>92</v>
      </c>
      <c r="H3" s="89" t="s">
        <v>12</v>
      </c>
      <c r="I3" s="89" t="s">
        <v>91</v>
      </c>
      <c r="J3" s="89" t="s">
        <v>92</v>
      </c>
      <c r="K3" s="89" t="s">
        <v>12</v>
      </c>
    </row>
    <row r="4" spans="1:11" s="127" customFormat="1" ht="13.5" customHeight="1">
      <c r="A4" s="103">
        <v>1</v>
      </c>
      <c r="B4" s="103">
        <v>2</v>
      </c>
      <c r="C4" s="103">
        <v>3</v>
      </c>
      <c r="D4" s="103">
        <v>4</v>
      </c>
      <c r="E4" s="103">
        <v>5</v>
      </c>
      <c r="F4" s="103">
        <v>6</v>
      </c>
      <c r="G4" s="103">
        <v>7</v>
      </c>
      <c r="H4" s="103">
        <v>8</v>
      </c>
      <c r="I4" s="103">
        <v>9</v>
      </c>
      <c r="J4" s="103">
        <v>10</v>
      </c>
      <c r="K4" s="103">
        <v>11</v>
      </c>
    </row>
    <row r="5" spans="1:11" s="127" customFormat="1" ht="30.75" customHeight="1">
      <c r="A5" s="128">
        <v>1</v>
      </c>
      <c r="B5" s="129" t="s">
        <v>55</v>
      </c>
      <c r="C5" s="130">
        <f>ROUND('9TotalEnrCategory'!$C5/'14TotalEnrCategory-Actual'!$C5*'14TotalEnrCategory-Actual'!O5,0)</f>
        <v>11</v>
      </c>
      <c r="D5" s="130">
        <f>ROUND('9TotalEnrCategory'!$D5/'14TotalEnrCategory-Actual'!$D5*'14TotalEnrCategory-Actual'!P5,0)</f>
        <v>1</v>
      </c>
      <c r="E5" s="131">
        <f>C5+D5</f>
        <v>12</v>
      </c>
      <c r="F5" s="130">
        <f>ROUND('9TotalEnrCategory'!$C5/'14TotalEnrCategory-Actual'!$C5*'14TotalEnrCategory-Actual'!R5,0)</f>
        <v>51</v>
      </c>
      <c r="G5" s="130">
        <f>ROUND('9TotalEnrCategory'!$D5/'14TotalEnrCategory-Actual'!$D5*'14TotalEnrCategory-Actual'!S5,0)</f>
        <v>90</v>
      </c>
      <c r="H5" s="131">
        <f>F5+G5</f>
        <v>141</v>
      </c>
      <c r="I5" s="130">
        <f>ROUND('9TotalEnrCategory'!$C5/'14TotalEnrCategory-Actual'!$C5*'14TotalEnrCategory-Actual'!U5,0)</f>
        <v>45</v>
      </c>
      <c r="J5" s="130">
        <f>ROUND('9TotalEnrCategory'!$D5/'14TotalEnrCategory-Actual'!$D5*'14TotalEnrCategory-Actual'!V5,0)</f>
        <v>101</v>
      </c>
      <c r="K5" s="131">
        <f>I5+J5</f>
        <v>146</v>
      </c>
    </row>
    <row r="6" spans="1:11" s="127" customFormat="1" ht="19.5" customHeight="1">
      <c r="A6" s="128">
        <v>2</v>
      </c>
      <c r="B6" s="132" t="s">
        <v>15</v>
      </c>
      <c r="C6" s="130">
        <f>ROUND('9TotalEnrCategory'!$C6/'14TotalEnrCategory-Actual'!$C6*'14TotalEnrCategory-Actual'!O6,0)</f>
        <v>3342</v>
      </c>
      <c r="D6" s="130">
        <f>ROUND('9TotalEnrCategory'!$D6/'14TotalEnrCategory-Actual'!$D6*'14TotalEnrCategory-Actual'!P6,0)</f>
        <v>2117</v>
      </c>
      <c r="E6" s="131">
        <f t="shared" ref="E6:E39" si="0">C6+D6</f>
        <v>5459</v>
      </c>
      <c r="F6" s="130">
        <f>ROUND('9TotalEnrCategory'!$C6/'14TotalEnrCategory-Actual'!$C6*'14TotalEnrCategory-Actual'!R6,0)</f>
        <v>68551</v>
      </c>
      <c r="G6" s="130">
        <f>ROUND('9TotalEnrCategory'!$D6/'14TotalEnrCategory-Actual'!$D6*'14TotalEnrCategory-Actual'!S6,0)</f>
        <v>55031</v>
      </c>
      <c r="H6" s="131">
        <f t="shared" ref="H6:H39" si="1">F6+G6</f>
        <v>123582</v>
      </c>
      <c r="I6" s="130">
        <f>ROUND('9TotalEnrCategory'!$C6/'14TotalEnrCategory-Actual'!$C6*'14TotalEnrCategory-Actual'!U6,0)</f>
        <v>7378</v>
      </c>
      <c r="J6" s="130">
        <f>ROUND('9TotalEnrCategory'!$D6/'14TotalEnrCategory-Actual'!$D6*'14TotalEnrCategory-Actual'!V6,0)</f>
        <v>7973</v>
      </c>
      <c r="K6" s="131">
        <f t="shared" ref="K6:K39" si="2">I6+J6</f>
        <v>15351</v>
      </c>
    </row>
    <row r="7" spans="1:11" s="127" customFormat="1" ht="19.5" customHeight="1">
      <c r="A7" s="128">
        <v>3</v>
      </c>
      <c r="B7" s="132" t="s">
        <v>16</v>
      </c>
      <c r="C7" s="130">
        <f>ROUND('9TotalEnrCategory'!$C7/'14TotalEnrCategory-Actual'!$C7*'14TotalEnrCategory-Actual'!O7,0)</f>
        <v>37</v>
      </c>
      <c r="D7" s="130">
        <f>ROUND('9TotalEnrCategory'!$D7/'14TotalEnrCategory-Actual'!$D7*'14TotalEnrCategory-Actual'!P7,0)</f>
        <v>11</v>
      </c>
      <c r="E7" s="131">
        <f t="shared" si="0"/>
        <v>48</v>
      </c>
      <c r="F7" s="130">
        <f>ROUND('9TotalEnrCategory'!$C7/'14TotalEnrCategory-Actual'!$C7*'14TotalEnrCategory-Actual'!R7,0)</f>
        <v>22</v>
      </c>
      <c r="G7" s="130">
        <f>ROUND('9TotalEnrCategory'!$D7/'14TotalEnrCategory-Actual'!$D7*'14TotalEnrCategory-Actual'!S7,0)</f>
        <v>17</v>
      </c>
      <c r="H7" s="131">
        <f t="shared" si="1"/>
        <v>39</v>
      </c>
      <c r="I7" s="130">
        <f>ROUND('9TotalEnrCategory'!$C7/'14TotalEnrCategory-Actual'!$C7*'14TotalEnrCategory-Actual'!U7,0)</f>
        <v>266</v>
      </c>
      <c r="J7" s="130">
        <f>ROUND('9TotalEnrCategory'!$D7/'14TotalEnrCategory-Actual'!$D7*'14TotalEnrCategory-Actual'!V7,0)</f>
        <v>345</v>
      </c>
      <c r="K7" s="131">
        <f t="shared" si="2"/>
        <v>611</v>
      </c>
    </row>
    <row r="8" spans="1:11" s="127" customFormat="1" ht="19.5" customHeight="1">
      <c r="A8" s="128">
        <v>4</v>
      </c>
      <c r="B8" s="132" t="s">
        <v>17</v>
      </c>
      <c r="C8" s="130">
        <f>ROUND('9TotalEnrCategory'!$C8/'14TotalEnrCategory-Actual'!$C8*'14TotalEnrCategory-Actual'!O8,0)</f>
        <v>218</v>
      </c>
      <c r="D8" s="130">
        <f>ROUND('9TotalEnrCategory'!$D8/'14TotalEnrCategory-Actual'!$D8*'14TotalEnrCategory-Actual'!P8,0)</f>
        <v>119</v>
      </c>
      <c r="E8" s="131">
        <f t="shared" si="0"/>
        <v>337</v>
      </c>
      <c r="F8" s="130">
        <f>ROUND('9TotalEnrCategory'!$C8/'14TotalEnrCategory-Actual'!$C8*'14TotalEnrCategory-Actual'!R8,0)</f>
        <v>22546</v>
      </c>
      <c r="G8" s="130">
        <f>ROUND('9TotalEnrCategory'!$D8/'14TotalEnrCategory-Actual'!$D8*'14TotalEnrCategory-Actual'!S8,0)</f>
        <v>20931</v>
      </c>
      <c r="H8" s="131">
        <f t="shared" si="1"/>
        <v>43477</v>
      </c>
      <c r="I8" s="130">
        <f>ROUND('9TotalEnrCategory'!$C8/'14TotalEnrCategory-Actual'!$C8*'14TotalEnrCategory-Actual'!U8,0)</f>
        <v>1685</v>
      </c>
      <c r="J8" s="130">
        <f>ROUND('9TotalEnrCategory'!$D8/'14TotalEnrCategory-Actual'!$D8*'14TotalEnrCategory-Actual'!V8,0)</f>
        <v>1801</v>
      </c>
      <c r="K8" s="131">
        <f t="shared" si="2"/>
        <v>3486</v>
      </c>
    </row>
    <row r="9" spans="1:11" s="127" customFormat="1" ht="19.5" customHeight="1">
      <c r="A9" s="128">
        <v>5</v>
      </c>
      <c r="B9" s="132" t="s">
        <v>18</v>
      </c>
      <c r="C9" s="130">
        <f>ROUND('9TotalEnrCategory'!$C9/'14TotalEnrCategory-Actual'!$C9*'14TotalEnrCategory-Actual'!O9,0)</f>
        <v>1150</v>
      </c>
      <c r="D9" s="130">
        <f>ROUND('9TotalEnrCategory'!$D9/'14TotalEnrCategory-Actual'!$D9*'14TotalEnrCategory-Actual'!P9,0)</f>
        <v>387</v>
      </c>
      <c r="E9" s="131">
        <f t="shared" si="0"/>
        <v>1537</v>
      </c>
      <c r="F9" s="130">
        <f>ROUND('9TotalEnrCategory'!$C9/'14TotalEnrCategory-Actual'!$C9*'14TotalEnrCategory-Actual'!R9,0)</f>
        <v>50041</v>
      </c>
      <c r="G9" s="130">
        <f>ROUND('9TotalEnrCategory'!$D9/'14TotalEnrCategory-Actual'!$D9*'14TotalEnrCategory-Actual'!S9,0)</f>
        <v>35013</v>
      </c>
      <c r="H9" s="131">
        <f t="shared" si="1"/>
        <v>85054</v>
      </c>
      <c r="I9" s="130">
        <f>ROUND('9TotalEnrCategory'!$C9/'14TotalEnrCategory-Actual'!$C9*'14TotalEnrCategory-Actual'!U9,0)</f>
        <v>121</v>
      </c>
      <c r="J9" s="130">
        <f>ROUND('9TotalEnrCategory'!$D9/'14TotalEnrCategory-Actual'!$D9*'14TotalEnrCategory-Actual'!V9,0)</f>
        <v>489</v>
      </c>
      <c r="K9" s="131">
        <f t="shared" si="2"/>
        <v>610</v>
      </c>
    </row>
    <row r="10" spans="1:11" s="127" customFormat="1" ht="19.5" customHeight="1">
      <c r="A10" s="128">
        <v>6</v>
      </c>
      <c r="B10" s="132" t="s">
        <v>19</v>
      </c>
      <c r="C10" s="130">
        <f>ROUND('9TotalEnrCategory'!$C10/'14TotalEnrCategory-Actual'!$C10*'14TotalEnrCategory-Actual'!O10,0)</f>
        <v>132</v>
      </c>
      <c r="D10" s="130">
        <f>ROUND('9TotalEnrCategory'!$D10/'14TotalEnrCategory-Actual'!$D10*'14TotalEnrCategory-Actual'!P10,0)</f>
        <v>37</v>
      </c>
      <c r="E10" s="131">
        <f t="shared" si="0"/>
        <v>169</v>
      </c>
      <c r="F10" s="130">
        <f>ROUND('9TotalEnrCategory'!$C10/'14TotalEnrCategory-Actual'!$C10*'14TotalEnrCategory-Actual'!R10,0)</f>
        <v>123</v>
      </c>
      <c r="G10" s="130">
        <f>ROUND('9TotalEnrCategory'!$D10/'14TotalEnrCategory-Actual'!$D10*'14TotalEnrCategory-Actual'!S10,0)</f>
        <v>30</v>
      </c>
      <c r="H10" s="131">
        <f t="shared" si="1"/>
        <v>153</v>
      </c>
      <c r="I10" s="130">
        <f>ROUND('9TotalEnrCategory'!$C10/'14TotalEnrCategory-Actual'!$C10*'14TotalEnrCategory-Actual'!U10,0)</f>
        <v>2325</v>
      </c>
      <c r="J10" s="130">
        <f>ROUND('9TotalEnrCategory'!$D10/'14TotalEnrCategory-Actual'!$D10*'14TotalEnrCategory-Actual'!V10,0)</f>
        <v>685</v>
      </c>
      <c r="K10" s="131">
        <f t="shared" si="2"/>
        <v>3010</v>
      </c>
    </row>
    <row r="11" spans="1:11" s="127" customFormat="1" ht="19.5" customHeight="1">
      <c r="A11" s="128">
        <v>7</v>
      </c>
      <c r="B11" s="132" t="s">
        <v>56</v>
      </c>
      <c r="C11" s="130">
        <f>ROUND('9TotalEnrCategory'!$C11/'14TotalEnrCategory-Actual'!$C11*'14TotalEnrCategory-Actual'!O11,0)</f>
        <v>441</v>
      </c>
      <c r="D11" s="130">
        <f>ROUND('9TotalEnrCategory'!$D11/'14TotalEnrCategory-Actual'!$D11*'14TotalEnrCategory-Actual'!P11,0)</f>
        <v>181</v>
      </c>
      <c r="E11" s="131">
        <f t="shared" si="0"/>
        <v>622</v>
      </c>
      <c r="F11" s="130">
        <f>ROUND('9TotalEnrCategory'!$C11/'14TotalEnrCategory-Actual'!$C11*'14TotalEnrCategory-Actual'!R11,0)</f>
        <v>1467</v>
      </c>
      <c r="G11" s="130">
        <f>ROUND('9TotalEnrCategory'!$D11/'14TotalEnrCategory-Actual'!$D11*'14TotalEnrCategory-Actual'!S11,0)</f>
        <v>1599</v>
      </c>
      <c r="H11" s="131">
        <f t="shared" si="1"/>
        <v>3066</v>
      </c>
      <c r="I11" s="130">
        <f>ROUND('9TotalEnrCategory'!$C11/'14TotalEnrCategory-Actual'!$C11*'14TotalEnrCategory-Actual'!U11,0)</f>
        <v>1146</v>
      </c>
      <c r="J11" s="130">
        <f>ROUND('9TotalEnrCategory'!$D11/'14TotalEnrCategory-Actual'!$D11*'14TotalEnrCategory-Actual'!V11,0)</f>
        <v>1837</v>
      </c>
      <c r="K11" s="131">
        <f t="shared" si="2"/>
        <v>2983</v>
      </c>
    </row>
    <row r="12" spans="1:11" s="127" customFormat="1" ht="30">
      <c r="A12" s="128">
        <v>8</v>
      </c>
      <c r="B12" s="129" t="s">
        <v>21</v>
      </c>
      <c r="C12" s="130">
        <f>ROUND('9TotalEnrCategory'!$C12/'14TotalEnrCategory-Actual'!$C12*'14TotalEnrCategory-Actual'!O12,0)</f>
        <v>0</v>
      </c>
      <c r="D12" s="130">
        <f>ROUND('9TotalEnrCategory'!$D12/'14TotalEnrCategory-Actual'!$D12*'14TotalEnrCategory-Actual'!P12,0)</f>
        <v>0</v>
      </c>
      <c r="E12" s="131">
        <f t="shared" si="0"/>
        <v>0</v>
      </c>
      <c r="F12" s="130">
        <f>ROUND('9TotalEnrCategory'!$C12/'14TotalEnrCategory-Actual'!$C12*'14TotalEnrCategory-Actual'!R12,0)</f>
        <v>15</v>
      </c>
      <c r="G12" s="130">
        <f>ROUND('9TotalEnrCategory'!$D12/'14TotalEnrCategory-Actual'!$D12*'14TotalEnrCategory-Actual'!S12,0)</f>
        <v>14</v>
      </c>
      <c r="H12" s="131">
        <f t="shared" si="1"/>
        <v>29</v>
      </c>
      <c r="I12" s="130">
        <f>ROUND('9TotalEnrCategory'!$C12/'14TotalEnrCategory-Actual'!$C12*'14TotalEnrCategory-Actual'!U12,0)</f>
        <v>2</v>
      </c>
      <c r="J12" s="130">
        <f>ROUND('9TotalEnrCategory'!$D12/'14TotalEnrCategory-Actual'!$D12*'14TotalEnrCategory-Actual'!V12,0)</f>
        <v>0</v>
      </c>
      <c r="K12" s="131">
        <f t="shared" si="2"/>
        <v>2</v>
      </c>
    </row>
    <row r="13" spans="1:11" s="127" customFormat="1" ht="21" customHeight="1">
      <c r="A13" s="128">
        <v>9</v>
      </c>
      <c r="B13" s="132" t="s">
        <v>22</v>
      </c>
      <c r="C13" s="130">
        <f>ROUND('9TotalEnrCategory'!$C13/'14TotalEnrCategory-Actual'!$C13*'14TotalEnrCategory-Actual'!O13,0)</f>
        <v>0</v>
      </c>
      <c r="D13" s="130">
        <f>ROUND('9TotalEnrCategory'!$D13/'14TotalEnrCategory-Actual'!$D13*'14TotalEnrCategory-Actual'!P13,0)</f>
        <v>1</v>
      </c>
      <c r="E13" s="131">
        <f t="shared" si="0"/>
        <v>1</v>
      </c>
      <c r="F13" s="130">
        <f>ROUND('9TotalEnrCategory'!$C13/'14TotalEnrCategory-Actual'!$C13*'14TotalEnrCategory-Actual'!R13,0)</f>
        <v>35</v>
      </c>
      <c r="G13" s="130">
        <f>ROUND('9TotalEnrCategory'!$D13/'14TotalEnrCategory-Actual'!$D13*'14TotalEnrCategory-Actual'!S13,0)</f>
        <v>31</v>
      </c>
      <c r="H13" s="131">
        <f t="shared" si="1"/>
        <v>66</v>
      </c>
      <c r="I13" s="130">
        <f>ROUND('9TotalEnrCategory'!$C13/'14TotalEnrCategory-Actual'!$C13*'14TotalEnrCategory-Actual'!U13,0)</f>
        <v>22</v>
      </c>
      <c r="J13" s="130">
        <f>ROUND('9TotalEnrCategory'!$D13/'14TotalEnrCategory-Actual'!$D13*'14TotalEnrCategory-Actual'!V13,0)</f>
        <v>18</v>
      </c>
      <c r="K13" s="131">
        <f t="shared" si="2"/>
        <v>40</v>
      </c>
    </row>
    <row r="14" spans="1:11" s="127" customFormat="1" ht="21" customHeight="1">
      <c r="A14" s="128">
        <v>10</v>
      </c>
      <c r="B14" s="132" t="s">
        <v>23</v>
      </c>
      <c r="C14" s="130">
        <f>ROUND('9TotalEnrCategory'!$C14/'14TotalEnrCategory-Actual'!$C14*'14TotalEnrCategory-Actual'!O14,0)</f>
        <v>1459</v>
      </c>
      <c r="D14" s="130">
        <f>ROUND('9TotalEnrCategory'!$D14/'14TotalEnrCategory-Actual'!$D14*'14TotalEnrCategory-Actual'!P14,0)</f>
        <v>601</v>
      </c>
      <c r="E14" s="131">
        <f t="shared" si="0"/>
        <v>2060</v>
      </c>
      <c r="F14" s="130">
        <f>ROUND('9TotalEnrCategory'!$C14/'14TotalEnrCategory-Actual'!$C14*'14TotalEnrCategory-Actual'!R14,0)</f>
        <v>6385</v>
      </c>
      <c r="G14" s="130">
        <f>ROUND('9TotalEnrCategory'!$D14/'14TotalEnrCategory-Actual'!$D14*'14TotalEnrCategory-Actual'!S14,0)</f>
        <v>3624</v>
      </c>
      <c r="H14" s="131">
        <f t="shared" si="1"/>
        <v>10009</v>
      </c>
      <c r="I14" s="130">
        <f>ROUND('9TotalEnrCategory'!$C14/'14TotalEnrCategory-Actual'!$C14*'14TotalEnrCategory-Actual'!U14,0)</f>
        <v>2189</v>
      </c>
      <c r="J14" s="130">
        <f>ROUND('9TotalEnrCategory'!$D14/'14TotalEnrCategory-Actual'!$D14*'14TotalEnrCategory-Actual'!V14,0)</f>
        <v>2638</v>
      </c>
      <c r="K14" s="131">
        <f t="shared" si="2"/>
        <v>4827</v>
      </c>
    </row>
    <row r="15" spans="1:11" s="127" customFormat="1" ht="21" customHeight="1">
      <c r="A15" s="128">
        <v>11</v>
      </c>
      <c r="B15" s="132" t="s">
        <v>24</v>
      </c>
      <c r="C15" s="130">
        <f>ROUND('9TotalEnrCategory'!$C15/'14TotalEnrCategory-Actual'!$C15*'14TotalEnrCategory-Actual'!O15,0)</f>
        <v>11</v>
      </c>
      <c r="D15" s="130">
        <f>ROUND('9TotalEnrCategory'!$D15/'14TotalEnrCategory-Actual'!$D15*'14TotalEnrCategory-Actual'!P15,0)</f>
        <v>12</v>
      </c>
      <c r="E15" s="131">
        <f t="shared" si="0"/>
        <v>23</v>
      </c>
      <c r="F15" s="130">
        <f>ROUND('9TotalEnrCategory'!$C15/'14TotalEnrCategory-Actual'!$C15*'14TotalEnrCategory-Actual'!R15,0)</f>
        <v>449</v>
      </c>
      <c r="G15" s="130">
        <f>ROUND('9TotalEnrCategory'!$D15/'14TotalEnrCategory-Actual'!$D15*'14TotalEnrCategory-Actual'!S15,0)</f>
        <v>423</v>
      </c>
      <c r="H15" s="131">
        <f t="shared" si="1"/>
        <v>872</v>
      </c>
      <c r="I15" s="130">
        <f>ROUND('9TotalEnrCategory'!$C15/'14TotalEnrCategory-Actual'!$C15*'14TotalEnrCategory-Actual'!U15,0)</f>
        <v>1637</v>
      </c>
      <c r="J15" s="130">
        <f>ROUND('9TotalEnrCategory'!$D15/'14TotalEnrCategory-Actual'!$D15*'14TotalEnrCategory-Actual'!V15,0)</f>
        <v>2898</v>
      </c>
      <c r="K15" s="131">
        <f t="shared" si="2"/>
        <v>4535</v>
      </c>
    </row>
    <row r="16" spans="1:11" s="127" customFormat="1" ht="21" customHeight="1">
      <c r="A16" s="128">
        <v>12</v>
      </c>
      <c r="B16" s="132" t="s">
        <v>25</v>
      </c>
      <c r="C16" s="130">
        <f>ROUND('9TotalEnrCategory'!$C16/'14TotalEnrCategory-Actual'!$C16*'14TotalEnrCategory-Actual'!O16,0)</f>
        <v>1206</v>
      </c>
      <c r="D16" s="130">
        <f>ROUND('9TotalEnrCategory'!$D16/'14TotalEnrCategory-Actual'!$D16*'14TotalEnrCategory-Actual'!P16,0)</f>
        <v>771</v>
      </c>
      <c r="E16" s="131">
        <f t="shared" si="0"/>
        <v>1977</v>
      </c>
      <c r="F16" s="130">
        <f>ROUND('9TotalEnrCategory'!$C16/'14TotalEnrCategory-Actual'!$C16*'14TotalEnrCategory-Actual'!R16,0)</f>
        <v>13197</v>
      </c>
      <c r="G16" s="130">
        <f>ROUND('9TotalEnrCategory'!$D16/'14TotalEnrCategory-Actual'!$D16*'14TotalEnrCategory-Actual'!S16,0)</f>
        <v>9577</v>
      </c>
      <c r="H16" s="131">
        <f t="shared" si="1"/>
        <v>22774</v>
      </c>
      <c r="I16" s="130">
        <f>ROUND('9TotalEnrCategory'!$C16/'14TotalEnrCategory-Actual'!$C16*'14TotalEnrCategory-Actual'!U16,0)</f>
        <v>1551</v>
      </c>
      <c r="J16" s="130">
        <f>ROUND('9TotalEnrCategory'!$D16/'14TotalEnrCategory-Actual'!$D16*'14TotalEnrCategory-Actual'!V16,0)</f>
        <v>1554</v>
      </c>
      <c r="K16" s="131">
        <f t="shared" si="2"/>
        <v>3105</v>
      </c>
    </row>
    <row r="17" spans="1:11" s="127" customFormat="1" ht="21" customHeight="1">
      <c r="A17" s="128">
        <v>13</v>
      </c>
      <c r="B17" s="132" t="s">
        <v>26</v>
      </c>
      <c r="C17" s="130">
        <f>ROUND('9TotalEnrCategory'!$C17/'14TotalEnrCategory-Actual'!$C17*'14TotalEnrCategory-Actual'!O17,0)</f>
        <v>691</v>
      </c>
      <c r="D17" s="130">
        <f>ROUND('9TotalEnrCategory'!$D17/'14TotalEnrCategory-Actual'!$D17*'14TotalEnrCategory-Actual'!P17,0)</f>
        <v>350</v>
      </c>
      <c r="E17" s="131">
        <f t="shared" si="0"/>
        <v>1041</v>
      </c>
      <c r="F17" s="130">
        <f>ROUND('9TotalEnrCategory'!$C17/'14TotalEnrCategory-Actual'!$C17*'14TotalEnrCategory-Actual'!R17,0)</f>
        <v>3879</v>
      </c>
      <c r="G17" s="130">
        <f>ROUND('9TotalEnrCategory'!$D17/'14TotalEnrCategory-Actual'!$D17*'14TotalEnrCategory-Actual'!S17,0)</f>
        <v>891</v>
      </c>
      <c r="H17" s="131">
        <f t="shared" si="1"/>
        <v>4770</v>
      </c>
      <c r="I17" s="130">
        <f>ROUND('9TotalEnrCategory'!$C17/'14TotalEnrCategory-Actual'!$C17*'14TotalEnrCategory-Actual'!U17,0)</f>
        <v>6404</v>
      </c>
      <c r="J17" s="130">
        <f>ROUND('9TotalEnrCategory'!$D17/'14TotalEnrCategory-Actual'!$D17*'14TotalEnrCategory-Actual'!V17,0)</f>
        <v>5213</v>
      </c>
      <c r="K17" s="131">
        <f t="shared" si="2"/>
        <v>11617</v>
      </c>
    </row>
    <row r="18" spans="1:11" s="127" customFormat="1" ht="21" customHeight="1">
      <c r="A18" s="128">
        <v>14</v>
      </c>
      <c r="B18" s="132" t="s">
        <v>27</v>
      </c>
      <c r="C18" s="130">
        <f>ROUND('9TotalEnrCategory'!$C18/'14TotalEnrCategory-Actual'!$C18*'14TotalEnrCategory-Actual'!O18,0)</f>
        <v>344</v>
      </c>
      <c r="D18" s="130">
        <f>ROUND('9TotalEnrCategory'!$D18/'14TotalEnrCategory-Actual'!$D18*'14TotalEnrCategory-Actual'!P18,0)</f>
        <v>105</v>
      </c>
      <c r="E18" s="131">
        <f t="shared" si="0"/>
        <v>449</v>
      </c>
      <c r="F18" s="130">
        <f>ROUND('9TotalEnrCategory'!$C18/'14TotalEnrCategory-Actual'!$C18*'14TotalEnrCategory-Actual'!R18,0)</f>
        <v>398</v>
      </c>
      <c r="G18" s="130">
        <f>ROUND('9TotalEnrCategory'!$D18/'14TotalEnrCategory-Actual'!$D18*'14TotalEnrCategory-Actual'!S18,0)</f>
        <v>129</v>
      </c>
      <c r="H18" s="131">
        <f t="shared" si="1"/>
        <v>527</v>
      </c>
      <c r="I18" s="130">
        <f>ROUND('9TotalEnrCategory'!$C18/'14TotalEnrCategory-Actual'!$C18*'14TotalEnrCategory-Actual'!U18,0)</f>
        <v>324</v>
      </c>
      <c r="J18" s="130">
        <f>ROUND('9TotalEnrCategory'!$D18/'14TotalEnrCategory-Actual'!$D18*'14TotalEnrCategory-Actual'!V18,0)</f>
        <v>714</v>
      </c>
      <c r="K18" s="131">
        <f t="shared" si="2"/>
        <v>1038</v>
      </c>
    </row>
    <row r="19" spans="1:11" s="127" customFormat="1" ht="21" customHeight="1">
      <c r="A19" s="128">
        <v>15</v>
      </c>
      <c r="B19" s="129" t="s">
        <v>57</v>
      </c>
      <c r="C19" s="130">
        <f>ROUND('9TotalEnrCategory'!$C19/'14TotalEnrCategory-Actual'!$C19*'14TotalEnrCategory-Actual'!O19,0)</f>
        <v>173</v>
      </c>
      <c r="D19" s="130">
        <f>ROUND('9TotalEnrCategory'!$D19/'14TotalEnrCategory-Actual'!$D19*'14TotalEnrCategory-Actual'!P19,0)</f>
        <v>173</v>
      </c>
      <c r="E19" s="131">
        <f t="shared" si="0"/>
        <v>346</v>
      </c>
      <c r="F19" s="130">
        <f>ROUND('9TotalEnrCategory'!$C19/'14TotalEnrCategory-Actual'!$C19*'14TotalEnrCategory-Actual'!R19,0)</f>
        <v>63038</v>
      </c>
      <c r="G19" s="130">
        <f>ROUND('9TotalEnrCategory'!$D19/'14TotalEnrCategory-Actual'!$D19*'14TotalEnrCategory-Actual'!S19,0)</f>
        <v>64054</v>
      </c>
      <c r="H19" s="131">
        <f t="shared" si="1"/>
        <v>127092</v>
      </c>
      <c r="I19" s="130">
        <f>ROUND('9TotalEnrCategory'!$C19/'14TotalEnrCategory-Actual'!$C19*'14TotalEnrCategory-Actual'!U19,0)</f>
        <v>1931</v>
      </c>
      <c r="J19" s="130">
        <f>ROUND('9TotalEnrCategory'!$D19/'14TotalEnrCategory-Actual'!$D19*'14TotalEnrCategory-Actual'!V19,0)</f>
        <v>4327</v>
      </c>
      <c r="K19" s="131">
        <f t="shared" si="2"/>
        <v>6258</v>
      </c>
    </row>
    <row r="20" spans="1:11" s="127" customFormat="1" ht="21" customHeight="1">
      <c r="A20" s="128">
        <v>16</v>
      </c>
      <c r="B20" s="132" t="s">
        <v>29</v>
      </c>
      <c r="C20" s="130">
        <f>ROUND('9TotalEnrCategory'!$C20/'14TotalEnrCategory-Actual'!$C20*'14TotalEnrCategory-Actual'!O20,0)</f>
        <v>381</v>
      </c>
      <c r="D20" s="130">
        <f>ROUND('9TotalEnrCategory'!$D20/'14TotalEnrCategory-Actual'!$D20*'14TotalEnrCategory-Actual'!P20,0)</f>
        <v>290</v>
      </c>
      <c r="E20" s="131">
        <f t="shared" si="0"/>
        <v>671</v>
      </c>
      <c r="F20" s="130">
        <f>ROUND('9TotalEnrCategory'!$C20/'14TotalEnrCategory-Actual'!$C20*'14TotalEnrCategory-Actual'!R20,0)</f>
        <v>7785</v>
      </c>
      <c r="G20" s="130">
        <f>ROUND('9TotalEnrCategory'!$D20/'14TotalEnrCategory-Actual'!$D20*'14TotalEnrCategory-Actual'!S20,0)</f>
        <v>11309</v>
      </c>
      <c r="H20" s="131">
        <f t="shared" si="1"/>
        <v>19094</v>
      </c>
      <c r="I20" s="130">
        <f>ROUND('9TotalEnrCategory'!$C20/'14TotalEnrCategory-Actual'!$C20*'14TotalEnrCategory-Actual'!U20,0)</f>
        <v>2499</v>
      </c>
      <c r="J20" s="130">
        <f>ROUND('9TotalEnrCategory'!$D20/'14TotalEnrCategory-Actual'!$D20*'14TotalEnrCategory-Actual'!V20,0)</f>
        <v>4663</v>
      </c>
      <c r="K20" s="131">
        <f t="shared" si="2"/>
        <v>7162</v>
      </c>
    </row>
    <row r="21" spans="1:11" s="127" customFormat="1" ht="21" customHeight="1">
      <c r="A21" s="128">
        <v>17</v>
      </c>
      <c r="B21" s="132" t="s">
        <v>30</v>
      </c>
      <c r="C21" s="130">
        <f>ROUND('9TotalEnrCategory'!$C21/'14TotalEnrCategory-Actual'!$C21*'14TotalEnrCategory-Actual'!O21,0)</f>
        <v>2280</v>
      </c>
      <c r="D21" s="130">
        <f>ROUND('9TotalEnrCategory'!$D21/'14TotalEnrCategory-Actual'!$D21*'14TotalEnrCategory-Actual'!P21,0)</f>
        <v>1416</v>
      </c>
      <c r="E21" s="131">
        <f t="shared" si="0"/>
        <v>3696</v>
      </c>
      <c r="F21" s="130">
        <f>ROUND('9TotalEnrCategory'!$C21/'14TotalEnrCategory-Actual'!$C21*'14TotalEnrCategory-Actual'!R21,0)</f>
        <v>45037</v>
      </c>
      <c r="G21" s="130">
        <f>ROUND('9TotalEnrCategory'!$D21/'14TotalEnrCategory-Actual'!$D21*'14TotalEnrCategory-Actual'!S21,0)</f>
        <v>36507</v>
      </c>
      <c r="H21" s="131">
        <f t="shared" si="1"/>
        <v>81544</v>
      </c>
      <c r="I21" s="130">
        <f>ROUND('9TotalEnrCategory'!$C21/'14TotalEnrCategory-Actual'!$C21*'14TotalEnrCategory-Actual'!U21,0)</f>
        <v>23965</v>
      </c>
      <c r="J21" s="130">
        <f>ROUND('9TotalEnrCategory'!$D21/'14TotalEnrCategory-Actual'!$D21*'14TotalEnrCategory-Actual'!V21,0)</f>
        <v>32320</v>
      </c>
      <c r="K21" s="131">
        <f t="shared" si="2"/>
        <v>56285</v>
      </c>
    </row>
    <row r="22" spans="1:11" s="127" customFormat="1" ht="21" customHeight="1">
      <c r="A22" s="128">
        <v>18</v>
      </c>
      <c r="B22" s="132" t="s">
        <v>31</v>
      </c>
      <c r="C22" s="130">
        <f>ROUND('9TotalEnrCategory'!$C22/'14TotalEnrCategory-Actual'!$C22*'14TotalEnrCategory-Actual'!O22,0)</f>
        <v>1188</v>
      </c>
      <c r="D22" s="130">
        <f>ROUND('9TotalEnrCategory'!$D22/'14TotalEnrCategory-Actual'!$D22*'14TotalEnrCategory-Actual'!P22,0)</f>
        <v>792</v>
      </c>
      <c r="E22" s="131">
        <f t="shared" si="0"/>
        <v>1980</v>
      </c>
      <c r="F22" s="130">
        <f>ROUND('9TotalEnrCategory'!$C22/'14TotalEnrCategory-Actual'!$C22*'14TotalEnrCategory-Actual'!R22,0)</f>
        <v>29533</v>
      </c>
      <c r="G22" s="130">
        <f>ROUND('9TotalEnrCategory'!$D22/'14TotalEnrCategory-Actual'!$D22*'14TotalEnrCategory-Actual'!S22,0)</f>
        <v>44876</v>
      </c>
      <c r="H22" s="131">
        <f t="shared" si="1"/>
        <v>74409</v>
      </c>
      <c r="I22" s="130">
        <f>ROUND('9TotalEnrCategory'!$C22/'14TotalEnrCategory-Actual'!$C22*'14TotalEnrCategory-Actual'!U22,0)</f>
        <v>30227</v>
      </c>
      <c r="J22" s="130">
        <f>ROUND('9TotalEnrCategory'!$D22/'14TotalEnrCategory-Actual'!$D22*'14TotalEnrCategory-Actual'!V22,0)</f>
        <v>46936</v>
      </c>
      <c r="K22" s="131">
        <f t="shared" si="2"/>
        <v>77163</v>
      </c>
    </row>
    <row r="23" spans="1:11" s="127" customFormat="1" ht="21" customHeight="1">
      <c r="A23" s="128">
        <v>19</v>
      </c>
      <c r="B23" s="132" t="s">
        <v>32</v>
      </c>
      <c r="C23" s="130">
        <f>ROUND('9TotalEnrCategory'!$C23/'14TotalEnrCategory-Actual'!$C23*'14TotalEnrCategory-Actual'!O23,0)</f>
        <v>0</v>
      </c>
      <c r="D23" s="130">
        <f>ROUND('9TotalEnrCategory'!$D23/'14TotalEnrCategory-Actual'!$D23*'14TotalEnrCategory-Actual'!P23,0)</f>
        <v>0</v>
      </c>
      <c r="E23" s="131"/>
      <c r="F23" s="130">
        <f>ROUND('9TotalEnrCategory'!$C23/'14TotalEnrCategory-Actual'!$C23*'14TotalEnrCategory-Actual'!R23,0)</f>
        <v>0</v>
      </c>
      <c r="G23" s="130">
        <f>ROUND('9TotalEnrCategory'!$D23/'14TotalEnrCategory-Actual'!$D23*'14TotalEnrCategory-Actual'!S23,0)</f>
        <v>0</v>
      </c>
      <c r="H23" s="131"/>
      <c r="I23" s="130">
        <f>ROUND('9TotalEnrCategory'!$C23/'14TotalEnrCategory-Actual'!$C23*'14TotalEnrCategory-Actual'!U23,0)</f>
        <v>0</v>
      </c>
      <c r="J23" s="130">
        <f>ROUND('9TotalEnrCategory'!$D23/'14TotalEnrCategory-Actual'!$D23*'14TotalEnrCategory-Actual'!V23,0)</f>
        <v>0</v>
      </c>
      <c r="K23" s="131"/>
    </row>
    <row r="24" spans="1:11" s="127" customFormat="1" ht="21" customHeight="1">
      <c r="A24" s="128">
        <v>20</v>
      </c>
      <c r="B24" s="132" t="s">
        <v>33</v>
      </c>
      <c r="C24" s="130">
        <f>ROUND('9TotalEnrCategory'!$C24/'14TotalEnrCategory-Actual'!$C24*'14TotalEnrCategory-Actual'!O24,0)</f>
        <v>3747</v>
      </c>
      <c r="D24" s="130">
        <f>ROUND('9TotalEnrCategory'!$D24/'14TotalEnrCategory-Actual'!$D24*'14TotalEnrCategory-Actual'!P24,0)</f>
        <v>1548</v>
      </c>
      <c r="E24" s="131">
        <f t="shared" si="0"/>
        <v>5295</v>
      </c>
      <c r="F24" s="130">
        <f>ROUND('9TotalEnrCategory'!$C24/'14TotalEnrCategory-Actual'!$C24*'14TotalEnrCategory-Actual'!R24,0)</f>
        <v>13292</v>
      </c>
      <c r="G24" s="130">
        <f>ROUND('9TotalEnrCategory'!$D24/'14TotalEnrCategory-Actual'!$D24*'14TotalEnrCategory-Actual'!S24,0)</f>
        <v>13021</v>
      </c>
      <c r="H24" s="131">
        <f t="shared" si="1"/>
        <v>26313</v>
      </c>
      <c r="I24" s="130">
        <f>ROUND('9TotalEnrCategory'!$C24/'14TotalEnrCategory-Actual'!$C24*'14TotalEnrCategory-Actual'!U24,0)</f>
        <v>2346</v>
      </c>
      <c r="J24" s="130">
        <f>ROUND('9TotalEnrCategory'!$D24/'14TotalEnrCategory-Actual'!$D24*'14TotalEnrCategory-Actual'!V24,0)</f>
        <v>7032</v>
      </c>
      <c r="K24" s="131">
        <f t="shared" si="2"/>
        <v>9378</v>
      </c>
    </row>
    <row r="25" spans="1:11" s="127" customFormat="1" ht="21" customHeight="1">
      <c r="A25" s="128">
        <v>21</v>
      </c>
      <c r="B25" s="132" t="s">
        <v>34</v>
      </c>
      <c r="C25" s="130">
        <f>ROUND('9TotalEnrCategory'!$C25/'14TotalEnrCategory-Actual'!$C25*'14TotalEnrCategory-Actual'!O25,0)</f>
        <v>2570</v>
      </c>
      <c r="D25" s="130">
        <f>ROUND('9TotalEnrCategory'!$D25/'14TotalEnrCategory-Actual'!$D25*'14TotalEnrCategory-Actual'!P25,0)</f>
        <v>1583</v>
      </c>
      <c r="E25" s="131">
        <f t="shared" si="0"/>
        <v>4153</v>
      </c>
      <c r="F25" s="130">
        <f>ROUND('9TotalEnrCategory'!$C25/'14TotalEnrCategory-Actual'!$C25*'14TotalEnrCategory-Actual'!R25,0)</f>
        <v>46862</v>
      </c>
      <c r="G25" s="130">
        <f>ROUND('9TotalEnrCategory'!$D25/'14TotalEnrCategory-Actual'!$D25*'14TotalEnrCategory-Actual'!S25,0)</f>
        <v>43396</v>
      </c>
      <c r="H25" s="131">
        <f t="shared" si="1"/>
        <v>90258</v>
      </c>
      <c r="I25" s="130">
        <f>ROUND('9TotalEnrCategory'!$C25/'14TotalEnrCategory-Actual'!$C25*'14TotalEnrCategory-Actual'!U25,0)</f>
        <v>26604</v>
      </c>
      <c r="J25" s="130">
        <f>ROUND('9TotalEnrCategory'!$D25/'14TotalEnrCategory-Actual'!$D25*'14TotalEnrCategory-Actual'!V25,0)</f>
        <v>31552</v>
      </c>
      <c r="K25" s="131">
        <f t="shared" si="2"/>
        <v>58156</v>
      </c>
    </row>
    <row r="26" spans="1:11" s="127" customFormat="1" ht="21" customHeight="1">
      <c r="A26" s="128">
        <v>22</v>
      </c>
      <c r="B26" s="132" t="s">
        <v>35</v>
      </c>
      <c r="C26" s="130">
        <f>ROUND('9TotalEnrCategory'!$C26/'14TotalEnrCategory-Actual'!$C26*'14TotalEnrCategory-Actual'!O26,0)</f>
        <v>44</v>
      </c>
      <c r="D26" s="130">
        <f>ROUND('9TotalEnrCategory'!$D26/'14TotalEnrCategory-Actual'!$D26*'14TotalEnrCategory-Actual'!P26,0)</f>
        <v>37</v>
      </c>
      <c r="E26" s="131">
        <f t="shared" si="0"/>
        <v>81</v>
      </c>
      <c r="F26" s="130">
        <f>ROUND('9TotalEnrCategory'!$C26/'14TotalEnrCategory-Actual'!$C26*'14TotalEnrCategory-Actual'!R26,0)</f>
        <v>848</v>
      </c>
      <c r="G26" s="130">
        <f>ROUND('9TotalEnrCategory'!$D26/'14TotalEnrCategory-Actual'!$D26*'14TotalEnrCategory-Actual'!S26,0)</f>
        <v>794</v>
      </c>
      <c r="H26" s="131">
        <f t="shared" si="1"/>
        <v>1642</v>
      </c>
      <c r="I26" s="130">
        <f>ROUND('9TotalEnrCategory'!$C26/'14TotalEnrCategory-Actual'!$C26*'14TotalEnrCategory-Actual'!U26,0)</f>
        <v>199</v>
      </c>
      <c r="J26" s="130">
        <f>ROUND('9TotalEnrCategory'!$D26/'14TotalEnrCategory-Actual'!$D26*'14TotalEnrCategory-Actual'!V26,0)</f>
        <v>128</v>
      </c>
      <c r="K26" s="131">
        <f t="shared" si="2"/>
        <v>327</v>
      </c>
    </row>
    <row r="27" spans="1:11" s="127" customFormat="1" ht="21" customHeight="1">
      <c r="A27" s="128">
        <v>23</v>
      </c>
      <c r="B27" s="132" t="s">
        <v>36</v>
      </c>
      <c r="C27" s="130">
        <f>ROUND('9TotalEnrCategory'!$C27/'14TotalEnrCategory-Actual'!$C27*'14TotalEnrCategory-Actual'!O27,0)</f>
        <v>14</v>
      </c>
      <c r="D27" s="130">
        <f>ROUND('9TotalEnrCategory'!$D27/'14TotalEnrCategory-Actual'!$D27*'14TotalEnrCategory-Actual'!P27,0)</f>
        <v>9</v>
      </c>
      <c r="E27" s="131">
        <f t="shared" si="0"/>
        <v>23</v>
      </c>
      <c r="F27" s="130">
        <f>ROUND('9TotalEnrCategory'!$C27/'14TotalEnrCategory-Actual'!$C27*'14TotalEnrCategory-Actual'!R27,0)</f>
        <v>372</v>
      </c>
      <c r="G27" s="130">
        <f>ROUND('9TotalEnrCategory'!$D27/'14TotalEnrCategory-Actual'!$D27*'14TotalEnrCategory-Actual'!S27,0)</f>
        <v>84</v>
      </c>
      <c r="H27" s="131">
        <f t="shared" si="1"/>
        <v>456</v>
      </c>
      <c r="I27" s="130">
        <f>ROUND('9TotalEnrCategory'!$C27/'14TotalEnrCategory-Actual'!$C27*'14TotalEnrCategory-Actual'!U27,0)</f>
        <v>3808</v>
      </c>
      <c r="J27" s="130">
        <f>ROUND('9TotalEnrCategory'!$D27/'14TotalEnrCategory-Actual'!$D27*'14TotalEnrCategory-Actual'!V27,0)</f>
        <v>3725</v>
      </c>
      <c r="K27" s="131">
        <f t="shared" si="2"/>
        <v>7533</v>
      </c>
    </row>
    <row r="28" spans="1:11" s="127" customFormat="1" ht="21" customHeight="1">
      <c r="A28" s="128">
        <v>24</v>
      </c>
      <c r="B28" s="132" t="s">
        <v>37</v>
      </c>
      <c r="C28" s="130">
        <f>ROUND('9TotalEnrCategory'!$C28/'14TotalEnrCategory-Actual'!$C28*'14TotalEnrCategory-Actual'!O28,0)</f>
        <v>9</v>
      </c>
      <c r="D28" s="130">
        <f>ROUND('9TotalEnrCategory'!$D28/'14TotalEnrCategory-Actual'!$D28*'14TotalEnrCategory-Actual'!P28,0)</f>
        <v>1</v>
      </c>
      <c r="E28" s="131">
        <f t="shared" si="0"/>
        <v>10</v>
      </c>
      <c r="F28" s="130">
        <f>ROUND('9TotalEnrCategory'!$C28/'14TotalEnrCategory-Actual'!$C28*'14TotalEnrCategory-Actual'!R28,0)</f>
        <v>26</v>
      </c>
      <c r="G28" s="130">
        <f>ROUND('9TotalEnrCategory'!$D28/'14TotalEnrCategory-Actual'!$D28*'14TotalEnrCategory-Actual'!S28,0)</f>
        <v>2</v>
      </c>
      <c r="H28" s="131">
        <f t="shared" si="1"/>
        <v>28</v>
      </c>
      <c r="I28" s="130">
        <f>ROUND('9TotalEnrCategory'!$C28/'14TotalEnrCategory-Actual'!$C28*'14TotalEnrCategory-Actual'!U28,0)</f>
        <v>6383</v>
      </c>
      <c r="J28" s="130">
        <f>ROUND('9TotalEnrCategory'!$D28/'14TotalEnrCategory-Actual'!$D28*'14TotalEnrCategory-Actual'!V28,0)</f>
        <v>6744</v>
      </c>
      <c r="K28" s="131">
        <f t="shared" si="2"/>
        <v>13127</v>
      </c>
    </row>
    <row r="29" spans="1:11" s="127" customFormat="1" ht="21" customHeight="1">
      <c r="A29" s="128">
        <v>25</v>
      </c>
      <c r="B29" s="132" t="s">
        <v>38</v>
      </c>
      <c r="C29" s="130">
        <f>ROUND('9TotalEnrCategory'!$C29/'14TotalEnrCategory-Actual'!$C29*'14TotalEnrCategory-Actual'!O29,0)</f>
        <v>6</v>
      </c>
      <c r="D29" s="130">
        <f>ROUND('9TotalEnrCategory'!$D29/'14TotalEnrCategory-Actual'!$D29*'14TotalEnrCategory-Actual'!P29,0)</f>
        <v>3</v>
      </c>
      <c r="E29" s="131">
        <f t="shared" si="0"/>
        <v>9</v>
      </c>
      <c r="F29" s="130">
        <f>ROUND('9TotalEnrCategory'!$C29/'14TotalEnrCategory-Actual'!$C29*'14TotalEnrCategory-Actual'!R29,0)</f>
        <v>95</v>
      </c>
      <c r="G29" s="130">
        <f>ROUND('9TotalEnrCategory'!$D29/'14TotalEnrCategory-Actual'!$D29*'14TotalEnrCategory-Actual'!S29,0)</f>
        <v>73</v>
      </c>
      <c r="H29" s="131">
        <f t="shared" si="1"/>
        <v>168</v>
      </c>
      <c r="I29" s="130">
        <f>ROUND('9TotalEnrCategory'!$C29/'14TotalEnrCategory-Actual'!$C29*'14TotalEnrCategory-Actual'!U29,0)</f>
        <v>3797</v>
      </c>
      <c r="J29" s="130">
        <f>ROUND('9TotalEnrCategory'!$D29/'14TotalEnrCategory-Actual'!$D29*'14TotalEnrCategory-Actual'!V29,0)</f>
        <v>4246</v>
      </c>
      <c r="K29" s="131">
        <f t="shared" si="2"/>
        <v>8043</v>
      </c>
    </row>
    <row r="30" spans="1:11" s="127" customFormat="1" ht="21" customHeight="1">
      <c r="A30" s="128">
        <v>26</v>
      </c>
      <c r="B30" s="132" t="s">
        <v>39</v>
      </c>
      <c r="C30" s="130">
        <f>ROUND('9TotalEnrCategory'!$C30/'14TotalEnrCategory-Actual'!$C30*'14TotalEnrCategory-Actual'!O30,0)</f>
        <v>1900</v>
      </c>
      <c r="D30" s="130">
        <f>ROUND('9TotalEnrCategory'!$D30/'14TotalEnrCategory-Actual'!$D30*'14TotalEnrCategory-Actual'!P30,0)</f>
        <v>300</v>
      </c>
      <c r="E30" s="131">
        <f t="shared" si="0"/>
        <v>2200</v>
      </c>
      <c r="F30" s="130">
        <f>ROUND('9TotalEnrCategory'!$C30/'14TotalEnrCategory-Actual'!$C30*'14TotalEnrCategory-Actual'!R30,0)</f>
        <v>2973</v>
      </c>
      <c r="G30" s="130">
        <f>ROUND('9TotalEnrCategory'!$D30/'14TotalEnrCategory-Actual'!$D30*'14TotalEnrCategory-Actual'!S30,0)</f>
        <v>2761</v>
      </c>
      <c r="H30" s="131">
        <f t="shared" si="1"/>
        <v>5734</v>
      </c>
      <c r="I30" s="130">
        <f>ROUND('9TotalEnrCategory'!$C30/'14TotalEnrCategory-Actual'!$C30*'14TotalEnrCategory-Actual'!U30,0)</f>
        <v>531</v>
      </c>
      <c r="J30" s="130">
        <f>ROUND('9TotalEnrCategory'!$D30/'14TotalEnrCategory-Actual'!$D30*'14TotalEnrCategory-Actual'!V30,0)</f>
        <v>690</v>
      </c>
      <c r="K30" s="131">
        <f t="shared" si="2"/>
        <v>1221</v>
      </c>
    </row>
    <row r="31" spans="1:11" s="127" customFormat="1" ht="21" customHeight="1">
      <c r="A31" s="128">
        <v>27</v>
      </c>
      <c r="B31" s="132" t="s">
        <v>40</v>
      </c>
      <c r="C31" s="130">
        <f>ROUND('9TotalEnrCategory'!$C31/'14TotalEnrCategory-Actual'!$C31*'14TotalEnrCategory-Actual'!O31,0)</f>
        <v>101</v>
      </c>
      <c r="D31" s="130">
        <f>ROUND('9TotalEnrCategory'!$D31/'14TotalEnrCategory-Actual'!$D31*'14TotalEnrCategory-Actual'!P31,0)</f>
        <v>66</v>
      </c>
      <c r="E31" s="131">
        <f t="shared" si="0"/>
        <v>167</v>
      </c>
      <c r="F31" s="130">
        <f>ROUND('9TotalEnrCategory'!$C31/'14TotalEnrCategory-Actual'!$C31*'14TotalEnrCategory-Actual'!R31,0)</f>
        <v>788</v>
      </c>
      <c r="G31" s="130">
        <f>ROUND('9TotalEnrCategory'!$D31/'14TotalEnrCategory-Actual'!$D31*'14TotalEnrCategory-Actual'!S31,0)</f>
        <v>740</v>
      </c>
      <c r="H31" s="131">
        <f t="shared" si="1"/>
        <v>1528</v>
      </c>
      <c r="I31" s="130">
        <f>ROUND('9TotalEnrCategory'!$C31/'14TotalEnrCategory-Actual'!$C31*'14TotalEnrCategory-Actual'!U31,0)</f>
        <v>1013</v>
      </c>
      <c r="J31" s="130">
        <f>ROUND('9TotalEnrCategory'!$D31/'14TotalEnrCategory-Actual'!$D31*'14TotalEnrCategory-Actual'!V31,0)</f>
        <v>1683</v>
      </c>
      <c r="K31" s="131">
        <f t="shared" si="2"/>
        <v>2696</v>
      </c>
    </row>
    <row r="32" spans="1:11" s="127" customFormat="1" ht="21" customHeight="1">
      <c r="A32" s="128">
        <v>28</v>
      </c>
      <c r="B32" s="132" t="s">
        <v>41</v>
      </c>
      <c r="C32" s="130">
        <f>ROUND('9TotalEnrCategory'!$C32/'14TotalEnrCategory-Actual'!$C32*'14TotalEnrCategory-Actual'!O32,0)</f>
        <v>577</v>
      </c>
      <c r="D32" s="130">
        <f>ROUND('9TotalEnrCategory'!$D32/'14TotalEnrCategory-Actual'!$D32*'14TotalEnrCategory-Actual'!P32,0)</f>
        <v>409</v>
      </c>
      <c r="E32" s="131">
        <f t="shared" si="0"/>
        <v>986</v>
      </c>
      <c r="F32" s="130">
        <f>ROUND('9TotalEnrCategory'!$C32/'14TotalEnrCategory-Actual'!$C32*'14TotalEnrCategory-Actual'!R32,0)</f>
        <v>2969</v>
      </c>
      <c r="G32" s="130">
        <f>ROUND('9TotalEnrCategory'!$D32/'14TotalEnrCategory-Actual'!$D32*'14TotalEnrCategory-Actual'!S32,0)</f>
        <v>1150</v>
      </c>
      <c r="H32" s="131">
        <f t="shared" si="1"/>
        <v>4119</v>
      </c>
      <c r="I32" s="130">
        <f>ROUND('9TotalEnrCategory'!$C32/'14TotalEnrCategory-Actual'!$C32*'14TotalEnrCategory-Actual'!U32,0)</f>
        <v>47891</v>
      </c>
      <c r="J32" s="130">
        <f>ROUND('9TotalEnrCategory'!$D32/'14TotalEnrCategory-Actual'!$D32*'14TotalEnrCategory-Actual'!V32,0)</f>
        <v>50371</v>
      </c>
      <c r="K32" s="131">
        <f t="shared" si="2"/>
        <v>98262</v>
      </c>
    </row>
    <row r="33" spans="1:11" s="127" customFormat="1" ht="21" customHeight="1">
      <c r="A33" s="128">
        <v>29</v>
      </c>
      <c r="B33" s="132" t="s">
        <v>42</v>
      </c>
      <c r="C33" s="130">
        <f>ROUND('9TotalEnrCategory'!$C33/'14TotalEnrCategory-Actual'!$C33*'14TotalEnrCategory-Actual'!O33,0)</f>
        <v>1848</v>
      </c>
      <c r="D33" s="130">
        <f>ROUND('9TotalEnrCategory'!$D33/'14TotalEnrCategory-Actual'!$D33*'14TotalEnrCategory-Actual'!P33,0)</f>
        <v>859</v>
      </c>
      <c r="E33" s="131">
        <f t="shared" si="0"/>
        <v>2707</v>
      </c>
      <c r="F33" s="130">
        <f>ROUND('9TotalEnrCategory'!$C33/'14TotalEnrCategory-Actual'!$C33*'14TotalEnrCategory-Actual'!R33,0)</f>
        <v>11369</v>
      </c>
      <c r="G33" s="130">
        <f>ROUND('9TotalEnrCategory'!$D33/'14TotalEnrCategory-Actual'!$D33*'14TotalEnrCategory-Actual'!S33,0)</f>
        <v>8674</v>
      </c>
      <c r="H33" s="131">
        <f t="shared" si="1"/>
        <v>20043</v>
      </c>
      <c r="I33" s="130">
        <f>ROUND('9TotalEnrCategory'!$C33/'14TotalEnrCategory-Actual'!$C33*'14TotalEnrCategory-Actual'!U33,0)</f>
        <v>2502</v>
      </c>
      <c r="J33" s="130">
        <f>ROUND('9TotalEnrCategory'!$D33/'14TotalEnrCategory-Actual'!$D33*'14TotalEnrCategory-Actual'!V33,0)</f>
        <v>2710</v>
      </c>
      <c r="K33" s="131">
        <f t="shared" si="2"/>
        <v>5212</v>
      </c>
    </row>
    <row r="34" spans="1:11" s="127" customFormat="1" ht="21" customHeight="1">
      <c r="A34" s="128">
        <v>30</v>
      </c>
      <c r="B34" s="132" t="s">
        <v>43</v>
      </c>
      <c r="C34" s="130">
        <f>ROUND('9TotalEnrCategory'!$C34/'14TotalEnrCategory-Actual'!$C34*'14TotalEnrCategory-Actual'!O34,0)</f>
        <v>4</v>
      </c>
      <c r="D34" s="130">
        <f>ROUND('9TotalEnrCategory'!$D34/'14TotalEnrCategory-Actual'!$D34*'14TotalEnrCategory-Actual'!P34,0)</f>
        <v>1</v>
      </c>
      <c r="E34" s="131">
        <f t="shared" si="0"/>
        <v>5</v>
      </c>
      <c r="F34" s="130">
        <f>ROUND('9TotalEnrCategory'!$C34/'14TotalEnrCategory-Actual'!$C34*'14TotalEnrCategory-Actual'!R34,0)</f>
        <v>71</v>
      </c>
      <c r="G34" s="130">
        <f>ROUND('9TotalEnrCategory'!$D34/'14TotalEnrCategory-Actual'!$D34*'14TotalEnrCategory-Actual'!S34,0)</f>
        <v>23</v>
      </c>
      <c r="H34" s="131">
        <f t="shared" si="1"/>
        <v>94</v>
      </c>
      <c r="I34" s="130">
        <f>ROUND('9TotalEnrCategory'!$C34/'14TotalEnrCategory-Actual'!$C34*'14TotalEnrCategory-Actual'!U34,0)</f>
        <v>30</v>
      </c>
      <c r="J34" s="130">
        <f>ROUND('9TotalEnrCategory'!$D34/'14TotalEnrCategory-Actual'!$D34*'14TotalEnrCategory-Actual'!V34,0)</f>
        <v>73</v>
      </c>
      <c r="K34" s="131">
        <f t="shared" si="2"/>
        <v>103</v>
      </c>
    </row>
    <row r="35" spans="1:11" s="127" customFormat="1" ht="21" customHeight="1">
      <c r="A35" s="128">
        <v>31</v>
      </c>
      <c r="B35" s="132" t="s">
        <v>44</v>
      </c>
      <c r="C35" s="130">
        <f>ROUND('9TotalEnrCategory'!$C35/'14TotalEnrCategory-Actual'!$C35*'14TotalEnrCategory-Actual'!O35,0)</f>
        <v>2556</v>
      </c>
      <c r="D35" s="130">
        <f>ROUND('9TotalEnrCategory'!$D35/'14TotalEnrCategory-Actual'!$D35*'14TotalEnrCategory-Actual'!P35,0)</f>
        <v>2974</v>
      </c>
      <c r="E35" s="131">
        <f t="shared" si="0"/>
        <v>5530</v>
      </c>
      <c r="F35" s="130">
        <f>ROUND('9TotalEnrCategory'!$C35/'14TotalEnrCategory-Actual'!$C35*'14TotalEnrCategory-Actual'!R35,0)</f>
        <v>52798</v>
      </c>
      <c r="G35" s="130">
        <f>ROUND('9TotalEnrCategory'!$D35/'14TotalEnrCategory-Actual'!$D35*'14TotalEnrCategory-Actual'!S35,0)</f>
        <v>31854</v>
      </c>
      <c r="H35" s="131">
        <f t="shared" si="1"/>
        <v>84652</v>
      </c>
      <c r="I35" s="130">
        <f>ROUND('9TotalEnrCategory'!$C35/'14TotalEnrCategory-Actual'!$C35*'14TotalEnrCategory-Actual'!U35,0)</f>
        <v>62607</v>
      </c>
      <c r="J35" s="130">
        <f>ROUND('9TotalEnrCategory'!$D35/'14TotalEnrCategory-Actual'!$D35*'14TotalEnrCategory-Actual'!V35,0)</f>
        <v>65029</v>
      </c>
      <c r="K35" s="131">
        <f t="shared" si="2"/>
        <v>127636</v>
      </c>
    </row>
    <row r="36" spans="1:11" s="127" customFormat="1" ht="21" customHeight="1">
      <c r="A36" s="128">
        <v>32</v>
      </c>
      <c r="B36" s="132" t="s">
        <v>45</v>
      </c>
      <c r="C36" s="130">
        <f>ROUND('9TotalEnrCategory'!$C36/'14TotalEnrCategory-Actual'!$C36*'14TotalEnrCategory-Actual'!O36,0)</f>
        <v>79</v>
      </c>
      <c r="D36" s="130">
        <f>ROUND('9TotalEnrCategory'!$D36/'14TotalEnrCategory-Actual'!$D36*'14TotalEnrCategory-Actual'!P36,0)</f>
        <v>28</v>
      </c>
      <c r="E36" s="131">
        <f t="shared" si="0"/>
        <v>107</v>
      </c>
      <c r="F36" s="130">
        <f>ROUND('9TotalEnrCategory'!$C36/'14TotalEnrCategory-Actual'!$C36*'14TotalEnrCategory-Actual'!R36,0)</f>
        <v>1435</v>
      </c>
      <c r="G36" s="130">
        <f>ROUND('9TotalEnrCategory'!$D36/'14TotalEnrCategory-Actual'!$D36*'14TotalEnrCategory-Actual'!S36,0)</f>
        <v>767</v>
      </c>
      <c r="H36" s="131">
        <f t="shared" si="1"/>
        <v>2202</v>
      </c>
      <c r="I36" s="130">
        <f>ROUND('9TotalEnrCategory'!$C36/'14TotalEnrCategory-Actual'!$C36*'14TotalEnrCategory-Actual'!U36,0)</f>
        <v>229</v>
      </c>
      <c r="J36" s="130">
        <f>ROUND('9TotalEnrCategory'!$D36/'14TotalEnrCategory-Actual'!$D36*'14TotalEnrCategory-Actual'!V36,0)</f>
        <v>170</v>
      </c>
      <c r="K36" s="131">
        <f t="shared" si="2"/>
        <v>399</v>
      </c>
    </row>
    <row r="37" spans="1:11" s="127" customFormat="1" ht="21" customHeight="1">
      <c r="A37" s="128">
        <v>33</v>
      </c>
      <c r="B37" s="132" t="s">
        <v>47</v>
      </c>
      <c r="C37" s="130">
        <f>ROUND('9TotalEnrCategory'!$C37/'14TotalEnrCategory-Actual'!$C37*'14TotalEnrCategory-Actual'!O37,0)</f>
        <v>8317</v>
      </c>
      <c r="D37" s="130">
        <f>ROUND('9TotalEnrCategory'!$D37/'14TotalEnrCategory-Actual'!$D37*'14TotalEnrCategory-Actual'!P37,0)</f>
        <v>13084</v>
      </c>
      <c r="E37" s="131">
        <f t="shared" si="0"/>
        <v>21401</v>
      </c>
      <c r="F37" s="130">
        <f>ROUND('9TotalEnrCategory'!$C37/'14TotalEnrCategory-Actual'!$C37*'14TotalEnrCategory-Actual'!R37,0)</f>
        <v>81890</v>
      </c>
      <c r="G37" s="130">
        <f>ROUND('9TotalEnrCategory'!$D37/'14TotalEnrCategory-Actual'!$D37*'14TotalEnrCategory-Actual'!S37,0)</f>
        <v>97139</v>
      </c>
      <c r="H37" s="131">
        <f t="shared" si="1"/>
        <v>179029</v>
      </c>
      <c r="I37" s="130">
        <f>ROUND('9TotalEnrCategory'!$C37/'14TotalEnrCategory-Actual'!$C37*'14TotalEnrCategory-Actual'!U37,0)</f>
        <v>9325</v>
      </c>
      <c r="J37" s="130">
        <f>ROUND('9TotalEnrCategory'!$D37/'14TotalEnrCategory-Actual'!$D37*'14TotalEnrCategory-Actual'!V37,0)</f>
        <v>9360</v>
      </c>
      <c r="K37" s="131">
        <f t="shared" si="2"/>
        <v>18685</v>
      </c>
    </row>
    <row r="38" spans="1:11" s="127" customFormat="1" ht="21" customHeight="1">
      <c r="A38" s="128">
        <v>34</v>
      </c>
      <c r="B38" s="132" t="s">
        <v>58</v>
      </c>
      <c r="C38" s="130">
        <f>ROUND('9TotalEnrCategory'!$C38/'14TotalEnrCategory-Actual'!$C38*'14TotalEnrCategory-Actual'!O38,0)</f>
        <v>220</v>
      </c>
      <c r="D38" s="130">
        <f>ROUND('9TotalEnrCategory'!$D38/'14TotalEnrCategory-Actual'!$D38*'14TotalEnrCategory-Actual'!P38,0)</f>
        <v>90</v>
      </c>
      <c r="E38" s="131">
        <f t="shared" si="0"/>
        <v>310</v>
      </c>
      <c r="F38" s="130">
        <f>ROUND('9TotalEnrCategory'!$C38/'14TotalEnrCategory-Actual'!$C38*'14TotalEnrCategory-Actual'!R38,0)</f>
        <v>2793</v>
      </c>
      <c r="G38" s="130">
        <f>ROUND('9TotalEnrCategory'!$D38/'14TotalEnrCategory-Actual'!$D38*'14TotalEnrCategory-Actual'!S38,0)</f>
        <v>1806</v>
      </c>
      <c r="H38" s="131">
        <f t="shared" si="1"/>
        <v>4599</v>
      </c>
      <c r="I38" s="130">
        <f>ROUND('9TotalEnrCategory'!$C38/'14TotalEnrCategory-Actual'!$C38*'14TotalEnrCategory-Actual'!U38,0)</f>
        <v>299</v>
      </c>
      <c r="J38" s="130">
        <f>ROUND('9TotalEnrCategory'!$D38/'14TotalEnrCategory-Actual'!$D38*'14TotalEnrCategory-Actual'!V38,0)</f>
        <v>403</v>
      </c>
      <c r="K38" s="131">
        <f t="shared" si="2"/>
        <v>702</v>
      </c>
    </row>
    <row r="39" spans="1:11" s="127" customFormat="1" ht="21" customHeight="1">
      <c r="A39" s="128">
        <v>35</v>
      </c>
      <c r="B39" s="132" t="s">
        <v>48</v>
      </c>
      <c r="C39" s="130">
        <f>ROUND('9TotalEnrCategory'!$C39/'14TotalEnrCategory-Actual'!$C39*'14TotalEnrCategory-Actual'!O39,0)</f>
        <v>2691</v>
      </c>
      <c r="D39" s="130">
        <f>ROUND('9TotalEnrCategory'!$D39/'14TotalEnrCategory-Actual'!$D39*'14TotalEnrCategory-Actual'!P39,0)</f>
        <v>1252</v>
      </c>
      <c r="E39" s="131">
        <f t="shared" si="0"/>
        <v>3943</v>
      </c>
      <c r="F39" s="130">
        <f>ROUND('9TotalEnrCategory'!$C39/'14TotalEnrCategory-Actual'!$C39*'14TotalEnrCategory-Actual'!R39,0)</f>
        <v>85628</v>
      </c>
      <c r="G39" s="130">
        <f>ROUND('9TotalEnrCategory'!$D39/'14TotalEnrCategory-Actual'!$D39*'14TotalEnrCategory-Actual'!S39,0)</f>
        <v>63064</v>
      </c>
      <c r="H39" s="131">
        <f t="shared" si="1"/>
        <v>148692</v>
      </c>
      <c r="I39" s="130">
        <f>ROUND('9TotalEnrCategory'!$C39/'14TotalEnrCategory-Actual'!$C39*'14TotalEnrCategory-Actual'!U39,0)</f>
        <v>3056</v>
      </c>
      <c r="J39" s="130">
        <f>ROUND('9TotalEnrCategory'!$D39/'14TotalEnrCategory-Actual'!$D39*'14TotalEnrCategory-Actual'!V39,0)</f>
        <v>3043</v>
      </c>
      <c r="K39" s="131">
        <f t="shared" si="2"/>
        <v>6099</v>
      </c>
    </row>
    <row r="40" spans="1:11" s="133" customFormat="1" ht="21" customHeight="1">
      <c r="A40" s="359" t="s">
        <v>49</v>
      </c>
      <c r="B40" s="359"/>
      <c r="C40" s="132">
        <f>SUM(C5:C39)</f>
        <v>37747</v>
      </c>
      <c r="D40" s="132">
        <f t="shared" ref="D40:K40" si="3">SUM(D5:D39)</f>
        <v>29608</v>
      </c>
      <c r="E40" s="132">
        <f t="shared" si="3"/>
        <v>67355</v>
      </c>
      <c r="F40" s="132">
        <f t="shared" si="3"/>
        <v>616761</v>
      </c>
      <c r="G40" s="132">
        <f t="shared" si="3"/>
        <v>549494</v>
      </c>
      <c r="H40" s="132">
        <f t="shared" si="3"/>
        <v>1166255</v>
      </c>
      <c r="I40" s="132">
        <f t="shared" si="3"/>
        <v>254337</v>
      </c>
      <c r="J40" s="132">
        <f t="shared" si="3"/>
        <v>301471</v>
      </c>
      <c r="K40" s="132">
        <f t="shared" si="3"/>
        <v>555808</v>
      </c>
    </row>
    <row r="41" spans="1:11">
      <c r="C41" s="135">
        <f>C40/E40%</f>
        <v>56.041867715834016</v>
      </c>
      <c r="F41" s="135">
        <f>F40/H40%</f>
        <v>52.883889029414668</v>
      </c>
      <c r="H41" s="136">
        <f>H40/'9TotalEnrCategory'!$E$40%</f>
        <v>3.9361913464440375</v>
      </c>
      <c r="I41" s="135">
        <f>I40/K40%</f>
        <v>45.759866716563991</v>
      </c>
      <c r="K41" s="136">
        <f>K40/'9TotalEnrCategory'!$E$40%</f>
        <v>1.8758904698238101</v>
      </c>
    </row>
  </sheetData>
  <mergeCells count="7">
    <mergeCell ref="A40:B40"/>
    <mergeCell ref="C1:K1"/>
    <mergeCell ref="A2:A3"/>
    <mergeCell ref="B2:B3"/>
    <mergeCell ref="C2:E2"/>
    <mergeCell ref="F2:H2"/>
    <mergeCell ref="I2:K2"/>
  </mergeCells>
  <printOptions horizontalCentered="1"/>
  <pageMargins left="0.41" right="0.16" top="0.52" bottom="0.38" header="0.2" footer="0.16"/>
  <pageSetup paperSize="9" scale="90" firstPageNumber="22" orientation="portrait" useFirstPageNumber="1" r:id="rId1"/>
  <headerFooter>
    <oddFooter>&amp;L&amp;"Arial,Italic"&amp;9AISHE 2012-13&amp;CT-&amp;P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K47"/>
  <sheetViews>
    <sheetView view="pageBreakPreview" zoomScaleSheetLayoutView="100" workbookViewId="0">
      <selection activeCell="L1" sqref="L1:M1048576"/>
    </sheetView>
  </sheetViews>
  <sheetFormatPr defaultRowHeight="15.75"/>
  <cols>
    <col min="1" max="1" width="5.140625" style="157" customWidth="1"/>
    <col min="2" max="2" width="23.42578125" style="157" customWidth="1"/>
    <col min="3" max="3" width="6.85546875" style="157" customWidth="1"/>
    <col min="4" max="4" width="9.85546875" style="157" customWidth="1"/>
    <col min="5" max="6" width="8" style="157" customWidth="1"/>
    <col min="7" max="7" width="9.85546875" style="157" customWidth="1"/>
    <col min="8" max="9" width="8" style="157" customWidth="1"/>
    <col min="10" max="10" width="9.85546875" style="157" customWidth="1"/>
    <col min="11" max="11" width="8" style="157" customWidth="1"/>
    <col min="12" max="219" width="9.140625" style="157"/>
    <col min="220" max="220" width="5.140625" style="157" customWidth="1"/>
    <col min="221" max="221" width="20" style="157" customWidth="1"/>
    <col min="222" max="242" width="11.7109375" style="157" customWidth="1"/>
    <col min="243" max="475" width="9.140625" style="157"/>
    <col min="476" max="476" width="5.140625" style="157" customWidth="1"/>
    <col min="477" max="477" width="20" style="157" customWidth="1"/>
    <col min="478" max="498" width="11.7109375" style="157" customWidth="1"/>
    <col min="499" max="731" width="9.140625" style="157"/>
    <col min="732" max="732" width="5.140625" style="157" customWidth="1"/>
    <col min="733" max="733" width="20" style="157" customWidth="1"/>
    <col min="734" max="754" width="11.7109375" style="157" customWidth="1"/>
    <col min="755" max="987" width="9.140625" style="157"/>
    <col min="988" max="988" width="5.140625" style="157" customWidth="1"/>
    <col min="989" max="989" width="20" style="157" customWidth="1"/>
    <col min="990" max="1010" width="11.7109375" style="157" customWidth="1"/>
    <col min="1011" max="1243" width="9.140625" style="157"/>
    <col min="1244" max="1244" width="5.140625" style="157" customWidth="1"/>
    <col min="1245" max="1245" width="20" style="157" customWidth="1"/>
    <col min="1246" max="1266" width="11.7109375" style="157" customWidth="1"/>
    <col min="1267" max="1499" width="9.140625" style="157"/>
    <col min="1500" max="1500" width="5.140625" style="157" customWidth="1"/>
    <col min="1501" max="1501" width="20" style="157" customWidth="1"/>
    <col min="1502" max="1522" width="11.7109375" style="157" customWidth="1"/>
    <col min="1523" max="1755" width="9.140625" style="157"/>
    <col min="1756" max="1756" width="5.140625" style="157" customWidth="1"/>
    <col min="1757" max="1757" width="20" style="157" customWidth="1"/>
    <col min="1758" max="1778" width="11.7109375" style="157" customWidth="1"/>
    <col min="1779" max="2011" width="9.140625" style="157"/>
    <col min="2012" max="2012" width="5.140625" style="157" customWidth="1"/>
    <col min="2013" max="2013" width="20" style="157" customWidth="1"/>
    <col min="2014" max="2034" width="11.7109375" style="157" customWidth="1"/>
    <col min="2035" max="2267" width="9.140625" style="157"/>
    <col min="2268" max="2268" width="5.140625" style="157" customWidth="1"/>
    <col min="2269" max="2269" width="20" style="157" customWidth="1"/>
    <col min="2270" max="2290" width="11.7109375" style="157" customWidth="1"/>
    <col min="2291" max="2523" width="9.140625" style="157"/>
    <col min="2524" max="2524" width="5.140625" style="157" customWidth="1"/>
    <col min="2525" max="2525" width="20" style="157" customWidth="1"/>
    <col min="2526" max="2546" width="11.7109375" style="157" customWidth="1"/>
    <col min="2547" max="2779" width="9.140625" style="157"/>
    <col min="2780" max="2780" width="5.140625" style="157" customWidth="1"/>
    <col min="2781" max="2781" width="20" style="157" customWidth="1"/>
    <col min="2782" max="2802" width="11.7109375" style="157" customWidth="1"/>
    <col min="2803" max="3035" width="9.140625" style="157"/>
    <col min="3036" max="3036" width="5.140625" style="157" customWidth="1"/>
    <col min="3037" max="3037" width="20" style="157" customWidth="1"/>
    <col min="3038" max="3058" width="11.7109375" style="157" customWidth="1"/>
    <col min="3059" max="3291" width="9.140625" style="157"/>
    <col min="3292" max="3292" width="5.140625" style="157" customWidth="1"/>
    <col min="3293" max="3293" width="20" style="157" customWidth="1"/>
    <col min="3294" max="3314" width="11.7109375" style="157" customWidth="1"/>
    <col min="3315" max="3547" width="9.140625" style="157"/>
    <col min="3548" max="3548" width="5.140625" style="157" customWidth="1"/>
    <col min="3549" max="3549" width="20" style="157" customWidth="1"/>
    <col min="3550" max="3570" width="11.7109375" style="157" customWidth="1"/>
    <col min="3571" max="3803" width="9.140625" style="157"/>
    <col min="3804" max="3804" width="5.140625" style="157" customWidth="1"/>
    <col min="3805" max="3805" width="20" style="157" customWidth="1"/>
    <col min="3806" max="3826" width="11.7109375" style="157" customWidth="1"/>
    <col min="3827" max="4059" width="9.140625" style="157"/>
    <col min="4060" max="4060" width="5.140625" style="157" customWidth="1"/>
    <col min="4061" max="4061" width="20" style="157" customWidth="1"/>
    <col min="4062" max="4082" width="11.7109375" style="157" customWidth="1"/>
    <col min="4083" max="4315" width="9.140625" style="157"/>
    <col min="4316" max="4316" width="5.140625" style="157" customWidth="1"/>
    <col min="4317" max="4317" width="20" style="157" customWidth="1"/>
    <col min="4318" max="4338" width="11.7109375" style="157" customWidth="1"/>
    <col min="4339" max="4571" width="9.140625" style="157"/>
    <col min="4572" max="4572" width="5.140625" style="157" customWidth="1"/>
    <col min="4573" max="4573" width="20" style="157" customWidth="1"/>
    <col min="4574" max="4594" width="11.7109375" style="157" customWidth="1"/>
    <col min="4595" max="4827" width="9.140625" style="157"/>
    <col min="4828" max="4828" width="5.140625" style="157" customWidth="1"/>
    <col min="4829" max="4829" width="20" style="157" customWidth="1"/>
    <col min="4830" max="4850" width="11.7109375" style="157" customWidth="1"/>
    <col min="4851" max="5083" width="9.140625" style="157"/>
    <col min="5084" max="5084" width="5.140625" style="157" customWidth="1"/>
    <col min="5085" max="5085" width="20" style="157" customWidth="1"/>
    <col min="5086" max="5106" width="11.7109375" style="157" customWidth="1"/>
    <col min="5107" max="5339" width="9.140625" style="157"/>
    <col min="5340" max="5340" width="5.140625" style="157" customWidth="1"/>
    <col min="5341" max="5341" width="20" style="157" customWidth="1"/>
    <col min="5342" max="5362" width="11.7109375" style="157" customWidth="1"/>
    <col min="5363" max="5595" width="9.140625" style="157"/>
    <col min="5596" max="5596" width="5.140625" style="157" customWidth="1"/>
    <col min="5597" max="5597" width="20" style="157" customWidth="1"/>
    <col min="5598" max="5618" width="11.7109375" style="157" customWidth="1"/>
    <col min="5619" max="5851" width="9.140625" style="157"/>
    <col min="5852" max="5852" width="5.140625" style="157" customWidth="1"/>
    <col min="5853" max="5853" width="20" style="157" customWidth="1"/>
    <col min="5854" max="5874" width="11.7109375" style="157" customWidth="1"/>
    <col min="5875" max="6107" width="9.140625" style="157"/>
    <col min="6108" max="6108" width="5.140625" style="157" customWidth="1"/>
    <col min="6109" max="6109" width="20" style="157" customWidth="1"/>
    <col min="6110" max="6130" width="11.7109375" style="157" customWidth="1"/>
    <col min="6131" max="6363" width="9.140625" style="157"/>
    <col min="6364" max="6364" width="5.140625" style="157" customWidth="1"/>
    <col min="6365" max="6365" width="20" style="157" customWidth="1"/>
    <col min="6366" max="6386" width="11.7109375" style="157" customWidth="1"/>
    <col min="6387" max="6619" width="9.140625" style="157"/>
    <col min="6620" max="6620" width="5.140625" style="157" customWidth="1"/>
    <col min="6621" max="6621" width="20" style="157" customWidth="1"/>
    <col min="6622" max="6642" width="11.7109375" style="157" customWidth="1"/>
    <col min="6643" max="6875" width="9.140625" style="157"/>
    <col min="6876" max="6876" width="5.140625" style="157" customWidth="1"/>
    <col min="6877" max="6877" width="20" style="157" customWidth="1"/>
    <col min="6878" max="6898" width="11.7109375" style="157" customWidth="1"/>
    <col min="6899" max="7131" width="9.140625" style="157"/>
    <col min="7132" max="7132" width="5.140625" style="157" customWidth="1"/>
    <col min="7133" max="7133" width="20" style="157" customWidth="1"/>
    <col min="7134" max="7154" width="11.7109375" style="157" customWidth="1"/>
    <col min="7155" max="7387" width="9.140625" style="157"/>
    <col min="7388" max="7388" width="5.140625" style="157" customWidth="1"/>
    <col min="7389" max="7389" width="20" style="157" customWidth="1"/>
    <col min="7390" max="7410" width="11.7109375" style="157" customWidth="1"/>
    <col min="7411" max="7643" width="9.140625" style="157"/>
    <col min="7644" max="7644" width="5.140625" style="157" customWidth="1"/>
    <col min="7645" max="7645" width="20" style="157" customWidth="1"/>
    <col min="7646" max="7666" width="11.7109375" style="157" customWidth="1"/>
    <col min="7667" max="7899" width="9.140625" style="157"/>
    <col min="7900" max="7900" width="5.140625" style="157" customWidth="1"/>
    <col min="7901" max="7901" width="20" style="157" customWidth="1"/>
    <col min="7902" max="7922" width="11.7109375" style="157" customWidth="1"/>
    <col min="7923" max="8155" width="9.140625" style="157"/>
    <col min="8156" max="8156" width="5.140625" style="157" customWidth="1"/>
    <col min="8157" max="8157" width="20" style="157" customWidth="1"/>
    <col min="8158" max="8178" width="11.7109375" style="157" customWidth="1"/>
    <col min="8179" max="8411" width="9.140625" style="157"/>
    <col min="8412" max="8412" width="5.140625" style="157" customWidth="1"/>
    <col min="8413" max="8413" width="20" style="157" customWidth="1"/>
    <col min="8414" max="8434" width="11.7109375" style="157" customWidth="1"/>
    <col min="8435" max="8667" width="9.140625" style="157"/>
    <col min="8668" max="8668" width="5.140625" style="157" customWidth="1"/>
    <col min="8669" max="8669" width="20" style="157" customWidth="1"/>
    <col min="8670" max="8690" width="11.7109375" style="157" customWidth="1"/>
    <col min="8691" max="8923" width="9.140625" style="157"/>
    <col min="8924" max="8924" width="5.140625" style="157" customWidth="1"/>
    <col min="8925" max="8925" width="20" style="157" customWidth="1"/>
    <col min="8926" max="8946" width="11.7109375" style="157" customWidth="1"/>
    <col min="8947" max="9179" width="9.140625" style="157"/>
    <col min="9180" max="9180" width="5.140625" style="157" customWidth="1"/>
    <col min="9181" max="9181" width="20" style="157" customWidth="1"/>
    <col min="9182" max="9202" width="11.7109375" style="157" customWidth="1"/>
    <col min="9203" max="9435" width="9.140625" style="157"/>
    <col min="9436" max="9436" width="5.140625" style="157" customWidth="1"/>
    <col min="9437" max="9437" width="20" style="157" customWidth="1"/>
    <col min="9438" max="9458" width="11.7109375" style="157" customWidth="1"/>
    <col min="9459" max="9691" width="9.140625" style="157"/>
    <col min="9692" max="9692" width="5.140625" style="157" customWidth="1"/>
    <col min="9693" max="9693" width="20" style="157" customWidth="1"/>
    <col min="9694" max="9714" width="11.7109375" style="157" customWidth="1"/>
    <col min="9715" max="9947" width="9.140625" style="157"/>
    <col min="9948" max="9948" width="5.140625" style="157" customWidth="1"/>
    <col min="9949" max="9949" width="20" style="157" customWidth="1"/>
    <col min="9950" max="9970" width="11.7109375" style="157" customWidth="1"/>
    <col min="9971" max="10203" width="9.140625" style="157"/>
    <col min="10204" max="10204" width="5.140625" style="157" customWidth="1"/>
    <col min="10205" max="10205" width="20" style="157" customWidth="1"/>
    <col min="10206" max="10226" width="11.7109375" style="157" customWidth="1"/>
    <col min="10227" max="10459" width="9.140625" style="157"/>
    <col min="10460" max="10460" width="5.140625" style="157" customWidth="1"/>
    <col min="10461" max="10461" width="20" style="157" customWidth="1"/>
    <col min="10462" max="10482" width="11.7109375" style="157" customWidth="1"/>
    <col min="10483" max="10715" width="9.140625" style="157"/>
    <col min="10716" max="10716" width="5.140625" style="157" customWidth="1"/>
    <col min="10717" max="10717" width="20" style="157" customWidth="1"/>
    <col min="10718" max="10738" width="11.7109375" style="157" customWidth="1"/>
    <col min="10739" max="10971" width="9.140625" style="157"/>
    <col min="10972" max="10972" width="5.140625" style="157" customWidth="1"/>
    <col min="10973" max="10973" width="20" style="157" customWidth="1"/>
    <col min="10974" max="10994" width="11.7109375" style="157" customWidth="1"/>
    <col min="10995" max="11227" width="9.140625" style="157"/>
    <col min="11228" max="11228" width="5.140625" style="157" customWidth="1"/>
    <col min="11229" max="11229" width="20" style="157" customWidth="1"/>
    <col min="11230" max="11250" width="11.7109375" style="157" customWidth="1"/>
    <col min="11251" max="11483" width="9.140625" style="157"/>
    <col min="11484" max="11484" width="5.140625" style="157" customWidth="1"/>
    <col min="11485" max="11485" width="20" style="157" customWidth="1"/>
    <col min="11486" max="11506" width="11.7109375" style="157" customWidth="1"/>
    <col min="11507" max="11739" width="9.140625" style="157"/>
    <col min="11740" max="11740" width="5.140625" style="157" customWidth="1"/>
    <col min="11741" max="11741" width="20" style="157" customWidth="1"/>
    <col min="11742" max="11762" width="11.7109375" style="157" customWidth="1"/>
    <col min="11763" max="11995" width="9.140625" style="157"/>
    <col min="11996" max="11996" width="5.140625" style="157" customWidth="1"/>
    <col min="11997" max="11997" width="20" style="157" customWidth="1"/>
    <col min="11998" max="12018" width="11.7109375" style="157" customWidth="1"/>
    <col min="12019" max="12251" width="9.140625" style="157"/>
    <col min="12252" max="12252" width="5.140625" style="157" customWidth="1"/>
    <col min="12253" max="12253" width="20" style="157" customWidth="1"/>
    <col min="12254" max="12274" width="11.7109375" style="157" customWidth="1"/>
    <col min="12275" max="12507" width="9.140625" style="157"/>
    <col min="12508" max="12508" width="5.140625" style="157" customWidth="1"/>
    <col min="12509" max="12509" width="20" style="157" customWidth="1"/>
    <col min="12510" max="12530" width="11.7109375" style="157" customWidth="1"/>
    <col min="12531" max="12763" width="9.140625" style="157"/>
    <col min="12764" max="12764" width="5.140625" style="157" customWidth="1"/>
    <col min="12765" max="12765" width="20" style="157" customWidth="1"/>
    <col min="12766" max="12786" width="11.7109375" style="157" customWidth="1"/>
    <col min="12787" max="13019" width="9.140625" style="157"/>
    <col min="13020" max="13020" width="5.140625" style="157" customWidth="1"/>
    <col min="13021" max="13021" width="20" style="157" customWidth="1"/>
    <col min="13022" max="13042" width="11.7109375" style="157" customWidth="1"/>
    <col min="13043" max="13275" width="9.140625" style="157"/>
    <col min="13276" max="13276" width="5.140625" style="157" customWidth="1"/>
    <col min="13277" max="13277" width="20" style="157" customWidth="1"/>
    <col min="13278" max="13298" width="11.7109375" style="157" customWidth="1"/>
    <col min="13299" max="13531" width="9.140625" style="157"/>
    <col min="13532" max="13532" width="5.140625" style="157" customWidth="1"/>
    <col min="13533" max="13533" width="20" style="157" customWidth="1"/>
    <col min="13534" max="13554" width="11.7109375" style="157" customWidth="1"/>
    <col min="13555" max="13787" width="9.140625" style="157"/>
    <col min="13788" max="13788" width="5.140625" style="157" customWidth="1"/>
    <col min="13789" max="13789" width="20" style="157" customWidth="1"/>
    <col min="13790" max="13810" width="11.7109375" style="157" customWidth="1"/>
    <col min="13811" max="14043" width="9.140625" style="157"/>
    <col min="14044" max="14044" width="5.140625" style="157" customWidth="1"/>
    <col min="14045" max="14045" width="20" style="157" customWidth="1"/>
    <col min="14046" max="14066" width="11.7109375" style="157" customWidth="1"/>
    <col min="14067" max="14299" width="9.140625" style="157"/>
    <col min="14300" max="14300" width="5.140625" style="157" customWidth="1"/>
    <col min="14301" max="14301" width="20" style="157" customWidth="1"/>
    <col min="14302" max="14322" width="11.7109375" style="157" customWidth="1"/>
    <col min="14323" max="14555" width="9.140625" style="157"/>
    <col min="14556" max="14556" width="5.140625" style="157" customWidth="1"/>
    <col min="14557" max="14557" width="20" style="157" customWidth="1"/>
    <col min="14558" max="14578" width="11.7109375" style="157" customWidth="1"/>
    <col min="14579" max="14811" width="9.140625" style="157"/>
    <col min="14812" max="14812" width="5.140625" style="157" customWidth="1"/>
    <col min="14813" max="14813" width="20" style="157" customWidth="1"/>
    <col min="14814" max="14834" width="11.7109375" style="157" customWidth="1"/>
    <col min="14835" max="15067" width="9.140625" style="157"/>
    <col min="15068" max="15068" width="5.140625" style="157" customWidth="1"/>
    <col min="15069" max="15069" width="20" style="157" customWidth="1"/>
    <col min="15070" max="15090" width="11.7109375" style="157" customWidth="1"/>
    <col min="15091" max="15323" width="9.140625" style="157"/>
    <col min="15324" max="15324" width="5.140625" style="157" customWidth="1"/>
    <col min="15325" max="15325" width="20" style="157" customWidth="1"/>
    <col min="15326" max="15346" width="11.7109375" style="157" customWidth="1"/>
    <col min="15347" max="15579" width="9.140625" style="157"/>
    <col min="15580" max="15580" width="5.140625" style="157" customWidth="1"/>
    <col min="15581" max="15581" width="20" style="157" customWidth="1"/>
    <col min="15582" max="15602" width="11.7109375" style="157" customWidth="1"/>
    <col min="15603" max="15835" width="9.140625" style="157"/>
    <col min="15836" max="15836" width="5.140625" style="157" customWidth="1"/>
    <col min="15837" max="15837" width="20" style="157" customWidth="1"/>
    <col min="15838" max="15858" width="11.7109375" style="157" customWidth="1"/>
    <col min="15859" max="16091" width="9.140625" style="157"/>
    <col min="16092" max="16092" width="5.140625" style="157" customWidth="1"/>
    <col min="16093" max="16093" width="20" style="157" customWidth="1"/>
    <col min="16094" max="16114" width="11.7109375" style="157" customWidth="1"/>
    <col min="16115" max="16384" width="9.140625" style="157"/>
  </cols>
  <sheetData>
    <row r="1" spans="1:11" ht="24" customHeight="1">
      <c r="A1" s="325" t="s">
        <v>238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</row>
    <row r="2" spans="1:11" s="158" customFormat="1" ht="25.5" customHeight="1">
      <c r="A2" s="365" t="s">
        <v>82</v>
      </c>
      <c r="B2" s="365" t="s">
        <v>83</v>
      </c>
      <c r="C2" s="367" t="s">
        <v>99</v>
      </c>
      <c r="D2" s="367"/>
      <c r="E2" s="367"/>
      <c r="F2" s="367" t="s">
        <v>124</v>
      </c>
      <c r="G2" s="367"/>
      <c r="H2" s="367"/>
      <c r="I2" s="367" t="s">
        <v>125</v>
      </c>
      <c r="J2" s="367"/>
      <c r="K2" s="367"/>
    </row>
    <row r="3" spans="1:11" s="158" customFormat="1" ht="25.5" customHeight="1">
      <c r="A3" s="366"/>
      <c r="B3" s="366"/>
      <c r="C3" s="159" t="s">
        <v>126</v>
      </c>
      <c r="D3" s="159" t="s">
        <v>127</v>
      </c>
      <c r="E3" s="159" t="s">
        <v>128</v>
      </c>
      <c r="F3" s="159" t="s">
        <v>126</v>
      </c>
      <c r="G3" s="159" t="s">
        <v>127</v>
      </c>
      <c r="H3" s="159" t="s">
        <v>128</v>
      </c>
      <c r="I3" s="159" t="s">
        <v>126</v>
      </c>
      <c r="J3" s="159" t="s">
        <v>127</v>
      </c>
      <c r="K3" s="159" t="s">
        <v>128</v>
      </c>
    </row>
    <row r="4" spans="1:11" s="162" customFormat="1" ht="30" customHeight="1">
      <c r="A4" s="160">
        <v>1</v>
      </c>
      <c r="B4" s="161" t="s">
        <v>55</v>
      </c>
      <c r="C4" s="249">
        <f>'9TotalEnrCategory'!C5/'39Pop2012'!C5%</f>
        <v>14.373932466167389</v>
      </c>
      <c r="D4" s="249">
        <f>'9TotalEnrCategory'!D5/'39Pop2012'!D5%</f>
        <v>17.466080642079113</v>
      </c>
      <c r="E4" s="249">
        <f>ROUND('9TotalEnrCategory'!E5/'39Pop2012'!E5%,1)</f>
        <v>15.9</v>
      </c>
      <c r="F4" s="249" t="str">
        <f>IF('39Pop2012'!F5=0,"-",'9TotalEnrCategory'!F5/'39Pop2012'!F5%)</f>
        <v>-</v>
      </c>
      <c r="G4" s="249" t="str">
        <f>IF('39Pop2012'!G5=0,"-",'9TotalEnrCategory'!G5/'39Pop2012'!G5%)</f>
        <v>-</v>
      </c>
      <c r="H4" s="249" t="str">
        <f>IF('39Pop2012'!H5=0,"-",'9TotalEnrCategory'!H5/'39Pop2012'!H5%)</f>
        <v>-</v>
      </c>
      <c r="I4" s="249">
        <f>IF('39Pop2012'!I5=0,"-",'9TotalEnrCategory'!I5/'39Pop2012'!I5%)</f>
        <v>5.9925093632958806</v>
      </c>
      <c r="J4" s="249">
        <f>IF('39Pop2012'!J5=0,"-",'9TotalEnrCategory'!J5/'39Pop2012'!J5%)</f>
        <v>12.598425196850393</v>
      </c>
      <c r="K4" s="249">
        <f>IF('39Pop2012'!K5=0,"-",'9TotalEnrCategory'!K5/'39Pop2012'!K5%)</f>
        <v>9.2130518234165066</v>
      </c>
    </row>
    <row r="5" spans="1:11" s="162" customFormat="1" ht="20.100000000000001" customHeight="1">
      <c r="A5" s="160">
        <v>2</v>
      </c>
      <c r="B5" s="163" t="s">
        <v>15</v>
      </c>
      <c r="C5" s="249">
        <f>'4TotalEnr'!AA6/'39Pop2012'!C6%</f>
        <v>32.733353782242389</v>
      </c>
      <c r="D5" s="249">
        <f>'4TotalEnr'!AB6/'39Pop2012'!D6%</f>
        <v>25.388763977769681</v>
      </c>
      <c r="E5" s="249">
        <f>ROUND('9TotalEnrCategory'!E6/'39Pop2012'!E6%,1)</f>
        <v>29.1</v>
      </c>
      <c r="F5" s="249">
        <f>IF('39Pop2012'!F6=0,"-",'9TotalEnrCategory'!F6/'39Pop2012'!F6%)</f>
        <v>27.72391446725879</v>
      </c>
      <c r="G5" s="249">
        <f>IF('39Pop2012'!G6=0,"-",'9TotalEnrCategory'!G6/'39Pop2012'!G6%)</f>
        <v>22.047771181669635</v>
      </c>
      <c r="H5" s="249">
        <f>IF('39Pop2012'!H6=0,"-",'9TotalEnrCategory'!H6/'39Pop2012'!H6%)</f>
        <v>24.879975416029804</v>
      </c>
      <c r="I5" s="249">
        <f>IF('39Pop2012'!I6=0,"-",'9TotalEnrCategory'!I6/'39Pop2012'!I6%)</f>
        <v>28.924971705091302</v>
      </c>
      <c r="J5" s="249">
        <f>IF('39Pop2012'!J6=0,"-",'9TotalEnrCategory'!J6/'39Pop2012'!J6%)</f>
        <v>18.487639713110276</v>
      </c>
      <c r="K5" s="249">
        <f>IF('39Pop2012'!K6=0,"-",'9TotalEnrCategory'!K6/'39Pop2012'!K6%)</f>
        <v>23.552552673762872</v>
      </c>
    </row>
    <row r="6" spans="1:11" s="162" customFormat="1" ht="20.100000000000001" customHeight="1">
      <c r="A6" s="160">
        <v>3</v>
      </c>
      <c r="B6" s="163" t="s">
        <v>16</v>
      </c>
      <c r="C6" s="249">
        <f>'4TotalEnr'!AA7/'39Pop2012'!C7%</f>
        <v>20.334167543191519</v>
      </c>
      <c r="D6" s="249">
        <f>'4TotalEnr'!AB7/'39Pop2012'!D7%</f>
        <v>18.247643998107922</v>
      </c>
      <c r="E6" s="249">
        <f>ROUND('9TotalEnrCategory'!E7/'39Pop2012'!E7%,1)</f>
        <v>19.3</v>
      </c>
      <c r="F6" s="249" t="str">
        <f>IF('39Pop2012'!F7=0,"-",'9TotalEnrCategory'!F7/'39Pop2012'!F7%)</f>
        <v>-</v>
      </c>
      <c r="G6" s="249" t="str">
        <f>IF('39Pop2012'!G7=0,"-",'9TotalEnrCategory'!G7/'39Pop2012'!G7%)</f>
        <v>-</v>
      </c>
      <c r="H6" s="249" t="str">
        <f>IF('39Pop2012'!H7=0,"-",'9TotalEnrCategory'!H7/'39Pop2012'!H7%)</f>
        <v>-</v>
      </c>
      <c r="I6" s="249">
        <f>IF('39Pop2012'!I7=0,"-",'9TotalEnrCategory'!I7/'39Pop2012'!I7%)</f>
        <v>24.445944425694677</v>
      </c>
      <c r="J6" s="249">
        <f>IF('39Pop2012'!J7=0,"-",'9TotalEnrCategory'!J7/'39Pop2012'!J7%)</f>
        <v>20.578073649616584</v>
      </c>
      <c r="K6" s="249">
        <f>IF('39Pop2012'!K7=0,"-",'9TotalEnrCategory'!K7/'39Pop2012'!K7%)</f>
        <v>22.409003363835659</v>
      </c>
    </row>
    <row r="7" spans="1:11" s="162" customFormat="1" ht="20.100000000000001" customHeight="1">
      <c r="A7" s="160">
        <v>4</v>
      </c>
      <c r="B7" s="161" t="s">
        <v>17</v>
      </c>
      <c r="C7" s="249">
        <f>'4TotalEnr'!AA8/'39Pop2012'!C8%</f>
        <v>12.846124258105492</v>
      </c>
      <c r="D7" s="249">
        <f>'4TotalEnr'!AB8/'39Pop2012'!D8%</f>
        <v>12.772290441702749</v>
      </c>
      <c r="E7" s="249">
        <f>ROUND('9TotalEnrCategory'!E8/'39Pop2012'!E8%,1)</f>
        <v>12.8</v>
      </c>
      <c r="F7" s="249">
        <f>IF('39Pop2012'!F8=0,"-",'9TotalEnrCategory'!F8/'39Pop2012'!F8%)</f>
        <v>11.283503937852743</v>
      </c>
      <c r="G7" s="249">
        <f>IF('39Pop2012'!G8=0,"-",'9TotalEnrCategory'!G8/'39Pop2012'!G8%)</f>
        <v>10.534779080917607</v>
      </c>
      <c r="H7" s="249">
        <f>IF('39Pop2012'!H8=0,"-",'9TotalEnrCategory'!H8/'39Pop2012'!H8%)</f>
        <v>10.914888131112297</v>
      </c>
      <c r="I7" s="249">
        <f>IF('39Pop2012'!I8=0,"-",'9TotalEnrCategory'!I8/'39Pop2012'!I8%)</f>
        <v>13.830337484952098</v>
      </c>
      <c r="J7" s="249">
        <f>IF('39Pop2012'!J8=0,"-",'9TotalEnrCategory'!J8/'39Pop2012'!J8%)</f>
        <v>13.817353697010216</v>
      </c>
      <c r="K7" s="249">
        <f>IF('39Pop2012'!K8=0,"-",'9TotalEnrCategory'!K8/'39Pop2012'!K8%)</f>
        <v>13.823549971165439</v>
      </c>
    </row>
    <row r="8" spans="1:11" s="162" customFormat="1" ht="20.100000000000001" customHeight="1">
      <c r="A8" s="160">
        <v>5</v>
      </c>
      <c r="B8" s="161" t="s">
        <v>18</v>
      </c>
      <c r="C8" s="249">
        <f>'4TotalEnr'!AA9/'39Pop2012'!C9%</f>
        <v>12.369667652403292</v>
      </c>
      <c r="D8" s="249">
        <f>'4TotalEnr'!AB9/'39Pop2012'!D9%</f>
        <v>9.8912112130543317</v>
      </c>
      <c r="E8" s="249">
        <f>ROUND('9TotalEnrCategory'!E9/'39Pop2012'!E9%,1)</f>
        <v>11.2</v>
      </c>
      <c r="F8" s="249">
        <f>IF('39Pop2012'!F9=0,"-",'9TotalEnrCategory'!F9/'39Pop2012'!F9%)</f>
        <v>8.2850744173841946</v>
      </c>
      <c r="G8" s="249">
        <f>IF('39Pop2012'!G9=0,"-",'9TotalEnrCategory'!G9/'39Pop2012'!G9%)</f>
        <v>5.530300978673961</v>
      </c>
      <c r="H8" s="249">
        <f>IF('39Pop2012'!H9=0,"-",'9TotalEnrCategory'!H9/'39Pop2012'!H9%)</f>
        <v>6.9456271060608152</v>
      </c>
      <c r="I8" s="249">
        <f>IF('39Pop2012'!I9=0,"-",'9TotalEnrCategory'!I9/'39Pop2012'!I9%)</f>
        <v>14.063245112064855</v>
      </c>
      <c r="J8" s="249">
        <f>IF('39Pop2012'!J9=0,"-",'9TotalEnrCategory'!J9/'39Pop2012'!J9%)</f>
        <v>12.789869410368025</v>
      </c>
      <c r="K8" s="249">
        <f>IF('39Pop2012'!K9=0,"-",'9TotalEnrCategory'!K9/'39Pop2012'!K9%)</f>
        <v>13.44575871782866</v>
      </c>
    </row>
    <row r="9" spans="1:11" s="162" customFormat="1" ht="20.100000000000001" customHeight="1">
      <c r="A9" s="160">
        <v>6</v>
      </c>
      <c r="B9" s="163" t="s">
        <v>19</v>
      </c>
      <c r="C9" s="249">
        <f>'4TotalEnr'!AA10/'39Pop2012'!C10%</f>
        <v>48.476312127916785</v>
      </c>
      <c r="D9" s="249">
        <f>'4TotalEnr'!AB10/'39Pop2012'!D10%</f>
        <v>55.246099928666688</v>
      </c>
      <c r="E9" s="249">
        <f>ROUND('9TotalEnrCategory'!E10/'39Pop2012'!E10%,1)</f>
        <v>51.3</v>
      </c>
      <c r="F9" s="249">
        <f>IF('39Pop2012'!F10=0,"-",'9TotalEnrCategory'!F10/'39Pop2012'!F10%)</f>
        <v>22.309646242488075</v>
      </c>
      <c r="G9" s="249">
        <f>IF('39Pop2012'!G10=0,"-",'9TotalEnrCategory'!G10/'39Pop2012'!G10%)</f>
        <v>22.819647544056995</v>
      </c>
      <c r="H9" s="249">
        <f>IF('39Pop2012'!H10=0,"-",'9TotalEnrCategory'!H10/'39Pop2012'!H10%)</f>
        <v>22.540371827927807</v>
      </c>
      <c r="I9" s="249" t="str">
        <f>IF('39Pop2012'!I10=0,"-",'9TotalEnrCategory'!I10/'39Pop2012'!I10%)</f>
        <v>-</v>
      </c>
      <c r="J9" s="249" t="str">
        <f>IF('39Pop2012'!J10=0,"-",'9TotalEnrCategory'!J10/'39Pop2012'!J10%)</f>
        <v>-</v>
      </c>
      <c r="K9" s="249" t="str">
        <f>IF('39Pop2012'!K10=0,"-",'9TotalEnrCategory'!K10/'39Pop2012'!K10%)</f>
        <v>-</v>
      </c>
    </row>
    <row r="10" spans="1:11" s="162" customFormat="1" ht="20.100000000000001" customHeight="1">
      <c r="A10" s="160">
        <v>7</v>
      </c>
      <c r="B10" s="163" t="s">
        <v>56</v>
      </c>
      <c r="C10" s="249">
        <f>'4TotalEnr'!AA11/'39Pop2012'!C11%</f>
        <v>12.405804536190427</v>
      </c>
      <c r="D10" s="249">
        <f>'4TotalEnr'!AB11/'39Pop2012'!D11%</f>
        <v>11.178060622314035</v>
      </c>
      <c r="E10" s="249">
        <f>ROUND('9TotalEnrCategory'!E11/'39Pop2012'!E11%,1)</f>
        <v>11.8</v>
      </c>
      <c r="F10" s="249">
        <f>IF('39Pop2012'!F11=0,"-",'9TotalEnrCategory'!F11/'39Pop2012'!F11%)</f>
        <v>9.9402258135930914</v>
      </c>
      <c r="G10" s="249">
        <f>IF('39Pop2012'!G11=0,"-",'9TotalEnrCategory'!G11/'39Pop2012'!G11%)</f>
        <v>8.1218172239921724</v>
      </c>
      <c r="H10" s="249">
        <f>IF('39Pop2012'!H11=0,"-",'9TotalEnrCategory'!H11/'39Pop2012'!H11%)</f>
        <v>9.0399423717025176</v>
      </c>
      <c r="I10" s="249">
        <f>IF('39Pop2012'!I11=0,"-",'9TotalEnrCategory'!I11/'39Pop2012'!I11%)</f>
        <v>5.5794593798606575</v>
      </c>
      <c r="J10" s="249">
        <f>IF('39Pop2012'!J11=0,"-",'9TotalEnrCategory'!J11/'39Pop2012'!J11%)</f>
        <v>4.9549774615760604</v>
      </c>
      <c r="K10" s="249">
        <f>IF('39Pop2012'!K11=0,"-",'9TotalEnrCategory'!K11/'39Pop2012'!K11%)</f>
        <v>5.2582472285758657</v>
      </c>
    </row>
    <row r="11" spans="1:11" s="162" customFormat="1" ht="20.100000000000001" customHeight="1">
      <c r="A11" s="160">
        <v>8</v>
      </c>
      <c r="B11" s="163" t="s">
        <v>21</v>
      </c>
      <c r="C11" s="249">
        <f>'4TotalEnr'!AA12/'39Pop2012'!C12%</f>
        <v>5.6628933799561434</v>
      </c>
      <c r="D11" s="249">
        <f>'4TotalEnr'!AB12/'39Pop2012'!D12%</f>
        <v>7.3988206239604857</v>
      </c>
      <c r="E11" s="249">
        <f>ROUND('9TotalEnrCategory'!E12/'39Pop2012'!E12%,1)</f>
        <v>6.3</v>
      </c>
      <c r="F11" s="249">
        <f>IF('39Pop2012'!F12=0,"-",'9TotalEnrCategory'!F12/'39Pop2012'!F12%)</f>
        <v>5.8350100603621735</v>
      </c>
      <c r="G11" s="249">
        <f>IF('39Pop2012'!G12=0,"-",'9TotalEnrCategory'!G12/'39Pop2012'!G12%)</f>
        <v>6.8681318681318677</v>
      </c>
      <c r="H11" s="249">
        <f>IF('39Pop2012'!H12=0,"-",'9TotalEnrCategory'!H12/'39Pop2012'!H12%)</f>
        <v>6.2717770034843205</v>
      </c>
      <c r="I11" s="249">
        <f>IF('39Pop2012'!I12=0,"-",'9TotalEnrCategory'!I12/'39Pop2012'!I12%)</f>
        <v>2.5989641139474657</v>
      </c>
      <c r="J11" s="249">
        <f>IF('39Pop2012'!J12=0,"-",'9TotalEnrCategory'!J12/'39Pop2012'!J12%)</f>
        <v>1.0834981511737896</v>
      </c>
      <c r="K11" s="249">
        <f>IF('39Pop2012'!K12=0,"-",'9TotalEnrCategory'!K12/'39Pop2012'!K12%)</f>
        <v>1.8136446682411658</v>
      </c>
    </row>
    <row r="12" spans="1:11" s="162" customFormat="1" ht="20.100000000000001" customHeight="1">
      <c r="A12" s="160">
        <v>9</v>
      </c>
      <c r="B12" s="163" t="s">
        <v>22</v>
      </c>
      <c r="C12" s="249">
        <f>'4TotalEnr'!AA13/'39Pop2012'!C13%</f>
        <v>3.3496456294296322</v>
      </c>
      <c r="D12" s="249">
        <f>'4TotalEnr'!AB13/'39Pop2012'!D13%</f>
        <v>6.8937746637674158</v>
      </c>
      <c r="E12" s="249">
        <f>ROUND('9TotalEnrCategory'!E13/'39Pop2012'!E13%,1)</f>
        <v>4.3</v>
      </c>
      <c r="F12" s="249">
        <f>IF('39Pop2012'!F13=0,"-",'9TotalEnrCategory'!F13/'39Pop2012'!F13%)</f>
        <v>13.092550790067721</v>
      </c>
      <c r="G12" s="249">
        <f>IF('39Pop2012'!G13=0,"-",'9TotalEnrCategory'!G13/'39Pop2012'!G13%)</f>
        <v>20.54054054054054</v>
      </c>
      <c r="H12" s="249">
        <f>IF('39Pop2012'!H13=0,"-",'9TotalEnrCategory'!H13/'39Pop2012'!H13%)</f>
        <v>16.482164821648215</v>
      </c>
      <c r="I12" s="249">
        <f>IF('39Pop2012'!I13=0,"-",'9TotalEnrCategory'!I13/'39Pop2012'!I13%)</f>
        <v>19.459962756052143</v>
      </c>
      <c r="J12" s="249">
        <f>IF('39Pop2012'!J13=0,"-",'9TotalEnrCategory'!J13/'39Pop2012'!J13%)</f>
        <v>8.3094555873925504</v>
      </c>
      <c r="K12" s="249">
        <f>IF('39Pop2012'!K13=0,"-",'9TotalEnrCategory'!K13/'39Pop2012'!K13%)</f>
        <v>13.955681282413956</v>
      </c>
    </row>
    <row r="13" spans="1:11" s="162" customFormat="1" ht="20.100000000000001" customHeight="1">
      <c r="A13" s="160">
        <v>10</v>
      </c>
      <c r="B13" s="163" t="s">
        <v>23</v>
      </c>
      <c r="C13" s="249">
        <f>'4TotalEnr'!AA14/'39Pop2012'!C14%</f>
        <v>37.934441843940924</v>
      </c>
      <c r="D13" s="249">
        <f>'4TotalEnr'!AB14/'39Pop2012'!D14%</f>
        <v>39.151960870197016</v>
      </c>
      <c r="E13" s="249">
        <f>ROUND('9TotalEnrCategory'!E14/'39Pop2012'!E14%,1)</f>
        <v>38.5</v>
      </c>
      <c r="F13" s="249">
        <f>IF('39Pop2012'!F14=0,"-",'9TotalEnrCategory'!F14/'39Pop2012'!F14%)</f>
        <v>19.261391020650279</v>
      </c>
      <c r="G13" s="249">
        <f>IF('39Pop2012'!G14=0,"-",'9TotalEnrCategory'!G14/'39Pop2012'!G14%)</f>
        <v>17.053110790192783</v>
      </c>
      <c r="H13" s="249">
        <f>IF('39Pop2012'!H14=0,"-",'9TotalEnrCategory'!H14/'39Pop2012'!H14%)</f>
        <v>18.238300729999626</v>
      </c>
      <c r="I13" s="249" t="str">
        <f>IF('39Pop2012'!I14=0,"-",'9TotalEnrCategory'!I14/'39Pop2012'!I14%)</f>
        <v>-</v>
      </c>
      <c r="J13" s="249" t="str">
        <f>IF('39Pop2012'!J14=0,"-",'9TotalEnrCategory'!J14/'39Pop2012'!J14%)</f>
        <v>-</v>
      </c>
      <c r="K13" s="249" t="str">
        <f>IF('39Pop2012'!K14=0,"-",'9TotalEnrCategory'!K14/'39Pop2012'!K14%)</f>
        <v>-</v>
      </c>
    </row>
    <row r="14" spans="1:11" s="162" customFormat="1" ht="20.100000000000001" customHeight="1">
      <c r="A14" s="160">
        <v>11</v>
      </c>
      <c r="B14" s="163" t="s">
        <v>24</v>
      </c>
      <c r="C14" s="249">
        <f>'4TotalEnr'!AA15/'39Pop2012'!C15%</f>
        <v>21.232868804193462</v>
      </c>
      <c r="D14" s="249">
        <f>'4TotalEnr'!AB15/'39Pop2012'!D15%</f>
        <v>25.552598557659159</v>
      </c>
      <c r="E14" s="249">
        <f>ROUND('9TotalEnrCategory'!E15/'39Pop2012'!E15%,1)</f>
        <v>23.2</v>
      </c>
      <c r="F14" s="249">
        <f>IF('39Pop2012'!F15=0,"-",'9TotalEnrCategory'!F15/'39Pop2012'!F15%)</f>
        <v>20.815047021943574</v>
      </c>
      <c r="G14" s="249">
        <f>IF('39Pop2012'!G15=0,"-",'9TotalEnrCategory'!G15/'39Pop2012'!G15%)</f>
        <v>24.142480211081793</v>
      </c>
      <c r="H14" s="249">
        <f>IF('39Pop2012'!H15=0,"-",'9TotalEnrCategory'!H15/'39Pop2012'!H15%)</f>
        <v>22.436515589842493</v>
      </c>
      <c r="I14" s="249">
        <f>IF('39Pop2012'!I15=0,"-",'9TotalEnrCategory'!I15/'39Pop2012'!I15%)</f>
        <v>11.633853234466889</v>
      </c>
      <c r="J14" s="249">
        <f>IF('39Pop2012'!J15=0,"-",'9TotalEnrCategory'!J15/'39Pop2012'!J15%)</f>
        <v>13.447044823482745</v>
      </c>
      <c r="K14" s="249">
        <f>IF('39Pop2012'!K15=0,"-",'9TotalEnrCategory'!K15/'39Pop2012'!K15%)</f>
        <v>12.525186870328243</v>
      </c>
    </row>
    <row r="15" spans="1:11" s="162" customFormat="1" ht="20.100000000000001" customHeight="1">
      <c r="A15" s="160">
        <v>12</v>
      </c>
      <c r="B15" s="163" t="s">
        <v>25</v>
      </c>
      <c r="C15" s="249">
        <f>'4TotalEnr'!AA16/'39Pop2012'!C16%</f>
        <v>19.544467835614235</v>
      </c>
      <c r="D15" s="249">
        <f>'4TotalEnr'!AB16/'39Pop2012'!D16%</f>
        <v>15.474608237671681</v>
      </c>
      <c r="E15" s="249">
        <f>ROUND('9TotalEnrCategory'!E16/'39Pop2012'!E16%,1)</f>
        <v>17.600000000000001</v>
      </c>
      <c r="F15" s="249">
        <f>IF('39Pop2012'!F16=0,"-",'9TotalEnrCategory'!F16/'39Pop2012'!F16%)</f>
        <v>19.775471409204478</v>
      </c>
      <c r="G15" s="249">
        <f>IF('39Pop2012'!G16=0,"-",'9TotalEnrCategory'!G16/'39Pop2012'!G16%)</f>
        <v>15.920906986884916</v>
      </c>
      <c r="H15" s="249">
        <f>IF('39Pop2012'!H16=0,"-",'9TotalEnrCategory'!H16/'39Pop2012'!H16%)</f>
        <v>17.959566630124542</v>
      </c>
      <c r="I15" s="249">
        <f>IF('39Pop2012'!I16=0,"-",'9TotalEnrCategory'!I16/'39Pop2012'!I16%)</f>
        <v>10.216684903345602</v>
      </c>
      <c r="J15" s="249">
        <f>IF('39Pop2012'!J16=0,"-",'9TotalEnrCategory'!J16/'39Pop2012'!J16%)</f>
        <v>9.174009160046964</v>
      </c>
      <c r="K15" s="249">
        <f>IF('39Pop2012'!K16=0,"-",'9TotalEnrCategory'!K16/'39Pop2012'!K16%)</f>
        <v>9.7007167764635192</v>
      </c>
    </row>
    <row r="16" spans="1:11" s="162" customFormat="1" ht="20.100000000000001" customHeight="1">
      <c r="A16" s="160">
        <v>13</v>
      </c>
      <c r="B16" s="163" t="s">
        <v>26</v>
      </c>
      <c r="C16" s="249">
        <f>'4TotalEnr'!AA17/'39Pop2012'!C17%</f>
        <v>29.129686747795652</v>
      </c>
      <c r="D16" s="249">
        <f>'4TotalEnr'!AB17/'39Pop2012'!D17%</f>
        <v>28.082890154731498</v>
      </c>
      <c r="E16" s="249">
        <f>ROUND('9TotalEnrCategory'!E17/'39Pop2012'!E17%,1)</f>
        <v>28.7</v>
      </c>
      <c r="F16" s="249">
        <f>IF('39Pop2012'!F17=0,"-",'9TotalEnrCategory'!F17/'39Pop2012'!F17%)</f>
        <v>18.818820449737821</v>
      </c>
      <c r="G16" s="249">
        <f>IF('39Pop2012'!G17=0,"-",'9TotalEnrCategory'!G17/'39Pop2012'!G17%)</f>
        <v>16.793658977513388</v>
      </c>
      <c r="H16" s="249">
        <f>IF('39Pop2012'!H17=0,"-",'9TotalEnrCategory'!H17/'39Pop2012'!H17%)</f>
        <v>17.899002235040935</v>
      </c>
      <c r="I16" s="249" t="str">
        <f>IF('39Pop2012'!I17=0,"-",'9TotalEnrCategory'!I17/'39Pop2012'!I17%)</f>
        <v>-</v>
      </c>
      <c r="J16" s="249" t="str">
        <f>IF('39Pop2012'!J17=0,"-",'9TotalEnrCategory'!J17/'39Pop2012'!J17%)</f>
        <v>-</v>
      </c>
      <c r="K16" s="249" t="str">
        <f>IF('39Pop2012'!K17=0,"-",'9TotalEnrCategory'!K17/'39Pop2012'!K17%)</f>
        <v>-</v>
      </c>
    </row>
    <row r="17" spans="1:11" s="162" customFormat="1" ht="20.100000000000001" customHeight="1">
      <c r="A17" s="160">
        <v>14</v>
      </c>
      <c r="B17" s="163" t="s">
        <v>27</v>
      </c>
      <c r="C17" s="249">
        <f>'4TotalEnr'!AA18/'39Pop2012'!C18%</f>
        <v>23.515101859157209</v>
      </c>
      <c r="D17" s="249">
        <f>'4TotalEnr'!AB18/'39Pop2012'!D18%</f>
        <v>24.036153535696837</v>
      </c>
      <c r="E17" s="249">
        <f>ROUND('9TotalEnrCategory'!E18/'39Pop2012'!E18%,1)</f>
        <v>23.8</v>
      </c>
      <c r="F17" s="249">
        <f>IF('39Pop2012'!F18=0,"-",'9TotalEnrCategory'!F18/'39Pop2012'!F18%)</f>
        <v>13.267769860432248</v>
      </c>
      <c r="G17" s="249">
        <f>IF('39Pop2012'!G18=0,"-",'9TotalEnrCategory'!G18/'39Pop2012'!G18%)</f>
        <v>13.265141914589746</v>
      </c>
      <c r="H17" s="249">
        <f>IF('39Pop2012'!H18=0,"-",'9TotalEnrCategory'!H18/'39Pop2012'!H18%)</f>
        <v>13.266471944047051</v>
      </c>
      <c r="I17" s="249">
        <f>IF('39Pop2012'!I18=0,"-",'9TotalEnrCategory'!I18/'39Pop2012'!I18%)</f>
        <v>18.193185370428257</v>
      </c>
      <c r="J17" s="249">
        <f>IF('39Pop2012'!J18=0,"-",'9TotalEnrCategory'!J18/'39Pop2012'!J18%)</f>
        <v>18.789850930038256</v>
      </c>
      <c r="K17" s="249">
        <f>IF('39Pop2012'!K18=0,"-",'9TotalEnrCategory'!K18/'39Pop2012'!K18%)</f>
        <v>18.493818407409048</v>
      </c>
    </row>
    <row r="18" spans="1:11" s="162" customFormat="1" ht="20.100000000000001" customHeight="1">
      <c r="A18" s="160">
        <v>15</v>
      </c>
      <c r="B18" s="163" t="s">
        <v>57</v>
      </c>
      <c r="C18" s="249">
        <f>'4TotalEnr'!AA19/'39Pop2012'!C19%</f>
        <v>23.67800467242143</v>
      </c>
      <c r="D18" s="249">
        <f>'4TotalEnr'!AB19/'39Pop2012'!D19%</f>
        <v>24.500314785504571</v>
      </c>
      <c r="E18" s="249">
        <f>ROUND('9TotalEnrCategory'!E19/'39Pop2012'!E19%,1)</f>
        <v>24.1</v>
      </c>
      <c r="F18" s="249">
        <f>IF('39Pop2012'!F19=0,"-",'9TotalEnrCategory'!F19/'39Pop2012'!F19%)</f>
        <v>9.7172263050100689</v>
      </c>
      <c r="G18" s="249">
        <f>IF('39Pop2012'!G19=0,"-",'9TotalEnrCategory'!G19/'39Pop2012'!G19%)</f>
        <v>12.415492044675768</v>
      </c>
      <c r="H18" s="249">
        <f>IF('39Pop2012'!H19=0,"-",'9TotalEnrCategory'!H19/'39Pop2012'!H19%)</f>
        <v>11.016843307283303</v>
      </c>
      <c r="I18" s="249">
        <f>IF('39Pop2012'!I19=0,"-",'9TotalEnrCategory'!I19/'39Pop2012'!I19%)</f>
        <v>8.6848479524090418</v>
      </c>
      <c r="J18" s="249">
        <f>IF('39Pop2012'!J19=0,"-",'9TotalEnrCategory'!J19/'39Pop2012'!J19%)</f>
        <v>5.9441898548619267</v>
      </c>
      <c r="K18" s="249">
        <f>IF('39Pop2012'!K19=0,"-",'9TotalEnrCategory'!K19/'39Pop2012'!K19%)</f>
        <v>7.3494208494208495</v>
      </c>
    </row>
    <row r="19" spans="1:11" s="162" customFormat="1" ht="20.100000000000001" customHeight="1">
      <c r="A19" s="160">
        <v>16</v>
      </c>
      <c r="B19" s="163" t="s">
        <v>29</v>
      </c>
      <c r="C19" s="249">
        <f>'4TotalEnr'!AA20/'39Pop2012'!C20%</f>
        <v>10.301179040262621</v>
      </c>
      <c r="D19" s="249">
        <f>'4TotalEnr'!AB20/'39Pop2012'!D20%</f>
        <v>9.8026199926846118</v>
      </c>
      <c r="E19" s="249">
        <f>ROUND('9TotalEnrCategory'!E20/'39Pop2012'!E20%,1)</f>
        <v>10.1</v>
      </c>
      <c r="F19" s="249">
        <f>IF('39Pop2012'!F20=0,"-",'9TotalEnrCategory'!F20/'39Pop2012'!F20%)</f>
        <v>6.5913362530238579</v>
      </c>
      <c r="G19" s="249">
        <f>IF('39Pop2012'!G20=0,"-",'9TotalEnrCategory'!G20/'39Pop2012'!G20%)</f>
        <v>5.079251237179947</v>
      </c>
      <c r="H19" s="249">
        <f>IF('39Pop2012'!H20=0,"-",'9TotalEnrCategory'!H20/'39Pop2012'!H20%)</f>
        <v>5.858512361456448</v>
      </c>
      <c r="I19" s="249">
        <f>IF('39Pop2012'!I20=0,"-",'9TotalEnrCategory'!I20/'39Pop2012'!I20%)</f>
        <v>5.2947812384335959</v>
      </c>
      <c r="J19" s="249">
        <f>IF('39Pop2012'!J20=0,"-",'9TotalEnrCategory'!J20/'39Pop2012'!J20%)</f>
        <v>6.1627230007901197</v>
      </c>
      <c r="K19" s="249">
        <f>IF('39Pop2012'!K20=0,"-",'9TotalEnrCategory'!K20/'39Pop2012'!K20%)</f>
        <v>5.7425984751201273</v>
      </c>
    </row>
    <row r="20" spans="1:11" s="162" customFormat="1" ht="20.100000000000001" customHeight="1">
      <c r="A20" s="160">
        <v>17</v>
      </c>
      <c r="B20" s="163" t="s">
        <v>30</v>
      </c>
      <c r="C20" s="249">
        <f>'4TotalEnr'!AA21/'39Pop2012'!C21%</f>
        <v>26.25525940755319</v>
      </c>
      <c r="D20" s="249">
        <f>'4TotalEnr'!AB21/'39Pop2012'!D21%</f>
        <v>24.640626163274995</v>
      </c>
      <c r="E20" s="249">
        <f>ROUND('9TotalEnrCategory'!E21/'39Pop2012'!E21%,1)</f>
        <v>25.5</v>
      </c>
      <c r="F20" s="249">
        <f>IF('39Pop2012'!F21=0,"-",'9TotalEnrCategory'!F21/'39Pop2012'!F21%)</f>
        <v>18.442056023054064</v>
      </c>
      <c r="G20" s="249">
        <f>IF('39Pop2012'!G21=0,"-",'9TotalEnrCategory'!G21/'39Pop2012'!G21%)</f>
        <v>15.394424426556995</v>
      </c>
      <c r="H20" s="249">
        <f>IF('39Pop2012'!H21=0,"-",'9TotalEnrCategory'!H21/'39Pop2012'!H21%)</f>
        <v>16.942473012504148</v>
      </c>
      <c r="I20" s="249">
        <f>IF('39Pop2012'!I21=0,"-",'9TotalEnrCategory'!I21/'39Pop2012'!I21%)</f>
        <v>16.691790693570209</v>
      </c>
      <c r="J20" s="249">
        <f>IF('39Pop2012'!J21=0,"-",'9TotalEnrCategory'!J21/'39Pop2012'!J21%)</f>
        <v>13.834342810848348</v>
      </c>
      <c r="K20" s="249">
        <f>IF('39Pop2012'!K21=0,"-",'9TotalEnrCategory'!K21/'39Pop2012'!K21%)</f>
        <v>15.297424293196084</v>
      </c>
    </row>
    <row r="21" spans="1:11" s="162" customFormat="1" ht="20.100000000000001" customHeight="1">
      <c r="A21" s="160">
        <v>18</v>
      </c>
      <c r="B21" s="163" t="s">
        <v>31</v>
      </c>
      <c r="C21" s="249">
        <f>'4TotalEnr'!AA22/'39Pop2012'!C22%</f>
        <v>18.900648445393735</v>
      </c>
      <c r="D21" s="249">
        <f>'4TotalEnr'!AB22/'39Pop2012'!D22%</f>
        <v>26.924743929083856</v>
      </c>
      <c r="E21" s="249">
        <f>ROUND('9TotalEnrCategory'!E22/'39Pop2012'!E22%,1)</f>
        <v>22.9</v>
      </c>
      <c r="F21" s="249">
        <f>IF('39Pop2012'!F22=0,"-",'9TotalEnrCategory'!F22/'39Pop2012'!F22%)</f>
        <v>12.673105277638642</v>
      </c>
      <c r="G21" s="249">
        <f>IF('39Pop2012'!G22=0,"-",'9TotalEnrCategory'!G22/'39Pop2012'!G22%)</f>
        <v>22.877907792462889</v>
      </c>
      <c r="H21" s="249">
        <f>IF('39Pop2012'!H22=0,"-",'9TotalEnrCategory'!H22/'39Pop2012'!H22%)</f>
        <v>17.789846533730572</v>
      </c>
      <c r="I21" s="249">
        <f>IF('39Pop2012'!I22=0,"-",'9TotalEnrCategory'!I22/'39Pop2012'!I22%)</f>
        <v>13.686292664450148</v>
      </c>
      <c r="J21" s="249">
        <f>IF('39Pop2012'!J22=0,"-",'9TotalEnrCategory'!J22/'39Pop2012'!J22%)</f>
        <v>15.755095616589282</v>
      </c>
      <c r="K21" s="249">
        <f>IF('39Pop2012'!K22=0,"-",'9TotalEnrCategory'!K22/'39Pop2012'!K22%)</f>
        <v>14.755465175394001</v>
      </c>
    </row>
    <row r="22" spans="1:11" s="162" customFormat="1" ht="20.100000000000001" customHeight="1">
      <c r="A22" s="160">
        <v>19</v>
      </c>
      <c r="B22" s="163" t="s">
        <v>32</v>
      </c>
      <c r="C22" s="249">
        <f>'4TotalEnr'!AA23/'39Pop2012'!C23%</f>
        <v>6.2992125984251963</v>
      </c>
      <c r="D22" s="249">
        <f>'4TotalEnr'!AB23/'39Pop2012'!D23%</f>
        <v>17.66320927394753</v>
      </c>
      <c r="E22" s="249">
        <f>ROUND('9TotalEnrCategory'!E23/'39Pop2012'!E23%,1)</f>
        <v>11.8</v>
      </c>
      <c r="F22" s="249" t="str">
        <f>IF('39Pop2012'!F23=0,"-",'9TotalEnrCategory'!F23/'39Pop2012'!F23%)</f>
        <v>-</v>
      </c>
      <c r="G22" s="249" t="str">
        <f>IF('39Pop2012'!G23=0,"-",'9TotalEnrCategory'!G23/'39Pop2012'!G23%)</f>
        <v>-</v>
      </c>
      <c r="H22" s="249" t="str">
        <f>IF('39Pop2012'!H23=0,"-",'9TotalEnrCategory'!H23/'39Pop2012'!H23%)</f>
        <v>-</v>
      </c>
      <c r="I22" s="249">
        <f>IF('39Pop2012'!I23=0,"-",'9TotalEnrCategory'!I23/'39Pop2012'!I23%)</f>
        <v>1.5784586815227484</v>
      </c>
      <c r="J22" s="249">
        <f>IF('39Pop2012'!J23=0,"-",'9TotalEnrCategory'!J23/'39Pop2012'!J23%)</f>
        <v>4.883359253499223</v>
      </c>
      <c r="K22" s="249">
        <f>IF('39Pop2012'!K23=0,"-",'9TotalEnrCategory'!K23/'39Pop2012'!K23%)</f>
        <v>3.2268073223704627</v>
      </c>
    </row>
    <row r="23" spans="1:11" s="162" customFormat="1" ht="20.100000000000001" customHeight="1">
      <c r="A23" s="160">
        <v>20</v>
      </c>
      <c r="B23" s="163" t="s">
        <v>33</v>
      </c>
      <c r="C23" s="249">
        <f>'4TotalEnr'!AA24/'39Pop2012'!C24%</f>
        <v>23.319062279345243</v>
      </c>
      <c r="D23" s="249">
        <f>'4TotalEnr'!AB24/'39Pop2012'!D24%</f>
        <v>15.175732971902887</v>
      </c>
      <c r="E23" s="249">
        <f>ROUND('9TotalEnrCategory'!E24/'39Pop2012'!E24%,1)</f>
        <v>19.5</v>
      </c>
      <c r="F23" s="249">
        <f>IF('39Pop2012'!F24=0,"-",'9TotalEnrCategory'!F24/'39Pop2012'!F24%)</f>
        <v>14.564515785437347</v>
      </c>
      <c r="G23" s="249">
        <f>IF('39Pop2012'!G24=0,"-",'9TotalEnrCategory'!G24/'39Pop2012'!G24%)</f>
        <v>11.302576472711042</v>
      </c>
      <c r="H23" s="249">
        <f>IF('39Pop2012'!H24=0,"-",'9TotalEnrCategory'!H24/'39Pop2012'!H24%)</f>
        <v>13.074224111374493</v>
      </c>
      <c r="I23" s="249">
        <f>IF('39Pop2012'!I24=0,"-",'9TotalEnrCategory'!I24/'39Pop2012'!I24%)</f>
        <v>8.9029529826770748</v>
      </c>
      <c r="J23" s="249">
        <f>IF('39Pop2012'!J24=0,"-",'9TotalEnrCategory'!J24/'39Pop2012'!J24%)</f>
        <v>6.0328763080672374</v>
      </c>
      <c r="K23" s="249">
        <f>IF('39Pop2012'!K24=0,"-",'9TotalEnrCategory'!K24/'39Pop2012'!K24%)</f>
        <v>7.4663590056370106</v>
      </c>
    </row>
    <row r="24" spans="1:11" s="162" customFormat="1" ht="20.100000000000001" customHeight="1">
      <c r="A24" s="160">
        <v>21</v>
      </c>
      <c r="B24" s="163" t="s">
        <v>34</v>
      </c>
      <c r="C24" s="249">
        <f>'4TotalEnr'!AA25/'39Pop2012'!C25%</f>
        <v>27.179966211019739</v>
      </c>
      <c r="D24" s="249">
        <f>'4TotalEnr'!AB25/'39Pop2012'!D25%</f>
        <v>23.844352008562392</v>
      </c>
      <c r="E24" s="249">
        <f>ROUND('9TotalEnrCategory'!E25/'39Pop2012'!E25%,1)</f>
        <v>25.6</v>
      </c>
      <c r="F24" s="249">
        <f>IF('39Pop2012'!F25=0,"-",'9TotalEnrCategory'!F25/'39Pop2012'!F25%)</f>
        <v>24.827029042548784</v>
      </c>
      <c r="G24" s="249">
        <f>IF('39Pop2012'!G25=0,"-",'9TotalEnrCategory'!G25/'39Pop2012'!G25%)</f>
        <v>21.588493926146782</v>
      </c>
      <c r="H24" s="249">
        <f>IF('39Pop2012'!H25=0,"-",'9TotalEnrCategory'!H25/'39Pop2012'!H25%)</f>
        <v>23.280498041073717</v>
      </c>
      <c r="I24" s="249">
        <f>IF('39Pop2012'!I25=0,"-",'9TotalEnrCategory'!I25/'39Pop2012'!I25%)</f>
        <v>13.737420526355574</v>
      </c>
      <c r="J24" s="249">
        <f>IF('39Pop2012'!J25=0,"-",'9TotalEnrCategory'!J25/'39Pop2012'!J25%)</f>
        <v>8.4357475821595873</v>
      </c>
      <c r="K24" s="249">
        <f>IF('39Pop2012'!K25=0,"-",'9TotalEnrCategory'!K25/'39Pop2012'!K25%)</f>
        <v>11.096349269127392</v>
      </c>
    </row>
    <row r="25" spans="1:11" s="162" customFormat="1" ht="20.100000000000001" customHeight="1">
      <c r="A25" s="160">
        <v>22</v>
      </c>
      <c r="B25" s="163" t="s">
        <v>35</v>
      </c>
      <c r="C25" s="249">
        <f>'4TotalEnr'!AA26/'39Pop2012'!C26%</f>
        <v>30.545095376257791</v>
      </c>
      <c r="D25" s="249">
        <f>'4TotalEnr'!AB26/'39Pop2012'!D26%</f>
        <v>30.152719929319705</v>
      </c>
      <c r="E25" s="249">
        <f>ROUND('9TotalEnrCategory'!E26/'39Pop2012'!E26%,1)</f>
        <v>30.3</v>
      </c>
      <c r="F25" s="249">
        <f>IF('39Pop2012'!F26=0,"-",'9TotalEnrCategory'!F26/'39Pop2012'!F26%)</f>
        <v>55.174464710547184</v>
      </c>
      <c r="G25" s="249">
        <f>IF('39Pop2012'!G26=0,"-",'9TotalEnrCategory'!G26/'39Pop2012'!G26%)</f>
        <v>55.162990435291825</v>
      </c>
      <c r="H25" s="249">
        <f>IF('39Pop2012'!H26=0,"-",'9TotalEnrCategory'!H26/'39Pop2012'!H26%)</f>
        <v>55.168682994000193</v>
      </c>
      <c r="I25" s="249">
        <f>IF('39Pop2012'!I26=0,"-",'9TotalEnrCategory'!I26/'39Pop2012'!I26%)</f>
        <v>20.610860585850165</v>
      </c>
      <c r="J25" s="249">
        <f>IF('39Pop2012'!J26=0,"-",'9TotalEnrCategory'!J26/'39Pop2012'!J26%)</f>
        <v>18.401317456295921</v>
      </c>
      <c r="K25" s="249">
        <f>IF('39Pop2012'!K26=0,"-",'9TotalEnrCategory'!K26/'39Pop2012'!K26%)</f>
        <v>19.507675181997001</v>
      </c>
    </row>
    <row r="26" spans="1:11" s="162" customFormat="1" ht="20.100000000000001" customHeight="1">
      <c r="A26" s="160">
        <v>23</v>
      </c>
      <c r="B26" s="163" t="s">
        <v>36</v>
      </c>
      <c r="C26" s="249">
        <f>'4TotalEnr'!AA27/'39Pop2012'!C27%</f>
        <v>17.035906154762525</v>
      </c>
      <c r="D26" s="249">
        <f>'4TotalEnr'!AB27/'39Pop2012'!D27%</f>
        <v>17.460584921450675</v>
      </c>
      <c r="E26" s="249">
        <f>ROUND('9TotalEnrCategory'!E27/'39Pop2012'!E27%,1)</f>
        <v>17.3</v>
      </c>
      <c r="F26" s="249">
        <f>IF('39Pop2012'!F27=0,"-",'9TotalEnrCategory'!F27/'39Pop2012'!F27%)</f>
        <v>35.051546391752574</v>
      </c>
      <c r="G26" s="249">
        <f>IF('39Pop2012'!G27=0,"-",'9TotalEnrCategory'!G27/'39Pop2012'!G27%)</f>
        <v>30.761812921890069</v>
      </c>
      <c r="H26" s="249">
        <f>IF('39Pop2012'!H27=0,"-",'9TotalEnrCategory'!H27/'39Pop2012'!H27%)</f>
        <v>33.030440708768737</v>
      </c>
      <c r="I26" s="249">
        <f>IF('39Pop2012'!I27=0,"-",'9TotalEnrCategory'!I27/'39Pop2012'!I27%)</f>
        <v>14.188515295178501</v>
      </c>
      <c r="J26" s="249">
        <f>IF('39Pop2012'!J27=0,"-",'9TotalEnrCategory'!J27/'39Pop2012'!J27%)</f>
        <v>15.233248843913859</v>
      </c>
      <c r="K26" s="249">
        <f>IF('39Pop2012'!K27=0,"-",'9TotalEnrCategory'!K27/'39Pop2012'!K27%)</f>
        <v>14.725894471444922</v>
      </c>
    </row>
    <row r="27" spans="1:11" s="162" customFormat="1" ht="20.100000000000001" customHeight="1">
      <c r="A27" s="160">
        <v>24</v>
      </c>
      <c r="B27" s="163" t="s">
        <v>37</v>
      </c>
      <c r="C27" s="249">
        <f>'4TotalEnr'!AA28/'39Pop2012'!C28%</f>
        <v>21.50089158884154</v>
      </c>
      <c r="D27" s="249">
        <f>'4TotalEnr'!AB28/'39Pop2012'!D28%</f>
        <v>21.039570657617389</v>
      </c>
      <c r="E27" s="249">
        <f>ROUND('9TotalEnrCategory'!E28/'39Pop2012'!E28%,1)</f>
        <v>21.3</v>
      </c>
      <c r="F27" s="249">
        <f>IF('39Pop2012'!F28=0,"-",'9TotalEnrCategory'!F28/'39Pop2012'!F28%)</f>
        <v>86.36363636363636</v>
      </c>
      <c r="G27" s="249">
        <f>IF('39Pop2012'!G28=0,"-",'9TotalEnrCategory'!G28/'39Pop2012'!G28%)</f>
        <v>128.57142857142858</v>
      </c>
      <c r="H27" s="249">
        <f>IF('39Pop2012'!H28=0,"-",'9TotalEnrCategory'!H28/'39Pop2012'!H28%)</f>
        <v>101.73410404624278</v>
      </c>
      <c r="I27" s="249">
        <f>IF('39Pop2012'!I28=0,"-",'9TotalEnrCategory'!I28/'39Pop2012'!I28%)</f>
        <v>21.909884146044231</v>
      </c>
      <c r="J27" s="249">
        <f>IF('39Pop2012'!J28=0,"-",'9TotalEnrCategory'!J28/'39Pop2012'!J28%)</f>
        <v>21.096070278550663</v>
      </c>
      <c r="K27" s="249">
        <f>IF('39Pop2012'!K28=0,"-",'9TotalEnrCategory'!K28/'39Pop2012'!K28%)</f>
        <v>21.495096281778562</v>
      </c>
    </row>
    <row r="28" spans="1:11" s="162" customFormat="1" ht="20.100000000000001" customHeight="1">
      <c r="A28" s="160">
        <v>25</v>
      </c>
      <c r="B28" s="163" t="s">
        <v>38</v>
      </c>
      <c r="C28" s="249">
        <f>'4TotalEnr'!AA29/'39Pop2012'!C29%</f>
        <v>16.175818361487405</v>
      </c>
      <c r="D28" s="249">
        <f>'4TotalEnr'!AB29/'39Pop2012'!D29%</f>
        <v>11.479659826036391</v>
      </c>
      <c r="E28" s="249">
        <f>ROUND('9TotalEnrCategory'!E29/'39Pop2012'!E29%,1)</f>
        <v>13.9</v>
      </c>
      <c r="F28" s="249" t="str">
        <f>IF('39Pop2012'!F29=0,"-",'9TotalEnrCategory'!F29/'39Pop2012'!F29%)</f>
        <v>-</v>
      </c>
      <c r="G28" s="249" t="str">
        <f>IF('39Pop2012'!G29=0,"-",'9TotalEnrCategory'!G29/'39Pop2012'!G29%)</f>
        <v>-</v>
      </c>
      <c r="H28" s="249" t="str">
        <f>IF('39Pop2012'!H29=0,"-",'9TotalEnrCategory'!H29/'39Pop2012'!H29%)</f>
        <v>-</v>
      </c>
      <c r="I28" s="249">
        <f>IF('39Pop2012'!I29=0,"-",'9TotalEnrCategory'!I29/'39Pop2012'!I29%)</f>
        <v>10.434465466149989</v>
      </c>
      <c r="J28" s="249">
        <f>IF('39Pop2012'!J29=0,"-",'9TotalEnrCategory'!J29/'39Pop2012'!J29%)</f>
        <v>11.00624364745172</v>
      </c>
      <c r="K28" s="249">
        <f>IF('39Pop2012'!K29=0,"-",'9TotalEnrCategory'!K29/'39Pop2012'!K29%)</f>
        <v>10.721026802567007</v>
      </c>
    </row>
    <row r="29" spans="1:11" s="162" customFormat="1" ht="20.100000000000001" customHeight="1">
      <c r="A29" s="160">
        <v>26</v>
      </c>
      <c r="B29" s="163" t="s">
        <v>39</v>
      </c>
      <c r="C29" s="249">
        <f>'4TotalEnr'!AA30/'39Pop2012'!C30%</f>
        <v>16.686210126319288</v>
      </c>
      <c r="D29" s="249">
        <f>'4TotalEnr'!AB30/'39Pop2012'!D30%</f>
        <v>14.120172237301903</v>
      </c>
      <c r="E29" s="249">
        <f>ROUND('9TotalEnrCategory'!E30/'39Pop2012'!E30%,1)</f>
        <v>15.4</v>
      </c>
      <c r="F29" s="249">
        <f>IF('39Pop2012'!F30=0,"-",'9TotalEnrCategory'!F30/'39Pop2012'!F30%)</f>
        <v>9.1557062827657578</v>
      </c>
      <c r="G29" s="249">
        <f>IF('39Pop2012'!G30=0,"-",'9TotalEnrCategory'!G30/'39Pop2012'!G30%)</f>
        <v>7.8899831852029783</v>
      </c>
      <c r="H29" s="249">
        <f>IF('39Pop2012'!H30=0,"-",'9TotalEnrCategory'!H30/'39Pop2012'!H30%)</f>
        <v>8.5192781067089882</v>
      </c>
      <c r="I29" s="249">
        <f>IF('39Pop2012'!I30=0,"-",'9TotalEnrCategory'!I30/'39Pop2012'!I30%)</f>
        <v>6.5999567620988904</v>
      </c>
      <c r="J29" s="249">
        <f>IF('39Pop2012'!J30=0,"-",'9TotalEnrCategory'!J30/'39Pop2012'!J30%)</f>
        <v>5.6189738581899409</v>
      </c>
      <c r="K29" s="249">
        <f>IF('39Pop2012'!K30=0,"-",'9TotalEnrCategory'!K30/'39Pop2012'!K30%)</f>
        <v>6.0859746469181983</v>
      </c>
    </row>
    <row r="30" spans="1:11" s="162" customFormat="1" ht="20.100000000000001" customHeight="1">
      <c r="A30" s="160">
        <v>27</v>
      </c>
      <c r="B30" s="163" t="s">
        <v>40</v>
      </c>
      <c r="C30" s="249">
        <f>'4TotalEnr'!AA31/'39Pop2012'!C31%</f>
        <v>45.295289253704318</v>
      </c>
      <c r="D30" s="249">
        <f>'4TotalEnr'!AB31/'39Pop2012'!D31%</f>
        <v>39.123648765824612</v>
      </c>
      <c r="E30" s="249">
        <f>ROUND('9TotalEnrCategory'!E31/'39Pop2012'!E31%,1)</f>
        <v>42.1</v>
      </c>
      <c r="F30" s="249">
        <f>IF('39Pop2012'!F31=0,"-",'9TotalEnrCategory'!F31/'39Pop2012'!F31%)</f>
        <v>35.053242143537354</v>
      </c>
      <c r="G30" s="249">
        <f>IF('39Pop2012'!G31=0,"-",'9TotalEnrCategory'!G31/'39Pop2012'!G31%)</f>
        <v>28.680390387927499</v>
      </c>
      <c r="H30" s="249">
        <f>IF('39Pop2012'!H31=0,"-",'9TotalEnrCategory'!H31/'39Pop2012'!H31%)</f>
        <v>31.78066037735849</v>
      </c>
      <c r="I30" s="249" t="str">
        <f>IF('39Pop2012'!I31=0,"-",'9TotalEnrCategory'!I31/'39Pop2012'!I31%)</f>
        <v>-</v>
      </c>
      <c r="J30" s="249" t="str">
        <f>IF('39Pop2012'!J31=0,"-",'9TotalEnrCategory'!J31/'39Pop2012'!J31%)</f>
        <v>-</v>
      </c>
      <c r="K30" s="249" t="str">
        <f>IF('39Pop2012'!K31=0,"-",'9TotalEnrCategory'!K31/'39Pop2012'!K31%)</f>
        <v>-</v>
      </c>
    </row>
    <row r="31" spans="1:11" s="162" customFormat="1" ht="20.100000000000001" customHeight="1">
      <c r="A31" s="160">
        <v>28</v>
      </c>
      <c r="B31" s="163" t="s">
        <v>41</v>
      </c>
      <c r="C31" s="249">
        <f>'4TotalEnr'!AA32/'39Pop2012'!C32%</f>
        <v>21.831230599287395</v>
      </c>
      <c r="D31" s="249">
        <f>'4TotalEnr'!AB32/'39Pop2012'!D32%</f>
        <v>23.80945919401195</v>
      </c>
      <c r="E31" s="249">
        <f>ROUND('9TotalEnrCategory'!E32/'39Pop2012'!E32%,1)</f>
        <v>22.7</v>
      </c>
      <c r="F31" s="249">
        <f>IF('39Pop2012'!F32=0,"-",'9TotalEnrCategory'!F32/'39Pop2012'!F32%)</f>
        <v>7.7943386238167109</v>
      </c>
      <c r="G31" s="249">
        <f>IF('39Pop2012'!G32=0,"-",'9TotalEnrCategory'!G32/'39Pop2012'!G32%)</f>
        <v>8.9052566200719774</v>
      </c>
      <c r="H31" s="249">
        <f>IF('39Pop2012'!H32=0,"-",'9TotalEnrCategory'!H32/'39Pop2012'!H32%)</f>
        <v>8.3089248223745802</v>
      </c>
      <c r="I31" s="249" t="str">
        <f>IF('39Pop2012'!I32=0,"-",'9TotalEnrCategory'!I32/'39Pop2012'!I32%)</f>
        <v>-</v>
      </c>
      <c r="J31" s="249" t="str">
        <f>IF('39Pop2012'!J32=0,"-",'9TotalEnrCategory'!J32/'39Pop2012'!J32%)</f>
        <v>-</v>
      </c>
      <c r="K31" s="249" t="str">
        <f>IF('39Pop2012'!K32=0,"-",'9TotalEnrCategory'!K32/'39Pop2012'!K32%)</f>
        <v>-</v>
      </c>
    </row>
    <row r="32" spans="1:11" s="162" customFormat="1" ht="20.100000000000001" customHeight="1">
      <c r="A32" s="160">
        <v>29</v>
      </c>
      <c r="B32" s="164" t="s">
        <v>42</v>
      </c>
      <c r="C32" s="249">
        <f>'4TotalEnr'!AA33/'39Pop2012'!C33%</f>
        <v>20.089835503541067</v>
      </c>
      <c r="D32" s="249">
        <f>'4TotalEnr'!AB33/'39Pop2012'!D33%</f>
        <v>16.154314714674168</v>
      </c>
      <c r="E32" s="249">
        <f>ROUND('9TotalEnrCategory'!E33/'39Pop2012'!E33%,1)</f>
        <v>18.2</v>
      </c>
      <c r="F32" s="249">
        <f>IF('39Pop2012'!F33=0,"-",'9TotalEnrCategory'!F33/'39Pop2012'!F33%)</f>
        <v>13.678692898931445</v>
      </c>
      <c r="G32" s="249">
        <f>IF('39Pop2012'!G33=0,"-",'9TotalEnrCategory'!G33/'39Pop2012'!G33%)</f>
        <v>9.6783067955524906</v>
      </c>
      <c r="H32" s="249">
        <f>IF('39Pop2012'!H33=0,"-",'9TotalEnrCategory'!H33/'39Pop2012'!H33%)</f>
        <v>11.815607504838811</v>
      </c>
      <c r="I32" s="249">
        <f>IF('39Pop2012'!I33=0,"-",'9TotalEnrCategory'!I33/'39Pop2012'!I33%)</f>
        <v>14.674363051490792</v>
      </c>
      <c r="J32" s="249">
        <f>IF('39Pop2012'!J33=0,"-",'9TotalEnrCategory'!J33/'39Pop2012'!J33%)</f>
        <v>10.545598649578089</v>
      </c>
      <c r="K32" s="249">
        <f>IF('39Pop2012'!K33=0,"-",'9TotalEnrCategory'!K33/'39Pop2012'!K33%)</f>
        <v>12.650489326709982</v>
      </c>
    </row>
    <row r="33" spans="1:11" s="162" customFormat="1" ht="20.100000000000001" customHeight="1">
      <c r="A33" s="160">
        <v>30</v>
      </c>
      <c r="B33" s="165" t="s">
        <v>43</v>
      </c>
      <c r="C33" s="249">
        <f>'4TotalEnr'!AA34/'39Pop2012'!C34%</f>
        <v>21.389974429488106</v>
      </c>
      <c r="D33" s="249">
        <f>'4TotalEnr'!AB34/'39Pop2012'!D34%</f>
        <v>25.86852641095183</v>
      </c>
      <c r="E33" s="249">
        <f>ROUND('9TotalEnrCategory'!E34/'39Pop2012'!E34%,1)</f>
        <v>23.6</v>
      </c>
      <c r="F33" s="249">
        <f>IF('39Pop2012'!F34=0,"-",'9TotalEnrCategory'!F34/'39Pop2012'!F34%)</f>
        <v>21.36387852956846</v>
      </c>
      <c r="G33" s="249">
        <f>IF('39Pop2012'!G34=0,"-",'9TotalEnrCategory'!G34/'39Pop2012'!G34%)</f>
        <v>25.213032581453636</v>
      </c>
      <c r="H33" s="249">
        <f>IF('39Pop2012'!H34=0,"-",'9TotalEnrCategory'!H34/'39Pop2012'!H34%)</f>
        <v>23.347107438016529</v>
      </c>
      <c r="I33" s="249">
        <f>IF('39Pop2012'!I34=0,"-",'9TotalEnrCategory'!I34/'39Pop2012'!I34%)</f>
        <v>11.525320780502618</v>
      </c>
      <c r="J33" s="249">
        <f>IF('39Pop2012'!J34=0,"-",'9TotalEnrCategory'!J34/'39Pop2012'!J34%)</f>
        <v>21.164060746614801</v>
      </c>
      <c r="K33" s="249">
        <f>IF('39Pop2012'!K34=0,"-",'9TotalEnrCategory'!K34/'39Pop2012'!K34%)</f>
        <v>16.380284874519557</v>
      </c>
    </row>
    <row r="34" spans="1:11" s="162" customFormat="1" ht="20.100000000000001" customHeight="1">
      <c r="A34" s="160">
        <v>31</v>
      </c>
      <c r="B34" s="161" t="s">
        <v>44</v>
      </c>
      <c r="C34" s="249">
        <f>'4TotalEnr'!AA35/'39Pop2012'!C35%</f>
        <v>45.367583784306909</v>
      </c>
      <c r="D34" s="249">
        <f>'4TotalEnr'!AB35/'39Pop2012'!D35%</f>
        <v>38.691889079598056</v>
      </c>
      <c r="E34" s="249">
        <f>ROUND('9TotalEnrCategory'!E35/'39Pop2012'!E35%,1)</f>
        <v>42</v>
      </c>
      <c r="F34" s="249">
        <f>IF('39Pop2012'!F35=0,"-",'9TotalEnrCategory'!F35/'39Pop2012'!F35%)</f>
        <v>31.813200606347337</v>
      </c>
      <c r="G34" s="249">
        <f>IF('39Pop2012'!G35=0,"-",'9TotalEnrCategory'!G35/'39Pop2012'!G35%)</f>
        <v>28.112072517511329</v>
      </c>
      <c r="H34" s="249">
        <f>IF('39Pop2012'!H35=0,"-",'9TotalEnrCategory'!H35/'39Pop2012'!H35%)</f>
        <v>29.939607322448268</v>
      </c>
      <c r="I34" s="249">
        <f>IF('39Pop2012'!I35=0,"-",'9TotalEnrCategory'!I35/'39Pop2012'!I35%)</f>
        <v>37.949792765636779</v>
      </c>
      <c r="J34" s="249">
        <f>IF('39Pop2012'!J35=0,"-",'9TotalEnrCategory'!J35/'39Pop2012'!J35%)</f>
        <v>30.573746675309</v>
      </c>
      <c r="K34" s="249">
        <f>IF('39Pop2012'!K35=0,"-",'9TotalEnrCategory'!K35/'39Pop2012'!K35%)</f>
        <v>34.165472163293394</v>
      </c>
    </row>
    <row r="35" spans="1:11" s="162" customFormat="1" ht="20.100000000000001" customHeight="1">
      <c r="A35" s="160">
        <v>32</v>
      </c>
      <c r="B35" s="164" t="s">
        <v>45</v>
      </c>
      <c r="C35" s="249">
        <f>'4TotalEnr'!AA36/'39Pop2012'!C36%</f>
        <v>16.445401813626386</v>
      </c>
      <c r="D35" s="249">
        <f>'4TotalEnr'!AB36/'39Pop2012'!D36%</f>
        <v>11.634520439734052</v>
      </c>
      <c r="E35" s="249">
        <f>ROUND('9TotalEnrCategory'!E36/'39Pop2012'!E36%,1)</f>
        <v>14</v>
      </c>
      <c r="F35" s="249">
        <f>IF('39Pop2012'!F36=0,"-",'9TotalEnrCategory'!F36/'39Pop2012'!F36%)</f>
        <v>14.187777334303759</v>
      </c>
      <c r="G35" s="249">
        <f>IF('39Pop2012'!G36=0,"-",'9TotalEnrCategory'!G36/'39Pop2012'!G36%)</f>
        <v>9.6698615548455802</v>
      </c>
      <c r="H35" s="249">
        <f>IF('39Pop2012'!H36=0,"-",'9TotalEnrCategory'!H36/'39Pop2012'!H36%)</f>
        <v>11.937818216104091</v>
      </c>
      <c r="I35" s="249">
        <f>IF('39Pop2012'!I36=0,"-",'9TotalEnrCategory'!I36/'39Pop2012'!I36%)</f>
        <v>9.2761965986792116</v>
      </c>
      <c r="J35" s="249">
        <f>IF('39Pop2012'!J36=0,"-",'9TotalEnrCategory'!J36/'39Pop2012'!J36%)</f>
        <v>5.4421063543070387</v>
      </c>
      <c r="K35" s="249">
        <f>IF('39Pop2012'!K36=0,"-",'9TotalEnrCategory'!K36/'39Pop2012'!K36%)</f>
        <v>7.2441972256558165</v>
      </c>
    </row>
    <row r="36" spans="1:11" s="162" customFormat="1" ht="20.100000000000001" customHeight="1">
      <c r="A36" s="160">
        <v>33</v>
      </c>
      <c r="B36" s="163" t="s">
        <v>47</v>
      </c>
      <c r="C36" s="249">
        <f>'4TotalEnr'!AA37/'39Pop2012'!C37%</f>
        <v>18.081956076818376</v>
      </c>
      <c r="D36" s="249">
        <f>'4TotalEnr'!AB37/'39Pop2012'!D37%</f>
        <v>18.151058455643199</v>
      </c>
      <c r="E36" s="249">
        <f>ROUND('9TotalEnrCategory'!E37/'39Pop2012'!E37%,1)</f>
        <v>18.100000000000001</v>
      </c>
      <c r="F36" s="249">
        <f>IF('39Pop2012'!F37=0,"-",'9TotalEnrCategory'!F37/'39Pop2012'!F37%)</f>
        <v>13.035487284103798</v>
      </c>
      <c r="G36" s="249">
        <f>IF('39Pop2012'!G37=0,"-",'9TotalEnrCategory'!G37/'39Pop2012'!G37%)</f>
        <v>13.917773986106694</v>
      </c>
      <c r="H36" s="249">
        <f>IF('39Pop2012'!H37=0,"-",'9TotalEnrCategory'!H37/'39Pop2012'!H37%)</f>
        <v>13.435419410268132</v>
      </c>
      <c r="I36" s="249">
        <f>IF('39Pop2012'!I37=0,"-",'9TotalEnrCategory'!I37/'39Pop2012'!I37%)</f>
        <v>24.358336409894221</v>
      </c>
      <c r="J36" s="249">
        <f>IF('39Pop2012'!J37=0,"-",'9TotalEnrCategory'!J37/'39Pop2012'!J37%)</f>
        <v>18.11051276047764</v>
      </c>
      <c r="K36" s="249">
        <f>IF('39Pop2012'!K37=0,"-",'9TotalEnrCategory'!K37/'39Pop2012'!K37%)</f>
        <v>21.298518342574923</v>
      </c>
    </row>
    <row r="37" spans="1:11" s="162" customFormat="1" ht="20.100000000000001" customHeight="1">
      <c r="A37" s="160">
        <v>34</v>
      </c>
      <c r="B37" s="163" t="s">
        <v>58</v>
      </c>
      <c r="C37" s="249">
        <f>'4TotalEnr'!AA38/'39Pop2012'!C38%</f>
        <v>32.314037608388787</v>
      </c>
      <c r="D37" s="249">
        <f>'4TotalEnr'!AB38/'39Pop2012'!D38%</f>
        <v>33.9825839525449</v>
      </c>
      <c r="E37" s="249">
        <f>ROUND('9TotalEnrCategory'!E38/'39Pop2012'!E38%,1)</f>
        <v>33.1</v>
      </c>
      <c r="F37" s="249">
        <f>IF('39Pop2012'!F38=0,"-",'9TotalEnrCategory'!F38/'39Pop2012'!F38%)</f>
        <v>18.381557711186169</v>
      </c>
      <c r="G37" s="249">
        <f>IF('39Pop2012'!G38=0,"-",'9TotalEnrCategory'!G38/'39Pop2012'!G38%)</f>
        <v>18.128823632232127</v>
      </c>
      <c r="H37" s="249">
        <f>IF('39Pop2012'!H38=0,"-",'9TotalEnrCategory'!H38/'39Pop2012'!H38%)</f>
        <v>18.258304847797735</v>
      </c>
      <c r="I37" s="249">
        <f>IF('39Pop2012'!I38=0,"-",'9TotalEnrCategory'!I38/'39Pop2012'!I38%)</f>
        <v>41.997439180537775</v>
      </c>
      <c r="J37" s="249">
        <f>IF('39Pop2012'!J38=0,"-",'9TotalEnrCategory'!J38/'39Pop2012'!J38%)</f>
        <v>43.576266046699686</v>
      </c>
      <c r="K37" s="249">
        <f>IF('39Pop2012'!K38=0,"-",'9TotalEnrCategory'!K38/'39Pop2012'!K38%)</f>
        <v>42.792093815980259</v>
      </c>
    </row>
    <row r="38" spans="1:11" s="162" customFormat="1" ht="20.100000000000001" customHeight="1">
      <c r="A38" s="160">
        <v>35</v>
      </c>
      <c r="B38" s="163" t="s">
        <v>48</v>
      </c>
      <c r="C38" s="249">
        <f>'4TotalEnr'!AA39/'39Pop2012'!C39%</f>
        <v>16.811052704596118</v>
      </c>
      <c r="D38" s="249">
        <f>'4TotalEnr'!AB39/'39Pop2012'!D39%</f>
        <v>13.180438739413155</v>
      </c>
      <c r="E38" s="249">
        <f>ROUND('9TotalEnrCategory'!E39/'39Pop2012'!E39%,1)</f>
        <v>15</v>
      </c>
      <c r="F38" s="249">
        <f>IF('39Pop2012'!F39=0,"-",'9TotalEnrCategory'!F39/'39Pop2012'!F39%)</f>
        <v>11.151298264693889</v>
      </c>
      <c r="G38" s="249">
        <f>IF('39Pop2012'!G39=0,"-",'9TotalEnrCategory'!G39/'39Pop2012'!G39%)</f>
        <v>8.5365262531260946</v>
      </c>
      <c r="H38" s="249">
        <f>IF('39Pop2012'!H39=0,"-",'9TotalEnrCategory'!H39/'39Pop2012'!H39%)</f>
        <v>9.8636688966441426</v>
      </c>
      <c r="I38" s="249">
        <f>IF('39Pop2012'!I39=0,"-",'9TotalEnrCategory'!I39/'39Pop2012'!I39%)</f>
        <v>8.3491449334672669</v>
      </c>
      <c r="J38" s="249">
        <f>IF('39Pop2012'!J39=0,"-",'9TotalEnrCategory'!J39/'39Pop2012'!J39%)</f>
        <v>5.8926837878386724</v>
      </c>
      <c r="K38" s="249">
        <f>IF('39Pop2012'!K39=0,"-",'9TotalEnrCategory'!K39/'39Pop2012'!K39%)</f>
        <v>7.0886882281373875</v>
      </c>
    </row>
    <row r="39" spans="1:11" s="168" customFormat="1" ht="20.100000000000001" customHeight="1">
      <c r="A39" s="166"/>
      <c r="B39" s="167" t="s">
        <v>49</v>
      </c>
      <c r="C39" s="250">
        <f>'4TotalEnr'!AA40/'39Pop2012'!C40%</f>
        <v>22.277815826214322</v>
      </c>
      <c r="D39" s="250">
        <f>'4TotalEnr'!AB40/'39Pop2012'!D40%</f>
        <v>19.773699713145216</v>
      </c>
      <c r="E39" s="250">
        <f>'4TotalEnr'!AC40/'39Pop2012'!E40%</f>
        <v>21.079465170633089</v>
      </c>
      <c r="F39" s="250">
        <f>IF('39Pop2012'!F40=0,"-",'9TotalEnrCategory'!F40/'39Pop2012'!F40%)</f>
        <v>15.966605525862942</v>
      </c>
      <c r="G39" s="250">
        <f>IF('39Pop2012'!G40=0,"-",'9TotalEnrCategory'!G40/'39Pop2012'!G40%)</f>
        <v>14.203934434959343</v>
      </c>
      <c r="H39" s="250">
        <f>IF('39Pop2012'!H40=0,"-",'9TotalEnrCategory'!H40/'39Pop2012'!H40%)</f>
        <v>15.1242726669989</v>
      </c>
      <c r="I39" s="250">
        <f>IF('39Pop2012'!I40=0,"-",'9TotalEnrCategory'!I40/'39Pop2012'!I40%)</f>
        <v>12.388555942694387</v>
      </c>
      <c r="J39" s="250">
        <f>IF('39Pop2012'!J40=0,"-",'9TotalEnrCategory'!J40/'39Pop2012'!J40%)</f>
        <v>9.7265615462818076</v>
      </c>
      <c r="K39" s="250">
        <f>IF('39Pop2012'!K40=0,"-",'9TotalEnrCategory'!K40/'39Pop2012'!K40%)</f>
        <v>11.042183852120466</v>
      </c>
    </row>
    <row r="41" spans="1:11">
      <c r="C41" s="187">
        <f>MAX(C4:C38)</f>
        <v>48.476312127916785</v>
      </c>
      <c r="D41" s="187">
        <f t="shared" ref="D41:K41" si="0">MAX(D4:D38)</f>
        <v>55.246099928666688</v>
      </c>
      <c r="E41" s="187">
        <f t="shared" si="0"/>
        <v>51.3</v>
      </c>
      <c r="F41" s="187">
        <f t="shared" si="0"/>
        <v>86.36363636363636</v>
      </c>
      <c r="G41" s="187">
        <f t="shared" si="0"/>
        <v>128.57142857142858</v>
      </c>
      <c r="H41" s="187">
        <f t="shared" si="0"/>
        <v>101.73410404624278</v>
      </c>
      <c r="I41" s="187">
        <f t="shared" si="0"/>
        <v>41.997439180537775</v>
      </c>
      <c r="J41" s="187">
        <f t="shared" si="0"/>
        <v>43.576266046699686</v>
      </c>
      <c r="K41" s="187">
        <f t="shared" si="0"/>
        <v>42.792093815980259</v>
      </c>
    </row>
    <row r="42" spans="1:11">
      <c r="C42" s="187">
        <f>MIN(C4:C38)</f>
        <v>3.3496456294296322</v>
      </c>
      <c r="D42" s="187">
        <f t="shared" ref="D42:K42" si="1">MIN(D4:D38)</f>
        <v>6.8937746637674158</v>
      </c>
      <c r="E42" s="187">
        <f t="shared" si="1"/>
        <v>4.3</v>
      </c>
      <c r="F42" s="187">
        <f t="shared" si="1"/>
        <v>5.8350100603621735</v>
      </c>
      <c r="G42" s="187">
        <f t="shared" si="1"/>
        <v>5.079251237179947</v>
      </c>
      <c r="H42" s="187">
        <f t="shared" si="1"/>
        <v>5.858512361456448</v>
      </c>
      <c r="I42" s="187">
        <f t="shared" si="1"/>
        <v>1.5784586815227484</v>
      </c>
      <c r="J42" s="187">
        <f t="shared" si="1"/>
        <v>1.0834981511737896</v>
      </c>
      <c r="K42" s="187">
        <f t="shared" si="1"/>
        <v>1.8136446682411658</v>
      </c>
    </row>
    <row r="44" spans="1:11">
      <c r="E44" s="157" t="s">
        <v>91</v>
      </c>
      <c r="F44" s="157" t="s">
        <v>92</v>
      </c>
      <c r="G44" s="157" t="s">
        <v>12</v>
      </c>
    </row>
    <row r="45" spans="1:11">
      <c r="D45" s="157" t="s">
        <v>12</v>
      </c>
      <c r="E45" s="187">
        <f>C39</f>
        <v>22.277815826214322</v>
      </c>
      <c r="F45" s="187">
        <f t="shared" ref="F45:G45" si="2">D39</f>
        <v>19.773699713145216</v>
      </c>
      <c r="G45" s="187">
        <f t="shared" si="2"/>
        <v>21.079465170633089</v>
      </c>
    </row>
    <row r="46" spans="1:11">
      <c r="D46" s="157" t="s">
        <v>124</v>
      </c>
      <c r="E46" s="187">
        <f>F39</f>
        <v>15.966605525862942</v>
      </c>
      <c r="F46" s="187">
        <f t="shared" ref="F46:G46" si="3">G39</f>
        <v>14.203934434959343</v>
      </c>
      <c r="G46" s="187">
        <f t="shared" si="3"/>
        <v>15.1242726669989</v>
      </c>
    </row>
    <row r="47" spans="1:11">
      <c r="D47" s="157" t="s">
        <v>125</v>
      </c>
      <c r="E47" s="187">
        <f>I39</f>
        <v>12.388555942694387</v>
      </c>
      <c r="F47" s="187">
        <f t="shared" ref="F47:G47" si="4">J39</f>
        <v>9.7265615462818076</v>
      </c>
      <c r="G47" s="187">
        <f t="shared" si="4"/>
        <v>11.042183852120466</v>
      </c>
    </row>
  </sheetData>
  <mergeCells count="6">
    <mergeCell ref="A1:K1"/>
    <mergeCell ref="A2:A3"/>
    <mergeCell ref="B2:B3"/>
    <mergeCell ref="C2:E2"/>
    <mergeCell ref="F2:H2"/>
    <mergeCell ref="I2:K2"/>
  </mergeCells>
  <printOptions horizontalCentered="1"/>
  <pageMargins left="0.39370078740157499" right="0.19" top="0.46" bottom="0.64" header="0.27559055118110198" footer="0.31"/>
  <pageSetup paperSize="9" scale="90" firstPageNumber="23" orientation="portrait" useFirstPageNumber="1" r:id="rId1"/>
  <headerFooter alignWithMargins="0">
    <oddFooter>&amp;L&amp;"Arial,Italic"&amp;9AISHE 2012-13&amp;CT-&amp;P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I39"/>
  <sheetViews>
    <sheetView view="pageBreakPreview" zoomScaleSheetLayoutView="100" workbookViewId="0">
      <selection activeCell="D17" sqref="D17"/>
    </sheetView>
  </sheetViews>
  <sheetFormatPr defaultRowHeight="14.25"/>
  <cols>
    <col min="1" max="1" width="5.140625" style="184" customWidth="1"/>
    <col min="2" max="2" width="26.28515625" style="184" customWidth="1"/>
    <col min="3" max="3" width="17.7109375" style="184" customWidth="1"/>
    <col min="4" max="4" width="19" style="184" customWidth="1"/>
    <col min="5" max="5" width="22.140625" style="184" customWidth="1"/>
    <col min="6" max="256" width="9.140625" style="184"/>
    <col min="257" max="257" width="5.140625" style="184" customWidth="1"/>
    <col min="258" max="258" width="22.5703125" style="184" customWidth="1"/>
    <col min="259" max="259" width="17.7109375" style="184" customWidth="1"/>
    <col min="260" max="260" width="19" style="184" customWidth="1"/>
    <col min="261" max="261" width="22.140625" style="184" customWidth="1"/>
    <col min="262" max="512" width="9.140625" style="184"/>
    <col min="513" max="513" width="5.140625" style="184" customWidth="1"/>
    <col min="514" max="514" width="22.5703125" style="184" customWidth="1"/>
    <col min="515" max="515" width="17.7109375" style="184" customWidth="1"/>
    <col min="516" max="516" width="19" style="184" customWidth="1"/>
    <col min="517" max="517" width="22.140625" style="184" customWidth="1"/>
    <col min="518" max="768" width="9.140625" style="184"/>
    <col min="769" max="769" width="5.140625" style="184" customWidth="1"/>
    <col min="770" max="770" width="22.5703125" style="184" customWidth="1"/>
    <col min="771" max="771" width="17.7109375" style="184" customWidth="1"/>
    <col min="772" max="772" width="19" style="184" customWidth="1"/>
    <col min="773" max="773" width="22.140625" style="184" customWidth="1"/>
    <col min="774" max="1024" width="9.140625" style="184"/>
    <col min="1025" max="1025" width="5.140625" style="184" customWidth="1"/>
    <col min="1026" max="1026" width="22.5703125" style="184" customWidth="1"/>
    <col min="1027" max="1027" width="17.7109375" style="184" customWidth="1"/>
    <col min="1028" max="1028" width="19" style="184" customWidth="1"/>
    <col min="1029" max="1029" width="22.140625" style="184" customWidth="1"/>
    <col min="1030" max="1280" width="9.140625" style="184"/>
    <col min="1281" max="1281" width="5.140625" style="184" customWidth="1"/>
    <col min="1282" max="1282" width="22.5703125" style="184" customWidth="1"/>
    <col min="1283" max="1283" width="17.7109375" style="184" customWidth="1"/>
    <col min="1284" max="1284" width="19" style="184" customWidth="1"/>
    <col min="1285" max="1285" width="22.140625" style="184" customWidth="1"/>
    <col min="1286" max="1536" width="9.140625" style="184"/>
    <col min="1537" max="1537" width="5.140625" style="184" customWidth="1"/>
    <col min="1538" max="1538" width="22.5703125" style="184" customWidth="1"/>
    <col min="1539" max="1539" width="17.7109375" style="184" customWidth="1"/>
    <col min="1540" max="1540" width="19" style="184" customWidth="1"/>
    <col min="1541" max="1541" width="22.140625" style="184" customWidth="1"/>
    <col min="1542" max="1792" width="9.140625" style="184"/>
    <col min="1793" max="1793" width="5.140625" style="184" customWidth="1"/>
    <col min="1794" max="1794" width="22.5703125" style="184" customWidth="1"/>
    <col min="1795" max="1795" width="17.7109375" style="184" customWidth="1"/>
    <col min="1796" max="1796" width="19" style="184" customWidth="1"/>
    <col min="1797" max="1797" width="22.140625" style="184" customWidth="1"/>
    <col min="1798" max="2048" width="9.140625" style="184"/>
    <col min="2049" max="2049" width="5.140625" style="184" customWidth="1"/>
    <col min="2050" max="2050" width="22.5703125" style="184" customWidth="1"/>
    <col min="2051" max="2051" width="17.7109375" style="184" customWidth="1"/>
    <col min="2052" max="2052" width="19" style="184" customWidth="1"/>
    <col min="2053" max="2053" width="22.140625" style="184" customWidth="1"/>
    <col min="2054" max="2304" width="9.140625" style="184"/>
    <col min="2305" max="2305" width="5.140625" style="184" customWidth="1"/>
    <col min="2306" max="2306" width="22.5703125" style="184" customWidth="1"/>
    <col min="2307" max="2307" width="17.7109375" style="184" customWidth="1"/>
    <col min="2308" max="2308" width="19" style="184" customWidth="1"/>
    <col min="2309" max="2309" width="22.140625" style="184" customWidth="1"/>
    <col min="2310" max="2560" width="9.140625" style="184"/>
    <col min="2561" max="2561" width="5.140625" style="184" customWidth="1"/>
    <col min="2562" max="2562" width="22.5703125" style="184" customWidth="1"/>
    <col min="2563" max="2563" width="17.7109375" style="184" customWidth="1"/>
    <col min="2564" max="2564" width="19" style="184" customWidth="1"/>
    <col min="2565" max="2565" width="22.140625" style="184" customWidth="1"/>
    <col min="2566" max="2816" width="9.140625" style="184"/>
    <col min="2817" max="2817" width="5.140625" style="184" customWidth="1"/>
    <col min="2818" max="2818" width="22.5703125" style="184" customWidth="1"/>
    <col min="2819" max="2819" width="17.7109375" style="184" customWidth="1"/>
    <col min="2820" max="2820" width="19" style="184" customWidth="1"/>
    <col min="2821" max="2821" width="22.140625" style="184" customWidth="1"/>
    <col min="2822" max="3072" width="9.140625" style="184"/>
    <col min="3073" max="3073" width="5.140625" style="184" customWidth="1"/>
    <col min="3074" max="3074" width="22.5703125" style="184" customWidth="1"/>
    <col min="3075" max="3075" width="17.7109375" style="184" customWidth="1"/>
    <col min="3076" max="3076" width="19" style="184" customWidth="1"/>
    <col min="3077" max="3077" width="22.140625" style="184" customWidth="1"/>
    <col min="3078" max="3328" width="9.140625" style="184"/>
    <col min="3329" max="3329" width="5.140625" style="184" customWidth="1"/>
    <col min="3330" max="3330" width="22.5703125" style="184" customWidth="1"/>
    <col min="3331" max="3331" width="17.7109375" style="184" customWidth="1"/>
    <col min="3332" max="3332" width="19" style="184" customWidth="1"/>
    <col min="3333" max="3333" width="22.140625" style="184" customWidth="1"/>
    <col min="3334" max="3584" width="9.140625" style="184"/>
    <col min="3585" max="3585" width="5.140625" style="184" customWidth="1"/>
    <col min="3586" max="3586" width="22.5703125" style="184" customWidth="1"/>
    <col min="3587" max="3587" width="17.7109375" style="184" customWidth="1"/>
    <col min="3588" max="3588" width="19" style="184" customWidth="1"/>
    <col min="3589" max="3589" width="22.140625" style="184" customWidth="1"/>
    <col min="3590" max="3840" width="9.140625" style="184"/>
    <col min="3841" max="3841" width="5.140625" style="184" customWidth="1"/>
    <col min="3842" max="3842" width="22.5703125" style="184" customWidth="1"/>
    <col min="3843" max="3843" width="17.7109375" style="184" customWidth="1"/>
    <col min="3844" max="3844" width="19" style="184" customWidth="1"/>
    <col min="3845" max="3845" width="22.140625" style="184" customWidth="1"/>
    <col min="3846" max="4096" width="9.140625" style="184"/>
    <col min="4097" max="4097" width="5.140625" style="184" customWidth="1"/>
    <col min="4098" max="4098" width="22.5703125" style="184" customWidth="1"/>
    <col min="4099" max="4099" width="17.7109375" style="184" customWidth="1"/>
    <col min="4100" max="4100" width="19" style="184" customWidth="1"/>
    <col min="4101" max="4101" width="22.140625" style="184" customWidth="1"/>
    <col min="4102" max="4352" width="9.140625" style="184"/>
    <col min="4353" max="4353" width="5.140625" style="184" customWidth="1"/>
    <col min="4354" max="4354" width="22.5703125" style="184" customWidth="1"/>
    <col min="4355" max="4355" width="17.7109375" style="184" customWidth="1"/>
    <col min="4356" max="4356" width="19" style="184" customWidth="1"/>
    <col min="4357" max="4357" width="22.140625" style="184" customWidth="1"/>
    <col min="4358" max="4608" width="9.140625" style="184"/>
    <col min="4609" max="4609" width="5.140625" style="184" customWidth="1"/>
    <col min="4610" max="4610" width="22.5703125" style="184" customWidth="1"/>
    <col min="4611" max="4611" width="17.7109375" style="184" customWidth="1"/>
    <col min="4612" max="4612" width="19" style="184" customWidth="1"/>
    <col min="4613" max="4613" width="22.140625" style="184" customWidth="1"/>
    <col min="4614" max="4864" width="9.140625" style="184"/>
    <col min="4865" max="4865" width="5.140625" style="184" customWidth="1"/>
    <col min="4866" max="4866" width="22.5703125" style="184" customWidth="1"/>
    <col min="4867" max="4867" width="17.7109375" style="184" customWidth="1"/>
    <col min="4868" max="4868" width="19" style="184" customWidth="1"/>
    <col min="4869" max="4869" width="22.140625" style="184" customWidth="1"/>
    <col min="4870" max="5120" width="9.140625" style="184"/>
    <col min="5121" max="5121" width="5.140625" style="184" customWidth="1"/>
    <col min="5122" max="5122" width="22.5703125" style="184" customWidth="1"/>
    <col min="5123" max="5123" width="17.7109375" style="184" customWidth="1"/>
    <col min="5124" max="5124" width="19" style="184" customWidth="1"/>
    <col min="5125" max="5125" width="22.140625" style="184" customWidth="1"/>
    <col min="5126" max="5376" width="9.140625" style="184"/>
    <col min="5377" max="5377" width="5.140625" style="184" customWidth="1"/>
    <col min="5378" max="5378" width="22.5703125" style="184" customWidth="1"/>
    <col min="5379" max="5379" width="17.7109375" style="184" customWidth="1"/>
    <col min="5380" max="5380" width="19" style="184" customWidth="1"/>
    <col min="5381" max="5381" width="22.140625" style="184" customWidth="1"/>
    <col min="5382" max="5632" width="9.140625" style="184"/>
    <col min="5633" max="5633" width="5.140625" style="184" customWidth="1"/>
    <col min="5634" max="5634" width="22.5703125" style="184" customWidth="1"/>
    <col min="5635" max="5635" width="17.7109375" style="184" customWidth="1"/>
    <col min="5636" max="5636" width="19" style="184" customWidth="1"/>
    <col min="5637" max="5637" width="22.140625" style="184" customWidth="1"/>
    <col min="5638" max="5888" width="9.140625" style="184"/>
    <col min="5889" max="5889" width="5.140625" style="184" customWidth="1"/>
    <col min="5890" max="5890" width="22.5703125" style="184" customWidth="1"/>
    <col min="5891" max="5891" width="17.7109375" style="184" customWidth="1"/>
    <col min="5892" max="5892" width="19" style="184" customWidth="1"/>
    <col min="5893" max="5893" width="22.140625" style="184" customWidth="1"/>
    <col min="5894" max="6144" width="9.140625" style="184"/>
    <col min="6145" max="6145" width="5.140625" style="184" customWidth="1"/>
    <col min="6146" max="6146" width="22.5703125" style="184" customWidth="1"/>
    <col min="6147" max="6147" width="17.7109375" style="184" customWidth="1"/>
    <col min="6148" max="6148" width="19" style="184" customWidth="1"/>
    <col min="6149" max="6149" width="22.140625" style="184" customWidth="1"/>
    <col min="6150" max="6400" width="9.140625" style="184"/>
    <col min="6401" max="6401" width="5.140625" style="184" customWidth="1"/>
    <col min="6402" max="6402" width="22.5703125" style="184" customWidth="1"/>
    <col min="6403" max="6403" width="17.7109375" style="184" customWidth="1"/>
    <col min="6404" max="6404" width="19" style="184" customWidth="1"/>
    <col min="6405" max="6405" width="22.140625" style="184" customWidth="1"/>
    <col min="6406" max="6656" width="9.140625" style="184"/>
    <col min="6657" max="6657" width="5.140625" style="184" customWidth="1"/>
    <col min="6658" max="6658" width="22.5703125" style="184" customWidth="1"/>
    <col min="6659" max="6659" width="17.7109375" style="184" customWidth="1"/>
    <col min="6660" max="6660" width="19" style="184" customWidth="1"/>
    <col min="6661" max="6661" width="22.140625" style="184" customWidth="1"/>
    <col min="6662" max="6912" width="9.140625" style="184"/>
    <col min="6913" max="6913" width="5.140625" style="184" customWidth="1"/>
    <col min="6914" max="6914" width="22.5703125" style="184" customWidth="1"/>
    <col min="6915" max="6915" width="17.7109375" style="184" customWidth="1"/>
    <col min="6916" max="6916" width="19" style="184" customWidth="1"/>
    <col min="6917" max="6917" width="22.140625" style="184" customWidth="1"/>
    <col min="6918" max="7168" width="9.140625" style="184"/>
    <col min="7169" max="7169" width="5.140625" style="184" customWidth="1"/>
    <col min="7170" max="7170" width="22.5703125" style="184" customWidth="1"/>
    <col min="7171" max="7171" width="17.7109375" style="184" customWidth="1"/>
    <col min="7172" max="7172" width="19" style="184" customWidth="1"/>
    <col min="7173" max="7173" width="22.140625" style="184" customWidth="1"/>
    <col min="7174" max="7424" width="9.140625" style="184"/>
    <col min="7425" max="7425" width="5.140625" style="184" customWidth="1"/>
    <col min="7426" max="7426" width="22.5703125" style="184" customWidth="1"/>
    <col min="7427" max="7427" width="17.7109375" style="184" customWidth="1"/>
    <col min="7428" max="7428" width="19" style="184" customWidth="1"/>
    <col min="7429" max="7429" width="22.140625" style="184" customWidth="1"/>
    <col min="7430" max="7680" width="9.140625" style="184"/>
    <col min="7681" max="7681" width="5.140625" style="184" customWidth="1"/>
    <col min="7682" max="7682" width="22.5703125" style="184" customWidth="1"/>
    <col min="7683" max="7683" width="17.7109375" style="184" customWidth="1"/>
    <col min="7684" max="7684" width="19" style="184" customWidth="1"/>
    <col min="7685" max="7685" width="22.140625" style="184" customWidth="1"/>
    <col min="7686" max="7936" width="9.140625" style="184"/>
    <col min="7937" max="7937" width="5.140625" style="184" customWidth="1"/>
    <col min="7938" max="7938" width="22.5703125" style="184" customWidth="1"/>
    <col min="7939" max="7939" width="17.7109375" style="184" customWidth="1"/>
    <col min="7940" max="7940" width="19" style="184" customWidth="1"/>
    <col min="7941" max="7941" width="22.140625" style="184" customWidth="1"/>
    <col min="7942" max="8192" width="9.140625" style="184"/>
    <col min="8193" max="8193" width="5.140625" style="184" customWidth="1"/>
    <col min="8194" max="8194" width="22.5703125" style="184" customWidth="1"/>
    <col min="8195" max="8195" width="17.7109375" style="184" customWidth="1"/>
    <col min="8196" max="8196" width="19" style="184" customWidth="1"/>
    <col min="8197" max="8197" width="22.140625" style="184" customWidth="1"/>
    <col min="8198" max="8448" width="9.140625" style="184"/>
    <col min="8449" max="8449" width="5.140625" style="184" customWidth="1"/>
    <col min="8450" max="8450" width="22.5703125" style="184" customWidth="1"/>
    <col min="8451" max="8451" width="17.7109375" style="184" customWidth="1"/>
    <col min="8452" max="8452" width="19" style="184" customWidth="1"/>
    <col min="8453" max="8453" width="22.140625" style="184" customWidth="1"/>
    <col min="8454" max="8704" width="9.140625" style="184"/>
    <col min="8705" max="8705" width="5.140625" style="184" customWidth="1"/>
    <col min="8706" max="8706" width="22.5703125" style="184" customWidth="1"/>
    <col min="8707" max="8707" width="17.7109375" style="184" customWidth="1"/>
    <col min="8708" max="8708" width="19" style="184" customWidth="1"/>
    <col min="8709" max="8709" width="22.140625" style="184" customWidth="1"/>
    <col min="8710" max="8960" width="9.140625" style="184"/>
    <col min="8961" max="8961" width="5.140625" style="184" customWidth="1"/>
    <col min="8962" max="8962" width="22.5703125" style="184" customWidth="1"/>
    <col min="8963" max="8963" width="17.7109375" style="184" customWidth="1"/>
    <col min="8964" max="8964" width="19" style="184" customWidth="1"/>
    <col min="8965" max="8965" width="22.140625" style="184" customWidth="1"/>
    <col min="8966" max="9216" width="9.140625" style="184"/>
    <col min="9217" max="9217" width="5.140625" style="184" customWidth="1"/>
    <col min="9218" max="9218" width="22.5703125" style="184" customWidth="1"/>
    <col min="9219" max="9219" width="17.7109375" style="184" customWidth="1"/>
    <col min="9220" max="9220" width="19" style="184" customWidth="1"/>
    <col min="9221" max="9221" width="22.140625" style="184" customWidth="1"/>
    <col min="9222" max="9472" width="9.140625" style="184"/>
    <col min="9473" max="9473" width="5.140625" style="184" customWidth="1"/>
    <col min="9474" max="9474" width="22.5703125" style="184" customWidth="1"/>
    <col min="9475" max="9475" width="17.7109375" style="184" customWidth="1"/>
    <col min="9476" max="9476" width="19" style="184" customWidth="1"/>
    <col min="9477" max="9477" width="22.140625" style="184" customWidth="1"/>
    <col min="9478" max="9728" width="9.140625" style="184"/>
    <col min="9729" max="9729" width="5.140625" style="184" customWidth="1"/>
    <col min="9730" max="9730" width="22.5703125" style="184" customWidth="1"/>
    <col min="9731" max="9731" width="17.7109375" style="184" customWidth="1"/>
    <col min="9732" max="9732" width="19" style="184" customWidth="1"/>
    <col min="9733" max="9733" width="22.140625" style="184" customWidth="1"/>
    <col min="9734" max="9984" width="9.140625" style="184"/>
    <col min="9985" max="9985" width="5.140625" style="184" customWidth="1"/>
    <col min="9986" max="9986" width="22.5703125" style="184" customWidth="1"/>
    <col min="9987" max="9987" width="17.7109375" style="184" customWidth="1"/>
    <col min="9988" max="9988" width="19" style="184" customWidth="1"/>
    <col min="9989" max="9989" width="22.140625" style="184" customWidth="1"/>
    <col min="9990" max="10240" width="9.140625" style="184"/>
    <col min="10241" max="10241" width="5.140625" style="184" customWidth="1"/>
    <col min="10242" max="10242" width="22.5703125" style="184" customWidth="1"/>
    <col min="10243" max="10243" width="17.7109375" style="184" customWidth="1"/>
    <col min="10244" max="10244" width="19" style="184" customWidth="1"/>
    <col min="10245" max="10245" width="22.140625" style="184" customWidth="1"/>
    <col min="10246" max="10496" width="9.140625" style="184"/>
    <col min="10497" max="10497" width="5.140625" style="184" customWidth="1"/>
    <col min="10498" max="10498" width="22.5703125" style="184" customWidth="1"/>
    <col min="10499" max="10499" width="17.7109375" style="184" customWidth="1"/>
    <col min="10500" max="10500" width="19" style="184" customWidth="1"/>
    <col min="10501" max="10501" width="22.140625" style="184" customWidth="1"/>
    <col min="10502" max="10752" width="9.140625" style="184"/>
    <col min="10753" max="10753" width="5.140625" style="184" customWidth="1"/>
    <col min="10754" max="10754" width="22.5703125" style="184" customWidth="1"/>
    <col min="10755" max="10755" width="17.7109375" style="184" customWidth="1"/>
    <col min="10756" max="10756" width="19" style="184" customWidth="1"/>
    <col min="10757" max="10757" width="22.140625" style="184" customWidth="1"/>
    <col min="10758" max="11008" width="9.140625" style="184"/>
    <col min="11009" max="11009" width="5.140625" style="184" customWidth="1"/>
    <col min="11010" max="11010" width="22.5703125" style="184" customWidth="1"/>
    <col min="11011" max="11011" width="17.7109375" style="184" customWidth="1"/>
    <col min="11012" max="11012" width="19" style="184" customWidth="1"/>
    <col min="11013" max="11013" width="22.140625" style="184" customWidth="1"/>
    <col min="11014" max="11264" width="9.140625" style="184"/>
    <col min="11265" max="11265" width="5.140625" style="184" customWidth="1"/>
    <col min="11266" max="11266" width="22.5703125" style="184" customWidth="1"/>
    <col min="11267" max="11267" width="17.7109375" style="184" customWidth="1"/>
    <col min="11268" max="11268" width="19" style="184" customWidth="1"/>
    <col min="11269" max="11269" width="22.140625" style="184" customWidth="1"/>
    <col min="11270" max="11520" width="9.140625" style="184"/>
    <col min="11521" max="11521" width="5.140625" style="184" customWidth="1"/>
    <col min="11522" max="11522" width="22.5703125" style="184" customWidth="1"/>
    <col min="11523" max="11523" width="17.7109375" style="184" customWidth="1"/>
    <col min="11524" max="11524" width="19" style="184" customWidth="1"/>
    <col min="11525" max="11525" width="22.140625" style="184" customWidth="1"/>
    <col min="11526" max="11776" width="9.140625" style="184"/>
    <col min="11777" max="11777" width="5.140625" style="184" customWidth="1"/>
    <col min="11778" max="11778" width="22.5703125" style="184" customWidth="1"/>
    <col min="11779" max="11779" width="17.7109375" style="184" customWidth="1"/>
    <col min="11780" max="11780" width="19" style="184" customWidth="1"/>
    <col min="11781" max="11781" width="22.140625" style="184" customWidth="1"/>
    <col min="11782" max="12032" width="9.140625" style="184"/>
    <col min="12033" max="12033" width="5.140625" style="184" customWidth="1"/>
    <col min="12034" max="12034" width="22.5703125" style="184" customWidth="1"/>
    <col min="12035" max="12035" width="17.7109375" style="184" customWidth="1"/>
    <col min="12036" max="12036" width="19" style="184" customWidth="1"/>
    <col min="12037" max="12037" width="22.140625" style="184" customWidth="1"/>
    <col min="12038" max="12288" width="9.140625" style="184"/>
    <col min="12289" max="12289" width="5.140625" style="184" customWidth="1"/>
    <col min="12290" max="12290" width="22.5703125" style="184" customWidth="1"/>
    <col min="12291" max="12291" width="17.7109375" style="184" customWidth="1"/>
    <col min="12292" max="12292" width="19" style="184" customWidth="1"/>
    <col min="12293" max="12293" width="22.140625" style="184" customWidth="1"/>
    <col min="12294" max="12544" width="9.140625" style="184"/>
    <col min="12545" max="12545" width="5.140625" style="184" customWidth="1"/>
    <col min="12546" max="12546" width="22.5703125" style="184" customWidth="1"/>
    <col min="12547" max="12547" width="17.7109375" style="184" customWidth="1"/>
    <col min="12548" max="12548" width="19" style="184" customWidth="1"/>
    <col min="12549" max="12549" width="22.140625" style="184" customWidth="1"/>
    <col min="12550" max="12800" width="9.140625" style="184"/>
    <col min="12801" max="12801" width="5.140625" style="184" customWidth="1"/>
    <col min="12802" max="12802" width="22.5703125" style="184" customWidth="1"/>
    <col min="12803" max="12803" width="17.7109375" style="184" customWidth="1"/>
    <col min="12804" max="12804" width="19" style="184" customWidth="1"/>
    <col min="12805" max="12805" width="22.140625" style="184" customWidth="1"/>
    <col min="12806" max="13056" width="9.140625" style="184"/>
    <col min="13057" max="13057" width="5.140625" style="184" customWidth="1"/>
    <col min="13058" max="13058" width="22.5703125" style="184" customWidth="1"/>
    <col min="13059" max="13059" width="17.7109375" style="184" customWidth="1"/>
    <col min="13060" max="13060" width="19" style="184" customWidth="1"/>
    <col min="13061" max="13061" width="22.140625" style="184" customWidth="1"/>
    <col min="13062" max="13312" width="9.140625" style="184"/>
    <col min="13313" max="13313" width="5.140625" style="184" customWidth="1"/>
    <col min="13314" max="13314" width="22.5703125" style="184" customWidth="1"/>
    <col min="13315" max="13315" width="17.7109375" style="184" customWidth="1"/>
    <col min="13316" max="13316" width="19" style="184" customWidth="1"/>
    <col min="13317" max="13317" width="22.140625" style="184" customWidth="1"/>
    <col min="13318" max="13568" width="9.140625" style="184"/>
    <col min="13569" max="13569" width="5.140625" style="184" customWidth="1"/>
    <col min="13570" max="13570" width="22.5703125" style="184" customWidth="1"/>
    <col min="13571" max="13571" width="17.7109375" style="184" customWidth="1"/>
    <col min="13572" max="13572" width="19" style="184" customWidth="1"/>
    <col min="13573" max="13573" width="22.140625" style="184" customWidth="1"/>
    <col min="13574" max="13824" width="9.140625" style="184"/>
    <col min="13825" max="13825" width="5.140625" style="184" customWidth="1"/>
    <col min="13826" max="13826" width="22.5703125" style="184" customWidth="1"/>
    <col min="13827" max="13827" width="17.7109375" style="184" customWidth="1"/>
    <col min="13828" max="13828" width="19" style="184" customWidth="1"/>
    <col min="13829" max="13829" width="22.140625" style="184" customWidth="1"/>
    <col min="13830" max="14080" width="9.140625" style="184"/>
    <col min="14081" max="14081" width="5.140625" style="184" customWidth="1"/>
    <col min="14082" max="14082" width="22.5703125" style="184" customWidth="1"/>
    <col min="14083" max="14083" width="17.7109375" style="184" customWidth="1"/>
    <col min="14084" max="14084" width="19" style="184" customWidth="1"/>
    <col min="14085" max="14085" width="22.140625" style="184" customWidth="1"/>
    <col min="14086" max="14336" width="9.140625" style="184"/>
    <col min="14337" max="14337" width="5.140625" style="184" customWidth="1"/>
    <col min="14338" max="14338" width="22.5703125" style="184" customWidth="1"/>
    <col min="14339" max="14339" width="17.7109375" style="184" customWidth="1"/>
    <col min="14340" max="14340" width="19" style="184" customWidth="1"/>
    <col min="14341" max="14341" width="22.140625" style="184" customWidth="1"/>
    <col min="14342" max="14592" width="9.140625" style="184"/>
    <col min="14593" max="14593" width="5.140625" style="184" customWidth="1"/>
    <col min="14594" max="14594" width="22.5703125" style="184" customWidth="1"/>
    <col min="14595" max="14595" width="17.7109375" style="184" customWidth="1"/>
    <col min="14596" max="14596" width="19" style="184" customWidth="1"/>
    <col min="14597" max="14597" width="22.140625" style="184" customWidth="1"/>
    <col min="14598" max="14848" width="9.140625" style="184"/>
    <col min="14849" max="14849" width="5.140625" style="184" customWidth="1"/>
    <col min="14850" max="14850" width="22.5703125" style="184" customWidth="1"/>
    <col min="14851" max="14851" width="17.7109375" style="184" customWidth="1"/>
    <col min="14852" max="14852" width="19" style="184" customWidth="1"/>
    <col min="14853" max="14853" width="22.140625" style="184" customWidth="1"/>
    <col min="14854" max="15104" width="9.140625" style="184"/>
    <col min="15105" max="15105" width="5.140625" style="184" customWidth="1"/>
    <col min="15106" max="15106" width="22.5703125" style="184" customWidth="1"/>
    <col min="15107" max="15107" width="17.7109375" style="184" customWidth="1"/>
    <col min="15108" max="15108" width="19" style="184" customWidth="1"/>
    <col min="15109" max="15109" width="22.140625" style="184" customWidth="1"/>
    <col min="15110" max="15360" width="9.140625" style="184"/>
    <col min="15361" max="15361" width="5.140625" style="184" customWidth="1"/>
    <col min="15362" max="15362" width="22.5703125" style="184" customWidth="1"/>
    <col min="15363" max="15363" width="17.7109375" style="184" customWidth="1"/>
    <col min="15364" max="15364" width="19" style="184" customWidth="1"/>
    <col min="15365" max="15365" width="22.140625" style="184" customWidth="1"/>
    <col min="15366" max="15616" width="9.140625" style="184"/>
    <col min="15617" max="15617" width="5.140625" style="184" customWidth="1"/>
    <col min="15618" max="15618" width="22.5703125" style="184" customWidth="1"/>
    <col min="15619" max="15619" width="17.7109375" style="184" customWidth="1"/>
    <col min="15620" max="15620" width="19" style="184" customWidth="1"/>
    <col min="15621" max="15621" width="22.140625" style="184" customWidth="1"/>
    <col min="15622" max="15872" width="9.140625" style="184"/>
    <col min="15873" max="15873" width="5.140625" style="184" customWidth="1"/>
    <col min="15874" max="15874" width="22.5703125" style="184" customWidth="1"/>
    <col min="15875" max="15875" width="17.7109375" style="184" customWidth="1"/>
    <col min="15876" max="15876" width="19" style="184" customWidth="1"/>
    <col min="15877" max="15877" width="22.140625" style="184" customWidth="1"/>
    <col min="15878" max="16128" width="9.140625" style="184"/>
    <col min="16129" max="16129" width="5.140625" style="184" customWidth="1"/>
    <col min="16130" max="16130" width="22.5703125" style="184" customWidth="1"/>
    <col min="16131" max="16131" width="17.7109375" style="184" customWidth="1"/>
    <col min="16132" max="16132" width="19" style="184" customWidth="1"/>
    <col min="16133" max="16133" width="22.140625" style="184" customWidth="1"/>
    <col min="16134" max="16384" width="9.140625" style="184"/>
  </cols>
  <sheetData>
    <row r="1" spans="1:9" s="170" customFormat="1" ht="21.75" customHeight="1">
      <c r="A1" s="368" t="s">
        <v>239</v>
      </c>
      <c r="B1" s="368"/>
      <c r="C1" s="368"/>
      <c r="D1" s="368"/>
      <c r="E1" s="368"/>
      <c r="F1" s="169"/>
      <c r="G1" s="169"/>
      <c r="H1" s="169"/>
      <c r="I1" s="169"/>
    </row>
    <row r="2" spans="1:9" s="174" customFormat="1" ht="39" customHeight="1">
      <c r="A2" s="171" t="s">
        <v>82</v>
      </c>
      <c r="B2" s="171" t="s">
        <v>129</v>
      </c>
      <c r="C2" s="172" t="s">
        <v>130</v>
      </c>
      <c r="D2" s="173" t="s">
        <v>131</v>
      </c>
      <c r="E2" s="173" t="s">
        <v>132</v>
      </c>
    </row>
    <row r="3" spans="1:9" s="177" customFormat="1" ht="20.100000000000001" customHeight="1">
      <c r="A3" s="175">
        <v>1</v>
      </c>
      <c r="B3" s="176" t="s">
        <v>55</v>
      </c>
      <c r="C3" s="185">
        <f>'11GER'!D4/'11GER'!C4</f>
        <v>1.215121935711738</v>
      </c>
      <c r="D3" s="185" t="str">
        <f>IF('11GER'!F4="-","-",'11GER'!G4/'11GER'!F4)</f>
        <v>-</v>
      </c>
      <c r="E3" s="185">
        <f>IF('11GER'!I4="-","-",'11GER'!J4/'11GER'!I4)</f>
        <v>2.1023622047244093</v>
      </c>
    </row>
    <row r="4" spans="1:9" s="177" customFormat="1" ht="20.100000000000001" customHeight="1">
      <c r="A4" s="175">
        <v>2</v>
      </c>
      <c r="B4" s="176" t="s">
        <v>15</v>
      </c>
      <c r="C4" s="185">
        <f>'11GER'!D5/'11GER'!C5</f>
        <v>0.77562366956553364</v>
      </c>
      <c r="D4" s="185">
        <f>IF('11GER'!F5="-","-",'11GER'!G5/'11GER'!F5)</f>
        <v>0.79526183821218566</v>
      </c>
      <c r="E4" s="185">
        <f>IF('11GER'!I5="-","-",'11GER'!J5/'11GER'!I5)</f>
        <v>0.63915843727017818</v>
      </c>
    </row>
    <row r="5" spans="1:9" s="177" customFormat="1" ht="20.100000000000001" customHeight="1">
      <c r="A5" s="175">
        <v>3</v>
      </c>
      <c r="B5" s="176" t="s">
        <v>16</v>
      </c>
      <c r="C5" s="185">
        <f>'11GER'!D6/'11GER'!C6</f>
        <v>0.89738829776770346</v>
      </c>
      <c r="D5" s="185" t="str">
        <f>IF('11GER'!F6="-","-",'11GER'!G6/'11GER'!F6)</f>
        <v>-</v>
      </c>
      <c r="E5" s="185">
        <f>IF('11GER'!I6="-","-",'11GER'!J6/'11GER'!I6)</f>
        <v>0.84177863171395229</v>
      </c>
    </row>
    <row r="6" spans="1:9" s="177" customFormat="1" ht="20.100000000000001" customHeight="1">
      <c r="A6" s="175">
        <v>4</v>
      </c>
      <c r="B6" s="178" t="s">
        <v>17</v>
      </c>
      <c r="C6" s="185">
        <f>'11GER'!D7/'11GER'!C7</f>
        <v>0.99425244416765191</v>
      </c>
      <c r="D6" s="185">
        <f>IF('11GER'!F7="-","-",'11GER'!G7/'11GER'!F7)</f>
        <v>0.93364429515344161</v>
      </c>
      <c r="E6" s="185">
        <f>IF('11GER'!I7="-","-",'11GER'!J7/'11GER'!I7)</f>
        <v>0.99906120960851397</v>
      </c>
    </row>
    <row r="7" spans="1:9" s="177" customFormat="1" ht="20.100000000000001" customHeight="1">
      <c r="A7" s="175">
        <v>5</v>
      </c>
      <c r="B7" s="178" t="s">
        <v>18</v>
      </c>
      <c r="C7" s="185">
        <f>'11GER'!D8/'11GER'!C8</f>
        <v>0.79963435485937062</v>
      </c>
      <c r="D7" s="185">
        <f>IF('11GER'!F8="-","-",'11GER'!G8/'11GER'!F8)</f>
        <v>0.66750166625781682</v>
      </c>
      <c r="E7" s="185">
        <f>IF('11GER'!I8="-","-",'11GER'!J8/'11GER'!I8)</f>
        <v>0.90945363665713252</v>
      </c>
    </row>
    <row r="8" spans="1:9" s="177" customFormat="1" ht="20.100000000000001" customHeight="1">
      <c r="A8" s="175">
        <v>6</v>
      </c>
      <c r="B8" s="176" t="s">
        <v>19</v>
      </c>
      <c r="C8" s="185">
        <f>'11GER'!D9/'11GER'!C9</f>
        <v>1.1396514607564647</v>
      </c>
      <c r="D8" s="185">
        <f>IF('11GER'!F9="-","-",'11GER'!G9/'11GER'!F9)</f>
        <v>1.0228601249892362</v>
      </c>
      <c r="E8" s="185" t="str">
        <f>IF('11GER'!I9="-","-",'11GER'!J9/'11GER'!I9)</f>
        <v>-</v>
      </c>
    </row>
    <row r="9" spans="1:9" s="177" customFormat="1" ht="20.100000000000001" customHeight="1">
      <c r="A9" s="175">
        <v>7</v>
      </c>
      <c r="B9" s="176" t="s">
        <v>56</v>
      </c>
      <c r="C9" s="185">
        <f>'11GER'!D10/'11GER'!C10</f>
        <v>0.90103472045728306</v>
      </c>
      <c r="D9" s="185">
        <f>IF('11GER'!F10="-","-",'11GER'!G10/'11GER'!F10)</f>
        <v>0.81706566594148433</v>
      </c>
      <c r="E9" s="185">
        <f>IF('11GER'!I10="-","-",'11GER'!J10/'11GER'!I10)</f>
        <v>0.8880748338201554</v>
      </c>
    </row>
    <row r="10" spans="1:9" s="177" customFormat="1" ht="20.100000000000001" customHeight="1">
      <c r="A10" s="175">
        <v>8</v>
      </c>
      <c r="B10" s="176" t="s">
        <v>21</v>
      </c>
      <c r="C10" s="185">
        <f>'11GER'!D11/'11GER'!C11</f>
        <v>1.3065442217486685</v>
      </c>
      <c r="D10" s="185">
        <f>IF('11GER'!F11="-","-",'11GER'!G11/'11GER'!F11)</f>
        <v>1.1770557029177717</v>
      </c>
      <c r="E10" s="185">
        <f>IF('11GER'!I11="-","-",'11GER'!J11/'11GER'!I11)</f>
        <v>0.41689615695697557</v>
      </c>
    </row>
    <row r="11" spans="1:9" s="177" customFormat="1" ht="20.100000000000001" customHeight="1">
      <c r="A11" s="175">
        <v>9</v>
      </c>
      <c r="B11" s="176" t="s">
        <v>22</v>
      </c>
      <c r="C11" s="185">
        <f>'11GER'!D12/'11GER'!C12</f>
        <v>2.0580608895458794</v>
      </c>
      <c r="D11" s="185">
        <f>IF('11GER'!F12="-","-",'11GER'!G12/'11GER'!F12)</f>
        <v>1.5688723205964585</v>
      </c>
      <c r="E11" s="185">
        <f>IF('11GER'!I12="-","-",'11GER'!J12/'11GER'!I12)</f>
        <v>0.4270026459741435</v>
      </c>
    </row>
    <row r="12" spans="1:9" s="177" customFormat="1" ht="20.100000000000001" customHeight="1">
      <c r="A12" s="175">
        <v>10</v>
      </c>
      <c r="B12" s="176" t="s">
        <v>23</v>
      </c>
      <c r="C12" s="185">
        <f>'11GER'!D13/'11GER'!C13</f>
        <v>1.0320953457352784</v>
      </c>
      <c r="D12" s="185">
        <f>IF('11GER'!F13="-","-",'11GER'!G13/'11GER'!F13)</f>
        <v>0.88535198584100272</v>
      </c>
      <c r="E12" s="185" t="str">
        <f>IF('11GER'!I13="-","-",'11GER'!J13/'11GER'!I13)</f>
        <v>-</v>
      </c>
    </row>
    <row r="13" spans="1:9" s="177" customFormat="1" ht="20.100000000000001" customHeight="1">
      <c r="A13" s="175">
        <v>11</v>
      </c>
      <c r="B13" s="176" t="s">
        <v>24</v>
      </c>
      <c r="C13" s="185">
        <f>'11GER'!D14/'11GER'!C14</f>
        <v>1.2034454125488947</v>
      </c>
      <c r="D13" s="185">
        <f>IF('11GER'!F14="-","-",'11GER'!G14/'11GER'!F14)</f>
        <v>1.1598571065263692</v>
      </c>
      <c r="E13" s="185">
        <f>IF('11GER'!I14="-","-",'11GER'!J14/'11GER'!I14)</f>
        <v>1.1558547759261761</v>
      </c>
    </row>
    <row r="14" spans="1:9" s="177" customFormat="1" ht="20.100000000000001" customHeight="1">
      <c r="A14" s="175">
        <v>12</v>
      </c>
      <c r="B14" s="176" t="s">
        <v>25</v>
      </c>
      <c r="C14" s="185">
        <f>'11GER'!D15/'11GER'!C15</f>
        <v>0.79176411288485471</v>
      </c>
      <c r="D14" s="185">
        <f>IF('11GER'!F15="-","-",'11GER'!G15/'11GER'!F15)</f>
        <v>0.80508356324059827</v>
      </c>
      <c r="E14" s="185">
        <f>IF('11GER'!I15="-","-",'11GER'!J15/'11GER'!I15)</f>
        <v>0.8979438288287428</v>
      </c>
    </row>
    <row r="15" spans="1:9" s="177" customFormat="1" ht="20.100000000000001" customHeight="1">
      <c r="A15" s="175">
        <v>13</v>
      </c>
      <c r="B15" s="176" t="s">
        <v>26</v>
      </c>
      <c r="C15" s="185">
        <f>'11GER'!D16/'11GER'!C16</f>
        <v>0.96406426879467322</v>
      </c>
      <c r="D15" s="185">
        <f>IF('11GER'!F16="-","-",'11GER'!G16/'11GER'!F16)</f>
        <v>0.89238637577560576</v>
      </c>
      <c r="E15" s="185" t="str">
        <f>IF('11GER'!I16="-","-",'11GER'!J16/'11GER'!I16)</f>
        <v>-</v>
      </c>
    </row>
    <row r="16" spans="1:9" s="177" customFormat="1" ht="20.100000000000001" customHeight="1">
      <c r="A16" s="179">
        <v>14</v>
      </c>
      <c r="B16" s="176" t="s">
        <v>27</v>
      </c>
      <c r="C16" s="185">
        <f>'11GER'!D17/'11GER'!C17</f>
        <v>1.0221581722103712</v>
      </c>
      <c r="D16" s="185">
        <f>IF('11GER'!F17="-","-",'11GER'!G17/'11GER'!F17)</f>
        <v>0.99980193010052587</v>
      </c>
      <c r="E16" s="185">
        <f>IF('11GER'!I17="-","-",'11GER'!J17/'11GER'!I17)</f>
        <v>1.0327961018074294</v>
      </c>
    </row>
    <row r="17" spans="1:5" s="177" customFormat="1" ht="20.100000000000001" customHeight="1">
      <c r="A17" s="175">
        <v>15</v>
      </c>
      <c r="B17" s="176" t="s">
        <v>57</v>
      </c>
      <c r="C17" s="185">
        <f>'11GER'!D18/'11GER'!C18</f>
        <v>1.0347288601577529</v>
      </c>
      <c r="D17" s="185">
        <f>IF('11GER'!F18="-","-",'11GER'!G18/'11GER'!F18)</f>
        <v>1.2776785941760469</v>
      </c>
      <c r="E17" s="185">
        <f>IF('11GER'!I18="-","-",'11GER'!J18/'11GER'!I18)</f>
        <v>0.68443223041263501</v>
      </c>
    </row>
    <row r="18" spans="1:5" s="177" customFormat="1" ht="20.100000000000001" customHeight="1">
      <c r="A18" s="175">
        <v>16</v>
      </c>
      <c r="B18" s="176" t="s">
        <v>29</v>
      </c>
      <c r="C18" s="185">
        <f>'11GER'!D19/'11GER'!C19</f>
        <v>0.95160174911732254</v>
      </c>
      <c r="D18" s="185">
        <f>IF('11GER'!F19="-","-",'11GER'!G19/'11GER'!F19)</f>
        <v>0.77059507241035941</v>
      </c>
      <c r="E18" s="185">
        <f>IF('11GER'!I19="-","-",'11GER'!J19/'11GER'!I19)</f>
        <v>1.1639240080508586</v>
      </c>
    </row>
    <row r="19" spans="1:5" s="177" customFormat="1" ht="20.100000000000001" customHeight="1">
      <c r="A19" s="175">
        <v>17</v>
      </c>
      <c r="B19" s="176" t="s">
        <v>30</v>
      </c>
      <c r="C19" s="185">
        <f>'11GER'!D20/'11GER'!C20</f>
        <v>0.93850248366566535</v>
      </c>
      <c r="D19" s="185">
        <f>IF('11GER'!F20="-","-",'11GER'!G20/'11GER'!F20)</f>
        <v>0.83474556238809361</v>
      </c>
      <c r="E19" s="185">
        <f>IF('11GER'!I20="-","-",'11GER'!J20/'11GER'!I20)</f>
        <v>0.82881118418154087</v>
      </c>
    </row>
    <row r="20" spans="1:5" s="177" customFormat="1" ht="20.100000000000001" customHeight="1">
      <c r="A20" s="175">
        <v>18</v>
      </c>
      <c r="B20" s="176" t="s">
        <v>31</v>
      </c>
      <c r="C20" s="185">
        <f>'11GER'!D21/'11GER'!C21</f>
        <v>1.4245407509098276</v>
      </c>
      <c r="D20" s="185">
        <f>IF('11GER'!F21="-","-",'11GER'!G21/'11GER'!F21)</f>
        <v>1.8052329946970731</v>
      </c>
      <c r="E20" s="185">
        <f>IF('11GER'!I21="-","-",'11GER'!J21/'11GER'!I21)</f>
        <v>1.1511587544458117</v>
      </c>
    </row>
    <row r="21" spans="1:5" s="177" customFormat="1" ht="20.100000000000001" customHeight="1">
      <c r="A21" s="175">
        <v>19</v>
      </c>
      <c r="B21" s="176" t="s">
        <v>133</v>
      </c>
      <c r="C21" s="185">
        <f>'11GER'!D22/'11GER'!C22</f>
        <v>2.8040344722391706</v>
      </c>
      <c r="D21" s="185" t="str">
        <f>IF('11GER'!F22="-","-",'11GER'!G22/'11GER'!F22)</f>
        <v>-</v>
      </c>
      <c r="E21" s="185">
        <f>IF('11GER'!I22="-","-",'11GER'!J22/'11GER'!I22)</f>
        <v>3.0937517153050957</v>
      </c>
    </row>
    <row r="22" spans="1:5" s="177" customFormat="1" ht="20.100000000000001" customHeight="1">
      <c r="A22" s="175">
        <v>20</v>
      </c>
      <c r="B22" s="176" t="s">
        <v>33</v>
      </c>
      <c r="C22" s="185">
        <f>'11GER'!D23/'11GER'!C23</f>
        <v>0.65078658781853016</v>
      </c>
      <c r="D22" s="185">
        <f>IF('11GER'!F23="-","-",'11GER'!G23/'11GER'!F23)</f>
        <v>0.77603516925788718</v>
      </c>
      <c r="E22" s="185">
        <f>IF('11GER'!I23="-","-",'11GER'!J23/'11GER'!I23)</f>
        <v>0.67762643695925495</v>
      </c>
    </row>
    <row r="23" spans="1:5" s="177" customFormat="1" ht="20.100000000000001" customHeight="1">
      <c r="A23" s="175">
        <v>21</v>
      </c>
      <c r="B23" s="176" t="s">
        <v>34</v>
      </c>
      <c r="C23" s="185">
        <f>'11GER'!D24/'11GER'!C24</f>
        <v>0.87727673476264412</v>
      </c>
      <c r="D23" s="185">
        <f>IF('11GER'!F24="-","-",'11GER'!G24/'11GER'!F24)</f>
        <v>0.86955607491932396</v>
      </c>
      <c r="E23" s="185">
        <f>IF('11GER'!I24="-","-",'11GER'!J24/'11GER'!I24)</f>
        <v>0.61407071043471373</v>
      </c>
    </row>
    <row r="24" spans="1:5" s="177" customFormat="1" ht="20.100000000000001" customHeight="1">
      <c r="A24" s="175">
        <v>22</v>
      </c>
      <c r="B24" s="176" t="s">
        <v>35</v>
      </c>
      <c r="C24" s="185">
        <f>'11GER'!D25/'11GER'!C25</f>
        <v>0.98715422420179855</v>
      </c>
      <c r="D24" s="185">
        <f>IF('11GER'!F25="-","-",'11GER'!G25/'11GER'!F25)</f>
        <v>0.99979203649159887</v>
      </c>
      <c r="E24" s="185">
        <f>IF('11GER'!I25="-","-",'11GER'!J25/'11GER'!I25)</f>
        <v>0.89279714350835271</v>
      </c>
    </row>
    <row r="25" spans="1:5" s="177" customFormat="1" ht="20.100000000000001" customHeight="1">
      <c r="A25" s="175">
        <v>23</v>
      </c>
      <c r="B25" s="176" t="s">
        <v>36</v>
      </c>
      <c r="C25" s="185">
        <f>'11GER'!D26/'11GER'!C26</f>
        <v>1.0249284518727775</v>
      </c>
      <c r="D25" s="185">
        <f>IF('11GER'!F26="-","-",'11GER'!G26/'11GER'!F26)</f>
        <v>0.87761642747745205</v>
      </c>
      <c r="E25" s="185">
        <f>IF('11GER'!I26="-","-",'11GER'!J26/'11GER'!I26)</f>
        <v>1.07363233763369</v>
      </c>
    </row>
    <row r="26" spans="1:5" s="177" customFormat="1" ht="20.100000000000001" customHeight="1">
      <c r="A26" s="175">
        <v>24</v>
      </c>
      <c r="B26" s="176" t="s">
        <v>37</v>
      </c>
      <c r="C26" s="185">
        <f>'11GER'!D27/'11GER'!C27</f>
        <v>0.97854410226115618</v>
      </c>
      <c r="D26" s="185">
        <f>IF('11GER'!F27="-","-",'11GER'!G27/'11GER'!F27)</f>
        <v>1.4887218045112784</v>
      </c>
      <c r="E26" s="185">
        <f>IF('11GER'!I27="-","-",'11GER'!J27/'11GER'!I27)</f>
        <v>0.96285631352183576</v>
      </c>
    </row>
    <row r="27" spans="1:5" s="177" customFormat="1" ht="20.100000000000001" customHeight="1">
      <c r="A27" s="175">
        <v>25</v>
      </c>
      <c r="B27" s="176" t="s">
        <v>38</v>
      </c>
      <c r="C27" s="185">
        <f>'11GER'!D28/'11GER'!C28</f>
        <v>0.70968031227205308</v>
      </c>
      <c r="D27" s="185" t="str">
        <f>IF('11GER'!F28="-","-",'11GER'!G28/'11GER'!F28)</f>
        <v>-</v>
      </c>
      <c r="E27" s="185">
        <f>IF('11GER'!I28="-","-",'11GER'!J28/'11GER'!I28)</f>
        <v>1.0547970744794366</v>
      </c>
    </row>
    <row r="28" spans="1:5" s="177" customFormat="1" ht="20.100000000000001" customHeight="1">
      <c r="A28" s="175">
        <v>26</v>
      </c>
      <c r="B28" s="176" t="s">
        <v>39</v>
      </c>
      <c r="C28" s="185">
        <f>'11GER'!D29/'11GER'!C29</f>
        <v>0.84621805253609061</v>
      </c>
      <c r="D28" s="185">
        <f>IF('11GER'!F29="-","-",'11GER'!G29/'11GER'!F29)</f>
        <v>0.86175582107244819</v>
      </c>
      <c r="E28" s="185">
        <f>IF('11GER'!I29="-","-",'11GER'!J29/'11GER'!I29)</f>
        <v>0.8513652529449327</v>
      </c>
    </row>
    <row r="29" spans="1:5" s="177" customFormat="1" ht="20.100000000000001" customHeight="1">
      <c r="A29" s="175">
        <v>27</v>
      </c>
      <c r="B29" s="180" t="s">
        <v>40</v>
      </c>
      <c r="C29" s="185">
        <f>'11GER'!D30/'11GER'!C30</f>
        <v>0.86374652663521778</v>
      </c>
      <c r="D29" s="185">
        <f>IF('11GER'!F30="-","-",'11GER'!G30/'11GER'!F30)</f>
        <v>0.81819508365263172</v>
      </c>
      <c r="E29" s="185" t="str">
        <f>IF('11GER'!I30="-","-",'11GER'!J30/'11GER'!I30)</f>
        <v>-</v>
      </c>
    </row>
    <row r="30" spans="1:5" s="177" customFormat="1" ht="20.100000000000001" customHeight="1">
      <c r="A30" s="175">
        <v>28</v>
      </c>
      <c r="B30" s="176" t="s">
        <v>41</v>
      </c>
      <c r="C30" s="185">
        <f>'11GER'!D31/'11GER'!C31</f>
        <v>1.0906146167861526</v>
      </c>
      <c r="D30" s="185">
        <f>IF('11GER'!F31="-","-",'11GER'!G31/'11GER'!F31)</f>
        <v>1.1425288340515125</v>
      </c>
      <c r="E30" s="185" t="str">
        <f>IF('11GER'!I31="-","-",'11GER'!J31/'11GER'!I31)</f>
        <v>-</v>
      </c>
    </row>
    <row r="31" spans="1:5" s="177" customFormat="1" ht="20.100000000000001" customHeight="1">
      <c r="A31" s="175">
        <v>29</v>
      </c>
      <c r="B31" s="164" t="s">
        <v>42</v>
      </c>
      <c r="C31" s="185">
        <f>'11GER'!D32/'11GER'!C32</f>
        <v>0.80410388187731963</v>
      </c>
      <c r="D31" s="185">
        <f>IF('11GER'!F32="-","-",'11GER'!G32/'11GER'!F32)</f>
        <v>0.70754617177702284</v>
      </c>
      <c r="E31" s="185">
        <f>IF('11GER'!I32="-","-",'11GER'!J32/'11GER'!I32)</f>
        <v>0.71864098036655466</v>
      </c>
    </row>
    <row r="32" spans="1:5" s="177" customFormat="1" ht="20.100000000000001" customHeight="1">
      <c r="A32" s="175">
        <v>30</v>
      </c>
      <c r="B32" s="165" t="s">
        <v>43</v>
      </c>
      <c r="C32" s="185">
        <f>'11GER'!D33/'11GER'!C33</f>
        <v>1.2093762195100906</v>
      </c>
      <c r="D32" s="185">
        <f>IF('11GER'!F33="-","-",'11GER'!G33/'11GER'!F33)</f>
        <v>1.180171126069538</v>
      </c>
      <c r="E32" s="185">
        <f>IF('11GER'!I33="-","-",'11GER'!J33/'11GER'!I33)</f>
        <v>1.8363099083904058</v>
      </c>
    </row>
    <row r="33" spans="1:5" s="177" customFormat="1" ht="20.100000000000001" customHeight="1">
      <c r="A33" s="175">
        <v>31</v>
      </c>
      <c r="B33" s="161" t="s">
        <v>44</v>
      </c>
      <c r="C33" s="185">
        <f>'11GER'!D34/'11GER'!C34</f>
        <v>0.85285320160651712</v>
      </c>
      <c r="D33" s="185">
        <f>IF('11GER'!F34="-","-",'11GER'!G34/'11GER'!F34)</f>
        <v>0.88366061828756826</v>
      </c>
      <c r="E33" s="185">
        <f>IF('11GER'!I34="-","-",'11GER'!J34/'11GER'!I34)</f>
        <v>0.80563672281745036</v>
      </c>
    </row>
    <row r="34" spans="1:5" s="177" customFormat="1" ht="20.100000000000001" customHeight="1">
      <c r="A34" s="175">
        <v>32</v>
      </c>
      <c r="B34" s="164" t="s">
        <v>45</v>
      </c>
      <c r="C34" s="185">
        <f>'11GER'!D35/'11GER'!C35</f>
        <v>0.70746343394868483</v>
      </c>
      <c r="D34" s="185">
        <f>IF('11GER'!F35="-","-",'11GER'!G35/'11GER'!F35)</f>
        <v>0.68156282178642691</v>
      </c>
      <c r="E34" s="185">
        <f>IF('11GER'!I35="-","-",'11GER'!J35/'11GER'!I35)</f>
        <v>0.58667432243532991</v>
      </c>
    </row>
    <row r="35" spans="1:5" s="177" customFormat="1" ht="20.100000000000001" customHeight="1">
      <c r="A35" s="175">
        <v>33</v>
      </c>
      <c r="B35" s="176" t="s">
        <v>47</v>
      </c>
      <c r="C35" s="185">
        <f>'11GER'!D36/'11GER'!C36</f>
        <v>1.0038216207655439</v>
      </c>
      <c r="D35" s="185">
        <f>IF('11GER'!F36="-","-",'11GER'!G36/'11GER'!F36)</f>
        <v>1.0676834461784031</v>
      </c>
      <c r="E35" s="185">
        <f>IF('11GER'!I36="-","-",'11GER'!J36/'11GER'!I36)</f>
        <v>0.74350368004283129</v>
      </c>
    </row>
    <row r="36" spans="1:5" s="177" customFormat="1" ht="20.100000000000001" customHeight="1">
      <c r="A36" s="175">
        <v>34</v>
      </c>
      <c r="B36" s="176" t="s">
        <v>58</v>
      </c>
      <c r="C36" s="185">
        <f>'11GER'!D37/'11GER'!C37</f>
        <v>1.0516353407883314</v>
      </c>
      <c r="D36" s="185">
        <f>IF('11GER'!F37="-","-",'11GER'!G37/'11GER'!F37)</f>
        <v>0.98625067130190824</v>
      </c>
      <c r="E36" s="185">
        <f>IF('11GER'!I37="-","-",'11GER'!J37/'11GER'!I37)</f>
        <v>1.0375934080022089</v>
      </c>
    </row>
    <row r="37" spans="1:5" s="177" customFormat="1" ht="20.100000000000001" customHeight="1">
      <c r="A37" s="175">
        <v>35</v>
      </c>
      <c r="B37" s="176" t="s">
        <v>48</v>
      </c>
      <c r="C37" s="185">
        <f>'11GER'!D38/'11GER'!C38</f>
        <v>0.78403410964321363</v>
      </c>
      <c r="D37" s="185">
        <f>IF('11GER'!F38="-","-",'11GER'!G38/'11GER'!F38)</f>
        <v>0.76551860155633888</v>
      </c>
      <c r="E37" s="185">
        <f>IF('11GER'!I38="-","-",'11GER'!J38/'11GER'!I38)</f>
        <v>0.70578290768651619</v>
      </c>
    </row>
    <row r="38" spans="1:5" s="181" customFormat="1" ht="20.100000000000001" customHeight="1">
      <c r="A38" s="369" t="s">
        <v>49</v>
      </c>
      <c r="B38" s="370"/>
      <c r="C38" s="186">
        <f>'11GER'!D39/'11GER'!C39</f>
        <v>0.88759597742420915</v>
      </c>
      <c r="D38" s="186">
        <f>IF('11GER'!F39=0,"-",'11GER'!G39/'11GER'!F39)</f>
        <v>0.88960264045802362</v>
      </c>
      <c r="E38" s="186">
        <f>IF('11GER'!I39="-","-",'11GER'!J39/'11GER'!I39)</f>
        <v>0.78512472246756293</v>
      </c>
    </row>
    <row r="39" spans="1:5" s="183" customFormat="1" ht="15.95" customHeight="1">
      <c r="A39" s="182"/>
      <c r="C39" s="184"/>
    </row>
  </sheetData>
  <mergeCells count="2">
    <mergeCell ref="A1:E1"/>
    <mergeCell ref="A38:B38"/>
  </mergeCells>
  <printOptions horizontalCentered="1"/>
  <pageMargins left="0.62" right="0.55000000000000004" top="0.57999999999999996" bottom="0.61" header="0.31" footer="0.23"/>
  <pageSetup paperSize="9" scale="92" firstPageNumber="24" orientation="portrait" useFirstPageNumber="1" r:id="rId1"/>
  <headerFooter alignWithMargins="0">
    <oddFooter>&amp;L&amp;"Arial,Italic"&amp;9AISHE 2012-13&amp;CT-&amp;P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W67"/>
  <sheetViews>
    <sheetView view="pageBreakPreview" zoomScaleSheetLayoutView="100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O23" sqref="O23"/>
    </sheetView>
  </sheetViews>
  <sheetFormatPr defaultRowHeight="15"/>
  <cols>
    <col min="1" max="1" width="17.42578125" style="134" customWidth="1"/>
    <col min="2" max="2" width="7.140625" style="134" customWidth="1"/>
    <col min="3" max="3" width="8.42578125" style="134" customWidth="1"/>
    <col min="4" max="4" width="8.5703125" style="134" customWidth="1"/>
    <col min="5" max="5" width="7.28515625" style="134" customWidth="1"/>
    <col min="6" max="6" width="8.28515625" style="134" customWidth="1"/>
    <col min="7" max="7" width="7.140625" style="134" customWidth="1"/>
    <col min="8" max="8" width="6.28515625" style="134" customWidth="1"/>
    <col min="9" max="9" width="8.140625" style="134" customWidth="1"/>
    <col min="10" max="11" width="6.7109375" style="134" customWidth="1"/>
    <col min="12" max="12" width="7.7109375" style="134" customWidth="1"/>
    <col min="13" max="13" width="8.140625" style="134" customWidth="1"/>
    <col min="14" max="21" width="9" style="134" customWidth="1"/>
    <col min="22" max="22" width="10.140625" style="134" bestFit="1" customWidth="1"/>
    <col min="23" max="16384" width="9.140625" style="134"/>
  </cols>
  <sheetData>
    <row r="1" spans="1:23" s="215" customFormat="1" ht="36.75" customHeight="1">
      <c r="A1" s="216" t="s">
        <v>240</v>
      </c>
      <c r="B1" s="371" t="s">
        <v>189</v>
      </c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1" t="s">
        <v>190</v>
      </c>
      <c r="O1" s="372"/>
      <c r="P1" s="372"/>
      <c r="Q1" s="372"/>
      <c r="R1" s="372"/>
      <c r="S1" s="372"/>
      <c r="T1" s="372"/>
      <c r="U1" s="372"/>
      <c r="V1" s="372"/>
    </row>
    <row r="2" spans="1:23" ht="21.75" customHeight="1">
      <c r="A2" s="379" t="s">
        <v>2</v>
      </c>
      <c r="B2" s="373" t="s">
        <v>12</v>
      </c>
      <c r="C2" s="374"/>
      <c r="D2" s="375"/>
      <c r="E2" s="373" t="s">
        <v>124</v>
      </c>
      <c r="F2" s="374"/>
      <c r="G2" s="375"/>
      <c r="H2" s="373" t="s">
        <v>125</v>
      </c>
      <c r="I2" s="374"/>
      <c r="J2" s="375"/>
      <c r="K2" s="373" t="s">
        <v>134</v>
      </c>
      <c r="L2" s="374"/>
      <c r="M2" s="375"/>
      <c r="N2" s="373" t="s">
        <v>135</v>
      </c>
      <c r="O2" s="374"/>
      <c r="P2" s="375"/>
      <c r="Q2" s="373" t="s">
        <v>121</v>
      </c>
      <c r="R2" s="374"/>
      <c r="S2" s="375"/>
      <c r="T2" s="376" t="s">
        <v>122</v>
      </c>
      <c r="U2" s="377"/>
      <c r="V2" s="378"/>
    </row>
    <row r="3" spans="1:23" ht="21.75" customHeight="1">
      <c r="A3" s="361"/>
      <c r="B3" s="88" t="s">
        <v>91</v>
      </c>
      <c r="C3" s="88" t="s">
        <v>92</v>
      </c>
      <c r="D3" s="88" t="s">
        <v>12</v>
      </c>
      <c r="E3" s="88" t="s">
        <v>91</v>
      </c>
      <c r="F3" s="88" t="s">
        <v>92</v>
      </c>
      <c r="G3" s="88" t="s">
        <v>12</v>
      </c>
      <c r="H3" s="88" t="s">
        <v>91</v>
      </c>
      <c r="I3" s="88" t="s">
        <v>92</v>
      </c>
      <c r="J3" s="88" t="s">
        <v>12</v>
      </c>
      <c r="K3" s="88" t="s">
        <v>91</v>
      </c>
      <c r="L3" s="88" t="s">
        <v>92</v>
      </c>
      <c r="M3" s="88" t="s">
        <v>12</v>
      </c>
      <c r="N3" s="88" t="s">
        <v>91</v>
      </c>
      <c r="O3" s="88" t="s">
        <v>92</v>
      </c>
      <c r="P3" s="88" t="s">
        <v>12</v>
      </c>
      <c r="Q3" s="88" t="s">
        <v>91</v>
      </c>
      <c r="R3" s="88" t="s">
        <v>92</v>
      </c>
      <c r="S3" s="88" t="s">
        <v>12</v>
      </c>
      <c r="T3" s="88" t="s">
        <v>91</v>
      </c>
      <c r="U3" s="88" t="s">
        <v>92</v>
      </c>
      <c r="V3" s="88" t="s">
        <v>12</v>
      </c>
    </row>
    <row r="4" spans="1:23" ht="30">
      <c r="A4" s="188" t="s">
        <v>55</v>
      </c>
      <c r="B4" s="131">
        <v>123</v>
      </c>
      <c r="C4" s="131">
        <v>51</v>
      </c>
      <c r="D4" s="131">
        <v>174</v>
      </c>
      <c r="E4" s="131">
        <v>2</v>
      </c>
      <c r="F4" s="131">
        <v>0</v>
      </c>
      <c r="G4" s="131">
        <v>2</v>
      </c>
      <c r="H4" s="131">
        <v>0</v>
      </c>
      <c r="I4" s="131">
        <v>2</v>
      </c>
      <c r="J4" s="131">
        <v>2</v>
      </c>
      <c r="K4" s="131">
        <v>5</v>
      </c>
      <c r="L4" s="131">
        <v>2</v>
      </c>
      <c r="M4" s="131">
        <v>7</v>
      </c>
      <c r="N4" s="131">
        <v>3</v>
      </c>
      <c r="O4" s="131">
        <v>0</v>
      </c>
      <c r="P4" s="131">
        <v>3</v>
      </c>
      <c r="Q4" s="131">
        <v>2</v>
      </c>
      <c r="R4" s="131">
        <v>3</v>
      </c>
      <c r="S4" s="131">
        <v>5</v>
      </c>
      <c r="T4" s="131">
        <v>4</v>
      </c>
      <c r="U4" s="131">
        <v>3</v>
      </c>
      <c r="V4" s="131">
        <v>7</v>
      </c>
      <c r="W4" s="134">
        <f>RANK(D4,$D$4:$D$38,0)</f>
        <v>32</v>
      </c>
    </row>
    <row r="5" spans="1:23" ht="18" customHeight="1">
      <c r="A5" s="188" t="s">
        <v>15</v>
      </c>
      <c r="B5" s="131">
        <v>109467</v>
      </c>
      <c r="C5" s="131">
        <v>62684</v>
      </c>
      <c r="D5" s="131">
        <v>172151</v>
      </c>
      <c r="E5" s="131">
        <v>11072</v>
      </c>
      <c r="F5" s="131">
        <v>7524</v>
      </c>
      <c r="G5" s="131">
        <v>18596</v>
      </c>
      <c r="H5" s="131">
        <v>2768</v>
      </c>
      <c r="I5" s="131">
        <v>1290</v>
      </c>
      <c r="J5" s="131">
        <v>4058</v>
      </c>
      <c r="K5" s="131">
        <v>31489</v>
      </c>
      <c r="L5" s="131">
        <v>15738</v>
      </c>
      <c r="M5" s="131">
        <v>47227</v>
      </c>
      <c r="N5" s="131">
        <v>480</v>
      </c>
      <c r="O5" s="131">
        <v>261</v>
      </c>
      <c r="P5" s="131">
        <v>741</v>
      </c>
      <c r="Q5" s="131">
        <v>3975</v>
      </c>
      <c r="R5" s="131">
        <v>2503</v>
      </c>
      <c r="S5" s="131">
        <v>6478</v>
      </c>
      <c r="T5" s="131">
        <v>1020</v>
      </c>
      <c r="U5" s="131">
        <v>1078</v>
      </c>
      <c r="V5" s="131">
        <v>2098</v>
      </c>
      <c r="W5" s="134">
        <f t="shared" ref="W5:W39" si="0">RANK(D5,$D$4:$D$38,0)</f>
        <v>2</v>
      </c>
    </row>
    <row r="6" spans="1:23" ht="18" customHeight="1">
      <c r="A6" s="188" t="s">
        <v>16</v>
      </c>
      <c r="B6" s="131">
        <v>645</v>
      </c>
      <c r="C6" s="131">
        <v>242</v>
      </c>
      <c r="D6" s="131">
        <v>887</v>
      </c>
      <c r="E6" s="131">
        <v>13</v>
      </c>
      <c r="F6" s="131">
        <v>6</v>
      </c>
      <c r="G6" s="131">
        <v>19</v>
      </c>
      <c r="H6" s="131">
        <v>218</v>
      </c>
      <c r="I6" s="131">
        <v>156</v>
      </c>
      <c r="J6" s="131">
        <v>374</v>
      </c>
      <c r="K6" s="131">
        <v>59</v>
      </c>
      <c r="L6" s="131">
        <v>11</v>
      </c>
      <c r="M6" s="131">
        <v>70</v>
      </c>
      <c r="N6" s="131">
        <v>1</v>
      </c>
      <c r="O6" s="131">
        <v>0</v>
      </c>
      <c r="P6" s="131">
        <v>1</v>
      </c>
      <c r="Q6" s="131">
        <v>8</v>
      </c>
      <c r="R6" s="131">
        <v>6</v>
      </c>
      <c r="S6" s="131">
        <v>14</v>
      </c>
      <c r="T6" s="131">
        <v>14</v>
      </c>
      <c r="U6" s="131">
        <v>9</v>
      </c>
      <c r="V6" s="131">
        <v>23</v>
      </c>
      <c r="W6" s="134">
        <f t="shared" si="0"/>
        <v>31</v>
      </c>
    </row>
    <row r="7" spans="1:23" ht="18" customHeight="1">
      <c r="A7" s="188" t="s">
        <v>17</v>
      </c>
      <c r="B7" s="131">
        <v>13609</v>
      </c>
      <c r="C7" s="131">
        <v>8082</v>
      </c>
      <c r="D7" s="131">
        <v>21691</v>
      </c>
      <c r="E7" s="131">
        <v>758</v>
      </c>
      <c r="F7" s="131">
        <v>455</v>
      </c>
      <c r="G7" s="131">
        <v>1213</v>
      </c>
      <c r="H7" s="131">
        <v>1061</v>
      </c>
      <c r="I7" s="131">
        <v>678</v>
      </c>
      <c r="J7" s="131">
        <v>1739</v>
      </c>
      <c r="K7" s="131">
        <v>2689</v>
      </c>
      <c r="L7" s="131">
        <v>1776</v>
      </c>
      <c r="M7" s="131">
        <v>4465</v>
      </c>
      <c r="N7" s="131">
        <v>37</v>
      </c>
      <c r="O7" s="131">
        <v>16</v>
      </c>
      <c r="P7" s="131">
        <v>53</v>
      </c>
      <c r="Q7" s="131">
        <v>1305</v>
      </c>
      <c r="R7" s="131">
        <v>252</v>
      </c>
      <c r="S7" s="131">
        <v>1557</v>
      </c>
      <c r="T7" s="131">
        <v>52</v>
      </c>
      <c r="U7" s="131">
        <v>54</v>
      </c>
      <c r="V7" s="131">
        <v>106</v>
      </c>
      <c r="W7" s="134">
        <f t="shared" si="0"/>
        <v>15</v>
      </c>
    </row>
    <row r="8" spans="1:23" ht="18" customHeight="1">
      <c r="A8" s="188" t="s">
        <v>18</v>
      </c>
      <c r="B8" s="131">
        <v>23075</v>
      </c>
      <c r="C8" s="131">
        <v>5553</v>
      </c>
      <c r="D8" s="131">
        <v>28628</v>
      </c>
      <c r="E8" s="131">
        <v>384</v>
      </c>
      <c r="F8" s="131">
        <v>93</v>
      </c>
      <c r="G8" s="131">
        <v>477</v>
      </c>
      <c r="H8" s="131">
        <v>52</v>
      </c>
      <c r="I8" s="131">
        <v>40</v>
      </c>
      <c r="J8" s="131">
        <v>92</v>
      </c>
      <c r="K8" s="131">
        <v>6474</v>
      </c>
      <c r="L8" s="131">
        <v>1273</v>
      </c>
      <c r="M8" s="131">
        <v>7747</v>
      </c>
      <c r="N8" s="131">
        <v>61</v>
      </c>
      <c r="O8" s="131">
        <v>14</v>
      </c>
      <c r="P8" s="131">
        <v>75</v>
      </c>
      <c r="Q8" s="131">
        <v>1431</v>
      </c>
      <c r="R8" s="131">
        <v>238</v>
      </c>
      <c r="S8" s="131">
        <v>1669</v>
      </c>
      <c r="T8" s="131">
        <v>50</v>
      </c>
      <c r="U8" s="131">
        <v>37</v>
      </c>
      <c r="V8" s="131">
        <v>87</v>
      </c>
      <c r="W8" s="134">
        <f t="shared" si="0"/>
        <v>14</v>
      </c>
    </row>
    <row r="9" spans="1:23" ht="18" customHeight="1">
      <c r="A9" s="188" t="s">
        <v>19</v>
      </c>
      <c r="B9" s="131">
        <v>938</v>
      </c>
      <c r="C9" s="131">
        <v>1512</v>
      </c>
      <c r="D9" s="131">
        <v>2450</v>
      </c>
      <c r="E9" s="131">
        <v>96</v>
      </c>
      <c r="F9" s="131">
        <v>63</v>
      </c>
      <c r="G9" s="131">
        <v>159</v>
      </c>
      <c r="H9" s="131">
        <v>7</v>
      </c>
      <c r="I9" s="131">
        <v>5</v>
      </c>
      <c r="J9" s="131">
        <v>12</v>
      </c>
      <c r="K9" s="131">
        <v>49</v>
      </c>
      <c r="L9" s="131">
        <v>23</v>
      </c>
      <c r="M9" s="131">
        <v>72</v>
      </c>
      <c r="N9" s="131">
        <v>10</v>
      </c>
      <c r="O9" s="131">
        <v>3</v>
      </c>
      <c r="P9" s="131">
        <v>13</v>
      </c>
      <c r="Q9" s="131">
        <v>2</v>
      </c>
      <c r="R9" s="131">
        <v>0</v>
      </c>
      <c r="S9" s="131">
        <v>2</v>
      </c>
      <c r="T9" s="131">
        <v>69</v>
      </c>
      <c r="U9" s="131">
        <v>110</v>
      </c>
      <c r="V9" s="131">
        <v>179</v>
      </c>
      <c r="W9" s="134">
        <f t="shared" si="0"/>
        <v>25</v>
      </c>
    </row>
    <row r="10" spans="1:23" ht="18" customHeight="1">
      <c r="A10" s="188" t="s">
        <v>56</v>
      </c>
      <c r="B10" s="131">
        <v>8605</v>
      </c>
      <c r="C10" s="131">
        <v>6553</v>
      </c>
      <c r="D10" s="131">
        <v>15158</v>
      </c>
      <c r="E10" s="131">
        <v>487</v>
      </c>
      <c r="F10" s="131">
        <v>253</v>
      </c>
      <c r="G10" s="131">
        <v>740</v>
      </c>
      <c r="H10" s="131">
        <v>344</v>
      </c>
      <c r="I10" s="131">
        <v>353</v>
      </c>
      <c r="J10" s="131">
        <v>697</v>
      </c>
      <c r="K10" s="131">
        <v>1544</v>
      </c>
      <c r="L10" s="131">
        <v>944</v>
      </c>
      <c r="M10" s="131">
        <v>2488</v>
      </c>
      <c r="N10" s="131">
        <v>27</v>
      </c>
      <c r="O10" s="131">
        <v>14</v>
      </c>
      <c r="P10" s="131">
        <v>41</v>
      </c>
      <c r="Q10" s="131">
        <v>93</v>
      </c>
      <c r="R10" s="131">
        <v>109</v>
      </c>
      <c r="S10" s="131">
        <v>202</v>
      </c>
      <c r="T10" s="131">
        <v>107</v>
      </c>
      <c r="U10" s="131">
        <v>299</v>
      </c>
      <c r="V10" s="131">
        <v>406</v>
      </c>
      <c r="W10" s="134">
        <f t="shared" si="0"/>
        <v>17</v>
      </c>
    </row>
    <row r="11" spans="1:23" ht="30" customHeight="1">
      <c r="A11" s="188" t="s">
        <v>21</v>
      </c>
      <c r="B11" s="131">
        <v>73</v>
      </c>
      <c r="C11" s="131">
        <v>67</v>
      </c>
      <c r="D11" s="131">
        <v>140</v>
      </c>
      <c r="E11" s="131">
        <v>3</v>
      </c>
      <c r="F11" s="131">
        <v>0</v>
      </c>
      <c r="G11" s="131">
        <v>3</v>
      </c>
      <c r="H11" s="131">
        <v>3</v>
      </c>
      <c r="I11" s="131">
        <v>3</v>
      </c>
      <c r="J11" s="131">
        <v>6</v>
      </c>
      <c r="K11" s="131">
        <v>11</v>
      </c>
      <c r="L11" s="131">
        <v>2</v>
      </c>
      <c r="M11" s="131">
        <v>13</v>
      </c>
      <c r="N11" s="131">
        <v>1</v>
      </c>
      <c r="O11" s="131">
        <v>0</v>
      </c>
      <c r="P11" s="131">
        <v>1</v>
      </c>
      <c r="Q11" s="131">
        <v>2</v>
      </c>
      <c r="R11" s="131">
        <v>0</v>
      </c>
      <c r="S11" s="131">
        <v>2</v>
      </c>
      <c r="T11" s="131">
        <v>1</v>
      </c>
      <c r="U11" s="131">
        <v>0</v>
      </c>
      <c r="V11" s="131">
        <v>1</v>
      </c>
      <c r="W11" s="134">
        <f t="shared" si="0"/>
        <v>34</v>
      </c>
    </row>
    <row r="12" spans="1:23" ht="18" customHeight="1">
      <c r="A12" s="188" t="s">
        <v>22</v>
      </c>
      <c r="B12" s="131">
        <v>113</v>
      </c>
      <c r="C12" s="131">
        <v>46</v>
      </c>
      <c r="D12" s="131">
        <v>159</v>
      </c>
      <c r="E12" s="131">
        <v>4</v>
      </c>
      <c r="F12" s="131">
        <v>0</v>
      </c>
      <c r="G12" s="131">
        <v>4</v>
      </c>
      <c r="H12" s="131">
        <v>4</v>
      </c>
      <c r="I12" s="131">
        <v>1</v>
      </c>
      <c r="J12" s="131">
        <v>5</v>
      </c>
      <c r="K12" s="131">
        <v>7</v>
      </c>
      <c r="L12" s="131">
        <v>3</v>
      </c>
      <c r="M12" s="131">
        <v>10</v>
      </c>
      <c r="N12" s="131">
        <v>1</v>
      </c>
      <c r="O12" s="131">
        <v>0</v>
      </c>
      <c r="P12" s="131">
        <v>1</v>
      </c>
      <c r="Q12" s="131">
        <v>0</v>
      </c>
      <c r="R12" s="131">
        <v>1</v>
      </c>
      <c r="S12" s="131">
        <v>1</v>
      </c>
      <c r="T12" s="131">
        <v>3</v>
      </c>
      <c r="U12" s="131">
        <v>0</v>
      </c>
      <c r="V12" s="131">
        <v>3</v>
      </c>
      <c r="W12" s="134">
        <f t="shared" si="0"/>
        <v>33</v>
      </c>
    </row>
    <row r="13" spans="1:23" ht="18" customHeight="1">
      <c r="A13" s="188" t="s">
        <v>23</v>
      </c>
      <c r="B13" s="131">
        <v>8632</v>
      </c>
      <c r="C13" s="131">
        <v>9341</v>
      </c>
      <c r="D13" s="131">
        <v>17973</v>
      </c>
      <c r="E13" s="131">
        <v>693</v>
      </c>
      <c r="F13" s="131">
        <v>465</v>
      </c>
      <c r="G13" s="131">
        <v>1158</v>
      </c>
      <c r="H13" s="131">
        <v>169</v>
      </c>
      <c r="I13" s="131">
        <v>134</v>
      </c>
      <c r="J13" s="131">
        <v>303</v>
      </c>
      <c r="K13" s="131">
        <v>435</v>
      </c>
      <c r="L13" s="131">
        <v>203</v>
      </c>
      <c r="M13" s="131">
        <v>638</v>
      </c>
      <c r="N13" s="131">
        <v>144</v>
      </c>
      <c r="O13" s="131">
        <v>50</v>
      </c>
      <c r="P13" s="131">
        <v>194</v>
      </c>
      <c r="Q13" s="131">
        <v>247</v>
      </c>
      <c r="R13" s="131">
        <v>122</v>
      </c>
      <c r="S13" s="131">
        <v>369</v>
      </c>
      <c r="T13" s="131">
        <v>69</v>
      </c>
      <c r="U13" s="131">
        <v>205</v>
      </c>
      <c r="V13" s="131">
        <v>274</v>
      </c>
      <c r="W13" s="134">
        <f t="shared" si="0"/>
        <v>16</v>
      </c>
    </row>
    <row r="14" spans="1:23" ht="18" customHeight="1">
      <c r="A14" s="188" t="s">
        <v>24</v>
      </c>
      <c r="B14" s="131">
        <v>953</v>
      </c>
      <c r="C14" s="131">
        <v>1159</v>
      </c>
      <c r="D14" s="131">
        <v>2112</v>
      </c>
      <c r="E14" s="131">
        <v>5</v>
      </c>
      <c r="F14" s="131">
        <v>3</v>
      </c>
      <c r="G14" s="131">
        <v>8</v>
      </c>
      <c r="H14" s="131">
        <v>4</v>
      </c>
      <c r="I14" s="131">
        <v>2</v>
      </c>
      <c r="J14" s="131">
        <v>6</v>
      </c>
      <c r="K14" s="131">
        <v>25</v>
      </c>
      <c r="L14" s="131">
        <v>18</v>
      </c>
      <c r="M14" s="131">
        <v>43</v>
      </c>
      <c r="N14" s="131">
        <v>1</v>
      </c>
      <c r="O14" s="131">
        <v>3</v>
      </c>
      <c r="P14" s="131">
        <v>4</v>
      </c>
      <c r="Q14" s="131">
        <v>7</v>
      </c>
      <c r="R14" s="131">
        <v>10</v>
      </c>
      <c r="S14" s="131">
        <v>17</v>
      </c>
      <c r="T14" s="131">
        <v>92</v>
      </c>
      <c r="U14" s="131">
        <v>198</v>
      </c>
      <c r="V14" s="131">
        <v>290</v>
      </c>
      <c r="W14" s="134">
        <f t="shared" si="0"/>
        <v>27</v>
      </c>
    </row>
    <row r="15" spans="1:23" ht="18" customHeight="1">
      <c r="A15" s="188" t="s">
        <v>25</v>
      </c>
      <c r="B15" s="131">
        <v>31198</v>
      </c>
      <c r="C15" s="131">
        <v>16686</v>
      </c>
      <c r="D15" s="131">
        <v>47884</v>
      </c>
      <c r="E15" s="131">
        <v>1660</v>
      </c>
      <c r="F15" s="131">
        <v>634</v>
      </c>
      <c r="G15" s="131">
        <v>2294</v>
      </c>
      <c r="H15" s="131">
        <v>1233</v>
      </c>
      <c r="I15" s="131">
        <v>499</v>
      </c>
      <c r="J15" s="131">
        <v>1732</v>
      </c>
      <c r="K15" s="131">
        <v>4617</v>
      </c>
      <c r="L15" s="131">
        <v>1931</v>
      </c>
      <c r="M15" s="131">
        <v>6548</v>
      </c>
      <c r="N15" s="131">
        <v>130</v>
      </c>
      <c r="O15" s="131">
        <v>46</v>
      </c>
      <c r="P15" s="131">
        <v>176</v>
      </c>
      <c r="Q15" s="131">
        <v>411</v>
      </c>
      <c r="R15" s="131">
        <v>158</v>
      </c>
      <c r="S15" s="131">
        <v>569</v>
      </c>
      <c r="T15" s="131">
        <v>334</v>
      </c>
      <c r="U15" s="131">
        <v>206</v>
      </c>
      <c r="V15" s="131">
        <v>540</v>
      </c>
      <c r="W15" s="134">
        <f t="shared" si="0"/>
        <v>9</v>
      </c>
    </row>
    <row r="16" spans="1:23" ht="18" customHeight="1">
      <c r="A16" s="188" t="s">
        <v>26</v>
      </c>
      <c r="B16" s="131">
        <v>25025</v>
      </c>
      <c r="C16" s="131">
        <v>19278</v>
      </c>
      <c r="D16" s="131">
        <v>44303</v>
      </c>
      <c r="E16" s="131">
        <v>1213</v>
      </c>
      <c r="F16" s="131">
        <v>589</v>
      </c>
      <c r="G16" s="131">
        <v>1802</v>
      </c>
      <c r="H16" s="131">
        <v>49</v>
      </c>
      <c r="I16" s="131">
        <v>24</v>
      </c>
      <c r="J16" s="131">
        <v>73</v>
      </c>
      <c r="K16" s="131">
        <v>2262</v>
      </c>
      <c r="L16" s="131">
        <v>1112</v>
      </c>
      <c r="M16" s="131">
        <v>3374</v>
      </c>
      <c r="N16" s="131">
        <v>99</v>
      </c>
      <c r="O16" s="131">
        <v>62</v>
      </c>
      <c r="P16" s="131">
        <v>161</v>
      </c>
      <c r="Q16" s="131">
        <v>107</v>
      </c>
      <c r="R16" s="131">
        <v>22</v>
      </c>
      <c r="S16" s="131">
        <v>129</v>
      </c>
      <c r="T16" s="131">
        <v>253</v>
      </c>
      <c r="U16" s="131">
        <v>225</v>
      </c>
      <c r="V16" s="131">
        <v>478</v>
      </c>
      <c r="W16" s="134">
        <f t="shared" si="0"/>
        <v>10</v>
      </c>
    </row>
    <row r="17" spans="1:23" ht="18" customHeight="1">
      <c r="A17" s="188" t="s">
        <v>27</v>
      </c>
      <c r="B17" s="131">
        <v>5325</v>
      </c>
      <c r="C17" s="131">
        <v>3532</v>
      </c>
      <c r="D17" s="131">
        <v>8857</v>
      </c>
      <c r="E17" s="131">
        <v>414</v>
      </c>
      <c r="F17" s="131">
        <v>190</v>
      </c>
      <c r="G17" s="131">
        <v>604</v>
      </c>
      <c r="H17" s="131">
        <v>136</v>
      </c>
      <c r="I17" s="131">
        <v>69</v>
      </c>
      <c r="J17" s="131">
        <v>205</v>
      </c>
      <c r="K17" s="131">
        <v>206</v>
      </c>
      <c r="L17" s="131">
        <v>111</v>
      </c>
      <c r="M17" s="131">
        <v>317</v>
      </c>
      <c r="N17" s="131">
        <v>26</v>
      </c>
      <c r="O17" s="131">
        <v>3</v>
      </c>
      <c r="P17" s="131">
        <v>29</v>
      </c>
      <c r="Q17" s="131">
        <v>17</v>
      </c>
      <c r="R17" s="131">
        <v>7</v>
      </c>
      <c r="S17" s="131">
        <v>24</v>
      </c>
      <c r="T17" s="131">
        <v>66</v>
      </c>
      <c r="U17" s="131">
        <v>45</v>
      </c>
      <c r="V17" s="131">
        <v>111</v>
      </c>
      <c r="W17" s="134">
        <f t="shared" si="0"/>
        <v>20</v>
      </c>
    </row>
    <row r="18" spans="1:23" ht="18" customHeight="1">
      <c r="A18" s="188" t="s">
        <v>57</v>
      </c>
      <c r="B18" s="131">
        <v>5009</v>
      </c>
      <c r="C18" s="131">
        <v>4299</v>
      </c>
      <c r="D18" s="131">
        <v>9308</v>
      </c>
      <c r="E18" s="131">
        <v>177</v>
      </c>
      <c r="F18" s="131">
        <v>88</v>
      </c>
      <c r="G18" s="131">
        <v>265</v>
      </c>
      <c r="H18" s="131">
        <v>76</v>
      </c>
      <c r="I18" s="131">
        <v>27</v>
      </c>
      <c r="J18" s="131">
        <v>103</v>
      </c>
      <c r="K18" s="131">
        <v>77</v>
      </c>
      <c r="L18" s="131">
        <v>44</v>
      </c>
      <c r="M18" s="131">
        <v>121</v>
      </c>
      <c r="N18" s="131">
        <v>24</v>
      </c>
      <c r="O18" s="131">
        <v>15</v>
      </c>
      <c r="P18" s="131">
        <v>39</v>
      </c>
      <c r="Q18" s="131">
        <v>2254</v>
      </c>
      <c r="R18" s="131">
        <v>1157</v>
      </c>
      <c r="S18" s="131">
        <v>3411</v>
      </c>
      <c r="T18" s="131">
        <v>69</v>
      </c>
      <c r="U18" s="131">
        <v>166</v>
      </c>
      <c r="V18" s="131">
        <v>235</v>
      </c>
      <c r="W18" s="134">
        <f t="shared" si="0"/>
        <v>19</v>
      </c>
    </row>
    <row r="19" spans="1:23" ht="18" customHeight="1">
      <c r="A19" s="188" t="s">
        <v>29</v>
      </c>
      <c r="B19" s="131">
        <v>6634</v>
      </c>
      <c r="C19" s="131">
        <v>2202</v>
      </c>
      <c r="D19" s="131">
        <v>8836</v>
      </c>
      <c r="E19" s="131">
        <v>174</v>
      </c>
      <c r="F19" s="131">
        <v>52</v>
      </c>
      <c r="G19" s="131">
        <v>226</v>
      </c>
      <c r="H19" s="131">
        <v>279</v>
      </c>
      <c r="I19" s="131">
        <v>339</v>
      </c>
      <c r="J19" s="131">
        <v>618</v>
      </c>
      <c r="K19" s="131">
        <v>1323</v>
      </c>
      <c r="L19" s="131">
        <v>335</v>
      </c>
      <c r="M19" s="131">
        <v>1658</v>
      </c>
      <c r="N19" s="131">
        <v>66</v>
      </c>
      <c r="O19" s="131">
        <v>5</v>
      </c>
      <c r="P19" s="131">
        <v>71</v>
      </c>
      <c r="Q19" s="131">
        <v>314</v>
      </c>
      <c r="R19" s="131">
        <v>72</v>
      </c>
      <c r="S19" s="131">
        <v>386</v>
      </c>
      <c r="T19" s="131">
        <v>113</v>
      </c>
      <c r="U19" s="131">
        <v>118</v>
      </c>
      <c r="V19" s="131">
        <v>231</v>
      </c>
      <c r="W19" s="134">
        <f t="shared" si="0"/>
        <v>21</v>
      </c>
    </row>
    <row r="20" spans="1:23" ht="18" customHeight="1">
      <c r="A20" s="188" t="s">
        <v>30</v>
      </c>
      <c r="B20" s="131">
        <v>77989</v>
      </c>
      <c r="C20" s="131">
        <v>51973</v>
      </c>
      <c r="D20" s="131">
        <v>129962</v>
      </c>
      <c r="E20" s="131">
        <v>5828</v>
      </c>
      <c r="F20" s="131">
        <v>2619</v>
      </c>
      <c r="G20" s="131">
        <v>8447</v>
      </c>
      <c r="H20" s="131">
        <v>1795</v>
      </c>
      <c r="I20" s="131">
        <v>713</v>
      </c>
      <c r="J20" s="131">
        <v>2508</v>
      </c>
      <c r="K20" s="131">
        <v>16939</v>
      </c>
      <c r="L20" s="131">
        <v>10398</v>
      </c>
      <c r="M20" s="131">
        <v>27337</v>
      </c>
      <c r="N20" s="131">
        <v>360</v>
      </c>
      <c r="O20" s="131">
        <v>161</v>
      </c>
      <c r="P20" s="131">
        <v>521</v>
      </c>
      <c r="Q20" s="131">
        <v>2566</v>
      </c>
      <c r="R20" s="131">
        <v>1871</v>
      </c>
      <c r="S20" s="131">
        <v>4437</v>
      </c>
      <c r="T20" s="131">
        <v>1949</v>
      </c>
      <c r="U20" s="131">
        <v>3155</v>
      </c>
      <c r="V20" s="131">
        <v>5104</v>
      </c>
      <c r="W20" s="134">
        <f t="shared" si="0"/>
        <v>5</v>
      </c>
    </row>
    <row r="21" spans="1:23" ht="18" customHeight="1">
      <c r="A21" s="188" t="s">
        <v>31</v>
      </c>
      <c r="B21" s="131">
        <v>20873</v>
      </c>
      <c r="C21" s="131">
        <v>27064</v>
      </c>
      <c r="D21" s="131">
        <v>47937</v>
      </c>
      <c r="E21" s="131">
        <v>597</v>
      </c>
      <c r="F21" s="131">
        <v>699</v>
      </c>
      <c r="G21" s="131">
        <v>1296</v>
      </c>
      <c r="H21" s="131">
        <v>41</v>
      </c>
      <c r="I21" s="131">
        <v>60</v>
      </c>
      <c r="J21" s="131">
        <v>101</v>
      </c>
      <c r="K21" s="131">
        <v>5227</v>
      </c>
      <c r="L21" s="131">
        <v>6775</v>
      </c>
      <c r="M21" s="131">
        <v>12002</v>
      </c>
      <c r="N21" s="131">
        <v>77</v>
      </c>
      <c r="O21" s="131">
        <v>93</v>
      </c>
      <c r="P21" s="131">
        <v>170</v>
      </c>
      <c r="Q21" s="131">
        <v>1775</v>
      </c>
      <c r="R21" s="131">
        <v>1446</v>
      </c>
      <c r="S21" s="131">
        <v>3221</v>
      </c>
      <c r="T21" s="131">
        <v>3621</v>
      </c>
      <c r="U21" s="131">
        <v>4620</v>
      </c>
      <c r="V21" s="131">
        <v>8241</v>
      </c>
      <c r="W21" s="134">
        <f t="shared" si="0"/>
        <v>8</v>
      </c>
    </row>
    <row r="22" spans="1:23" ht="18" customHeight="1">
      <c r="A22" s="188" t="s">
        <v>32</v>
      </c>
      <c r="B22" s="131">
        <v>35</v>
      </c>
      <c r="C22" s="131">
        <v>25</v>
      </c>
      <c r="D22" s="131">
        <v>60</v>
      </c>
      <c r="E22" s="131">
        <v>3</v>
      </c>
      <c r="F22" s="131">
        <v>2</v>
      </c>
      <c r="G22" s="131">
        <v>5</v>
      </c>
      <c r="H22" s="131">
        <v>7</v>
      </c>
      <c r="I22" s="131">
        <v>7</v>
      </c>
      <c r="J22" s="131">
        <v>14</v>
      </c>
      <c r="K22" s="131">
        <v>5</v>
      </c>
      <c r="L22" s="131">
        <v>2</v>
      </c>
      <c r="M22" s="131">
        <v>7</v>
      </c>
      <c r="N22" s="131">
        <v>0</v>
      </c>
      <c r="O22" s="131">
        <v>0</v>
      </c>
      <c r="P22" s="131">
        <v>0</v>
      </c>
      <c r="Q22" s="131">
        <v>0</v>
      </c>
      <c r="R22" s="131">
        <v>0</v>
      </c>
      <c r="S22" s="131">
        <v>0</v>
      </c>
      <c r="T22" s="131">
        <v>0</v>
      </c>
      <c r="U22" s="131">
        <v>0</v>
      </c>
      <c r="V22" s="131">
        <v>0</v>
      </c>
      <c r="W22" s="134">
        <f t="shared" si="0"/>
        <v>35</v>
      </c>
    </row>
    <row r="23" spans="1:23" ht="18" customHeight="1">
      <c r="A23" s="188" t="s">
        <v>33</v>
      </c>
      <c r="B23" s="131">
        <v>38378</v>
      </c>
      <c r="C23" s="131">
        <v>24534</v>
      </c>
      <c r="D23" s="131">
        <v>62912</v>
      </c>
      <c r="E23" s="131">
        <v>2574</v>
      </c>
      <c r="F23" s="131">
        <v>1129</v>
      </c>
      <c r="G23" s="131">
        <v>3703</v>
      </c>
      <c r="H23" s="131">
        <v>1165</v>
      </c>
      <c r="I23" s="131">
        <v>622</v>
      </c>
      <c r="J23" s="131">
        <v>1787</v>
      </c>
      <c r="K23" s="131">
        <v>5370</v>
      </c>
      <c r="L23" s="131">
        <v>2431</v>
      </c>
      <c r="M23" s="131">
        <v>7801</v>
      </c>
      <c r="N23" s="131">
        <v>601</v>
      </c>
      <c r="O23" s="131">
        <v>285</v>
      </c>
      <c r="P23" s="131">
        <v>886</v>
      </c>
      <c r="Q23" s="131">
        <v>924</v>
      </c>
      <c r="R23" s="131">
        <v>639</v>
      </c>
      <c r="S23" s="131">
        <v>1563</v>
      </c>
      <c r="T23" s="131">
        <v>414</v>
      </c>
      <c r="U23" s="131">
        <v>823</v>
      </c>
      <c r="V23" s="131">
        <v>1237</v>
      </c>
      <c r="W23" s="134">
        <f t="shared" si="0"/>
        <v>6</v>
      </c>
    </row>
    <row r="24" spans="1:23" ht="18" customHeight="1">
      <c r="A24" s="188" t="s">
        <v>34</v>
      </c>
      <c r="B24" s="131">
        <v>107386</v>
      </c>
      <c r="C24" s="131">
        <v>64133</v>
      </c>
      <c r="D24" s="131">
        <v>171519</v>
      </c>
      <c r="E24" s="131">
        <v>12482</v>
      </c>
      <c r="F24" s="131">
        <v>5643</v>
      </c>
      <c r="G24" s="131">
        <v>18125</v>
      </c>
      <c r="H24" s="131">
        <v>1989</v>
      </c>
      <c r="I24" s="131">
        <v>676</v>
      </c>
      <c r="J24" s="131">
        <v>2665</v>
      </c>
      <c r="K24" s="131">
        <v>18306</v>
      </c>
      <c r="L24" s="131">
        <v>9405</v>
      </c>
      <c r="M24" s="131">
        <v>27711</v>
      </c>
      <c r="N24" s="131">
        <v>554</v>
      </c>
      <c r="O24" s="131">
        <v>189</v>
      </c>
      <c r="P24" s="131">
        <v>743</v>
      </c>
      <c r="Q24" s="131">
        <v>2408</v>
      </c>
      <c r="R24" s="131">
        <v>1467</v>
      </c>
      <c r="S24" s="131">
        <v>3875</v>
      </c>
      <c r="T24" s="131">
        <v>1083</v>
      </c>
      <c r="U24" s="131">
        <v>1184</v>
      </c>
      <c r="V24" s="131">
        <v>2267</v>
      </c>
      <c r="W24" s="134">
        <f t="shared" si="0"/>
        <v>3</v>
      </c>
    </row>
    <row r="25" spans="1:23" ht="18" customHeight="1">
      <c r="A25" s="188" t="s">
        <v>35</v>
      </c>
      <c r="B25" s="131">
        <v>2799</v>
      </c>
      <c r="C25" s="131">
        <v>2140</v>
      </c>
      <c r="D25" s="131">
        <v>4939</v>
      </c>
      <c r="E25" s="131">
        <v>137</v>
      </c>
      <c r="F25" s="131">
        <v>73</v>
      </c>
      <c r="G25" s="131">
        <v>210</v>
      </c>
      <c r="H25" s="131">
        <v>356</v>
      </c>
      <c r="I25" s="131">
        <v>233</v>
      </c>
      <c r="J25" s="131">
        <v>589</v>
      </c>
      <c r="K25" s="131">
        <v>338</v>
      </c>
      <c r="L25" s="131">
        <v>281</v>
      </c>
      <c r="M25" s="131">
        <v>619</v>
      </c>
      <c r="N25" s="131">
        <v>7</v>
      </c>
      <c r="O25" s="131">
        <v>6</v>
      </c>
      <c r="P25" s="131">
        <v>13</v>
      </c>
      <c r="Q25" s="131">
        <v>89</v>
      </c>
      <c r="R25" s="131">
        <v>11</v>
      </c>
      <c r="S25" s="131">
        <v>100</v>
      </c>
      <c r="T25" s="131">
        <v>101</v>
      </c>
      <c r="U25" s="131">
        <v>69</v>
      </c>
      <c r="V25" s="131">
        <v>170</v>
      </c>
      <c r="W25" s="134">
        <f t="shared" si="0"/>
        <v>23</v>
      </c>
    </row>
    <row r="26" spans="1:23" ht="18" customHeight="1">
      <c r="A26" s="188" t="s">
        <v>36</v>
      </c>
      <c r="B26" s="131">
        <v>1358</v>
      </c>
      <c r="C26" s="131">
        <v>2031</v>
      </c>
      <c r="D26" s="131">
        <v>3389</v>
      </c>
      <c r="E26" s="131">
        <v>33</v>
      </c>
      <c r="F26" s="131">
        <v>16</v>
      </c>
      <c r="G26" s="131">
        <v>49</v>
      </c>
      <c r="H26" s="131">
        <v>657</v>
      </c>
      <c r="I26" s="131">
        <v>1519</v>
      </c>
      <c r="J26" s="131">
        <v>2176</v>
      </c>
      <c r="K26" s="131">
        <v>29</v>
      </c>
      <c r="L26" s="131">
        <v>24</v>
      </c>
      <c r="M26" s="131">
        <v>53</v>
      </c>
      <c r="N26" s="131">
        <v>9</v>
      </c>
      <c r="O26" s="131">
        <v>0</v>
      </c>
      <c r="P26" s="131">
        <v>9</v>
      </c>
      <c r="Q26" s="131">
        <v>61</v>
      </c>
      <c r="R26" s="131">
        <v>27</v>
      </c>
      <c r="S26" s="131">
        <v>88</v>
      </c>
      <c r="T26" s="131">
        <v>41</v>
      </c>
      <c r="U26" s="131">
        <v>223</v>
      </c>
      <c r="V26" s="131">
        <v>264</v>
      </c>
      <c r="W26" s="134">
        <f t="shared" si="0"/>
        <v>24</v>
      </c>
    </row>
    <row r="27" spans="1:23" ht="18" customHeight="1">
      <c r="A27" s="188" t="s">
        <v>37</v>
      </c>
      <c r="B27" s="131">
        <v>841</v>
      </c>
      <c r="C27" s="131">
        <v>664</v>
      </c>
      <c r="D27" s="131">
        <v>1505</v>
      </c>
      <c r="E27" s="131">
        <v>15</v>
      </c>
      <c r="F27" s="131">
        <v>9</v>
      </c>
      <c r="G27" s="131">
        <v>24</v>
      </c>
      <c r="H27" s="131">
        <v>625</v>
      </c>
      <c r="I27" s="131">
        <v>615</v>
      </c>
      <c r="J27" s="131">
        <v>1240</v>
      </c>
      <c r="K27" s="131">
        <v>33</v>
      </c>
      <c r="L27" s="131">
        <v>9</v>
      </c>
      <c r="M27" s="131">
        <v>42</v>
      </c>
      <c r="N27" s="131">
        <v>2</v>
      </c>
      <c r="O27" s="131">
        <v>0</v>
      </c>
      <c r="P27" s="131">
        <v>2</v>
      </c>
      <c r="Q27" s="131">
        <v>9</v>
      </c>
      <c r="R27" s="131">
        <v>0</v>
      </c>
      <c r="S27" s="131">
        <v>9</v>
      </c>
      <c r="T27" s="131">
        <v>416</v>
      </c>
      <c r="U27" s="131">
        <v>459</v>
      </c>
      <c r="V27" s="131">
        <v>875</v>
      </c>
      <c r="W27" s="134">
        <f t="shared" si="0"/>
        <v>29</v>
      </c>
    </row>
    <row r="28" spans="1:23" ht="18" customHeight="1">
      <c r="A28" s="188" t="s">
        <v>38</v>
      </c>
      <c r="B28" s="131">
        <v>906</v>
      </c>
      <c r="C28" s="131">
        <v>879</v>
      </c>
      <c r="D28" s="131">
        <v>1785</v>
      </c>
      <c r="E28" s="131">
        <v>19</v>
      </c>
      <c r="F28" s="131">
        <v>8</v>
      </c>
      <c r="G28" s="131">
        <v>27</v>
      </c>
      <c r="H28" s="131">
        <v>548</v>
      </c>
      <c r="I28" s="131">
        <v>789</v>
      </c>
      <c r="J28" s="131">
        <v>1337</v>
      </c>
      <c r="K28" s="131">
        <v>36</v>
      </c>
      <c r="L28" s="131">
        <v>11</v>
      </c>
      <c r="M28" s="131">
        <v>47</v>
      </c>
      <c r="N28" s="131">
        <v>1</v>
      </c>
      <c r="O28" s="131">
        <v>0</v>
      </c>
      <c r="P28" s="131">
        <v>1</v>
      </c>
      <c r="Q28" s="131">
        <v>6</v>
      </c>
      <c r="R28" s="131">
        <v>0</v>
      </c>
      <c r="S28" s="131">
        <v>6</v>
      </c>
      <c r="T28" s="131">
        <v>164</v>
      </c>
      <c r="U28" s="131">
        <v>211</v>
      </c>
      <c r="V28" s="131">
        <v>375</v>
      </c>
      <c r="W28" s="134">
        <f t="shared" si="0"/>
        <v>28</v>
      </c>
    </row>
    <row r="29" spans="1:23" ht="18" customHeight="1">
      <c r="A29" s="188" t="s">
        <v>39</v>
      </c>
      <c r="B29" s="131">
        <v>26641</v>
      </c>
      <c r="C29" s="131">
        <v>11186</v>
      </c>
      <c r="D29" s="131">
        <v>37827</v>
      </c>
      <c r="E29" s="131">
        <v>789</v>
      </c>
      <c r="F29" s="131">
        <v>284</v>
      </c>
      <c r="G29" s="131">
        <v>1073</v>
      </c>
      <c r="H29" s="131">
        <v>287</v>
      </c>
      <c r="I29" s="131">
        <v>183</v>
      </c>
      <c r="J29" s="131">
        <v>470</v>
      </c>
      <c r="K29" s="131">
        <v>2624</v>
      </c>
      <c r="L29" s="131">
        <v>837</v>
      </c>
      <c r="M29" s="131">
        <v>3461</v>
      </c>
      <c r="N29" s="131">
        <v>94</v>
      </c>
      <c r="O29" s="131">
        <v>15</v>
      </c>
      <c r="P29" s="131">
        <v>109</v>
      </c>
      <c r="Q29" s="131">
        <v>162</v>
      </c>
      <c r="R29" s="131">
        <v>55</v>
      </c>
      <c r="S29" s="131">
        <v>217</v>
      </c>
      <c r="T29" s="131">
        <v>54</v>
      </c>
      <c r="U29" s="131">
        <v>36</v>
      </c>
      <c r="V29" s="131">
        <v>90</v>
      </c>
      <c r="W29" s="134">
        <f t="shared" si="0"/>
        <v>13</v>
      </c>
    </row>
    <row r="30" spans="1:23" ht="18" customHeight="1">
      <c r="A30" s="188" t="s">
        <v>40</v>
      </c>
      <c r="B30" s="131">
        <v>3719</v>
      </c>
      <c r="C30" s="131">
        <v>2261</v>
      </c>
      <c r="D30" s="131">
        <v>5980</v>
      </c>
      <c r="E30" s="131">
        <v>339</v>
      </c>
      <c r="F30" s="131">
        <v>167</v>
      </c>
      <c r="G30" s="131">
        <v>506</v>
      </c>
      <c r="H30" s="131">
        <v>39</v>
      </c>
      <c r="I30" s="131">
        <v>7</v>
      </c>
      <c r="J30" s="131">
        <v>46</v>
      </c>
      <c r="K30" s="131">
        <v>1526</v>
      </c>
      <c r="L30" s="131">
        <v>1151</v>
      </c>
      <c r="M30" s="131">
        <v>2677</v>
      </c>
      <c r="N30" s="131">
        <v>23</v>
      </c>
      <c r="O30" s="131">
        <v>7</v>
      </c>
      <c r="P30" s="131">
        <v>30</v>
      </c>
      <c r="Q30" s="131">
        <v>83</v>
      </c>
      <c r="R30" s="131">
        <v>17</v>
      </c>
      <c r="S30" s="131">
        <v>100</v>
      </c>
      <c r="T30" s="131">
        <v>136</v>
      </c>
      <c r="U30" s="131">
        <v>117</v>
      </c>
      <c r="V30" s="131">
        <v>253</v>
      </c>
      <c r="W30" s="134">
        <f t="shared" si="0"/>
        <v>22</v>
      </c>
    </row>
    <row r="31" spans="1:23" ht="18" customHeight="1">
      <c r="A31" s="188" t="s">
        <v>41</v>
      </c>
      <c r="B31" s="131">
        <v>21894</v>
      </c>
      <c r="C31" s="131">
        <v>21038</v>
      </c>
      <c r="D31" s="131">
        <v>42932</v>
      </c>
      <c r="E31" s="131">
        <v>968</v>
      </c>
      <c r="F31" s="131">
        <v>733</v>
      </c>
      <c r="G31" s="131">
        <v>1701</v>
      </c>
      <c r="H31" s="131">
        <v>36</v>
      </c>
      <c r="I31" s="131">
        <v>31</v>
      </c>
      <c r="J31" s="131">
        <v>67</v>
      </c>
      <c r="K31" s="131">
        <v>563</v>
      </c>
      <c r="L31" s="131">
        <v>264</v>
      </c>
      <c r="M31" s="131">
        <v>827</v>
      </c>
      <c r="N31" s="131">
        <v>58</v>
      </c>
      <c r="O31" s="131">
        <v>40</v>
      </c>
      <c r="P31" s="131">
        <v>98</v>
      </c>
      <c r="Q31" s="131">
        <v>71</v>
      </c>
      <c r="R31" s="131">
        <v>31</v>
      </c>
      <c r="S31" s="131">
        <v>102</v>
      </c>
      <c r="T31" s="131">
        <v>1950</v>
      </c>
      <c r="U31" s="131">
        <v>2562</v>
      </c>
      <c r="V31" s="131">
        <v>4512</v>
      </c>
      <c r="W31" s="134">
        <f t="shared" si="0"/>
        <v>12</v>
      </c>
    </row>
    <row r="32" spans="1:23" ht="18" customHeight="1">
      <c r="A32" s="188" t="s">
        <v>42</v>
      </c>
      <c r="B32" s="131">
        <v>39222</v>
      </c>
      <c r="C32" s="131">
        <v>22863</v>
      </c>
      <c r="D32" s="131">
        <v>62085</v>
      </c>
      <c r="E32" s="131">
        <v>2752</v>
      </c>
      <c r="F32" s="131">
        <v>806</v>
      </c>
      <c r="G32" s="131">
        <v>3558</v>
      </c>
      <c r="H32" s="131">
        <v>1444</v>
      </c>
      <c r="I32" s="131">
        <v>330</v>
      </c>
      <c r="J32" s="131">
        <v>1774</v>
      </c>
      <c r="K32" s="131">
        <v>7364</v>
      </c>
      <c r="L32" s="131">
        <v>3418</v>
      </c>
      <c r="M32" s="131">
        <v>10782</v>
      </c>
      <c r="N32" s="131">
        <v>233</v>
      </c>
      <c r="O32" s="131">
        <v>105</v>
      </c>
      <c r="P32" s="131">
        <v>338</v>
      </c>
      <c r="Q32" s="131">
        <v>631</v>
      </c>
      <c r="R32" s="131">
        <v>246</v>
      </c>
      <c r="S32" s="131">
        <v>877</v>
      </c>
      <c r="T32" s="131">
        <v>192</v>
      </c>
      <c r="U32" s="131">
        <v>101</v>
      </c>
      <c r="V32" s="131">
        <v>293</v>
      </c>
      <c r="W32" s="134">
        <f t="shared" si="0"/>
        <v>7</v>
      </c>
    </row>
    <row r="33" spans="1:23" ht="18" customHeight="1">
      <c r="A33" s="188" t="s">
        <v>43</v>
      </c>
      <c r="B33" s="131">
        <v>777</v>
      </c>
      <c r="C33" s="131">
        <v>545</v>
      </c>
      <c r="D33" s="131">
        <v>1322</v>
      </c>
      <c r="E33" s="131">
        <v>40</v>
      </c>
      <c r="F33" s="131">
        <v>34</v>
      </c>
      <c r="G33" s="131">
        <v>74</v>
      </c>
      <c r="H33" s="131">
        <v>80</v>
      </c>
      <c r="I33" s="131">
        <v>129</v>
      </c>
      <c r="J33" s="131">
        <v>209</v>
      </c>
      <c r="K33" s="131">
        <v>113</v>
      </c>
      <c r="L33" s="131">
        <v>99</v>
      </c>
      <c r="M33" s="131">
        <v>212</v>
      </c>
      <c r="N33" s="131">
        <v>0</v>
      </c>
      <c r="O33" s="131">
        <v>0</v>
      </c>
      <c r="P33" s="131">
        <v>0</v>
      </c>
      <c r="Q33" s="131">
        <v>20</v>
      </c>
      <c r="R33" s="131">
        <v>0</v>
      </c>
      <c r="S33" s="131">
        <v>20</v>
      </c>
      <c r="T33" s="131">
        <v>23</v>
      </c>
      <c r="U33" s="131">
        <v>34</v>
      </c>
      <c r="V33" s="131">
        <v>57</v>
      </c>
      <c r="W33" s="134">
        <f t="shared" si="0"/>
        <v>30</v>
      </c>
    </row>
    <row r="34" spans="1:23" ht="18" customHeight="1">
      <c r="A34" s="188" t="s">
        <v>44</v>
      </c>
      <c r="B34" s="131">
        <v>97542</v>
      </c>
      <c r="C34" s="131">
        <v>83990</v>
      </c>
      <c r="D34" s="131">
        <v>181532</v>
      </c>
      <c r="E34" s="131">
        <v>8704</v>
      </c>
      <c r="F34" s="131">
        <v>6455</v>
      </c>
      <c r="G34" s="131">
        <v>15159</v>
      </c>
      <c r="H34" s="131">
        <v>348</v>
      </c>
      <c r="I34" s="131">
        <v>256</v>
      </c>
      <c r="J34" s="131">
        <v>604</v>
      </c>
      <c r="K34" s="131">
        <v>51738</v>
      </c>
      <c r="L34" s="131">
        <v>47339</v>
      </c>
      <c r="M34" s="131">
        <v>99077</v>
      </c>
      <c r="N34" s="131">
        <v>403</v>
      </c>
      <c r="O34" s="131">
        <v>333</v>
      </c>
      <c r="P34" s="131">
        <v>736</v>
      </c>
      <c r="Q34" s="131">
        <v>2206</v>
      </c>
      <c r="R34" s="131">
        <v>1372</v>
      </c>
      <c r="S34" s="131">
        <v>3578</v>
      </c>
      <c r="T34" s="131">
        <v>4601</v>
      </c>
      <c r="U34" s="131">
        <v>6784</v>
      </c>
      <c r="V34" s="131">
        <v>11385</v>
      </c>
      <c r="W34" s="134">
        <f t="shared" si="0"/>
        <v>1</v>
      </c>
    </row>
    <row r="35" spans="1:23" ht="18" customHeight="1">
      <c r="A35" s="188" t="s">
        <v>45</v>
      </c>
      <c r="B35" s="131">
        <v>1453</v>
      </c>
      <c r="C35" s="131">
        <v>772</v>
      </c>
      <c r="D35" s="131">
        <v>2225</v>
      </c>
      <c r="E35" s="131">
        <v>146</v>
      </c>
      <c r="F35" s="131">
        <v>76</v>
      </c>
      <c r="G35" s="131">
        <v>222</v>
      </c>
      <c r="H35" s="131">
        <v>132</v>
      </c>
      <c r="I35" s="131">
        <v>88</v>
      </c>
      <c r="J35" s="131">
        <v>220</v>
      </c>
      <c r="K35" s="131">
        <v>66</v>
      </c>
      <c r="L35" s="131">
        <v>19</v>
      </c>
      <c r="M35" s="131">
        <v>85</v>
      </c>
      <c r="N35" s="131">
        <v>7</v>
      </c>
      <c r="O35" s="131">
        <v>1</v>
      </c>
      <c r="P35" s="131">
        <v>8</v>
      </c>
      <c r="Q35" s="131">
        <v>12</v>
      </c>
      <c r="R35" s="131">
        <v>1</v>
      </c>
      <c r="S35" s="131">
        <v>13</v>
      </c>
      <c r="T35" s="131">
        <v>2</v>
      </c>
      <c r="U35" s="131">
        <v>1</v>
      </c>
      <c r="V35" s="131">
        <v>3</v>
      </c>
      <c r="W35" s="134">
        <f t="shared" si="0"/>
        <v>26</v>
      </c>
    </row>
    <row r="36" spans="1:23" ht="18" customHeight="1">
      <c r="A36" s="188" t="s">
        <v>47</v>
      </c>
      <c r="B36" s="131">
        <v>96184</v>
      </c>
      <c r="C36" s="131">
        <v>46947</v>
      </c>
      <c r="D36" s="131">
        <v>143131</v>
      </c>
      <c r="E36" s="131">
        <v>6039</v>
      </c>
      <c r="F36" s="131">
        <v>2121</v>
      </c>
      <c r="G36" s="131">
        <v>8160</v>
      </c>
      <c r="H36" s="131">
        <v>336</v>
      </c>
      <c r="I36" s="131">
        <v>110</v>
      </c>
      <c r="J36" s="131">
        <v>446</v>
      </c>
      <c r="K36" s="131">
        <v>17593</v>
      </c>
      <c r="L36" s="131">
        <v>6507</v>
      </c>
      <c r="M36" s="131">
        <v>24100</v>
      </c>
      <c r="N36" s="131">
        <v>938</v>
      </c>
      <c r="O36" s="131">
        <v>480</v>
      </c>
      <c r="P36" s="131">
        <v>1418</v>
      </c>
      <c r="Q36" s="131">
        <v>4965</v>
      </c>
      <c r="R36" s="131">
        <v>1891</v>
      </c>
      <c r="S36" s="131">
        <v>6856</v>
      </c>
      <c r="T36" s="131">
        <v>1269</v>
      </c>
      <c r="U36" s="131">
        <v>882</v>
      </c>
      <c r="V36" s="131">
        <v>2151</v>
      </c>
      <c r="W36" s="134">
        <f t="shared" si="0"/>
        <v>4</v>
      </c>
    </row>
    <row r="37" spans="1:23" ht="18" customHeight="1">
      <c r="A37" s="188" t="s">
        <v>58</v>
      </c>
      <c r="B37" s="131">
        <v>8573</v>
      </c>
      <c r="C37" s="131">
        <v>4380</v>
      </c>
      <c r="D37" s="131">
        <v>12953</v>
      </c>
      <c r="E37" s="131">
        <v>478</v>
      </c>
      <c r="F37" s="131">
        <v>173</v>
      </c>
      <c r="G37" s="131">
        <v>651</v>
      </c>
      <c r="H37" s="131">
        <v>70</v>
      </c>
      <c r="I37" s="131">
        <v>47</v>
      </c>
      <c r="J37" s="131">
        <v>117</v>
      </c>
      <c r="K37" s="131">
        <v>550</v>
      </c>
      <c r="L37" s="131">
        <v>175</v>
      </c>
      <c r="M37" s="131">
        <v>725</v>
      </c>
      <c r="N37" s="131">
        <v>19</v>
      </c>
      <c r="O37" s="131">
        <v>7</v>
      </c>
      <c r="P37" s="131">
        <v>26</v>
      </c>
      <c r="Q37" s="131">
        <v>134</v>
      </c>
      <c r="R37" s="131">
        <v>44</v>
      </c>
      <c r="S37" s="131">
        <v>178</v>
      </c>
      <c r="T37" s="131">
        <v>22</v>
      </c>
      <c r="U37" s="131">
        <v>18</v>
      </c>
      <c r="V37" s="131">
        <v>40</v>
      </c>
      <c r="W37" s="134">
        <f t="shared" si="0"/>
        <v>18</v>
      </c>
    </row>
    <row r="38" spans="1:23" ht="18" customHeight="1">
      <c r="A38" s="188" t="s">
        <v>48</v>
      </c>
      <c r="B38" s="131">
        <v>28986</v>
      </c>
      <c r="C38" s="131">
        <v>14034</v>
      </c>
      <c r="D38" s="131">
        <v>43020</v>
      </c>
      <c r="E38" s="131">
        <v>1811</v>
      </c>
      <c r="F38" s="131">
        <v>555</v>
      </c>
      <c r="G38" s="131">
        <v>2366</v>
      </c>
      <c r="H38" s="131">
        <v>199</v>
      </c>
      <c r="I38" s="131">
        <v>134</v>
      </c>
      <c r="J38" s="131">
        <v>333</v>
      </c>
      <c r="K38" s="131">
        <v>768</v>
      </c>
      <c r="L38" s="131">
        <v>207</v>
      </c>
      <c r="M38" s="131">
        <v>975</v>
      </c>
      <c r="N38" s="131">
        <v>84</v>
      </c>
      <c r="O38" s="131">
        <v>20</v>
      </c>
      <c r="P38" s="131">
        <v>104</v>
      </c>
      <c r="Q38" s="131">
        <v>1035</v>
      </c>
      <c r="R38" s="131">
        <v>259</v>
      </c>
      <c r="S38" s="131">
        <v>1294</v>
      </c>
      <c r="T38" s="131">
        <v>93</v>
      </c>
      <c r="U38" s="131">
        <v>86</v>
      </c>
      <c r="V38" s="131">
        <v>179</v>
      </c>
      <c r="W38" s="134">
        <f t="shared" si="0"/>
        <v>11</v>
      </c>
    </row>
    <row r="39" spans="1:23" s="190" customFormat="1" ht="18" customHeight="1">
      <c r="A39" s="189" t="s">
        <v>49</v>
      </c>
      <c r="B39" s="132">
        <f>SUM(B4:B38)</f>
        <v>814980</v>
      </c>
      <c r="C39" s="132">
        <f>SUM(C4:C38)</f>
        <v>522746</v>
      </c>
      <c r="D39" s="132">
        <f t="shared" ref="D39:V39" si="1">SUM(D4:D38)</f>
        <v>1337726</v>
      </c>
      <c r="E39" s="132">
        <f t="shared" si="1"/>
        <v>60909</v>
      </c>
      <c r="F39" s="132">
        <f t="shared" si="1"/>
        <v>32017</v>
      </c>
      <c r="G39" s="132">
        <f t="shared" si="1"/>
        <v>92926</v>
      </c>
      <c r="H39" s="132">
        <f t="shared" si="1"/>
        <v>16557</v>
      </c>
      <c r="I39" s="132">
        <f t="shared" si="1"/>
        <v>10171</v>
      </c>
      <c r="J39" s="132">
        <f t="shared" si="1"/>
        <v>26728</v>
      </c>
      <c r="K39" s="217">
        <f t="shared" si="1"/>
        <v>180460</v>
      </c>
      <c r="L39" s="132">
        <f t="shared" si="1"/>
        <v>112878</v>
      </c>
      <c r="M39" s="132">
        <f t="shared" si="1"/>
        <v>293338</v>
      </c>
      <c r="N39" s="132">
        <f t="shared" si="1"/>
        <v>4581</v>
      </c>
      <c r="O39" s="132">
        <f t="shared" si="1"/>
        <v>2234</v>
      </c>
      <c r="P39" s="132">
        <f t="shared" si="1"/>
        <v>6815</v>
      </c>
      <c r="Q39" s="132">
        <f t="shared" si="1"/>
        <v>27332</v>
      </c>
      <c r="R39" s="132">
        <f t="shared" si="1"/>
        <v>14037</v>
      </c>
      <c r="S39" s="132">
        <f t="shared" si="1"/>
        <v>41369</v>
      </c>
      <c r="T39" s="132">
        <f t="shared" si="1"/>
        <v>18447</v>
      </c>
      <c r="U39" s="132">
        <f t="shared" si="1"/>
        <v>24118</v>
      </c>
      <c r="V39" s="132">
        <f t="shared" si="1"/>
        <v>42565</v>
      </c>
      <c r="W39" s="134" t="e">
        <f t="shared" si="0"/>
        <v>#N/A</v>
      </c>
    </row>
    <row r="43" spans="1:23">
      <c r="B43" s="134" t="s">
        <v>11</v>
      </c>
      <c r="C43" s="134">
        <f>D39-G39-J39-M39</f>
        <v>924734</v>
      </c>
    </row>
    <row r="44" spans="1:23">
      <c r="B44" s="134" t="s">
        <v>124</v>
      </c>
      <c r="C44" s="134">
        <f>G39</f>
        <v>92926</v>
      </c>
    </row>
    <row r="45" spans="1:23">
      <c r="B45" s="134" t="s">
        <v>125</v>
      </c>
      <c r="C45" s="134">
        <f>J39</f>
        <v>26728</v>
      </c>
    </row>
    <row r="46" spans="1:23">
      <c r="B46" s="134" t="s">
        <v>134</v>
      </c>
      <c r="C46" s="134">
        <f>M39</f>
        <v>293338</v>
      </c>
    </row>
    <row r="48" spans="1:23">
      <c r="B48" s="134" t="s">
        <v>124</v>
      </c>
      <c r="C48" s="134" t="s">
        <v>125</v>
      </c>
      <c r="D48" s="134" t="s">
        <v>134</v>
      </c>
      <c r="E48" s="134" t="s">
        <v>121</v>
      </c>
      <c r="G48" s="134" t="s">
        <v>12</v>
      </c>
    </row>
    <row r="49" spans="1:7">
      <c r="A49" s="188" t="str">
        <f t="shared" ref="A49:A58" si="2">INDEX($A$4:$W$38,MATCH(F49,$W$4:$W$38,0),1)</f>
        <v>Tamil Nadu</v>
      </c>
      <c r="B49" s="319">
        <f>INDEX($A$4:$W$38,MATCH(F49,$W$4:$W$38,0),7)/$G49%</f>
        <v>8.3505938346958111</v>
      </c>
      <c r="C49" s="319">
        <f>INDEX($A$4:$W$38,MATCH(F49,$W$4:$W$38,0),10)/G49%</f>
        <v>0.33272370711499905</v>
      </c>
      <c r="D49" s="319">
        <f>INDEX($A$4:$W$38,MATCH(F49,$W$4:$W$38,0),13)/G49%</f>
        <v>54.578256175219799</v>
      </c>
      <c r="E49" s="319">
        <f>INDEX($A$4:$W$38,MATCH(F49,$W$4:$W$38,0),19)/G49%</f>
        <v>1.9710023577110372</v>
      </c>
      <c r="F49" s="134">
        <v>1</v>
      </c>
      <c r="G49" s="134">
        <f>INDEX($A$4:$W$38,MATCH(F49,$W$4:$W$38,0),4)</f>
        <v>181532</v>
      </c>
    </row>
    <row r="50" spans="1:7">
      <c r="A50" s="188" t="str">
        <f t="shared" si="2"/>
        <v>Andhra Pradesh</v>
      </c>
      <c r="B50" s="319">
        <f t="shared" ref="B50:B58" si="3">INDEX($A$4:$W$38,MATCH(F50,$W$4:$W$38,0),7)/$G50%</f>
        <v>10.802144628843283</v>
      </c>
      <c r="C50" s="319">
        <f t="shared" ref="C50:C58" si="4">INDEX($A$4:$W$38,MATCH(F50,$W$4:$W$38,0),10)/G50%</f>
        <v>2.3572328943776104</v>
      </c>
      <c r="D50" s="319">
        <f t="shared" ref="D50:D58" si="5">INDEX($A$4:$W$38,MATCH(F50,$W$4:$W$38,0),13)/G50%</f>
        <v>27.433474101225087</v>
      </c>
      <c r="E50" s="319">
        <f t="shared" ref="E50:E58" si="6">INDEX($A$4:$W$38,MATCH(F50,$W$4:$W$38,0),19)/G50%</f>
        <v>3.7629755272987087</v>
      </c>
      <c r="F50" s="134">
        <v>2</v>
      </c>
      <c r="G50" s="134">
        <f t="shared" ref="G50:G58" si="7">INDEX($A$4:$W$38,MATCH(F50,$W$4:$W$38,0),4)</f>
        <v>172151</v>
      </c>
    </row>
    <row r="51" spans="1:7">
      <c r="A51" s="188" t="str">
        <f t="shared" si="2"/>
        <v>Maharashtra</v>
      </c>
      <c r="B51" s="319">
        <f t="shared" si="3"/>
        <v>10.567342393554066</v>
      </c>
      <c r="C51" s="319">
        <f t="shared" si="4"/>
        <v>1.553763722969467</v>
      </c>
      <c r="D51" s="319">
        <f t="shared" si="5"/>
        <v>16.156227589946301</v>
      </c>
      <c r="E51" s="319">
        <f t="shared" si="6"/>
        <v>2.2592249255184558</v>
      </c>
      <c r="F51" s="134">
        <v>3</v>
      </c>
      <c r="G51" s="134">
        <f t="shared" si="7"/>
        <v>171519</v>
      </c>
    </row>
    <row r="52" spans="1:7">
      <c r="A52" s="188" t="str">
        <f t="shared" si="2"/>
        <v>Uttar Pradesh</v>
      </c>
      <c r="B52" s="319">
        <f t="shared" si="3"/>
        <v>5.7010710468032784</v>
      </c>
      <c r="C52" s="319">
        <f t="shared" si="4"/>
        <v>0.3116026577051792</v>
      </c>
      <c r="D52" s="319">
        <f t="shared" si="5"/>
        <v>16.837722086759683</v>
      </c>
      <c r="E52" s="319">
        <f t="shared" si="6"/>
        <v>4.7900175363827548</v>
      </c>
      <c r="F52" s="134">
        <v>4</v>
      </c>
      <c r="G52" s="134">
        <f t="shared" si="7"/>
        <v>143131</v>
      </c>
    </row>
    <row r="53" spans="1:7">
      <c r="A53" s="188" t="str">
        <f t="shared" si="2"/>
        <v>Karnataka</v>
      </c>
      <c r="B53" s="319">
        <f t="shared" si="3"/>
        <v>6.4995921884858658</v>
      </c>
      <c r="C53" s="319">
        <f t="shared" si="4"/>
        <v>1.9297948631138335</v>
      </c>
      <c r="D53" s="319">
        <f t="shared" si="5"/>
        <v>21.034610116803375</v>
      </c>
      <c r="E53" s="319">
        <f t="shared" si="6"/>
        <v>3.4140748834274639</v>
      </c>
      <c r="F53" s="134">
        <v>5</v>
      </c>
      <c r="G53" s="134">
        <f t="shared" si="7"/>
        <v>129962</v>
      </c>
    </row>
    <row r="54" spans="1:7">
      <c r="A54" s="188" t="str">
        <f t="shared" si="2"/>
        <v>Madhya Pradesh</v>
      </c>
      <c r="B54" s="319">
        <f t="shared" si="3"/>
        <v>5.8859994913530009</v>
      </c>
      <c r="C54" s="319">
        <f t="shared" si="4"/>
        <v>2.8404755849440488</v>
      </c>
      <c r="D54" s="319">
        <f t="shared" si="5"/>
        <v>12.39986012207528</v>
      </c>
      <c r="E54" s="319">
        <f t="shared" si="6"/>
        <v>2.4844226856561544</v>
      </c>
      <c r="F54" s="134">
        <v>6</v>
      </c>
      <c r="G54" s="134">
        <f t="shared" si="7"/>
        <v>62912</v>
      </c>
    </row>
    <row r="55" spans="1:7">
      <c r="A55" s="188" t="str">
        <f t="shared" si="2"/>
        <v>Rajasthan</v>
      </c>
      <c r="B55" s="319">
        <f t="shared" si="3"/>
        <v>5.730852863010389</v>
      </c>
      <c r="C55" s="319">
        <f t="shared" si="4"/>
        <v>2.8573729564306998</v>
      </c>
      <c r="D55" s="319">
        <f t="shared" si="5"/>
        <v>17.36651365064025</v>
      </c>
      <c r="E55" s="319">
        <f t="shared" si="6"/>
        <v>1.4125795280663607</v>
      </c>
      <c r="F55" s="134">
        <v>7</v>
      </c>
      <c r="G55" s="134">
        <f t="shared" si="7"/>
        <v>62085</v>
      </c>
    </row>
    <row r="56" spans="1:7">
      <c r="A56" s="188" t="str">
        <f t="shared" si="2"/>
        <v>Kerala</v>
      </c>
      <c r="B56" s="319">
        <f t="shared" si="3"/>
        <v>2.7035484072845608</v>
      </c>
      <c r="C56" s="319">
        <f t="shared" si="4"/>
        <v>0.21069320149362705</v>
      </c>
      <c r="D56" s="319">
        <f t="shared" si="5"/>
        <v>25.037027765609029</v>
      </c>
      <c r="E56" s="319">
        <f t="shared" si="6"/>
        <v>6.7192356634749775</v>
      </c>
      <c r="F56" s="134">
        <v>8</v>
      </c>
      <c r="G56" s="134">
        <f t="shared" si="7"/>
        <v>47937</v>
      </c>
    </row>
    <row r="57" spans="1:7">
      <c r="A57" s="188" t="str">
        <f t="shared" si="2"/>
        <v>Gujarat</v>
      </c>
      <c r="B57" s="319">
        <f t="shared" si="3"/>
        <v>4.7907442987219113</v>
      </c>
      <c r="C57" s="319">
        <f t="shared" si="4"/>
        <v>3.6170745969426115</v>
      </c>
      <c r="D57" s="319">
        <f t="shared" si="5"/>
        <v>13.674713891905439</v>
      </c>
      <c r="E57" s="319">
        <f t="shared" si="6"/>
        <v>1.1882883635452344</v>
      </c>
      <c r="F57" s="134">
        <v>9</v>
      </c>
      <c r="G57" s="134">
        <f t="shared" si="7"/>
        <v>47884</v>
      </c>
    </row>
    <row r="58" spans="1:7">
      <c r="A58" s="188" t="str">
        <f t="shared" si="2"/>
        <v>Haryana</v>
      </c>
      <c r="B58" s="319">
        <f t="shared" si="3"/>
        <v>4.0674446425749951</v>
      </c>
      <c r="C58" s="319">
        <f t="shared" si="4"/>
        <v>0.16477439451052978</v>
      </c>
      <c r="D58" s="319">
        <f t="shared" si="5"/>
        <v>7.6157370832674989</v>
      </c>
      <c r="E58" s="319">
        <f t="shared" si="6"/>
        <v>0.2911766697514841</v>
      </c>
      <c r="F58" s="134">
        <v>10</v>
      </c>
      <c r="G58" s="134">
        <f t="shared" si="7"/>
        <v>44303</v>
      </c>
    </row>
    <row r="60" spans="1:7">
      <c r="C60" s="134" t="s">
        <v>221</v>
      </c>
    </row>
    <row r="61" spans="1:7">
      <c r="B61" s="134" t="s">
        <v>216</v>
      </c>
      <c r="C61" s="134">
        <f>ROUND(C39/B39*100,0)</f>
        <v>64</v>
      </c>
    </row>
    <row r="62" spans="1:7">
      <c r="B62" s="134" t="s">
        <v>124</v>
      </c>
      <c r="C62" s="134">
        <f>ROUND(F39/E39*100,0)</f>
        <v>53</v>
      </c>
    </row>
    <row r="63" spans="1:7">
      <c r="B63" s="134" t="s">
        <v>125</v>
      </c>
      <c r="C63" s="134">
        <f>ROUND(I39/H39*100,0)</f>
        <v>61</v>
      </c>
    </row>
    <row r="64" spans="1:7">
      <c r="B64" s="134" t="s">
        <v>134</v>
      </c>
      <c r="C64" s="134">
        <f>ROUND(L39/K39*100,0)</f>
        <v>63</v>
      </c>
    </row>
    <row r="65" spans="2:3">
      <c r="B65" s="134" t="s">
        <v>135</v>
      </c>
      <c r="C65" s="134">
        <f>ROUND(O39/N39*100,0)</f>
        <v>49</v>
      </c>
    </row>
    <row r="66" spans="2:3">
      <c r="B66" s="134" t="s">
        <v>219</v>
      </c>
      <c r="C66" s="134">
        <f>ROUND(R39/Q39*100,0)</f>
        <v>51</v>
      </c>
    </row>
    <row r="67" spans="2:3">
      <c r="B67" s="134" t="s">
        <v>220</v>
      </c>
      <c r="C67" s="134">
        <f>ROUND(U39/T39*100,0)</f>
        <v>131</v>
      </c>
    </row>
  </sheetData>
  <mergeCells count="10">
    <mergeCell ref="B1:M1"/>
    <mergeCell ref="N1:V1"/>
    <mergeCell ref="Q2:S2"/>
    <mergeCell ref="T2:V2"/>
    <mergeCell ref="A2:A3"/>
    <mergeCell ref="B2:D2"/>
    <mergeCell ref="E2:G2"/>
    <mergeCell ref="H2:J2"/>
    <mergeCell ref="K2:M2"/>
    <mergeCell ref="N2:P2"/>
  </mergeCells>
  <pageMargins left="0.65" right="0.2" top="0.75" bottom="0.75" header="0.3" footer="0.3"/>
  <pageSetup paperSize="9" scale="85" firstPageNumber="25" orientation="portrait" useFirstPageNumber="1" horizontalDpi="200" verticalDpi="0" r:id="rId1"/>
  <headerFooter>
    <oddFooter>&amp;L&amp;"Arial,Italic"&amp;9AISHE 2012-13&amp;CT-&amp;P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46"/>
  <sheetViews>
    <sheetView view="pageBreakPreview" topLeftCell="E1" zoomScaleSheetLayoutView="100" workbookViewId="0">
      <selection activeCell="Q17" sqref="Q17"/>
    </sheetView>
  </sheetViews>
  <sheetFormatPr defaultRowHeight="14.25"/>
  <cols>
    <col min="1" max="1" width="20" style="195" customWidth="1"/>
    <col min="2" max="7" width="10.5703125" style="195" customWidth="1"/>
    <col min="8" max="13" width="10.7109375" style="195" customWidth="1"/>
    <col min="14" max="15" width="7.5703125" style="195" customWidth="1"/>
    <col min="16" max="16" width="7.42578125" style="195" customWidth="1"/>
    <col min="17" max="18" width="8.7109375" style="195" customWidth="1"/>
    <col min="19" max="19" width="10" style="195" customWidth="1"/>
    <col min="20" max="20" width="7.85546875" style="195" customWidth="1"/>
    <col min="21" max="21" width="9.140625" style="195" customWidth="1"/>
    <col min="22" max="22" width="9.42578125" style="195" customWidth="1"/>
    <col min="23" max="16384" width="9.140625" style="195"/>
  </cols>
  <sheetData>
    <row r="1" spans="1:22" s="191" customFormat="1" ht="38.25" customHeight="1">
      <c r="A1" s="86" t="s">
        <v>241</v>
      </c>
      <c r="B1" s="363" t="s">
        <v>191</v>
      </c>
      <c r="C1" s="363"/>
      <c r="D1" s="363"/>
      <c r="E1" s="363"/>
      <c r="F1" s="363"/>
      <c r="G1" s="363"/>
      <c r="H1" s="283" t="str">
        <f>B1</f>
        <v>State &amp; Post-Wise Number of Male &amp; Female Teacher</v>
      </c>
      <c r="I1" s="283"/>
      <c r="J1" s="283"/>
      <c r="K1" s="282"/>
      <c r="L1" s="283"/>
      <c r="M1" s="283"/>
      <c r="N1" s="283" t="str">
        <f>H1</f>
        <v>State &amp; Post-Wise Number of Male &amp; Female Teacher</v>
      </c>
      <c r="O1" s="283"/>
      <c r="P1" s="283"/>
      <c r="Q1" s="283"/>
      <c r="R1" s="283"/>
      <c r="S1" s="283"/>
      <c r="T1" s="279"/>
    </row>
    <row r="2" spans="1:22" ht="31.5" customHeight="1">
      <c r="A2" s="387" t="s">
        <v>2</v>
      </c>
      <c r="B2" s="382" t="s">
        <v>136</v>
      </c>
      <c r="C2" s="382"/>
      <c r="D2" s="382"/>
      <c r="E2" s="382" t="s">
        <v>137</v>
      </c>
      <c r="F2" s="383"/>
      <c r="G2" s="383"/>
      <c r="H2" s="382" t="s">
        <v>138</v>
      </c>
      <c r="I2" s="383"/>
      <c r="J2" s="383"/>
      <c r="K2" s="382" t="s">
        <v>139</v>
      </c>
      <c r="L2" s="383"/>
      <c r="M2" s="383"/>
      <c r="N2" s="382" t="s">
        <v>140</v>
      </c>
      <c r="O2" s="383"/>
      <c r="P2" s="383"/>
      <c r="Q2" s="384" t="s">
        <v>60</v>
      </c>
      <c r="R2" s="385"/>
      <c r="S2" s="386"/>
      <c r="T2" s="380" t="s">
        <v>192</v>
      </c>
      <c r="U2" s="381"/>
      <c r="V2" s="381"/>
    </row>
    <row r="3" spans="1:22" ht="19.5" customHeight="1">
      <c r="A3" s="388"/>
      <c r="B3" s="196" t="s">
        <v>91</v>
      </c>
      <c r="C3" s="196" t="s">
        <v>92</v>
      </c>
      <c r="D3" s="196" t="s">
        <v>12</v>
      </c>
      <c r="E3" s="196" t="s">
        <v>91</v>
      </c>
      <c r="F3" s="196" t="s">
        <v>92</v>
      </c>
      <c r="G3" s="196" t="s">
        <v>12</v>
      </c>
      <c r="H3" s="196" t="s">
        <v>91</v>
      </c>
      <c r="I3" s="196" t="s">
        <v>92</v>
      </c>
      <c r="J3" s="196" t="s">
        <v>12</v>
      </c>
      <c r="K3" s="196" t="s">
        <v>91</v>
      </c>
      <c r="L3" s="196" t="s">
        <v>92</v>
      </c>
      <c r="M3" s="196" t="s">
        <v>12</v>
      </c>
      <c r="N3" s="196" t="s">
        <v>91</v>
      </c>
      <c r="O3" s="196" t="s">
        <v>92</v>
      </c>
      <c r="P3" s="196" t="s">
        <v>12</v>
      </c>
      <c r="Q3" s="196" t="s">
        <v>91</v>
      </c>
      <c r="R3" s="196" t="s">
        <v>92</v>
      </c>
      <c r="S3" s="196" t="s">
        <v>12</v>
      </c>
      <c r="T3" s="276" t="s">
        <v>91</v>
      </c>
      <c r="U3" s="276" t="s">
        <v>92</v>
      </c>
      <c r="V3" s="276" t="s">
        <v>12</v>
      </c>
    </row>
    <row r="4" spans="1:22" ht="33" customHeight="1">
      <c r="A4" s="188" t="s">
        <v>55</v>
      </c>
      <c r="B4" s="197">
        <v>7</v>
      </c>
      <c r="C4" s="197">
        <v>0</v>
      </c>
      <c r="D4" s="197">
        <v>7</v>
      </c>
      <c r="E4" s="197">
        <v>31</v>
      </c>
      <c r="F4" s="197">
        <v>5</v>
      </c>
      <c r="G4" s="197">
        <v>36</v>
      </c>
      <c r="H4" s="197">
        <v>67</v>
      </c>
      <c r="I4" s="197">
        <v>32</v>
      </c>
      <c r="J4" s="197">
        <v>99</v>
      </c>
      <c r="K4" s="197">
        <v>5</v>
      </c>
      <c r="L4" s="197">
        <v>1</v>
      </c>
      <c r="M4" s="197">
        <v>6</v>
      </c>
      <c r="N4" s="197">
        <v>13</v>
      </c>
      <c r="O4" s="197">
        <v>13</v>
      </c>
      <c r="P4" s="197">
        <v>26</v>
      </c>
      <c r="Q4" s="197">
        <v>123</v>
      </c>
      <c r="R4" s="197">
        <v>51</v>
      </c>
      <c r="S4" s="197">
        <v>174</v>
      </c>
      <c r="T4" s="277">
        <v>3</v>
      </c>
      <c r="U4" s="277">
        <v>18</v>
      </c>
      <c r="V4" s="277">
        <v>21</v>
      </c>
    </row>
    <row r="5" spans="1:22" ht="18.75" customHeight="1">
      <c r="A5" s="188" t="s">
        <v>15</v>
      </c>
      <c r="B5" s="197">
        <v>11089</v>
      </c>
      <c r="C5" s="197">
        <v>3282</v>
      </c>
      <c r="D5" s="197">
        <v>14371</v>
      </c>
      <c r="E5" s="197">
        <v>13937</v>
      </c>
      <c r="F5" s="197">
        <v>5757</v>
      </c>
      <c r="G5" s="197">
        <v>19694</v>
      </c>
      <c r="H5" s="197">
        <v>79012</v>
      </c>
      <c r="I5" s="197">
        <v>44759</v>
      </c>
      <c r="J5" s="197">
        <v>123771</v>
      </c>
      <c r="K5" s="197">
        <v>1316</v>
      </c>
      <c r="L5" s="197">
        <v>5930</v>
      </c>
      <c r="M5" s="197">
        <v>7246</v>
      </c>
      <c r="N5" s="197">
        <v>4113</v>
      </c>
      <c r="O5" s="197">
        <v>2956</v>
      </c>
      <c r="P5" s="197">
        <v>7069</v>
      </c>
      <c r="Q5" s="197">
        <v>109467</v>
      </c>
      <c r="R5" s="197">
        <v>62684</v>
      </c>
      <c r="S5" s="197">
        <v>172151</v>
      </c>
      <c r="T5" s="277">
        <v>329</v>
      </c>
      <c r="U5" s="277">
        <v>128</v>
      </c>
      <c r="V5" s="277">
        <v>457</v>
      </c>
    </row>
    <row r="6" spans="1:22" ht="18.75" customHeight="1">
      <c r="A6" s="188" t="s">
        <v>16</v>
      </c>
      <c r="B6" s="197">
        <v>75</v>
      </c>
      <c r="C6" s="197">
        <v>3</v>
      </c>
      <c r="D6" s="197">
        <v>78</v>
      </c>
      <c r="E6" s="197">
        <v>166</v>
      </c>
      <c r="F6" s="197">
        <v>18</v>
      </c>
      <c r="G6" s="197">
        <v>184</v>
      </c>
      <c r="H6" s="197">
        <v>380</v>
      </c>
      <c r="I6" s="197">
        <v>206</v>
      </c>
      <c r="J6" s="197">
        <v>586</v>
      </c>
      <c r="K6" s="197">
        <v>5</v>
      </c>
      <c r="L6" s="197">
        <v>0</v>
      </c>
      <c r="M6" s="197">
        <v>5</v>
      </c>
      <c r="N6" s="197">
        <v>19</v>
      </c>
      <c r="O6" s="197">
        <v>15</v>
      </c>
      <c r="P6" s="197">
        <v>34</v>
      </c>
      <c r="Q6" s="197">
        <v>645</v>
      </c>
      <c r="R6" s="197">
        <v>242</v>
      </c>
      <c r="S6" s="197">
        <v>887</v>
      </c>
      <c r="T6" s="277">
        <v>0</v>
      </c>
      <c r="U6" s="277">
        <v>0</v>
      </c>
      <c r="V6" s="277">
        <v>0</v>
      </c>
    </row>
    <row r="7" spans="1:22" ht="18.75" customHeight="1">
      <c r="A7" s="188" t="s">
        <v>17</v>
      </c>
      <c r="B7" s="197">
        <v>931</v>
      </c>
      <c r="C7" s="197">
        <v>347</v>
      </c>
      <c r="D7" s="197">
        <v>1278</v>
      </c>
      <c r="E7" s="197">
        <v>3848</v>
      </c>
      <c r="F7" s="197">
        <v>2105</v>
      </c>
      <c r="G7" s="197">
        <v>5953</v>
      </c>
      <c r="H7" s="197">
        <v>7881</v>
      </c>
      <c r="I7" s="197">
        <v>4720</v>
      </c>
      <c r="J7" s="197">
        <v>12601</v>
      </c>
      <c r="K7" s="197">
        <v>298</v>
      </c>
      <c r="L7" s="197">
        <v>281</v>
      </c>
      <c r="M7" s="197">
        <v>579</v>
      </c>
      <c r="N7" s="197">
        <v>651</v>
      </c>
      <c r="O7" s="197">
        <v>629</v>
      </c>
      <c r="P7" s="197">
        <v>1280</v>
      </c>
      <c r="Q7" s="197">
        <v>13609</v>
      </c>
      <c r="R7" s="197">
        <v>8082</v>
      </c>
      <c r="S7" s="197">
        <v>21691</v>
      </c>
      <c r="T7" s="277">
        <v>64</v>
      </c>
      <c r="U7" s="277">
        <v>33</v>
      </c>
      <c r="V7" s="277">
        <v>97</v>
      </c>
    </row>
    <row r="8" spans="1:22" ht="18.75" customHeight="1">
      <c r="A8" s="188" t="s">
        <v>18</v>
      </c>
      <c r="B8" s="197">
        <v>2166</v>
      </c>
      <c r="C8" s="197">
        <v>399</v>
      </c>
      <c r="D8" s="197">
        <v>2565</v>
      </c>
      <c r="E8" s="197">
        <v>4174</v>
      </c>
      <c r="F8" s="197">
        <v>775</v>
      </c>
      <c r="G8" s="197">
        <v>4949</v>
      </c>
      <c r="H8" s="197">
        <v>15426</v>
      </c>
      <c r="I8" s="197">
        <v>3893</v>
      </c>
      <c r="J8" s="197">
        <v>19319</v>
      </c>
      <c r="K8" s="197">
        <v>575</v>
      </c>
      <c r="L8" s="197">
        <v>201</v>
      </c>
      <c r="M8" s="197">
        <v>776</v>
      </c>
      <c r="N8" s="197">
        <v>734</v>
      </c>
      <c r="O8" s="197">
        <v>285</v>
      </c>
      <c r="P8" s="197">
        <v>1019</v>
      </c>
      <c r="Q8" s="197">
        <v>23075</v>
      </c>
      <c r="R8" s="197">
        <v>5553</v>
      </c>
      <c r="S8" s="197">
        <v>28628</v>
      </c>
      <c r="T8" s="277">
        <v>575</v>
      </c>
      <c r="U8" s="277">
        <v>171</v>
      </c>
      <c r="V8" s="277">
        <v>746</v>
      </c>
    </row>
    <row r="9" spans="1:22" ht="18.75" customHeight="1">
      <c r="A9" s="188" t="s">
        <v>19</v>
      </c>
      <c r="B9" s="197">
        <v>145</v>
      </c>
      <c r="C9" s="197">
        <v>113</v>
      </c>
      <c r="D9" s="197">
        <v>258</v>
      </c>
      <c r="E9" s="197">
        <v>182</v>
      </c>
      <c r="F9" s="197">
        <v>372</v>
      </c>
      <c r="G9" s="197">
        <v>554</v>
      </c>
      <c r="H9" s="197">
        <v>475</v>
      </c>
      <c r="I9" s="197">
        <v>724</v>
      </c>
      <c r="J9" s="197">
        <v>1199</v>
      </c>
      <c r="K9" s="197">
        <v>6</v>
      </c>
      <c r="L9" s="197">
        <v>6</v>
      </c>
      <c r="M9" s="197">
        <v>12</v>
      </c>
      <c r="N9" s="197">
        <v>130</v>
      </c>
      <c r="O9" s="197">
        <v>297</v>
      </c>
      <c r="P9" s="197">
        <v>427</v>
      </c>
      <c r="Q9" s="197">
        <v>938</v>
      </c>
      <c r="R9" s="197">
        <v>1512</v>
      </c>
      <c r="S9" s="197">
        <v>2450</v>
      </c>
      <c r="T9" s="277">
        <v>6</v>
      </c>
      <c r="U9" s="277">
        <v>20</v>
      </c>
      <c r="V9" s="277">
        <v>26</v>
      </c>
    </row>
    <row r="10" spans="1:22" ht="18.75" customHeight="1">
      <c r="A10" s="188" t="s">
        <v>56</v>
      </c>
      <c r="B10" s="197">
        <v>898</v>
      </c>
      <c r="C10" s="197">
        <v>321</v>
      </c>
      <c r="D10" s="197">
        <v>1219</v>
      </c>
      <c r="E10" s="197">
        <v>1089</v>
      </c>
      <c r="F10" s="197">
        <v>561</v>
      </c>
      <c r="G10" s="197">
        <v>1650</v>
      </c>
      <c r="H10" s="197">
        <v>5651</v>
      </c>
      <c r="I10" s="197">
        <v>4216</v>
      </c>
      <c r="J10" s="197">
        <v>9867</v>
      </c>
      <c r="K10" s="197">
        <v>192</v>
      </c>
      <c r="L10" s="197">
        <v>678</v>
      </c>
      <c r="M10" s="197">
        <v>870</v>
      </c>
      <c r="N10" s="197">
        <v>775</v>
      </c>
      <c r="O10" s="197">
        <v>777</v>
      </c>
      <c r="P10" s="197">
        <v>1552</v>
      </c>
      <c r="Q10" s="197">
        <v>8605</v>
      </c>
      <c r="R10" s="197">
        <v>6553</v>
      </c>
      <c r="S10" s="197">
        <v>15158</v>
      </c>
      <c r="T10" s="277">
        <v>229</v>
      </c>
      <c r="U10" s="277">
        <v>111</v>
      </c>
      <c r="V10" s="277">
        <v>340</v>
      </c>
    </row>
    <row r="11" spans="1:22" ht="18.75" customHeight="1">
      <c r="A11" s="188" t="s">
        <v>21</v>
      </c>
      <c r="B11" s="197">
        <v>4</v>
      </c>
      <c r="C11" s="197">
        <v>3</v>
      </c>
      <c r="D11" s="197">
        <v>7</v>
      </c>
      <c r="E11" s="197">
        <v>1</v>
      </c>
      <c r="F11" s="197">
        <v>0</v>
      </c>
      <c r="G11" s="197">
        <v>1</v>
      </c>
      <c r="H11" s="197">
        <v>57</v>
      </c>
      <c r="I11" s="197">
        <v>55</v>
      </c>
      <c r="J11" s="197">
        <v>112</v>
      </c>
      <c r="K11" s="197">
        <v>1</v>
      </c>
      <c r="L11" s="197">
        <v>5</v>
      </c>
      <c r="M11" s="197">
        <v>6</v>
      </c>
      <c r="N11" s="197">
        <v>10</v>
      </c>
      <c r="O11" s="197">
        <v>4</v>
      </c>
      <c r="P11" s="197">
        <v>14</v>
      </c>
      <c r="Q11" s="197">
        <v>73</v>
      </c>
      <c r="R11" s="197">
        <v>67</v>
      </c>
      <c r="S11" s="197">
        <v>140</v>
      </c>
      <c r="T11" s="277">
        <v>4</v>
      </c>
      <c r="U11" s="277">
        <v>6</v>
      </c>
      <c r="V11" s="277">
        <v>10</v>
      </c>
    </row>
    <row r="12" spans="1:22" ht="18.75" customHeight="1">
      <c r="A12" s="188" t="s">
        <v>22</v>
      </c>
      <c r="B12" s="197">
        <v>9</v>
      </c>
      <c r="C12" s="197">
        <v>0</v>
      </c>
      <c r="D12" s="197">
        <v>9</v>
      </c>
      <c r="E12" s="197">
        <v>22</v>
      </c>
      <c r="F12" s="197">
        <v>12</v>
      </c>
      <c r="G12" s="197">
        <v>34</v>
      </c>
      <c r="H12" s="197">
        <v>70</v>
      </c>
      <c r="I12" s="197">
        <v>30</v>
      </c>
      <c r="J12" s="197">
        <v>100</v>
      </c>
      <c r="K12" s="197">
        <v>0</v>
      </c>
      <c r="L12" s="197">
        <v>0</v>
      </c>
      <c r="M12" s="197">
        <v>0</v>
      </c>
      <c r="N12" s="197">
        <v>12</v>
      </c>
      <c r="O12" s="197">
        <v>4</v>
      </c>
      <c r="P12" s="197">
        <v>16</v>
      </c>
      <c r="Q12" s="197">
        <v>113</v>
      </c>
      <c r="R12" s="197">
        <v>46</v>
      </c>
      <c r="S12" s="197">
        <v>159</v>
      </c>
      <c r="T12" s="277">
        <v>0</v>
      </c>
      <c r="U12" s="277">
        <v>0</v>
      </c>
      <c r="V12" s="277">
        <v>0</v>
      </c>
    </row>
    <row r="13" spans="1:22" ht="18.75" customHeight="1">
      <c r="A13" s="188" t="s">
        <v>23</v>
      </c>
      <c r="B13" s="197">
        <v>1951</v>
      </c>
      <c r="C13" s="197">
        <v>789</v>
      </c>
      <c r="D13" s="197">
        <v>2740</v>
      </c>
      <c r="E13" s="197">
        <v>2111</v>
      </c>
      <c r="F13" s="197">
        <v>2644</v>
      </c>
      <c r="G13" s="197">
        <v>4755</v>
      </c>
      <c r="H13" s="197">
        <v>3706</v>
      </c>
      <c r="I13" s="197">
        <v>4451</v>
      </c>
      <c r="J13" s="197">
        <v>8157</v>
      </c>
      <c r="K13" s="197">
        <v>71</v>
      </c>
      <c r="L13" s="197">
        <v>342</v>
      </c>
      <c r="M13" s="197">
        <v>413</v>
      </c>
      <c r="N13" s="197">
        <v>793</v>
      </c>
      <c r="O13" s="197">
        <v>1115</v>
      </c>
      <c r="P13" s="197">
        <v>1908</v>
      </c>
      <c r="Q13" s="197">
        <v>8632</v>
      </c>
      <c r="R13" s="197">
        <v>9341</v>
      </c>
      <c r="S13" s="197">
        <v>17973</v>
      </c>
      <c r="T13" s="277">
        <v>201</v>
      </c>
      <c r="U13" s="277">
        <v>109</v>
      </c>
      <c r="V13" s="277">
        <v>310</v>
      </c>
    </row>
    <row r="14" spans="1:22" ht="18.75" customHeight="1">
      <c r="A14" s="188" t="s">
        <v>24</v>
      </c>
      <c r="B14" s="197">
        <v>112</v>
      </c>
      <c r="C14" s="197">
        <v>34</v>
      </c>
      <c r="D14" s="197">
        <v>146</v>
      </c>
      <c r="E14" s="197">
        <v>292</v>
      </c>
      <c r="F14" s="197">
        <v>241</v>
      </c>
      <c r="G14" s="197">
        <v>533</v>
      </c>
      <c r="H14" s="197">
        <v>361</v>
      </c>
      <c r="I14" s="197">
        <v>525</v>
      </c>
      <c r="J14" s="197">
        <v>886</v>
      </c>
      <c r="K14" s="197">
        <v>47</v>
      </c>
      <c r="L14" s="197">
        <v>53</v>
      </c>
      <c r="M14" s="197">
        <v>100</v>
      </c>
      <c r="N14" s="197">
        <v>141</v>
      </c>
      <c r="O14" s="197">
        <v>306</v>
      </c>
      <c r="P14" s="197">
        <v>447</v>
      </c>
      <c r="Q14" s="197">
        <v>953</v>
      </c>
      <c r="R14" s="197">
        <v>1159</v>
      </c>
      <c r="S14" s="197">
        <v>2112</v>
      </c>
      <c r="T14" s="277">
        <v>81</v>
      </c>
      <c r="U14" s="277">
        <v>201</v>
      </c>
      <c r="V14" s="277">
        <v>282</v>
      </c>
    </row>
    <row r="15" spans="1:22" ht="18.75" customHeight="1">
      <c r="A15" s="188" t="s">
        <v>25</v>
      </c>
      <c r="B15" s="197">
        <v>3286</v>
      </c>
      <c r="C15" s="197">
        <v>1164</v>
      </c>
      <c r="D15" s="197">
        <v>4450</v>
      </c>
      <c r="E15" s="197">
        <v>5289</v>
      </c>
      <c r="F15" s="197">
        <v>2225</v>
      </c>
      <c r="G15" s="197">
        <v>7514</v>
      </c>
      <c r="H15" s="197">
        <v>19594</v>
      </c>
      <c r="I15" s="197">
        <v>10678</v>
      </c>
      <c r="J15" s="197">
        <v>30272</v>
      </c>
      <c r="K15" s="197">
        <v>865</v>
      </c>
      <c r="L15" s="197">
        <v>1273</v>
      </c>
      <c r="M15" s="197">
        <v>2138</v>
      </c>
      <c r="N15" s="197">
        <v>2164</v>
      </c>
      <c r="O15" s="197">
        <v>1346</v>
      </c>
      <c r="P15" s="197">
        <v>3510</v>
      </c>
      <c r="Q15" s="197">
        <v>31198</v>
      </c>
      <c r="R15" s="197">
        <v>16686</v>
      </c>
      <c r="S15" s="197">
        <v>47884</v>
      </c>
      <c r="T15" s="277">
        <v>905</v>
      </c>
      <c r="U15" s="277">
        <v>532</v>
      </c>
      <c r="V15" s="277">
        <v>1437</v>
      </c>
    </row>
    <row r="16" spans="1:22" ht="18.75" customHeight="1">
      <c r="A16" s="188" t="s">
        <v>26</v>
      </c>
      <c r="B16" s="197">
        <v>2111</v>
      </c>
      <c r="C16" s="197">
        <v>580</v>
      </c>
      <c r="D16" s="197">
        <v>2691</v>
      </c>
      <c r="E16" s="197">
        <v>3633</v>
      </c>
      <c r="F16" s="197">
        <v>3017</v>
      </c>
      <c r="G16" s="197">
        <v>6650</v>
      </c>
      <c r="H16" s="197">
        <v>17771</v>
      </c>
      <c r="I16" s="197">
        <v>13688</v>
      </c>
      <c r="J16" s="197">
        <v>31459</v>
      </c>
      <c r="K16" s="197">
        <v>877</v>
      </c>
      <c r="L16" s="197">
        <v>423</v>
      </c>
      <c r="M16" s="197">
        <v>1300</v>
      </c>
      <c r="N16" s="197">
        <v>633</v>
      </c>
      <c r="O16" s="197">
        <v>1570</v>
      </c>
      <c r="P16" s="197">
        <v>2203</v>
      </c>
      <c r="Q16" s="197">
        <v>25025</v>
      </c>
      <c r="R16" s="197">
        <v>19278</v>
      </c>
      <c r="S16" s="197">
        <v>44303</v>
      </c>
      <c r="T16" s="277">
        <v>147</v>
      </c>
      <c r="U16" s="277">
        <v>111</v>
      </c>
      <c r="V16" s="277">
        <v>258</v>
      </c>
    </row>
    <row r="17" spans="1:22" ht="18.75" customHeight="1">
      <c r="A17" s="188" t="s">
        <v>27</v>
      </c>
      <c r="B17" s="197">
        <v>678</v>
      </c>
      <c r="C17" s="197">
        <v>199</v>
      </c>
      <c r="D17" s="197">
        <v>877</v>
      </c>
      <c r="E17" s="197">
        <v>840</v>
      </c>
      <c r="F17" s="197">
        <v>393</v>
      </c>
      <c r="G17" s="197">
        <v>1233</v>
      </c>
      <c r="H17" s="197">
        <v>3426</v>
      </c>
      <c r="I17" s="197">
        <v>2422</v>
      </c>
      <c r="J17" s="197">
        <v>5848</v>
      </c>
      <c r="K17" s="197">
        <v>76</v>
      </c>
      <c r="L17" s="197">
        <v>267</v>
      </c>
      <c r="M17" s="197">
        <v>343</v>
      </c>
      <c r="N17" s="197">
        <v>305</v>
      </c>
      <c r="O17" s="197">
        <v>251</v>
      </c>
      <c r="P17" s="197">
        <v>556</v>
      </c>
      <c r="Q17" s="197">
        <v>5325</v>
      </c>
      <c r="R17" s="197">
        <v>3532</v>
      </c>
      <c r="S17" s="197">
        <v>8857</v>
      </c>
      <c r="T17" s="277">
        <v>54</v>
      </c>
      <c r="U17" s="277">
        <v>62</v>
      </c>
      <c r="V17" s="277">
        <v>116</v>
      </c>
    </row>
    <row r="18" spans="1:22" ht="18.75" customHeight="1">
      <c r="A18" s="188" t="s">
        <v>57</v>
      </c>
      <c r="B18" s="197">
        <v>423</v>
      </c>
      <c r="C18" s="197">
        <v>200</v>
      </c>
      <c r="D18" s="197">
        <v>623</v>
      </c>
      <c r="E18" s="197">
        <v>481</v>
      </c>
      <c r="F18" s="197">
        <v>361</v>
      </c>
      <c r="G18" s="197">
        <v>842</v>
      </c>
      <c r="H18" s="197">
        <v>2987</v>
      </c>
      <c r="I18" s="197">
        <v>3021</v>
      </c>
      <c r="J18" s="197">
        <v>6008</v>
      </c>
      <c r="K18" s="197">
        <v>84</v>
      </c>
      <c r="L18" s="197">
        <v>86</v>
      </c>
      <c r="M18" s="197">
        <v>170</v>
      </c>
      <c r="N18" s="197">
        <v>1034</v>
      </c>
      <c r="O18" s="197">
        <v>631</v>
      </c>
      <c r="P18" s="197">
        <v>1665</v>
      </c>
      <c r="Q18" s="197">
        <v>5009</v>
      </c>
      <c r="R18" s="197">
        <v>4299</v>
      </c>
      <c r="S18" s="197">
        <v>9308</v>
      </c>
      <c r="T18" s="277">
        <v>41</v>
      </c>
      <c r="U18" s="277">
        <v>12</v>
      </c>
      <c r="V18" s="277">
        <v>53</v>
      </c>
    </row>
    <row r="19" spans="1:22" ht="18.75" customHeight="1">
      <c r="A19" s="188" t="s">
        <v>29</v>
      </c>
      <c r="B19" s="197">
        <v>366</v>
      </c>
      <c r="C19" s="197">
        <v>27</v>
      </c>
      <c r="D19" s="197">
        <v>393</v>
      </c>
      <c r="E19" s="197">
        <v>1191</v>
      </c>
      <c r="F19" s="197">
        <v>327</v>
      </c>
      <c r="G19" s="197">
        <v>1518</v>
      </c>
      <c r="H19" s="197">
        <v>4804</v>
      </c>
      <c r="I19" s="197">
        <v>1650</v>
      </c>
      <c r="J19" s="197">
        <v>6454</v>
      </c>
      <c r="K19" s="197">
        <v>51</v>
      </c>
      <c r="L19" s="197">
        <v>9</v>
      </c>
      <c r="M19" s="197">
        <v>60</v>
      </c>
      <c r="N19" s="197">
        <v>222</v>
      </c>
      <c r="O19" s="197">
        <v>189</v>
      </c>
      <c r="P19" s="197">
        <v>411</v>
      </c>
      <c r="Q19" s="197">
        <v>6634</v>
      </c>
      <c r="R19" s="197">
        <v>2202</v>
      </c>
      <c r="S19" s="197">
        <v>8836</v>
      </c>
      <c r="T19" s="277">
        <v>84</v>
      </c>
      <c r="U19" s="277">
        <v>40</v>
      </c>
      <c r="V19" s="277">
        <v>124</v>
      </c>
    </row>
    <row r="20" spans="1:22" ht="18.75" customHeight="1">
      <c r="A20" s="188" t="s">
        <v>30</v>
      </c>
      <c r="B20" s="197">
        <v>12338</v>
      </c>
      <c r="C20" s="197">
        <v>4510</v>
      </c>
      <c r="D20" s="197">
        <v>16848</v>
      </c>
      <c r="E20" s="197">
        <v>14255</v>
      </c>
      <c r="F20" s="197">
        <v>5317</v>
      </c>
      <c r="G20" s="197">
        <v>19572</v>
      </c>
      <c r="H20" s="197">
        <v>39943</v>
      </c>
      <c r="I20" s="197">
        <v>30172</v>
      </c>
      <c r="J20" s="197">
        <v>70115</v>
      </c>
      <c r="K20" s="197">
        <v>5720</v>
      </c>
      <c r="L20" s="197">
        <v>7322</v>
      </c>
      <c r="M20" s="197">
        <v>13042</v>
      </c>
      <c r="N20" s="197">
        <v>5733</v>
      </c>
      <c r="O20" s="197">
        <v>4652</v>
      </c>
      <c r="P20" s="197">
        <v>10385</v>
      </c>
      <c r="Q20" s="197">
        <v>77989</v>
      </c>
      <c r="R20" s="197">
        <v>51973</v>
      </c>
      <c r="S20" s="197">
        <v>129962</v>
      </c>
      <c r="T20" s="277">
        <v>834</v>
      </c>
      <c r="U20" s="277">
        <v>547</v>
      </c>
      <c r="V20" s="277">
        <v>1381</v>
      </c>
    </row>
    <row r="21" spans="1:22" ht="18.75" customHeight="1">
      <c r="A21" s="188" t="s">
        <v>31</v>
      </c>
      <c r="B21" s="197">
        <v>2304</v>
      </c>
      <c r="C21" s="197">
        <v>1408</v>
      </c>
      <c r="D21" s="197">
        <v>3712</v>
      </c>
      <c r="E21" s="197">
        <v>4673</v>
      </c>
      <c r="F21" s="197">
        <v>4109</v>
      </c>
      <c r="G21" s="197">
        <v>8782</v>
      </c>
      <c r="H21" s="197">
        <v>12142</v>
      </c>
      <c r="I21" s="197">
        <v>17567</v>
      </c>
      <c r="J21" s="197">
        <v>29709</v>
      </c>
      <c r="K21" s="197">
        <v>904</v>
      </c>
      <c r="L21" s="197">
        <v>1988</v>
      </c>
      <c r="M21" s="197">
        <v>2892</v>
      </c>
      <c r="N21" s="197">
        <v>850</v>
      </c>
      <c r="O21" s="197">
        <v>1992</v>
      </c>
      <c r="P21" s="197">
        <v>2842</v>
      </c>
      <c r="Q21" s="197">
        <v>20873</v>
      </c>
      <c r="R21" s="197">
        <v>27064</v>
      </c>
      <c r="S21" s="197">
        <v>47937</v>
      </c>
      <c r="T21" s="277">
        <v>58</v>
      </c>
      <c r="U21" s="277">
        <v>83</v>
      </c>
      <c r="V21" s="277">
        <v>141</v>
      </c>
    </row>
    <row r="22" spans="1:22" ht="18.75" customHeight="1">
      <c r="A22" s="188" t="s">
        <v>32</v>
      </c>
      <c r="B22" s="197">
        <v>2</v>
      </c>
      <c r="C22" s="197">
        <v>1</v>
      </c>
      <c r="D22" s="197">
        <v>3</v>
      </c>
      <c r="E22" s="197">
        <v>0</v>
      </c>
      <c r="F22" s="197">
        <v>0</v>
      </c>
      <c r="G22" s="197">
        <v>0</v>
      </c>
      <c r="H22" s="197">
        <v>14</v>
      </c>
      <c r="I22" s="197">
        <v>11</v>
      </c>
      <c r="J22" s="197">
        <v>25</v>
      </c>
      <c r="K22" s="197">
        <v>0</v>
      </c>
      <c r="L22" s="197">
        <v>0</v>
      </c>
      <c r="M22" s="197">
        <v>0</v>
      </c>
      <c r="N22" s="197">
        <v>19</v>
      </c>
      <c r="O22" s="197">
        <v>13</v>
      </c>
      <c r="P22" s="197">
        <v>32</v>
      </c>
      <c r="Q22" s="197">
        <v>35</v>
      </c>
      <c r="R22" s="197">
        <v>25</v>
      </c>
      <c r="S22" s="197">
        <v>60</v>
      </c>
      <c r="T22" s="277">
        <v>0</v>
      </c>
      <c r="U22" s="277">
        <v>0</v>
      </c>
      <c r="V22" s="277">
        <v>0</v>
      </c>
    </row>
    <row r="23" spans="1:22" ht="18.75" customHeight="1">
      <c r="A23" s="188" t="s">
        <v>33</v>
      </c>
      <c r="B23" s="197">
        <v>3400</v>
      </c>
      <c r="C23" s="197">
        <v>1812</v>
      </c>
      <c r="D23" s="197">
        <v>5212</v>
      </c>
      <c r="E23" s="197">
        <v>4753</v>
      </c>
      <c r="F23" s="197">
        <v>2212</v>
      </c>
      <c r="G23" s="197">
        <v>6965</v>
      </c>
      <c r="H23" s="197">
        <v>28039</v>
      </c>
      <c r="I23" s="197">
        <v>18369</v>
      </c>
      <c r="J23" s="197">
        <v>46408</v>
      </c>
      <c r="K23" s="197">
        <v>1027</v>
      </c>
      <c r="L23" s="197">
        <v>1212</v>
      </c>
      <c r="M23" s="197">
        <v>2239</v>
      </c>
      <c r="N23" s="197">
        <v>1159</v>
      </c>
      <c r="O23" s="197">
        <v>929</v>
      </c>
      <c r="P23" s="197">
        <v>2088</v>
      </c>
      <c r="Q23" s="197">
        <v>38378</v>
      </c>
      <c r="R23" s="197">
        <v>24534</v>
      </c>
      <c r="S23" s="197">
        <v>62912</v>
      </c>
      <c r="T23" s="277">
        <v>268</v>
      </c>
      <c r="U23" s="277">
        <v>225</v>
      </c>
      <c r="V23" s="277">
        <v>493</v>
      </c>
    </row>
    <row r="24" spans="1:22" ht="18.75" customHeight="1">
      <c r="A24" s="188" t="s">
        <v>34</v>
      </c>
      <c r="B24" s="197">
        <v>8076</v>
      </c>
      <c r="C24" s="197">
        <v>2950</v>
      </c>
      <c r="D24" s="197">
        <v>11026</v>
      </c>
      <c r="E24" s="197">
        <v>18523</v>
      </c>
      <c r="F24" s="197">
        <v>8228</v>
      </c>
      <c r="G24" s="197">
        <v>26751</v>
      </c>
      <c r="H24" s="197">
        <v>73328</v>
      </c>
      <c r="I24" s="197">
        <v>46122</v>
      </c>
      <c r="J24" s="197">
        <v>119450</v>
      </c>
      <c r="K24" s="197">
        <v>2075</v>
      </c>
      <c r="L24" s="197">
        <v>1857</v>
      </c>
      <c r="M24" s="197">
        <v>3932</v>
      </c>
      <c r="N24" s="197">
        <v>5384</v>
      </c>
      <c r="O24" s="197">
        <v>4976</v>
      </c>
      <c r="P24" s="197">
        <v>10360</v>
      </c>
      <c r="Q24" s="197">
        <v>107386</v>
      </c>
      <c r="R24" s="197">
        <v>64133</v>
      </c>
      <c r="S24" s="197">
        <v>171519</v>
      </c>
      <c r="T24" s="277">
        <v>2378</v>
      </c>
      <c r="U24" s="277">
        <v>1537</v>
      </c>
      <c r="V24" s="277">
        <v>3915</v>
      </c>
    </row>
    <row r="25" spans="1:22" ht="18.75" customHeight="1">
      <c r="A25" s="188" t="s">
        <v>35</v>
      </c>
      <c r="B25" s="197">
        <v>264</v>
      </c>
      <c r="C25" s="197">
        <v>110</v>
      </c>
      <c r="D25" s="197">
        <v>374</v>
      </c>
      <c r="E25" s="197">
        <v>837</v>
      </c>
      <c r="F25" s="197">
        <v>521</v>
      </c>
      <c r="G25" s="197">
        <v>1358</v>
      </c>
      <c r="H25" s="197">
        <v>1437</v>
      </c>
      <c r="I25" s="197">
        <v>1199</v>
      </c>
      <c r="J25" s="197">
        <v>2636</v>
      </c>
      <c r="K25" s="197">
        <v>58</v>
      </c>
      <c r="L25" s="197">
        <v>63</v>
      </c>
      <c r="M25" s="197">
        <v>121</v>
      </c>
      <c r="N25" s="197">
        <v>203</v>
      </c>
      <c r="O25" s="197">
        <v>247</v>
      </c>
      <c r="P25" s="197">
        <v>450</v>
      </c>
      <c r="Q25" s="197">
        <v>2799</v>
      </c>
      <c r="R25" s="197">
        <v>2140</v>
      </c>
      <c r="S25" s="197">
        <v>4939</v>
      </c>
      <c r="T25" s="277">
        <v>7</v>
      </c>
      <c r="U25" s="277">
        <v>7</v>
      </c>
      <c r="V25" s="277">
        <v>14</v>
      </c>
    </row>
    <row r="26" spans="1:22" ht="18.75" customHeight="1">
      <c r="A26" s="188" t="s">
        <v>36</v>
      </c>
      <c r="B26" s="197">
        <v>94</v>
      </c>
      <c r="C26" s="197">
        <v>49</v>
      </c>
      <c r="D26" s="197">
        <v>143</v>
      </c>
      <c r="E26" s="197">
        <v>205</v>
      </c>
      <c r="F26" s="197">
        <v>197</v>
      </c>
      <c r="G26" s="197">
        <v>402</v>
      </c>
      <c r="H26" s="197">
        <v>1017</v>
      </c>
      <c r="I26" s="197">
        <v>1631</v>
      </c>
      <c r="J26" s="197">
        <v>2648</v>
      </c>
      <c r="K26" s="197">
        <v>9</v>
      </c>
      <c r="L26" s="197">
        <v>100</v>
      </c>
      <c r="M26" s="197">
        <v>109</v>
      </c>
      <c r="N26" s="197">
        <v>33</v>
      </c>
      <c r="O26" s="197">
        <v>54</v>
      </c>
      <c r="P26" s="197">
        <v>87</v>
      </c>
      <c r="Q26" s="197">
        <v>1358</v>
      </c>
      <c r="R26" s="197">
        <v>2031</v>
      </c>
      <c r="S26" s="197">
        <v>3389</v>
      </c>
      <c r="T26" s="277">
        <v>3</v>
      </c>
      <c r="U26" s="277">
        <v>1</v>
      </c>
      <c r="V26" s="277">
        <v>4</v>
      </c>
    </row>
    <row r="27" spans="1:22" ht="18.75" customHeight="1">
      <c r="A27" s="188" t="s">
        <v>37</v>
      </c>
      <c r="B27" s="197">
        <v>77</v>
      </c>
      <c r="C27" s="197">
        <v>15</v>
      </c>
      <c r="D27" s="197">
        <v>92</v>
      </c>
      <c r="E27" s="197">
        <v>293</v>
      </c>
      <c r="F27" s="197">
        <v>173</v>
      </c>
      <c r="G27" s="197">
        <v>466</v>
      </c>
      <c r="H27" s="197">
        <v>317</v>
      </c>
      <c r="I27" s="197">
        <v>258</v>
      </c>
      <c r="J27" s="197">
        <v>575</v>
      </c>
      <c r="K27" s="197">
        <v>17</v>
      </c>
      <c r="L27" s="197">
        <v>92</v>
      </c>
      <c r="M27" s="197">
        <v>109</v>
      </c>
      <c r="N27" s="197">
        <v>137</v>
      </c>
      <c r="O27" s="197">
        <v>126</v>
      </c>
      <c r="P27" s="197">
        <v>263</v>
      </c>
      <c r="Q27" s="197">
        <v>841</v>
      </c>
      <c r="R27" s="197">
        <v>664</v>
      </c>
      <c r="S27" s="197">
        <v>1505</v>
      </c>
      <c r="T27" s="277">
        <v>1</v>
      </c>
      <c r="U27" s="277">
        <v>4</v>
      </c>
      <c r="V27" s="277">
        <v>5</v>
      </c>
    </row>
    <row r="28" spans="1:22" ht="18.75" customHeight="1">
      <c r="A28" s="188" t="s">
        <v>38</v>
      </c>
      <c r="B28" s="197">
        <v>79</v>
      </c>
      <c r="C28" s="197">
        <v>21</v>
      </c>
      <c r="D28" s="197">
        <v>100</v>
      </c>
      <c r="E28" s="197">
        <v>180</v>
      </c>
      <c r="F28" s="197">
        <v>118</v>
      </c>
      <c r="G28" s="197">
        <v>298</v>
      </c>
      <c r="H28" s="197">
        <v>607</v>
      </c>
      <c r="I28" s="197">
        <v>688</v>
      </c>
      <c r="J28" s="197">
        <v>1295</v>
      </c>
      <c r="K28" s="197">
        <v>11</v>
      </c>
      <c r="L28" s="197">
        <v>33</v>
      </c>
      <c r="M28" s="197">
        <v>44</v>
      </c>
      <c r="N28" s="197">
        <v>29</v>
      </c>
      <c r="O28" s="197">
        <v>19</v>
      </c>
      <c r="P28" s="197">
        <v>48</v>
      </c>
      <c r="Q28" s="197">
        <v>906</v>
      </c>
      <c r="R28" s="197">
        <v>879</v>
      </c>
      <c r="S28" s="197">
        <v>1785</v>
      </c>
      <c r="T28" s="277">
        <v>19</v>
      </c>
      <c r="U28" s="277">
        <v>8</v>
      </c>
      <c r="V28" s="277">
        <v>27</v>
      </c>
    </row>
    <row r="29" spans="1:22" ht="18.75" customHeight="1">
      <c r="A29" s="188" t="s">
        <v>39</v>
      </c>
      <c r="B29" s="197">
        <v>1535</v>
      </c>
      <c r="C29" s="197">
        <v>288</v>
      </c>
      <c r="D29" s="197">
        <v>1823</v>
      </c>
      <c r="E29" s="197">
        <v>4044</v>
      </c>
      <c r="F29" s="197">
        <v>1714</v>
      </c>
      <c r="G29" s="197">
        <v>5758</v>
      </c>
      <c r="H29" s="197">
        <v>19339</v>
      </c>
      <c r="I29" s="197">
        <v>8364</v>
      </c>
      <c r="J29" s="197">
        <v>27703</v>
      </c>
      <c r="K29" s="197">
        <v>1113</v>
      </c>
      <c r="L29" s="197">
        <v>396</v>
      </c>
      <c r="M29" s="197">
        <v>1509</v>
      </c>
      <c r="N29" s="197">
        <v>610</v>
      </c>
      <c r="O29" s="197">
        <v>424</v>
      </c>
      <c r="P29" s="197">
        <v>1034</v>
      </c>
      <c r="Q29" s="197">
        <v>26641</v>
      </c>
      <c r="R29" s="197">
        <v>11186</v>
      </c>
      <c r="S29" s="197">
        <v>37827</v>
      </c>
      <c r="T29" s="277">
        <v>136</v>
      </c>
      <c r="U29" s="277">
        <v>31</v>
      </c>
      <c r="V29" s="277">
        <v>167</v>
      </c>
    </row>
    <row r="30" spans="1:22" ht="18.75" customHeight="1">
      <c r="A30" s="188" t="s">
        <v>40</v>
      </c>
      <c r="B30" s="197">
        <v>695</v>
      </c>
      <c r="C30" s="197">
        <v>269</v>
      </c>
      <c r="D30" s="197">
        <v>964</v>
      </c>
      <c r="E30" s="197">
        <v>668</v>
      </c>
      <c r="F30" s="197">
        <v>310</v>
      </c>
      <c r="G30" s="197">
        <v>978</v>
      </c>
      <c r="H30" s="197">
        <v>1841</v>
      </c>
      <c r="I30" s="197">
        <v>1303</v>
      </c>
      <c r="J30" s="197">
        <v>3144</v>
      </c>
      <c r="K30" s="197">
        <v>415</v>
      </c>
      <c r="L30" s="197">
        <v>309</v>
      </c>
      <c r="M30" s="197">
        <v>724</v>
      </c>
      <c r="N30" s="197">
        <v>100</v>
      </c>
      <c r="O30" s="197">
        <v>70</v>
      </c>
      <c r="P30" s="197">
        <v>170</v>
      </c>
      <c r="Q30" s="197">
        <v>3719</v>
      </c>
      <c r="R30" s="197">
        <v>2261</v>
      </c>
      <c r="S30" s="197">
        <v>5980</v>
      </c>
      <c r="T30" s="277">
        <v>6</v>
      </c>
      <c r="U30" s="277">
        <v>2</v>
      </c>
      <c r="V30" s="277">
        <v>8</v>
      </c>
    </row>
    <row r="31" spans="1:22" ht="18.75" customHeight="1">
      <c r="A31" s="188" t="s">
        <v>41</v>
      </c>
      <c r="B31" s="197">
        <v>1459</v>
      </c>
      <c r="C31" s="197">
        <v>521</v>
      </c>
      <c r="D31" s="197">
        <v>1980</v>
      </c>
      <c r="E31" s="197">
        <v>3146</v>
      </c>
      <c r="F31" s="197">
        <v>2810</v>
      </c>
      <c r="G31" s="197">
        <v>5956</v>
      </c>
      <c r="H31" s="197">
        <v>15945</v>
      </c>
      <c r="I31" s="197">
        <v>15519</v>
      </c>
      <c r="J31" s="197">
        <v>31464</v>
      </c>
      <c r="K31" s="197">
        <v>694</v>
      </c>
      <c r="L31" s="197">
        <v>990</v>
      </c>
      <c r="M31" s="197">
        <v>1684</v>
      </c>
      <c r="N31" s="197">
        <v>650</v>
      </c>
      <c r="O31" s="197">
        <v>1198</v>
      </c>
      <c r="P31" s="197">
        <v>1848</v>
      </c>
      <c r="Q31" s="197">
        <v>21894</v>
      </c>
      <c r="R31" s="197">
        <v>21038</v>
      </c>
      <c r="S31" s="197">
        <v>42932</v>
      </c>
      <c r="T31" s="277">
        <v>121</v>
      </c>
      <c r="U31" s="277">
        <v>245</v>
      </c>
      <c r="V31" s="277">
        <v>366</v>
      </c>
    </row>
    <row r="32" spans="1:22" ht="18.75" customHeight="1">
      <c r="A32" s="188" t="s">
        <v>42</v>
      </c>
      <c r="B32" s="197">
        <v>2645</v>
      </c>
      <c r="C32" s="197">
        <v>845</v>
      </c>
      <c r="D32" s="197">
        <v>3490</v>
      </c>
      <c r="E32" s="197">
        <v>3400</v>
      </c>
      <c r="F32" s="197">
        <v>1453</v>
      </c>
      <c r="G32" s="197">
        <v>4853</v>
      </c>
      <c r="H32" s="197">
        <v>32248</v>
      </c>
      <c r="I32" s="197">
        <v>19955</v>
      </c>
      <c r="J32" s="197">
        <v>52203</v>
      </c>
      <c r="K32" s="197">
        <v>352</v>
      </c>
      <c r="L32" s="197">
        <v>122</v>
      </c>
      <c r="M32" s="197">
        <v>474</v>
      </c>
      <c r="N32" s="197">
        <v>577</v>
      </c>
      <c r="O32" s="197">
        <v>488</v>
      </c>
      <c r="P32" s="197">
        <v>1065</v>
      </c>
      <c r="Q32" s="197">
        <v>39222</v>
      </c>
      <c r="R32" s="197">
        <v>22863</v>
      </c>
      <c r="S32" s="197">
        <v>62085</v>
      </c>
      <c r="T32" s="277">
        <v>129</v>
      </c>
      <c r="U32" s="277">
        <v>86</v>
      </c>
      <c r="V32" s="277">
        <v>215</v>
      </c>
    </row>
    <row r="33" spans="1:22" ht="18.75" customHeight="1">
      <c r="A33" s="188" t="s">
        <v>43</v>
      </c>
      <c r="B33" s="197">
        <v>72</v>
      </c>
      <c r="C33" s="197">
        <v>15</v>
      </c>
      <c r="D33" s="197">
        <v>87</v>
      </c>
      <c r="E33" s="197">
        <v>96</v>
      </c>
      <c r="F33" s="197">
        <v>38</v>
      </c>
      <c r="G33" s="197">
        <v>134</v>
      </c>
      <c r="H33" s="197">
        <v>445</v>
      </c>
      <c r="I33" s="197">
        <v>322</v>
      </c>
      <c r="J33" s="197">
        <v>767</v>
      </c>
      <c r="K33" s="197">
        <v>66</v>
      </c>
      <c r="L33" s="197">
        <v>97</v>
      </c>
      <c r="M33" s="197">
        <v>163</v>
      </c>
      <c r="N33" s="197">
        <v>98</v>
      </c>
      <c r="O33" s="197">
        <v>73</v>
      </c>
      <c r="P33" s="197">
        <v>171</v>
      </c>
      <c r="Q33" s="197">
        <v>777</v>
      </c>
      <c r="R33" s="197">
        <v>545</v>
      </c>
      <c r="S33" s="197">
        <v>1322</v>
      </c>
      <c r="T33" s="277">
        <v>6</v>
      </c>
      <c r="U33" s="277">
        <v>15</v>
      </c>
      <c r="V33" s="277">
        <v>21</v>
      </c>
    </row>
    <row r="34" spans="1:22" ht="18.75" customHeight="1">
      <c r="A34" s="188" t="s">
        <v>44</v>
      </c>
      <c r="B34" s="197">
        <v>11352</v>
      </c>
      <c r="C34" s="197">
        <v>4621</v>
      </c>
      <c r="D34" s="197">
        <v>15973</v>
      </c>
      <c r="E34" s="197">
        <v>10980</v>
      </c>
      <c r="F34" s="197">
        <v>7761</v>
      </c>
      <c r="G34" s="197">
        <v>18741</v>
      </c>
      <c r="H34" s="197">
        <v>70756</v>
      </c>
      <c r="I34" s="197">
        <v>64795</v>
      </c>
      <c r="J34" s="197">
        <v>135551</v>
      </c>
      <c r="K34" s="197">
        <v>2514</v>
      </c>
      <c r="L34" s="197">
        <v>4452</v>
      </c>
      <c r="M34" s="197">
        <v>6966</v>
      </c>
      <c r="N34" s="197">
        <v>1940</v>
      </c>
      <c r="O34" s="197">
        <v>2361</v>
      </c>
      <c r="P34" s="197">
        <v>4301</v>
      </c>
      <c r="Q34" s="197">
        <v>97542</v>
      </c>
      <c r="R34" s="197">
        <v>83990</v>
      </c>
      <c r="S34" s="197">
        <v>181532</v>
      </c>
      <c r="T34" s="277">
        <v>253</v>
      </c>
      <c r="U34" s="277">
        <v>132</v>
      </c>
      <c r="V34" s="277">
        <v>385</v>
      </c>
    </row>
    <row r="35" spans="1:22" ht="18.75" customHeight="1">
      <c r="A35" s="188" t="s">
        <v>45</v>
      </c>
      <c r="B35" s="197">
        <v>137</v>
      </c>
      <c r="C35" s="197">
        <v>28</v>
      </c>
      <c r="D35" s="197">
        <v>165</v>
      </c>
      <c r="E35" s="197">
        <v>201</v>
      </c>
      <c r="F35" s="197">
        <v>82</v>
      </c>
      <c r="G35" s="197">
        <v>283</v>
      </c>
      <c r="H35" s="197">
        <v>798</v>
      </c>
      <c r="I35" s="197">
        <v>399</v>
      </c>
      <c r="J35" s="197">
        <v>1197</v>
      </c>
      <c r="K35" s="197">
        <v>235</v>
      </c>
      <c r="L35" s="197">
        <v>196</v>
      </c>
      <c r="M35" s="197">
        <v>431</v>
      </c>
      <c r="N35" s="197">
        <v>82</v>
      </c>
      <c r="O35" s="197">
        <v>67</v>
      </c>
      <c r="P35" s="197">
        <v>149</v>
      </c>
      <c r="Q35" s="197">
        <v>1453</v>
      </c>
      <c r="R35" s="197">
        <v>772</v>
      </c>
      <c r="S35" s="197">
        <v>2225</v>
      </c>
      <c r="T35" s="277">
        <v>74</v>
      </c>
      <c r="U35" s="277">
        <v>47</v>
      </c>
      <c r="V35" s="277">
        <v>121</v>
      </c>
    </row>
    <row r="36" spans="1:22" ht="18.75" customHeight="1">
      <c r="A36" s="188" t="s">
        <v>47</v>
      </c>
      <c r="B36" s="197">
        <v>8095</v>
      </c>
      <c r="C36" s="197">
        <v>3496</v>
      </c>
      <c r="D36" s="197">
        <v>11591</v>
      </c>
      <c r="E36" s="197">
        <v>12967</v>
      </c>
      <c r="F36" s="197">
        <v>6122</v>
      </c>
      <c r="G36" s="197">
        <v>19089</v>
      </c>
      <c r="H36" s="197">
        <v>70208</v>
      </c>
      <c r="I36" s="197">
        <v>34079</v>
      </c>
      <c r="J36" s="197">
        <v>104287</v>
      </c>
      <c r="K36" s="197">
        <v>1332</v>
      </c>
      <c r="L36" s="197">
        <v>1130</v>
      </c>
      <c r="M36" s="197">
        <v>2462</v>
      </c>
      <c r="N36" s="197">
        <v>3582</v>
      </c>
      <c r="O36" s="197">
        <v>2120</v>
      </c>
      <c r="P36" s="197">
        <v>5702</v>
      </c>
      <c r="Q36" s="197">
        <v>96184</v>
      </c>
      <c r="R36" s="197">
        <v>46947</v>
      </c>
      <c r="S36" s="197">
        <v>143131</v>
      </c>
      <c r="T36" s="277">
        <v>240</v>
      </c>
      <c r="U36" s="277">
        <v>110</v>
      </c>
      <c r="V36" s="277">
        <v>350</v>
      </c>
    </row>
    <row r="37" spans="1:22" ht="18.75" customHeight="1">
      <c r="A37" s="188" t="s">
        <v>58</v>
      </c>
      <c r="B37" s="197">
        <v>1026</v>
      </c>
      <c r="C37" s="197">
        <v>259</v>
      </c>
      <c r="D37" s="197">
        <v>1285</v>
      </c>
      <c r="E37" s="197">
        <v>975</v>
      </c>
      <c r="F37" s="197">
        <v>444</v>
      </c>
      <c r="G37" s="197">
        <v>1419</v>
      </c>
      <c r="H37" s="197">
        <v>5506</v>
      </c>
      <c r="I37" s="197">
        <v>2868</v>
      </c>
      <c r="J37" s="197">
        <v>8374</v>
      </c>
      <c r="K37" s="197">
        <v>305</v>
      </c>
      <c r="L37" s="197">
        <v>319</v>
      </c>
      <c r="M37" s="197">
        <v>624</v>
      </c>
      <c r="N37" s="197">
        <v>761</v>
      </c>
      <c r="O37" s="197">
        <v>490</v>
      </c>
      <c r="P37" s="197">
        <v>1251</v>
      </c>
      <c r="Q37" s="197">
        <v>8573</v>
      </c>
      <c r="R37" s="197">
        <v>4380</v>
      </c>
      <c r="S37" s="197">
        <v>12953</v>
      </c>
      <c r="T37" s="277">
        <v>46</v>
      </c>
      <c r="U37" s="277">
        <v>28</v>
      </c>
      <c r="V37" s="277">
        <v>74</v>
      </c>
    </row>
    <row r="38" spans="1:22" ht="18.75" customHeight="1">
      <c r="A38" s="188" t="s">
        <v>48</v>
      </c>
      <c r="B38" s="197">
        <v>3612</v>
      </c>
      <c r="C38" s="197">
        <v>662</v>
      </c>
      <c r="D38" s="197">
        <v>4274</v>
      </c>
      <c r="E38" s="197">
        <v>4124</v>
      </c>
      <c r="F38" s="197">
        <v>1998</v>
      </c>
      <c r="G38" s="197">
        <v>6122</v>
      </c>
      <c r="H38" s="197">
        <v>13895</v>
      </c>
      <c r="I38" s="197">
        <v>6264</v>
      </c>
      <c r="J38" s="197">
        <v>20159</v>
      </c>
      <c r="K38" s="197">
        <v>1439</v>
      </c>
      <c r="L38" s="197">
        <v>722</v>
      </c>
      <c r="M38" s="197">
        <v>2161</v>
      </c>
      <c r="N38" s="197">
        <v>5916</v>
      </c>
      <c r="O38" s="197">
        <v>4388</v>
      </c>
      <c r="P38" s="197">
        <v>10304</v>
      </c>
      <c r="Q38" s="197">
        <v>28986</v>
      </c>
      <c r="R38" s="197">
        <v>14034</v>
      </c>
      <c r="S38" s="197">
        <v>43020</v>
      </c>
      <c r="T38" s="277">
        <v>1183</v>
      </c>
      <c r="U38" s="277">
        <v>831</v>
      </c>
      <c r="V38" s="277">
        <v>2014</v>
      </c>
    </row>
    <row r="39" spans="1:22" s="193" customFormat="1" ht="18.75" customHeight="1">
      <c r="A39" s="31" t="s">
        <v>49</v>
      </c>
      <c r="B39" s="192">
        <f>SUM(B4:B38)</f>
        <v>81513</v>
      </c>
      <c r="C39" s="192">
        <f t="shared" ref="C39:R39" si="0">SUM(C4:C38)</f>
        <v>29341</v>
      </c>
      <c r="D39" s="192">
        <f t="shared" si="0"/>
        <v>110854</v>
      </c>
      <c r="E39" s="192">
        <f t="shared" si="0"/>
        <v>121607</v>
      </c>
      <c r="F39" s="192">
        <f t="shared" si="0"/>
        <v>62420</v>
      </c>
      <c r="G39" s="192">
        <f t="shared" si="0"/>
        <v>184027</v>
      </c>
      <c r="H39" s="192">
        <f t="shared" si="0"/>
        <v>549493</v>
      </c>
      <c r="I39" s="192">
        <f t="shared" si="0"/>
        <v>364955</v>
      </c>
      <c r="J39" s="192">
        <f t="shared" si="0"/>
        <v>914448</v>
      </c>
      <c r="K39" s="192">
        <f t="shared" si="0"/>
        <v>22755</v>
      </c>
      <c r="L39" s="192">
        <f t="shared" si="0"/>
        <v>30955</v>
      </c>
      <c r="M39" s="192">
        <f t="shared" si="0"/>
        <v>53710</v>
      </c>
      <c r="N39" s="192">
        <f t="shared" si="0"/>
        <v>39612</v>
      </c>
      <c r="O39" s="192">
        <f t="shared" si="0"/>
        <v>35075</v>
      </c>
      <c r="P39" s="192">
        <f t="shared" si="0"/>
        <v>74687</v>
      </c>
      <c r="Q39" s="192">
        <f t="shared" si="0"/>
        <v>814980</v>
      </c>
      <c r="R39" s="192">
        <f t="shared" si="0"/>
        <v>522746</v>
      </c>
      <c r="S39" s="192">
        <f>Q39+R39</f>
        <v>1337726</v>
      </c>
      <c r="T39" s="278">
        <f>SUM(T4:T38)</f>
        <v>8485</v>
      </c>
      <c r="U39" s="278">
        <f t="shared" ref="U39" si="1">SUM(U4:U38)</f>
        <v>5493</v>
      </c>
      <c r="V39" s="278">
        <f>T39+U39</f>
        <v>13978</v>
      </c>
    </row>
    <row r="40" spans="1:22" ht="15" customHeight="1">
      <c r="A40" s="198"/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</row>
    <row r="41" spans="1:22">
      <c r="B41" s="196" t="s">
        <v>91</v>
      </c>
      <c r="C41" s="196" t="s">
        <v>92</v>
      </c>
      <c r="D41" s="196" t="s">
        <v>12</v>
      </c>
      <c r="E41" s="195" t="s">
        <v>222</v>
      </c>
      <c r="P41" s="199"/>
      <c r="Q41" s="199"/>
      <c r="R41" s="199"/>
      <c r="S41" s="199"/>
    </row>
    <row r="42" spans="1:22">
      <c r="A42" s="195" t="s">
        <v>136</v>
      </c>
      <c r="B42" s="195">
        <f>B39</f>
        <v>81513</v>
      </c>
      <c r="C42" s="195">
        <f t="shared" ref="C42:D42" si="2">C39</f>
        <v>29341</v>
      </c>
      <c r="D42" s="195">
        <f t="shared" si="2"/>
        <v>110854</v>
      </c>
      <c r="E42" s="195">
        <f>ROUND(C42/B42*100,0)</f>
        <v>36</v>
      </c>
    </row>
    <row r="43" spans="1:22">
      <c r="A43" s="195" t="s">
        <v>137</v>
      </c>
      <c r="B43" s="195">
        <f>E39</f>
        <v>121607</v>
      </c>
      <c r="C43" s="195">
        <f t="shared" ref="C43:D43" si="3">F39</f>
        <v>62420</v>
      </c>
      <c r="D43" s="195">
        <f t="shared" si="3"/>
        <v>184027</v>
      </c>
      <c r="E43" s="195">
        <f t="shared" ref="E43:E46" si="4">ROUND(C43/B43*100,0)</f>
        <v>51</v>
      </c>
    </row>
    <row r="44" spans="1:22">
      <c r="A44" s="195" t="s">
        <v>138</v>
      </c>
      <c r="B44" s="195">
        <f>H39</f>
        <v>549493</v>
      </c>
      <c r="C44" s="195">
        <f t="shared" ref="C44:D44" si="5">I39</f>
        <v>364955</v>
      </c>
      <c r="D44" s="195">
        <f t="shared" si="5"/>
        <v>914448</v>
      </c>
      <c r="E44" s="195">
        <f t="shared" si="4"/>
        <v>66</v>
      </c>
    </row>
    <row r="45" spans="1:22">
      <c r="A45" s="195" t="s">
        <v>139</v>
      </c>
      <c r="B45" s="195">
        <f>K39</f>
        <v>22755</v>
      </c>
      <c r="C45" s="195">
        <f t="shared" ref="C45:D45" si="6">L39</f>
        <v>30955</v>
      </c>
      <c r="D45" s="195">
        <f t="shared" si="6"/>
        <v>53710</v>
      </c>
      <c r="E45" s="195">
        <f t="shared" si="4"/>
        <v>136</v>
      </c>
    </row>
    <row r="46" spans="1:22">
      <c r="A46" s="195" t="s">
        <v>140</v>
      </c>
      <c r="B46" s="195">
        <f>N39</f>
        <v>39612</v>
      </c>
      <c r="C46" s="195">
        <f t="shared" ref="C46:D46" si="7">O39</f>
        <v>35075</v>
      </c>
      <c r="D46" s="195">
        <f t="shared" si="7"/>
        <v>74687</v>
      </c>
      <c r="E46" s="195">
        <f t="shared" si="4"/>
        <v>89</v>
      </c>
    </row>
  </sheetData>
  <mergeCells count="9">
    <mergeCell ref="T2:V2"/>
    <mergeCell ref="B1:G1"/>
    <mergeCell ref="N2:P2"/>
    <mergeCell ref="Q2:S2"/>
    <mergeCell ref="A2:A3"/>
    <mergeCell ref="B2:D2"/>
    <mergeCell ref="E2:G2"/>
    <mergeCell ref="H2:J2"/>
    <mergeCell ref="K2:M2"/>
  </mergeCells>
  <printOptions horizontalCentered="1"/>
  <pageMargins left="0.61" right="0.19" top="0.65" bottom="0.46" header="0.23" footer="0.24"/>
  <pageSetup paperSize="9" firstPageNumber="27" pageOrder="overThenDown" orientation="portrait" useFirstPageNumber="1" horizontalDpi="300" verticalDpi="300" r:id="rId1"/>
  <headerFooter alignWithMargins="0">
    <oddFooter>&amp;L&amp;"Arial,Italic"&amp;9AISHE 2012-13&amp;CT-&amp;P</oddFooter>
  </headerFooter>
  <colBreaks count="2" manualBreakCount="2">
    <brk id="7" max="38" man="1"/>
    <brk id="13" max="38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V41"/>
  <sheetViews>
    <sheetView view="pageBreakPreview" topLeftCell="E16" zoomScaleSheetLayoutView="100" workbookViewId="0">
      <selection activeCell="P32" sqref="P32"/>
    </sheetView>
  </sheetViews>
  <sheetFormatPr defaultRowHeight="14.25"/>
  <cols>
    <col min="1" max="1" width="20" style="195" customWidth="1"/>
    <col min="2" max="7" width="10.5703125" style="195" customWidth="1"/>
    <col min="8" max="13" width="10.7109375" style="195" customWidth="1"/>
    <col min="14" max="15" width="7.5703125" style="195" customWidth="1"/>
    <col min="16" max="16" width="7.42578125" style="195" customWidth="1"/>
    <col min="17" max="18" width="8.7109375" style="195" customWidth="1"/>
    <col min="19" max="19" width="10" style="195" customWidth="1"/>
    <col min="20" max="20" width="7.85546875" style="195" customWidth="1"/>
    <col min="21" max="21" width="9.140625" style="195" customWidth="1"/>
    <col min="22" max="22" width="9.42578125" style="195" customWidth="1"/>
    <col min="23" max="16384" width="9.140625" style="285"/>
  </cols>
  <sheetData>
    <row r="1" spans="1:22" s="284" customFormat="1" ht="38.25" customHeight="1">
      <c r="A1" s="86" t="s">
        <v>242</v>
      </c>
      <c r="B1" s="283" t="s">
        <v>194</v>
      </c>
      <c r="C1" s="283"/>
      <c r="D1" s="283"/>
      <c r="E1" s="283"/>
      <c r="F1" s="283"/>
      <c r="G1" s="283"/>
      <c r="H1" s="283" t="str">
        <f>B1</f>
        <v>Post-Wise Number  of Teachers in Universities &amp; its Colleges</v>
      </c>
      <c r="I1" s="283"/>
      <c r="J1" s="283"/>
      <c r="K1" s="282"/>
      <c r="L1" s="283"/>
      <c r="M1" s="283"/>
      <c r="N1" s="283" t="str">
        <f>H1</f>
        <v>Post-Wise Number  of Teachers in Universities &amp; its Colleges</v>
      </c>
      <c r="O1" s="283"/>
      <c r="P1" s="283"/>
      <c r="Q1" s="283"/>
      <c r="R1" s="283"/>
      <c r="S1" s="283"/>
      <c r="T1" s="279"/>
      <c r="U1" s="191"/>
      <c r="V1" s="191"/>
    </row>
    <row r="2" spans="1:22" ht="31.5" customHeight="1">
      <c r="A2" s="387" t="s">
        <v>2</v>
      </c>
      <c r="B2" s="382" t="s">
        <v>136</v>
      </c>
      <c r="C2" s="382"/>
      <c r="D2" s="382"/>
      <c r="E2" s="382" t="s">
        <v>137</v>
      </c>
      <c r="F2" s="383"/>
      <c r="G2" s="383"/>
      <c r="H2" s="382" t="s">
        <v>138</v>
      </c>
      <c r="I2" s="383"/>
      <c r="J2" s="383"/>
      <c r="K2" s="382" t="s">
        <v>139</v>
      </c>
      <c r="L2" s="383"/>
      <c r="M2" s="383"/>
      <c r="N2" s="382" t="s">
        <v>140</v>
      </c>
      <c r="O2" s="383"/>
      <c r="P2" s="383"/>
      <c r="Q2" s="384" t="s">
        <v>60</v>
      </c>
      <c r="R2" s="385"/>
      <c r="S2" s="386"/>
      <c r="T2" s="380" t="s">
        <v>192</v>
      </c>
      <c r="U2" s="381"/>
      <c r="V2" s="381"/>
    </row>
    <row r="3" spans="1:22" ht="19.5" customHeight="1">
      <c r="A3" s="388"/>
      <c r="B3" s="196" t="s">
        <v>91</v>
      </c>
      <c r="C3" s="196" t="s">
        <v>92</v>
      </c>
      <c r="D3" s="196" t="s">
        <v>12</v>
      </c>
      <c r="E3" s="196" t="s">
        <v>91</v>
      </c>
      <c r="F3" s="196" t="s">
        <v>92</v>
      </c>
      <c r="G3" s="196" t="s">
        <v>12</v>
      </c>
      <c r="H3" s="196" t="s">
        <v>91</v>
      </c>
      <c r="I3" s="196" t="s">
        <v>92</v>
      </c>
      <c r="J3" s="196" t="s">
        <v>12</v>
      </c>
      <c r="K3" s="196" t="s">
        <v>91</v>
      </c>
      <c r="L3" s="196" t="s">
        <v>92</v>
      </c>
      <c r="M3" s="196" t="s">
        <v>12</v>
      </c>
      <c r="N3" s="196" t="s">
        <v>91</v>
      </c>
      <c r="O3" s="196" t="s">
        <v>92</v>
      </c>
      <c r="P3" s="196" t="s">
        <v>12</v>
      </c>
      <c r="Q3" s="196" t="s">
        <v>91</v>
      </c>
      <c r="R3" s="196" t="s">
        <v>92</v>
      </c>
      <c r="S3" s="196" t="s">
        <v>12</v>
      </c>
      <c r="T3" s="276" t="s">
        <v>91</v>
      </c>
      <c r="U3" s="276" t="s">
        <v>92</v>
      </c>
      <c r="V3" s="276" t="s">
        <v>12</v>
      </c>
    </row>
    <row r="4" spans="1:22" ht="30" customHeight="1">
      <c r="A4" s="188" t="s">
        <v>55</v>
      </c>
      <c r="B4" s="197">
        <v>6</v>
      </c>
      <c r="C4" s="197">
        <v>0</v>
      </c>
      <c r="D4" s="197">
        <v>6</v>
      </c>
      <c r="E4" s="197">
        <v>31</v>
      </c>
      <c r="F4" s="197">
        <v>5</v>
      </c>
      <c r="G4" s="197">
        <v>36</v>
      </c>
      <c r="H4" s="197">
        <v>67</v>
      </c>
      <c r="I4" s="197">
        <v>29</v>
      </c>
      <c r="J4" s="197">
        <v>96</v>
      </c>
      <c r="K4" s="197">
        <v>0</v>
      </c>
      <c r="L4" s="197">
        <v>0</v>
      </c>
      <c r="M4" s="197">
        <v>0</v>
      </c>
      <c r="N4" s="197">
        <v>13</v>
      </c>
      <c r="O4" s="197">
        <v>13</v>
      </c>
      <c r="P4" s="197">
        <v>26</v>
      </c>
      <c r="Q4" s="197">
        <v>117</v>
      </c>
      <c r="R4" s="197">
        <v>47</v>
      </c>
      <c r="S4" s="197">
        <v>164</v>
      </c>
      <c r="T4" s="277">
        <v>3</v>
      </c>
      <c r="U4" s="277">
        <v>18</v>
      </c>
      <c r="V4" s="277">
        <v>21</v>
      </c>
    </row>
    <row r="5" spans="1:22" ht="20.25" customHeight="1">
      <c r="A5" s="188" t="s">
        <v>15</v>
      </c>
      <c r="B5" s="197">
        <v>10764</v>
      </c>
      <c r="C5" s="197">
        <v>2568</v>
      </c>
      <c r="D5" s="197">
        <v>13332</v>
      </c>
      <c r="E5" s="197">
        <v>13865</v>
      </c>
      <c r="F5" s="197">
        <v>5714</v>
      </c>
      <c r="G5" s="197">
        <v>19579</v>
      </c>
      <c r="H5" s="197">
        <v>76312</v>
      </c>
      <c r="I5" s="197">
        <v>43335</v>
      </c>
      <c r="J5" s="197">
        <v>119647</v>
      </c>
      <c r="K5" s="197">
        <v>1150</v>
      </c>
      <c r="L5" s="197">
        <v>2323</v>
      </c>
      <c r="M5" s="197">
        <v>3473</v>
      </c>
      <c r="N5" s="197">
        <v>3724</v>
      </c>
      <c r="O5" s="197">
        <v>2581</v>
      </c>
      <c r="P5" s="197">
        <v>6305</v>
      </c>
      <c r="Q5" s="197">
        <v>105815</v>
      </c>
      <c r="R5" s="197">
        <v>56521</v>
      </c>
      <c r="S5" s="197">
        <v>162336</v>
      </c>
      <c r="T5" s="277">
        <v>324</v>
      </c>
      <c r="U5" s="277">
        <v>123</v>
      </c>
      <c r="V5" s="277">
        <v>447</v>
      </c>
    </row>
    <row r="6" spans="1:22" ht="20.25" customHeight="1">
      <c r="A6" s="188" t="s">
        <v>16</v>
      </c>
      <c r="B6" s="197">
        <v>59</v>
      </c>
      <c r="C6" s="197">
        <v>3</v>
      </c>
      <c r="D6" s="197">
        <v>62</v>
      </c>
      <c r="E6" s="197">
        <v>164</v>
      </c>
      <c r="F6" s="197">
        <v>18</v>
      </c>
      <c r="G6" s="197">
        <v>182</v>
      </c>
      <c r="H6" s="197">
        <v>312</v>
      </c>
      <c r="I6" s="197">
        <v>189</v>
      </c>
      <c r="J6" s="197">
        <v>501</v>
      </c>
      <c r="K6" s="197">
        <v>5</v>
      </c>
      <c r="L6" s="197">
        <v>0</v>
      </c>
      <c r="M6" s="197">
        <v>5</v>
      </c>
      <c r="N6" s="197">
        <v>10</v>
      </c>
      <c r="O6" s="197">
        <v>11</v>
      </c>
      <c r="P6" s="197">
        <v>21</v>
      </c>
      <c r="Q6" s="197">
        <v>550</v>
      </c>
      <c r="R6" s="197">
        <v>221</v>
      </c>
      <c r="S6" s="197">
        <v>771</v>
      </c>
      <c r="T6" s="277">
        <v>0</v>
      </c>
      <c r="U6" s="277">
        <v>0</v>
      </c>
      <c r="V6" s="277">
        <v>0</v>
      </c>
    </row>
    <row r="7" spans="1:22" ht="20.25" customHeight="1">
      <c r="A7" s="188" t="s">
        <v>17</v>
      </c>
      <c r="B7" s="197">
        <v>908</v>
      </c>
      <c r="C7" s="197">
        <v>318</v>
      </c>
      <c r="D7" s="197">
        <v>1226</v>
      </c>
      <c r="E7" s="197">
        <v>3848</v>
      </c>
      <c r="F7" s="197">
        <v>2105</v>
      </c>
      <c r="G7" s="197">
        <v>5953</v>
      </c>
      <c r="H7" s="197">
        <v>7668</v>
      </c>
      <c r="I7" s="197">
        <v>4580</v>
      </c>
      <c r="J7" s="197">
        <v>12248</v>
      </c>
      <c r="K7" s="197">
        <v>236</v>
      </c>
      <c r="L7" s="197">
        <v>144</v>
      </c>
      <c r="M7" s="197">
        <v>380</v>
      </c>
      <c r="N7" s="197">
        <v>650</v>
      </c>
      <c r="O7" s="197">
        <v>620</v>
      </c>
      <c r="P7" s="197">
        <v>1270</v>
      </c>
      <c r="Q7" s="197">
        <v>13310</v>
      </c>
      <c r="R7" s="197">
        <v>7767</v>
      </c>
      <c r="S7" s="197">
        <v>21077</v>
      </c>
      <c r="T7" s="277">
        <v>64</v>
      </c>
      <c r="U7" s="277">
        <v>32</v>
      </c>
      <c r="V7" s="277">
        <v>96</v>
      </c>
    </row>
    <row r="8" spans="1:22" ht="20.25" customHeight="1">
      <c r="A8" s="188" t="s">
        <v>18</v>
      </c>
      <c r="B8" s="197">
        <v>2135</v>
      </c>
      <c r="C8" s="197">
        <v>385</v>
      </c>
      <c r="D8" s="197">
        <v>2520</v>
      </c>
      <c r="E8" s="197">
        <v>4172</v>
      </c>
      <c r="F8" s="197">
        <v>774</v>
      </c>
      <c r="G8" s="197">
        <v>4946</v>
      </c>
      <c r="H8" s="197">
        <v>14944</v>
      </c>
      <c r="I8" s="197">
        <v>3767</v>
      </c>
      <c r="J8" s="197">
        <v>18711</v>
      </c>
      <c r="K8" s="197">
        <v>524</v>
      </c>
      <c r="L8" s="197">
        <v>104</v>
      </c>
      <c r="M8" s="197">
        <v>628</v>
      </c>
      <c r="N8" s="197">
        <v>687</v>
      </c>
      <c r="O8" s="197">
        <v>270</v>
      </c>
      <c r="P8" s="197">
        <v>957</v>
      </c>
      <c r="Q8" s="197">
        <v>22462</v>
      </c>
      <c r="R8" s="197">
        <v>5300</v>
      </c>
      <c r="S8" s="197">
        <v>27762</v>
      </c>
      <c r="T8" s="277">
        <v>520</v>
      </c>
      <c r="U8" s="277">
        <v>166</v>
      </c>
      <c r="V8" s="277">
        <v>686</v>
      </c>
    </row>
    <row r="9" spans="1:22" ht="20.25" customHeight="1">
      <c r="A9" s="188" t="s">
        <v>19</v>
      </c>
      <c r="B9" s="197">
        <v>144</v>
      </c>
      <c r="C9" s="197">
        <v>112</v>
      </c>
      <c r="D9" s="197">
        <v>256</v>
      </c>
      <c r="E9" s="197">
        <v>182</v>
      </c>
      <c r="F9" s="197">
        <v>372</v>
      </c>
      <c r="G9" s="197">
        <v>554</v>
      </c>
      <c r="H9" s="197">
        <v>459</v>
      </c>
      <c r="I9" s="197">
        <v>686</v>
      </c>
      <c r="J9" s="197">
        <v>1145</v>
      </c>
      <c r="K9" s="197">
        <v>6</v>
      </c>
      <c r="L9" s="197">
        <v>6</v>
      </c>
      <c r="M9" s="197">
        <v>12</v>
      </c>
      <c r="N9" s="197">
        <v>130</v>
      </c>
      <c r="O9" s="197">
        <v>297</v>
      </c>
      <c r="P9" s="197">
        <v>427</v>
      </c>
      <c r="Q9" s="197">
        <v>921</v>
      </c>
      <c r="R9" s="197">
        <v>1473</v>
      </c>
      <c r="S9" s="197">
        <v>2394</v>
      </c>
      <c r="T9" s="277">
        <v>6</v>
      </c>
      <c r="U9" s="277">
        <v>20</v>
      </c>
      <c r="V9" s="277">
        <v>26</v>
      </c>
    </row>
    <row r="10" spans="1:22" ht="20.25" customHeight="1">
      <c r="A10" s="188" t="s">
        <v>56</v>
      </c>
      <c r="B10" s="197">
        <v>858</v>
      </c>
      <c r="C10" s="197">
        <v>310</v>
      </c>
      <c r="D10" s="197">
        <v>1168</v>
      </c>
      <c r="E10" s="197">
        <v>1079</v>
      </c>
      <c r="F10" s="197">
        <v>561</v>
      </c>
      <c r="G10" s="197">
        <v>1640</v>
      </c>
      <c r="H10" s="197">
        <v>5483</v>
      </c>
      <c r="I10" s="197">
        <v>4046</v>
      </c>
      <c r="J10" s="197">
        <v>9529</v>
      </c>
      <c r="K10" s="197">
        <v>192</v>
      </c>
      <c r="L10" s="197">
        <v>675</v>
      </c>
      <c r="M10" s="197">
        <v>867</v>
      </c>
      <c r="N10" s="197">
        <v>775</v>
      </c>
      <c r="O10" s="197">
        <v>777</v>
      </c>
      <c r="P10" s="197">
        <v>1552</v>
      </c>
      <c r="Q10" s="197">
        <v>8387</v>
      </c>
      <c r="R10" s="197">
        <v>6369</v>
      </c>
      <c r="S10" s="197">
        <v>14756</v>
      </c>
      <c r="T10" s="277">
        <v>218</v>
      </c>
      <c r="U10" s="277">
        <v>110</v>
      </c>
      <c r="V10" s="277">
        <v>328</v>
      </c>
    </row>
    <row r="11" spans="1:22" ht="20.25" customHeight="1">
      <c r="A11" s="188" t="s">
        <v>21</v>
      </c>
      <c r="B11" s="197">
        <v>4</v>
      </c>
      <c r="C11" s="197">
        <v>2</v>
      </c>
      <c r="D11" s="197">
        <v>6</v>
      </c>
      <c r="E11" s="197">
        <v>1</v>
      </c>
      <c r="F11" s="197">
        <v>0</v>
      </c>
      <c r="G11" s="197">
        <v>1</v>
      </c>
      <c r="H11" s="197">
        <v>57</v>
      </c>
      <c r="I11" s="197">
        <v>55</v>
      </c>
      <c r="J11" s="197">
        <v>112</v>
      </c>
      <c r="K11" s="197">
        <v>0</v>
      </c>
      <c r="L11" s="197">
        <v>0</v>
      </c>
      <c r="M11" s="197">
        <v>0</v>
      </c>
      <c r="N11" s="197">
        <v>10</v>
      </c>
      <c r="O11" s="197">
        <v>4</v>
      </c>
      <c r="P11" s="197">
        <v>14</v>
      </c>
      <c r="Q11" s="197">
        <v>72</v>
      </c>
      <c r="R11" s="197">
        <v>61</v>
      </c>
      <c r="S11" s="197">
        <v>133</v>
      </c>
      <c r="T11" s="277">
        <v>4</v>
      </c>
      <c r="U11" s="277">
        <v>6</v>
      </c>
      <c r="V11" s="277">
        <v>10</v>
      </c>
    </row>
    <row r="12" spans="1:22" ht="20.25" customHeight="1">
      <c r="A12" s="188" t="s">
        <v>22</v>
      </c>
      <c r="B12" s="197">
        <v>8</v>
      </c>
      <c r="C12" s="197">
        <v>0</v>
      </c>
      <c r="D12" s="197">
        <v>8</v>
      </c>
      <c r="E12" s="197">
        <v>22</v>
      </c>
      <c r="F12" s="197">
        <v>12</v>
      </c>
      <c r="G12" s="197">
        <v>34</v>
      </c>
      <c r="H12" s="197">
        <v>51</v>
      </c>
      <c r="I12" s="197">
        <v>19</v>
      </c>
      <c r="J12" s="197">
        <v>70</v>
      </c>
      <c r="K12" s="197">
        <v>0</v>
      </c>
      <c r="L12" s="197">
        <v>0</v>
      </c>
      <c r="M12" s="197">
        <v>0</v>
      </c>
      <c r="N12" s="197">
        <v>12</v>
      </c>
      <c r="O12" s="197">
        <v>4</v>
      </c>
      <c r="P12" s="197">
        <v>16</v>
      </c>
      <c r="Q12" s="197">
        <v>93</v>
      </c>
      <c r="R12" s="197">
        <v>35</v>
      </c>
      <c r="S12" s="197">
        <v>128</v>
      </c>
      <c r="T12" s="277">
        <v>0</v>
      </c>
      <c r="U12" s="277">
        <v>0</v>
      </c>
      <c r="V12" s="277">
        <v>0</v>
      </c>
    </row>
    <row r="13" spans="1:22" ht="20.25" customHeight="1">
      <c r="A13" s="188" t="s">
        <v>23</v>
      </c>
      <c r="B13" s="197">
        <v>1920</v>
      </c>
      <c r="C13" s="197">
        <v>749</v>
      </c>
      <c r="D13" s="197">
        <v>2669</v>
      </c>
      <c r="E13" s="197">
        <v>2095</v>
      </c>
      <c r="F13" s="197">
        <v>2630</v>
      </c>
      <c r="G13" s="197">
        <v>4725</v>
      </c>
      <c r="H13" s="197">
        <v>3325</v>
      </c>
      <c r="I13" s="197">
        <v>4015</v>
      </c>
      <c r="J13" s="197">
        <v>7340</v>
      </c>
      <c r="K13" s="197">
        <v>58</v>
      </c>
      <c r="L13" s="197">
        <v>151</v>
      </c>
      <c r="M13" s="197">
        <v>209</v>
      </c>
      <c r="N13" s="197">
        <v>639</v>
      </c>
      <c r="O13" s="197">
        <v>1017</v>
      </c>
      <c r="P13" s="197">
        <v>1656</v>
      </c>
      <c r="Q13" s="197">
        <v>8037</v>
      </c>
      <c r="R13" s="197">
        <v>8562</v>
      </c>
      <c r="S13" s="197">
        <v>16599</v>
      </c>
      <c r="T13" s="277">
        <v>200</v>
      </c>
      <c r="U13" s="277">
        <v>102</v>
      </c>
      <c r="V13" s="277">
        <v>302</v>
      </c>
    </row>
    <row r="14" spans="1:22" ht="20.25" customHeight="1">
      <c r="A14" s="188" t="s">
        <v>24</v>
      </c>
      <c r="B14" s="197">
        <v>102</v>
      </c>
      <c r="C14" s="197">
        <v>34</v>
      </c>
      <c r="D14" s="197">
        <v>136</v>
      </c>
      <c r="E14" s="197">
        <v>282</v>
      </c>
      <c r="F14" s="197">
        <v>238</v>
      </c>
      <c r="G14" s="197">
        <v>520</v>
      </c>
      <c r="H14" s="197">
        <v>287</v>
      </c>
      <c r="I14" s="197">
        <v>461</v>
      </c>
      <c r="J14" s="197">
        <v>748</v>
      </c>
      <c r="K14" s="197">
        <v>42</v>
      </c>
      <c r="L14" s="197">
        <v>45</v>
      </c>
      <c r="M14" s="197">
        <v>87</v>
      </c>
      <c r="N14" s="197">
        <v>135</v>
      </c>
      <c r="O14" s="197">
        <v>296</v>
      </c>
      <c r="P14" s="197">
        <v>431</v>
      </c>
      <c r="Q14" s="197">
        <v>848</v>
      </c>
      <c r="R14" s="197">
        <v>1074</v>
      </c>
      <c r="S14" s="197">
        <v>1922</v>
      </c>
      <c r="T14" s="277">
        <v>75</v>
      </c>
      <c r="U14" s="277">
        <v>181</v>
      </c>
      <c r="V14" s="277">
        <v>256</v>
      </c>
    </row>
    <row r="15" spans="1:22" ht="20.25" customHeight="1">
      <c r="A15" s="188" t="s">
        <v>25</v>
      </c>
      <c r="B15" s="197">
        <v>3062</v>
      </c>
      <c r="C15" s="197">
        <v>1014</v>
      </c>
      <c r="D15" s="197">
        <v>4076</v>
      </c>
      <c r="E15" s="197">
        <v>5233</v>
      </c>
      <c r="F15" s="197">
        <v>2206</v>
      </c>
      <c r="G15" s="197">
        <v>7439</v>
      </c>
      <c r="H15" s="197">
        <v>18888</v>
      </c>
      <c r="I15" s="197">
        <v>10253</v>
      </c>
      <c r="J15" s="197">
        <v>29141</v>
      </c>
      <c r="K15" s="197">
        <v>791</v>
      </c>
      <c r="L15" s="197">
        <v>1015</v>
      </c>
      <c r="M15" s="197">
        <v>1806</v>
      </c>
      <c r="N15" s="197">
        <v>2121</v>
      </c>
      <c r="O15" s="197">
        <v>1328</v>
      </c>
      <c r="P15" s="197">
        <v>3449</v>
      </c>
      <c r="Q15" s="197">
        <v>30095</v>
      </c>
      <c r="R15" s="197">
        <v>15816</v>
      </c>
      <c r="S15" s="197">
        <v>45911</v>
      </c>
      <c r="T15" s="277">
        <v>895</v>
      </c>
      <c r="U15" s="277">
        <v>528</v>
      </c>
      <c r="V15" s="277">
        <v>1423</v>
      </c>
    </row>
    <row r="16" spans="1:22" ht="20.25" customHeight="1">
      <c r="A16" s="188" t="s">
        <v>26</v>
      </c>
      <c r="B16" s="197">
        <v>1970</v>
      </c>
      <c r="C16" s="197">
        <v>562</v>
      </c>
      <c r="D16" s="197">
        <v>2532</v>
      </c>
      <c r="E16" s="197">
        <v>3600</v>
      </c>
      <c r="F16" s="197">
        <v>3005</v>
      </c>
      <c r="G16" s="197">
        <v>6605</v>
      </c>
      <c r="H16" s="197">
        <v>14548</v>
      </c>
      <c r="I16" s="197">
        <v>12569</v>
      </c>
      <c r="J16" s="197">
        <v>27117</v>
      </c>
      <c r="K16" s="197">
        <v>662</v>
      </c>
      <c r="L16" s="197">
        <v>376</v>
      </c>
      <c r="M16" s="197">
        <v>1038</v>
      </c>
      <c r="N16" s="197">
        <v>532</v>
      </c>
      <c r="O16" s="197">
        <v>1518</v>
      </c>
      <c r="P16" s="197">
        <v>2050</v>
      </c>
      <c r="Q16" s="197">
        <v>21312</v>
      </c>
      <c r="R16" s="197">
        <v>18030</v>
      </c>
      <c r="S16" s="197">
        <v>39342</v>
      </c>
      <c r="T16" s="277">
        <v>88</v>
      </c>
      <c r="U16" s="277">
        <v>101</v>
      </c>
      <c r="V16" s="277">
        <v>189</v>
      </c>
    </row>
    <row r="17" spans="1:22" ht="20.25" customHeight="1">
      <c r="A17" s="188" t="s">
        <v>27</v>
      </c>
      <c r="B17" s="197">
        <v>630</v>
      </c>
      <c r="C17" s="197">
        <v>145</v>
      </c>
      <c r="D17" s="197">
        <v>775</v>
      </c>
      <c r="E17" s="197">
        <v>825</v>
      </c>
      <c r="F17" s="197">
        <v>390</v>
      </c>
      <c r="G17" s="197">
        <v>1215</v>
      </c>
      <c r="H17" s="197">
        <v>2742</v>
      </c>
      <c r="I17" s="197">
        <v>2091</v>
      </c>
      <c r="J17" s="197">
        <v>4833</v>
      </c>
      <c r="K17" s="197">
        <v>23</v>
      </c>
      <c r="L17" s="197">
        <v>141</v>
      </c>
      <c r="M17" s="197">
        <v>164</v>
      </c>
      <c r="N17" s="197">
        <v>286</v>
      </c>
      <c r="O17" s="197">
        <v>243</v>
      </c>
      <c r="P17" s="197">
        <v>529</v>
      </c>
      <c r="Q17" s="197">
        <v>4506</v>
      </c>
      <c r="R17" s="197">
        <v>3010</v>
      </c>
      <c r="S17" s="197">
        <v>7516</v>
      </c>
      <c r="T17" s="277">
        <v>49</v>
      </c>
      <c r="U17" s="277">
        <v>55</v>
      </c>
      <c r="V17" s="277">
        <v>104</v>
      </c>
    </row>
    <row r="18" spans="1:22" ht="20.25" customHeight="1">
      <c r="A18" s="188" t="s">
        <v>57</v>
      </c>
      <c r="B18" s="197">
        <v>413</v>
      </c>
      <c r="C18" s="197">
        <v>199</v>
      </c>
      <c r="D18" s="197">
        <v>612</v>
      </c>
      <c r="E18" s="197">
        <v>481</v>
      </c>
      <c r="F18" s="197">
        <v>361</v>
      </c>
      <c r="G18" s="197">
        <v>842</v>
      </c>
      <c r="H18" s="197">
        <v>2845</v>
      </c>
      <c r="I18" s="197">
        <v>2942</v>
      </c>
      <c r="J18" s="197">
        <v>5787</v>
      </c>
      <c r="K18" s="197">
        <v>81</v>
      </c>
      <c r="L18" s="197">
        <v>83</v>
      </c>
      <c r="M18" s="197">
        <v>164</v>
      </c>
      <c r="N18" s="197">
        <v>1034</v>
      </c>
      <c r="O18" s="197">
        <v>631</v>
      </c>
      <c r="P18" s="197">
        <v>1665</v>
      </c>
      <c r="Q18" s="197">
        <v>4854</v>
      </c>
      <c r="R18" s="197">
        <v>4216</v>
      </c>
      <c r="S18" s="197">
        <v>9070</v>
      </c>
      <c r="T18" s="277">
        <v>41</v>
      </c>
      <c r="U18" s="277">
        <v>12</v>
      </c>
      <c r="V18" s="277">
        <v>53</v>
      </c>
    </row>
    <row r="19" spans="1:22" ht="20.25" customHeight="1">
      <c r="A19" s="188" t="s">
        <v>29</v>
      </c>
      <c r="B19" s="197">
        <v>365</v>
      </c>
      <c r="C19" s="197">
        <v>27</v>
      </c>
      <c r="D19" s="197">
        <v>392</v>
      </c>
      <c r="E19" s="197">
        <v>1188</v>
      </c>
      <c r="F19" s="197">
        <v>327</v>
      </c>
      <c r="G19" s="197">
        <v>1515</v>
      </c>
      <c r="H19" s="197">
        <v>4797</v>
      </c>
      <c r="I19" s="197">
        <v>1645</v>
      </c>
      <c r="J19" s="197">
        <v>6442</v>
      </c>
      <c r="K19" s="197">
        <v>51</v>
      </c>
      <c r="L19" s="197">
        <v>9</v>
      </c>
      <c r="M19" s="197">
        <v>60</v>
      </c>
      <c r="N19" s="197">
        <v>222</v>
      </c>
      <c r="O19" s="197">
        <v>189</v>
      </c>
      <c r="P19" s="197">
        <v>411</v>
      </c>
      <c r="Q19" s="197">
        <v>6623</v>
      </c>
      <c r="R19" s="197">
        <v>2197</v>
      </c>
      <c r="S19" s="197">
        <v>8820</v>
      </c>
      <c r="T19" s="277">
        <v>84</v>
      </c>
      <c r="U19" s="277">
        <v>40</v>
      </c>
      <c r="V19" s="277">
        <v>124</v>
      </c>
    </row>
    <row r="20" spans="1:22" ht="20.25" customHeight="1">
      <c r="A20" s="188" t="s">
        <v>30</v>
      </c>
      <c r="B20" s="197">
        <v>11146</v>
      </c>
      <c r="C20" s="197">
        <v>3795</v>
      </c>
      <c r="D20" s="197">
        <v>14941</v>
      </c>
      <c r="E20" s="197">
        <v>14164</v>
      </c>
      <c r="F20" s="197">
        <v>5236</v>
      </c>
      <c r="G20" s="197">
        <v>19400</v>
      </c>
      <c r="H20" s="197">
        <v>31649</v>
      </c>
      <c r="I20" s="197">
        <v>24967</v>
      </c>
      <c r="J20" s="197">
        <v>56616</v>
      </c>
      <c r="K20" s="197">
        <v>4226</v>
      </c>
      <c r="L20" s="197">
        <v>4558</v>
      </c>
      <c r="M20" s="197">
        <v>8784</v>
      </c>
      <c r="N20" s="197">
        <v>5302</v>
      </c>
      <c r="O20" s="197">
        <v>4254</v>
      </c>
      <c r="P20" s="197">
        <v>9556</v>
      </c>
      <c r="Q20" s="197">
        <v>66487</v>
      </c>
      <c r="R20" s="197">
        <v>42810</v>
      </c>
      <c r="S20" s="197">
        <v>109297</v>
      </c>
      <c r="T20" s="277">
        <v>697</v>
      </c>
      <c r="U20" s="277">
        <v>482</v>
      </c>
      <c r="V20" s="277">
        <v>1179</v>
      </c>
    </row>
    <row r="21" spans="1:22" ht="20.25" customHeight="1">
      <c r="A21" s="188" t="s">
        <v>31</v>
      </c>
      <c r="B21" s="197">
        <v>2124</v>
      </c>
      <c r="C21" s="197">
        <v>977</v>
      </c>
      <c r="D21" s="197">
        <v>3101</v>
      </c>
      <c r="E21" s="197">
        <v>4647</v>
      </c>
      <c r="F21" s="197">
        <v>4096</v>
      </c>
      <c r="G21" s="197">
        <v>8743</v>
      </c>
      <c r="H21" s="197">
        <v>11226</v>
      </c>
      <c r="I21" s="197">
        <v>16595</v>
      </c>
      <c r="J21" s="197">
        <v>27821</v>
      </c>
      <c r="K21" s="197">
        <v>441</v>
      </c>
      <c r="L21" s="197">
        <v>550</v>
      </c>
      <c r="M21" s="197">
        <v>991</v>
      </c>
      <c r="N21" s="197">
        <v>781</v>
      </c>
      <c r="O21" s="197">
        <v>1860</v>
      </c>
      <c r="P21" s="197">
        <v>2641</v>
      </c>
      <c r="Q21" s="197">
        <v>19219</v>
      </c>
      <c r="R21" s="197">
        <v>24078</v>
      </c>
      <c r="S21" s="197">
        <v>43297</v>
      </c>
      <c r="T21" s="277">
        <v>46</v>
      </c>
      <c r="U21" s="277">
        <v>75</v>
      </c>
      <c r="V21" s="277">
        <v>121</v>
      </c>
    </row>
    <row r="22" spans="1:22" ht="20.25" customHeight="1">
      <c r="A22" s="188" t="s">
        <v>32</v>
      </c>
      <c r="B22" s="197">
        <v>2</v>
      </c>
      <c r="C22" s="197">
        <v>1</v>
      </c>
      <c r="D22" s="197">
        <v>3</v>
      </c>
      <c r="E22" s="197">
        <v>0</v>
      </c>
      <c r="F22" s="197">
        <v>0</v>
      </c>
      <c r="G22" s="197">
        <v>0</v>
      </c>
      <c r="H22" s="197">
        <v>14</v>
      </c>
      <c r="I22" s="197">
        <v>11</v>
      </c>
      <c r="J22" s="197">
        <v>25</v>
      </c>
      <c r="K22" s="197">
        <v>0</v>
      </c>
      <c r="L22" s="197">
        <v>0</v>
      </c>
      <c r="M22" s="197">
        <v>0</v>
      </c>
      <c r="N22" s="197">
        <v>19</v>
      </c>
      <c r="O22" s="197">
        <v>13</v>
      </c>
      <c r="P22" s="197">
        <v>32</v>
      </c>
      <c r="Q22" s="197">
        <v>35</v>
      </c>
      <c r="R22" s="197">
        <v>25</v>
      </c>
      <c r="S22" s="197">
        <v>60</v>
      </c>
      <c r="T22" s="277">
        <v>0</v>
      </c>
      <c r="U22" s="277">
        <v>0</v>
      </c>
      <c r="V22" s="277">
        <v>0</v>
      </c>
    </row>
    <row r="23" spans="1:22" ht="20.25" customHeight="1">
      <c r="A23" s="188" t="s">
        <v>33</v>
      </c>
      <c r="B23" s="197">
        <v>3376</v>
      </c>
      <c r="C23" s="197">
        <v>1762</v>
      </c>
      <c r="D23" s="197">
        <v>5138</v>
      </c>
      <c r="E23" s="197">
        <v>4724</v>
      </c>
      <c r="F23" s="197">
        <v>2186</v>
      </c>
      <c r="G23" s="197">
        <v>6910</v>
      </c>
      <c r="H23" s="197">
        <v>27967</v>
      </c>
      <c r="I23" s="197">
        <v>18266</v>
      </c>
      <c r="J23" s="197">
        <v>46233</v>
      </c>
      <c r="K23" s="197">
        <v>876</v>
      </c>
      <c r="L23" s="197">
        <v>927</v>
      </c>
      <c r="M23" s="197">
        <v>1803</v>
      </c>
      <c r="N23" s="197">
        <v>1157</v>
      </c>
      <c r="O23" s="197">
        <v>927</v>
      </c>
      <c r="P23" s="197">
        <v>2084</v>
      </c>
      <c r="Q23" s="197">
        <v>38100</v>
      </c>
      <c r="R23" s="197">
        <v>24068</v>
      </c>
      <c r="S23" s="197">
        <v>62168</v>
      </c>
      <c r="T23" s="277">
        <v>252</v>
      </c>
      <c r="U23" s="277">
        <v>221</v>
      </c>
      <c r="V23" s="277">
        <v>473</v>
      </c>
    </row>
    <row r="24" spans="1:22" ht="20.25" customHeight="1">
      <c r="A24" s="188" t="s">
        <v>34</v>
      </c>
      <c r="B24" s="197">
        <v>6591</v>
      </c>
      <c r="C24" s="197">
        <v>2201</v>
      </c>
      <c r="D24" s="197">
        <v>8792</v>
      </c>
      <c r="E24" s="197">
        <v>18242</v>
      </c>
      <c r="F24" s="197">
        <v>8086</v>
      </c>
      <c r="G24" s="197">
        <v>26328</v>
      </c>
      <c r="H24" s="197">
        <v>60306</v>
      </c>
      <c r="I24" s="197">
        <v>37674</v>
      </c>
      <c r="J24" s="197">
        <v>97980</v>
      </c>
      <c r="K24" s="197">
        <v>1899</v>
      </c>
      <c r="L24" s="197">
        <v>1672</v>
      </c>
      <c r="M24" s="197">
        <v>3571</v>
      </c>
      <c r="N24" s="197">
        <v>4201</v>
      </c>
      <c r="O24" s="197">
        <v>4057</v>
      </c>
      <c r="P24" s="197">
        <v>8258</v>
      </c>
      <c r="Q24" s="197">
        <v>91239</v>
      </c>
      <c r="R24" s="197">
        <v>53690</v>
      </c>
      <c r="S24" s="197">
        <v>144929</v>
      </c>
      <c r="T24" s="277">
        <v>2089</v>
      </c>
      <c r="U24" s="277">
        <v>1378</v>
      </c>
      <c r="V24" s="277">
        <v>3467</v>
      </c>
    </row>
    <row r="25" spans="1:22" ht="20.25" customHeight="1">
      <c r="A25" s="188" t="s">
        <v>35</v>
      </c>
      <c r="B25" s="197">
        <v>264</v>
      </c>
      <c r="C25" s="197">
        <v>110</v>
      </c>
      <c r="D25" s="197">
        <v>374</v>
      </c>
      <c r="E25" s="197">
        <v>837</v>
      </c>
      <c r="F25" s="197">
        <v>521</v>
      </c>
      <c r="G25" s="197">
        <v>1358</v>
      </c>
      <c r="H25" s="197">
        <v>1437</v>
      </c>
      <c r="I25" s="197">
        <v>1199</v>
      </c>
      <c r="J25" s="197">
        <v>2636</v>
      </c>
      <c r="K25" s="197">
        <v>58</v>
      </c>
      <c r="L25" s="197">
        <v>63</v>
      </c>
      <c r="M25" s="197">
        <v>121</v>
      </c>
      <c r="N25" s="197">
        <v>203</v>
      </c>
      <c r="O25" s="197">
        <v>247</v>
      </c>
      <c r="P25" s="197">
        <v>450</v>
      </c>
      <c r="Q25" s="197">
        <v>2799</v>
      </c>
      <c r="R25" s="197">
        <v>2140</v>
      </c>
      <c r="S25" s="197">
        <v>4939</v>
      </c>
      <c r="T25" s="277">
        <v>7</v>
      </c>
      <c r="U25" s="277">
        <v>7</v>
      </c>
      <c r="V25" s="277">
        <v>14</v>
      </c>
    </row>
    <row r="26" spans="1:22" ht="20.25" customHeight="1">
      <c r="A26" s="188" t="s">
        <v>36</v>
      </c>
      <c r="B26" s="197">
        <v>91</v>
      </c>
      <c r="C26" s="197">
        <v>39</v>
      </c>
      <c r="D26" s="197">
        <v>130</v>
      </c>
      <c r="E26" s="197">
        <v>200</v>
      </c>
      <c r="F26" s="197">
        <v>196</v>
      </c>
      <c r="G26" s="197">
        <v>396</v>
      </c>
      <c r="H26" s="197">
        <v>960</v>
      </c>
      <c r="I26" s="197">
        <v>1543</v>
      </c>
      <c r="J26" s="197">
        <v>2503</v>
      </c>
      <c r="K26" s="197">
        <v>4</v>
      </c>
      <c r="L26" s="197">
        <v>18</v>
      </c>
      <c r="M26" s="197">
        <v>22</v>
      </c>
      <c r="N26" s="197">
        <v>31</v>
      </c>
      <c r="O26" s="197">
        <v>52</v>
      </c>
      <c r="P26" s="197">
        <v>83</v>
      </c>
      <c r="Q26" s="197">
        <v>1286</v>
      </c>
      <c r="R26" s="197">
        <v>1848</v>
      </c>
      <c r="S26" s="197">
        <v>3134</v>
      </c>
      <c r="T26" s="277">
        <v>3</v>
      </c>
      <c r="U26" s="277">
        <v>1</v>
      </c>
      <c r="V26" s="277">
        <v>4</v>
      </c>
    </row>
    <row r="27" spans="1:22" ht="20.25" customHeight="1">
      <c r="A27" s="188" t="s">
        <v>37</v>
      </c>
      <c r="B27" s="197">
        <v>73</v>
      </c>
      <c r="C27" s="197">
        <v>8</v>
      </c>
      <c r="D27" s="197">
        <v>81</v>
      </c>
      <c r="E27" s="197">
        <v>291</v>
      </c>
      <c r="F27" s="197">
        <v>170</v>
      </c>
      <c r="G27" s="197">
        <v>461</v>
      </c>
      <c r="H27" s="197">
        <v>285</v>
      </c>
      <c r="I27" s="197">
        <v>225</v>
      </c>
      <c r="J27" s="197">
        <v>510</v>
      </c>
      <c r="K27" s="197">
        <v>11</v>
      </c>
      <c r="L27" s="197">
        <v>34</v>
      </c>
      <c r="M27" s="197">
        <v>45</v>
      </c>
      <c r="N27" s="197">
        <v>119</v>
      </c>
      <c r="O27" s="197">
        <v>120</v>
      </c>
      <c r="P27" s="197">
        <v>239</v>
      </c>
      <c r="Q27" s="197">
        <v>779</v>
      </c>
      <c r="R27" s="197">
        <v>557</v>
      </c>
      <c r="S27" s="197">
        <v>1336</v>
      </c>
      <c r="T27" s="277">
        <v>0</v>
      </c>
      <c r="U27" s="277">
        <v>2</v>
      </c>
      <c r="V27" s="277">
        <v>2</v>
      </c>
    </row>
    <row r="28" spans="1:22" ht="20.25" customHeight="1">
      <c r="A28" s="188" t="s">
        <v>38</v>
      </c>
      <c r="B28" s="197">
        <v>75</v>
      </c>
      <c r="C28" s="197">
        <v>18</v>
      </c>
      <c r="D28" s="197">
        <v>93</v>
      </c>
      <c r="E28" s="197">
        <v>180</v>
      </c>
      <c r="F28" s="197">
        <v>118</v>
      </c>
      <c r="G28" s="197">
        <v>298</v>
      </c>
      <c r="H28" s="197">
        <v>565</v>
      </c>
      <c r="I28" s="197">
        <v>662</v>
      </c>
      <c r="J28" s="197">
        <v>1227</v>
      </c>
      <c r="K28" s="197">
        <v>6</v>
      </c>
      <c r="L28" s="197">
        <v>10</v>
      </c>
      <c r="M28" s="197">
        <v>16</v>
      </c>
      <c r="N28" s="197">
        <v>28</v>
      </c>
      <c r="O28" s="197">
        <v>16</v>
      </c>
      <c r="P28" s="197">
        <v>44</v>
      </c>
      <c r="Q28" s="197">
        <v>854</v>
      </c>
      <c r="R28" s="197">
        <v>824</v>
      </c>
      <c r="S28" s="197">
        <v>1678</v>
      </c>
      <c r="T28" s="277">
        <v>19</v>
      </c>
      <c r="U28" s="277">
        <v>8</v>
      </c>
      <c r="V28" s="277">
        <v>27</v>
      </c>
    </row>
    <row r="29" spans="1:22" ht="20.25" customHeight="1">
      <c r="A29" s="188" t="s">
        <v>39</v>
      </c>
      <c r="B29" s="197">
        <v>1408</v>
      </c>
      <c r="C29" s="197">
        <v>255</v>
      </c>
      <c r="D29" s="197">
        <v>1663</v>
      </c>
      <c r="E29" s="197">
        <v>4000</v>
      </c>
      <c r="F29" s="197">
        <v>1704</v>
      </c>
      <c r="G29" s="197">
        <v>5704</v>
      </c>
      <c r="H29" s="197">
        <v>16380</v>
      </c>
      <c r="I29" s="197">
        <v>7240</v>
      </c>
      <c r="J29" s="197">
        <v>23620</v>
      </c>
      <c r="K29" s="197">
        <v>627</v>
      </c>
      <c r="L29" s="197">
        <v>182</v>
      </c>
      <c r="M29" s="197">
        <v>809</v>
      </c>
      <c r="N29" s="197">
        <v>450</v>
      </c>
      <c r="O29" s="197">
        <v>338</v>
      </c>
      <c r="P29" s="197">
        <v>788</v>
      </c>
      <c r="Q29" s="197">
        <v>22865</v>
      </c>
      <c r="R29" s="197">
        <v>9719</v>
      </c>
      <c r="S29" s="197">
        <v>32584</v>
      </c>
      <c r="T29" s="277">
        <v>136</v>
      </c>
      <c r="U29" s="277">
        <v>30</v>
      </c>
      <c r="V29" s="277">
        <v>166</v>
      </c>
    </row>
    <row r="30" spans="1:22" ht="20.25" customHeight="1">
      <c r="A30" s="188" t="s">
        <v>40</v>
      </c>
      <c r="B30" s="197">
        <v>688</v>
      </c>
      <c r="C30" s="197">
        <v>264</v>
      </c>
      <c r="D30" s="197">
        <v>952</v>
      </c>
      <c r="E30" s="197">
        <v>668</v>
      </c>
      <c r="F30" s="197">
        <v>310</v>
      </c>
      <c r="G30" s="197">
        <v>978</v>
      </c>
      <c r="H30" s="197">
        <v>1696</v>
      </c>
      <c r="I30" s="197">
        <v>1220</v>
      </c>
      <c r="J30" s="197">
        <v>2916</v>
      </c>
      <c r="K30" s="197">
        <v>415</v>
      </c>
      <c r="L30" s="197">
        <v>309</v>
      </c>
      <c r="M30" s="197">
        <v>724</v>
      </c>
      <c r="N30" s="197">
        <v>44</v>
      </c>
      <c r="O30" s="197">
        <v>34</v>
      </c>
      <c r="P30" s="197">
        <v>78</v>
      </c>
      <c r="Q30" s="197">
        <v>3511</v>
      </c>
      <c r="R30" s="197">
        <v>2137</v>
      </c>
      <c r="S30" s="197">
        <v>5648</v>
      </c>
      <c r="T30" s="277">
        <v>6</v>
      </c>
      <c r="U30" s="277">
        <v>2</v>
      </c>
      <c r="V30" s="277">
        <v>8</v>
      </c>
    </row>
    <row r="31" spans="1:22" ht="20.25" customHeight="1">
      <c r="A31" s="188" t="s">
        <v>41</v>
      </c>
      <c r="B31" s="197">
        <v>1235</v>
      </c>
      <c r="C31" s="197">
        <v>471</v>
      </c>
      <c r="D31" s="197">
        <v>1706</v>
      </c>
      <c r="E31" s="197">
        <v>2908</v>
      </c>
      <c r="F31" s="197">
        <v>2725</v>
      </c>
      <c r="G31" s="197">
        <v>5633</v>
      </c>
      <c r="H31" s="197">
        <v>10100</v>
      </c>
      <c r="I31" s="197">
        <v>13268</v>
      </c>
      <c r="J31" s="197">
        <v>23368</v>
      </c>
      <c r="K31" s="197">
        <v>508</v>
      </c>
      <c r="L31" s="197">
        <v>835</v>
      </c>
      <c r="M31" s="197">
        <v>1343</v>
      </c>
      <c r="N31" s="197">
        <v>501</v>
      </c>
      <c r="O31" s="197">
        <v>1107</v>
      </c>
      <c r="P31" s="197">
        <v>1608</v>
      </c>
      <c r="Q31" s="197">
        <v>15252</v>
      </c>
      <c r="R31" s="197">
        <v>18406</v>
      </c>
      <c r="S31" s="197">
        <v>33658</v>
      </c>
      <c r="T31" s="277">
        <v>114</v>
      </c>
      <c r="U31" s="277">
        <v>240</v>
      </c>
      <c r="V31" s="277">
        <v>354</v>
      </c>
    </row>
    <row r="32" spans="1:22" ht="20.25" customHeight="1">
      <c r="A32" s="188" t="s">
        <v>42</v>
      </c>
      <c r="B32" s="197">
        <v>2437</v>
      </c>
      <c r="C32" s="197">
        <v>800</v>
      </c>
      <c r="D32" s="197">
        <v>3237</v>
      </c>
      <c r="E32" s="197">
        <v>3374</v>
      </c>
      <c r="F32" s="197">
        <v>1448</v>
      </c>
      <c r="G32" s="197">
        <v>4822</v>
      </c>
      <c r="H32" s="197">
        <v>30173</v>
      </c>
      <c r="I32" s="197">
        <v>19223</v>
      </c>
      <c r="J32" s="197">
        <v>49396</v>
      </c>
      <c r="K32" s="197">
        <v>317</v>
      </c>
      <c r="L32" s="197">
        <v>113</v>
      </c>
      <c r="M32" s="197">
        <v>430</v>
      </c>
      <c r="N32" s="197">
        <v>451</v>
      </c>
      <c r="O32" s="197">
        <v>425</v>
      </c>
      <c r="P32" s="197">
        <v>876</v>
      </c>
      <c r="Q32" s="197">
        <v>36752</v>
      </c>
      <c r="R32" s="197">
        <v>22009</v>
      </c>
      <c r="S32" s="197">
        <v>58761</v>
      </c>
      <c r="T32" s="277">
        <v>120</v>
      </c>
      <c r="U32" s="277">
        <v>81</v>
      </c>
      <c r="V32" s="277">
        <v>201</v>
      </c>
    </row>
    <row r="33" spans="1:22" ht="20.25" customHeight="1">
      <c r="A33" s="188" t="s">
        <v>43</v>
      </c>
      <c r="B33" s="197">
        <v>67</v>
      </c>
      <c r="C33" s="197">
        <v>14</v>
      </c>
      <c r="D33" s="197">
        <v>81</v>
      </c>
      <c r="E33" s="197">
        <v>96</v>
      </c>
      <c r="F33" s="197">
        <v>38</v>
      </c>
      <c r="G33" s="197">
        <v>134</v>
      </c>
      <c r="H33" s="197">
        <v>402</v>
      </c>
      <c r="I33" s="197">
        <v>304</v>
      </c>
      <c r="J33" s="197">
        <v>706</v>
      </c>
      <c r="K33" s="197">
        <v>66</v>
      </c>
      <c r="L33" s="197">
        <v>87</v>
      </c>
      <c r="M33" s="197">
        <v>153</v>
      </c>
      <c r="N33" s="197">
        <v>97</v>
      </c>
      <c r="O33" s="197">
        <v>71</v>
      </c>
      <c r="P33" s="197">
        <v>168</v>
      </c>
      <c r="Q33" s="197">
        <v>728</v>
      </c>
      <c r="R33" s="197">
        <v>514</v>
      </c>
      <c r="S33" s="197">
        <v>1242</v>
      </c>
      <c r="T33" s="277">
        <v>6</v>
      </c>
      <c r="U33" s="277">
        <v>15</v>
      </c>
      <c r="V33" s="277">
        <v>21</v>
      </c>
    </row>
    <row r="34" spans="1:22" ht="20.25" customHeight="1">
      <c r="A34" s="188" t="s">
        <v>44</v>
      </c>
      <c r="B34" s="197">
        <v>10343</v>
      </c>
      <c r="C34" s="197">
        <v>4154</v>
      </c>
      <c r="D34" s="197">
        <v>14497</v>
      </c>
      <c r="E34" s="197">
        <v>10870</v>
      </c>
      <c r="F34" s="197">
        <v>7709</v>
      </c>
      <c r="G34" s="197">
        <v>18579</v>
      </c>
      <c r="H34" s="197">
        <v>54873</v>
      </c>
      <c r="I34" s="197">
        <v>57252</v>
      </c>
      <c r="J34" s="197">
        <v>112125</v>
      </c>
      <c r="K34" s="197">
        <v>2080</v>
      </c>
      <c r="L34" s="197">
        <v>3578</v>
      </c>
      <c r="M34" s="197">
        <v>5658</v>
      </c>
      <c r="N34" s="197">
        <v>1471</v>
      </c>
      <c r="O34" s="197">
        <v>1880</v>
      </c>
      <c r="P34" s="197">
        <v>3351</v>
      </c>
      <c r="Q34" s="197">
        <v>79637</v>
      </c>
      <c r="R34" s="197">
        <v>74573</v>
      </c>
      <c r="S34" s="197">
        <v>154210</v>
      </c>
      <c r="T34" s="277">
        <v>228</v>
      </c>
      <c r="U34" s="277">
        <v>96</v>
      </c>
      <c r="V34" s="277">
        <v>324</v>
      </c>
    </row>
    <row r="35" spans="1:22" ht="20.25" customHeight="1">
      <c r="A35" s="188" t="s">
        <v>45</v>
      </c>
      <c r="B35" s="197">
        <v>135</v>
      </c>
      <c r="C35" s="197">
        <v>25</v>
      </c>
      <c r="D35" s="197">
        <v>160</v>
      </c>
      <c r="E35" s="197">
        <v>201</v>
      </c>
      <c r="F35" s="197">
        <v>82</v>
      </c>
      <c r="G35" s="197">
        <v>283</v>
      </c>
      <c r="H35" s="197">
        <v>786</v>
      </c>
      <c r="I35" s="197">
        <v>384</v>
      </c>
      <c r="J35" s="197">
        <v>1170</v>
      </c>
      <c r="K35" s="197">
        <v>234</v>
      </c>
      <c r="L35" s="197">
        <v>140</v>
      </c>
      <c r="M35" s="197">
        <v>374</v>
      </c>
      <c r="N35" s="197">
        <v>82</v>
      </c>
      <c r="O35" s="197">
        <v>67</v>
      </c>
      <c r="P35" s="197">
        <v>149</v>
      </c>
      <c r="Q35" s="197">
        <v>1438</v>
      </c>
      <c r="R35" s="197">
        <v>698</v>
      </c>
      <c r="S35" s="197">
        <v>2136</v>
      </c>
      <c r="T35" s="277">
        <v>74</v>
      </c>
      <c r="U35" s="277">
        <v>47</v>
      </c>
      <c r="V35" s="277">
        <v>121</v>
      </c>
    </row>
    <row r="36" spans="1:22" ht="20.25" customHeight="1">
      <c r="A36" s="188" t="s">
        <v>47</v>
      </c>
      <c r="B36" s="197">
        <v>7952</v>
      </c>
      <c r="C36" s="197">
        <v>3420</v>
      </c>
      <c r="D36" s="197">
        <v>11372</v>
      </c>
      <c r="E36" s="197">
        <v>12916</v>
      </c>
      <c r="F36" s="197">
        <v>6103</v>
      </c>
      <c r="G36" s="197">
        <v>19019</v>
      </c>
      <c r="H36" s="197">
        <v>69370</v>
      </c>
      <c r="I36" s="197">
        <v>33585</v>
      </c>
      <c r="J36" s="197">
        <v>102955</v>
      </c>
      <c r="K36" s="197">
        <v>766</v>
      </c>
      <c r="L36" s="197">
        <v>635</v>
      </c>
      <c r="M36" s="197">
        <v>1401</v>
      </c>
      <c r="N36" s="197">
        <v>3503</v>
      </c>
      <c r="O36" s="197">
        <v>2080</v>
      </c>
      <c r="P36" s="197">
        <v>5583</v>
      </c>
      <c r="Q36" s="197">
        <v>94507</v>
      </c>
      <c r="R36" s="197">
        <v>45823</v>
      </c>
      <c r="S36" s="197">
        <v>140330</v>
      </c>
      <c r="T36" s="277">
        <v>219</v>
      </c>
      <c r="U36" s="277">
        <v>97</v>
      </c>
      <c r="V36" s="277">
        <v>316</v>
      </c>
    </row>
    <row r="37" spans="1:22" ht="20.25" customHeight="1">
      <c r="A37" s="188" t="s">
        <v>58</v>
      </c>
      <c r="B37" s="197">
        <v>965</v>
      </c>
      <c r="C37" s="197">
        <v>247</v>
      </c>
      <c r="D37" s="197">
        <v>1212</v>
      </c>
      <c r="E37" s="197">
        <v>963</v>
      </c>
      <c r="F37" s="197">
        <v>441</v>
      </c>
      <c r="G37" s="197">
        <v>1404</v>
      </c>
      <c r="H37" s="197">
        <v>4796</v>
      </c>
      <c r="I37" s="197">
        <v>2640</v>
      </c>
      <c r="J37" s="197">
        <v>7436</v>
      </c>
      <c r="K37" s="197">
        <v>195</v>
      </c>
      <c r="L37" s="197">
        <v>255</v>
      </c>
      <c r="M37" s="197">
        <v>450</v>
      </c>
      <c r="N37" s="197">
        <v>657</v>
      </c>
      <c r="O37" s="197">
        <v>422</v>
      </c>
      <c r="P37" s="197">
        <v>1079</v>
      </c>
      <c r="Q37" s="197">
        <v>7576</v>
      </c>
      <c r="R37" s="197">
        <v>4005</v>
      </c>
      <c r="S37" s="197">
        <v>11581</v>
      </c>
      <c r="T37" s="277">
        <v>45</v>
      </c>
      <c r="U37" s="277">
        <v>28</v>
      </c>
      <c r="V37" s="277">
        <v>73</v>
      </c>
    </row>
    <row r="38" spans="1:22" ht="20.25" customHeight="1">
      <c r="A38" s="188" t="s">
        <v>48</v>
      </c>
      <c r="B38" s="197">
        <v>3423</v>
      </c>
      <c r="C38" s="197">
        <v>588</v>
      </c>
      <c r="D38" s="197">
        <v>4011</v>
      </c>
      <c r="E38" s="197">
        <v>4095</v>
      </c>
      <c r="F38" s="197">
        <v>1993</v>
      </c>
      <c r="G38" s="197">
        <v>6088</v>
      </c>
      <c r="H38" s="197">
        <v>12129</v>
      </c>
      <c r="I38" s="197">
        <v>5731</v>
      </c>
      <c r="J38" s="197">
        <v>17860</v>
      </c>
      <c r="K38" s="197">
        <v>1092</v>
      </c>
      <c r="L38" s="197">
        <v>488</v>
      </c>
      <c r="M38" s="197">
        <v>1580</v>
      </c>
      <c r="N38" s="197">
        <v>5677</v>
      </c>
      <c r="O38" s="197">
        <v>4306</v>
      </c>
      <c r="P38" s="197">
        <v>9983</v>
      </c>
      <c r="Q38" s="197">
        <v>26416</v>
      </c>
      <c r="R38" s="197">
        <v>13106</v>
      </c>
      <c r="S38" s="197">
        <v>39522</v>
      </c>
      <c r="T38" s="277">
        <v>1162</v>
      </c>
      <c r="U38" s="277">
        <v>825</v>
      </c>
      <c r="V38" s="277">
        <v>1987</v>
      </c>
    </row>
    <row r="39" spans="1:22" s="288" customFormat="1" ht="20.25" customHeight="1">
      <c r="A39" s="264" t="s">
        <v>49</v>
      </c>
      <c r="B39" s="192">
        <f>SUM(B4:B38)</f>
        <v>75743</v>
      </c>
      <c r="C39" s="192">
        <f t="shared" ref="C39:R39" si="0">SUM(C4:C38)</f>
        <v>25577</v>
      </c>
      <c r="D39" s="192">
        <f t="shared" si="0"/>
        <v>101320</v>
      </c>
      <c r="E39" s="192">
        <f t="shared" si="0"/>
        <v>120444</v>
      </c>
      <c r="F39" s="192">
        <f t="shared" si="0"/>
        <v>61880</v>
      </c>
      <c r="G39" s="192">
        <f t="shared" si="0"/>
        <v>182324</v>
      </c>
      <c r="H39" s="192">
        <f t="shared" si="0"/>
        <v>487899</v>
      </c>
      <c r="I39" s="192">
        <f t="shared" si="0"/>
        <v>332671</v>
      </c>
      <c r="J39" s="192">
        <f t="shared" si="0"/>
        <v>820570</v>
      </c>
      <c r="K39" s="192">
        <f t="shared" si="0"/>
        <v>17642</v>
      </c>
      <c r="L39" s="192">
        <f t="shared" si="0"/>
        <v>19526</v>
      </c>
      <c r="M39" s="192">
        <f t="shared" si="0"/>
        <v>37168</v>
      </c>
      <c r="N39" s="192">
        <f t="shared" si="0"/>
        <v>35754</v>
      </c>
      <c r="O39" s="192">
        <f t="shared" si="0"/>
        <v>32075</v>
      </c>
      <c r="P39" s="192">
        <f t="shared" si="0"/>
        <v>67829</v>
      </c>
      <c r="Q39" s="192">
        <f t="shared" si="0"/>
        <v>737482</v>
      </c>
      <c r="R39" s="192">
        <f t="shared" si="0"/>
        <v>471729</v>
      </c>
      <c r="S39" s="192">
        <f>Q39+R39</f>
        <v>1209211</v>
      </c>
      <c r="T39" s="278">
        <f>SUM(T4:T38)</f>
        <v>7794</v>
      </c>
      <c r="U39" s="278">
        <f t="shared" ref="U39" si="1">SUM(U4:U38)</f>
        <v>5129</v>
      </c>
      <c r="V39" s="278">
        <f>T39+U39</f>
        <v>12923</v>
      </c>
    </row>
    <row r="40" spans="1:22" ht="15" customHeight="1">
      <c r="A40" s="198"/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</row>
    <row r="41" spans="1:22">
      <c r="P41" s="199"/>
      <c r="Q41" s="199"/>
      <c r="R41" s="199"/>
      <c r="S41" s="199"/>
    </row>
  </sheetData>
  <mergeCells count="8">
    <mergeCell ref="T2:V2"/>
    <mergeCell ref="A2:A3"/>
    <mergeCell ref="B2:D2"/>
    <mergeCell ref="E2:G2"/>
    <mergeCell ref="H2:J2"/>
    <mergeCell ref="K2:M2"/>
    <mergeCell ref="N2:P2"/>
    <mergeCell ref="Q2:S2"/>
  </mergeCells>
  <printOptions horizontalCentered="1"/>
  <pageMargins left="0.61" right="0.49" top="0.65" bottom="0.4" header="0.23" footer="0.24"/>
  <pageSetup paperSize="9" scale="95" firstPageNumber="30" pageOrder="overThenDown" orientation="portrait" useFirstPageNumber="1" horizontalDpi="300" verticalDpi="300" r:id="rId1"/>
  <headerFooter alignWithMargins="0">
    <oddFooter>&amp;L&amp;"Arial,Italic"&amp;9AISHE 2012-13&amp;CT-&amp;P</oddFooter>
  </headerFooter>
  <colBreaks count="2" manualBreakCount="2">
    <brk id="7" max="38" man="1"/>
    <brk id="13" max="38" man="1"/>
  </colBreaks>
</worksheet>
</file>

<file path=xl/worksheets/sheet17.xml><?xml version="1.0" encoding="utf-8"?>
<worksheet xmlns="http://schemas.openxmlformats.org/spreadsheetml/2006/main" xmlns:r="http://schemas.openxmlformats.org/officeDocument/2006/relationships">
  <dimension ref="A1:V41"/>
  <sheetViews>
    <sheetView view="pageBreakPreview" topLeftCell="A22" zoomScaleSheetLayoutView="100" workbookViewId="0">
      <selection activeCell="M31" sqref="M31"/>
    </sheetView>
  </sheetViews>
  <sheetFormatPr defaultRowHeight="14.25"/>
  <cols>
    <col min="1" max="1" width="20.140625" style="285" customWidth="1"/>
    <col min="2" max="10" width="8.7109375" style="195" customWidth="1"/>
    <col min="11" max="11" width="6.5703125" style="195" customWidth="1"/>
    <col min="12" max="12" width="7.28515625" style="195" customWidth="1"/>
    <col min="13" max="13" width="6.5703125" style="195" customWidth="1"/>
    <col min="14" max="14" width="6.42578125" style="195" customWidth="1"/>
    <col min="15" max="15" width="7.28515625" style="195" customWidth="1"/>
    <col min="16" max="16" width="6.7109375" style="195" customWidth="1"/>
    <col min="17" max="17" width="8.140625" style="195" customWidth="1"/>
    <col min="18" max="18" width="7.42578125" style="195" customWidth="1"/>
    <col min="19" max="19" width="8.7109375" style="195" customWidth="1"/>
    <col min="20" max="20" width="6.140625" style="195" customWidth="1"/>
    <col min="21" max="21" width="7.28515625" style="195" customWidth="1"/>
    <col min="22" max="22" width="6.5703125" style="195" customWidth="1"/>
    <col min="23" max="16384" width="9.140625" style="285"/>
  </cols>
  <sheetData>
    <row r="1" spans="1:22" s="284" customFormat="1" ht="38.25" customHeight="1">
      <c r="A1" s="86" t="s">
        <v>243</v>
      </c>
      <c r="B1" s="363" t="s">
        <v>195</v>
      </c>
      <c r="C1" s="363"/>
      <c r="D1" s="363"/>
      <c r="E1" s="363"/>
      <c r="F1" s="363"/>
      <c r="G1" s="363"/>
      <c r="H1" s="363"/>
      <c r="I1" s="363"/>
      <c r="J1" s="363"/>
      <c r="K1" s="363" t="str">
        <f>B1</f>
        <v>Number of Teachers in Universities teaching departments and its Constituent Units/Off-campus Centres</v>
      </c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</row>
    <row r="2" spans="1:22" ht="31.5" customHeight="1">
      <c r="A2" s="389" t="s">
        <v>2</v>
      </c>
      <c r="B2" s="382" t="s">
        <v>136</v>
      </c>
      <c r="C2" s="382"/>
      <c r="D2" s="382"/>
      <c r="E2" s="382" t="s">
        <v>137</v>
      </c>
      <c r="F2" s="383"/>
      <c r="G2" s="383"/>
      <c r="H2" s="382" t="s">
        <v>138</v>
      </c>
      <c r="I2" s="383"/>
      <c r="J2" s="383"/>
      <c r="K2" s="382" t="s">
        <v>139</v>
      </c>
      <c r="L2" s="383"/>
      <c r="M2" s="383"/>
      <c r="N2" s="382" t="s">
        <v>140</v>
      </c>
      <c r="O2" s="383"/>
      <c r="P2" s="383"/>
      <c r="Q2" s="384" t="s">
        <v>60</v>
      </c>
      <c r="R2" s="385"/>
      <c r="S2" s="386"/>
      <c r="T2" s="380" t="s">
        <v>192</v>
      </c>
      <c r="U2" s="381"/>
      <c r="V2" s="381"/>
    </row>
    <row r="3" spans="1:22" ht="19.5" customHeight="1">
      <c r="A3" s="390"/>
      <c r="B3" s="196" t="s">
        <v>91</v>
      </c>
      <c r="C3" s="196" t="s">
        <v>92</v>
      </c>
      <c r="D3" s="196" t="s">
        <v>12</v>
      </c>
      <c r="E3" s="196" t="s">
        <v>91</v>
      </c>
      <c r="F3" s="196" t="s">
        <v>92</v>
      </c>
      <c r="G3" s="196" t="s">
        <v>12</v>
      </c>
      <c r="H3" s="196" t="s">
        <v>91</v>
      </c>
      <c r="I3" s="196" t="s">
        <v>92</v>
      </c>
      <c r="J3" s="196" t="s">
        <v>12</v>
      </c>
      <c r="K3" s="196" t="s">
        <v>91</v>
      </c>
      <c r="L3" s="196" t="s">
        <v>92</v>
      </c>
      <c r="M3" s="196" t="s">
        <v>12</v>
      </c>
      <c r="N3" s="196" t="s">
        <v>91</v>
      </c>
      <c r="O3" s="196" t="s">
        <v>92</v>
      </c>
      <c r="P3" s="196" t="s">
        <v>12</v>
      </c>
      <c r="Q3" s="196" t="s">
        <v>91</v>
      </c>
      <c r="R3" s="196" t="s">
        <v>92</v>
      </c>
      <c r="S3" s="196" t="s">
        <v>12</v>
      </c>
      <c r="T3" s="276" t="s">
        <v>91</v>
      </c>
      <c r="U3" s="276" t="s">
        <v>92</v>
      </c>
      <c r="V3" s="276" t="s">
        <v>12</v>
      </c>
    </row>
    <row r="4" spans="1:22" ht="30" customHeight="1">
      <c r="A4" s="286" t="s">
        <v>55</v>
      </c>
      <c r="B4" s="197">
        <v>0</v>
      </c>
      <c r="C4" s="197">
        <v>0</v>
      </c>
      <c r="D4" s="197">
        <v>0</v>
      </c>
      <c r="E4" s="197">
        <v>0</v>
      </c>
      <c r="F4" s="197">
        <v>0</v>
      </c>
      <c r="G4" s="197">
        <v>0</v>
      </c>
      <c r="H4" s="197">
        <v>0</v>
      </c>
      <c r="I4" s="197">
        <v>0</v>
      </c>
      <c r="J4" s="197">
        <v>0</v>
      </c>
      <c r="K4" s="197">
        <v>0</v>
      </c>
      <c r="L4" s="197">
        <v>0</v>
      </c>
      <c r="M4" s="197">
        <v>0</v>
      </c>
      <c r="N4" s="197">
        <v>0</v>
      </c>
      <c r="O4" s="197">
        <v>0</v>
      </c>
      <c r="P4" s="197">
        <v>0</v>
      </c>
      <c r="Q4" s="197">
        <v>0</v>
      </c>
      <c r="R4" s="197">
        <v>0</v>
      </c>
      <c r="S4" s="197">
        <v>0</v>
      </c>
      <c r="T4" s="277">
        <v>0</v>
      </c>
      <c r="U4" s="277">
        <v>0</v>
      </c>
      <c r="V4" s="277">
        <v>0</v>
      </c>
    </row>
    <row r="5" spans="1:22" ht="20.25" customHeight="1">
      <c r="A5" s="286" t="s">
        <v>15</v>
      </c>
      <c r="B5" s="197">
        <v>1651</v>
      </c>
      <c r="C5" s="197">
        <v>410</v>
      </c>
      <c r="D5" s="197">
        <v>2061</v>
      </c>
      <c r="E5" s="197">
        <v>948</v>
      </c>
      <c r="F5" s="197">
        <v>369</v>
      </c>
      <c r="G5" s="197">
        <v>1317</v>
      </c>
      <c r="H5" s="197">
        <v>2178</v>
      </c>
      <c r="I5" s="197">
        <v>1130</v>
      </c>
      <c r="J5" s="197">
        <v>3308</v>
      </c>
      <c r="K5" s="197">
        <v>6</v>
      </c>
      <c r="L5" s="197">
        <v>10</v>
      </c>
      <c r="M5" s="197">
        <v>16</v>
      </c>
      <c r="N5" s="197">
        <v>569</v>
      </c>
      <c r="O5" s="197">
        <v>328</v>
      </c>
      <c r="P5" s="197">
        <v>897</v>
      </c>
      <c r="Q5" s="197">
        <v>5352</v>
      </c>
      <c r="R5" s="197">
        <v>2247</v>
      </c>
      <c r="S5" s="197">
        <v>7599</v>
      </c>
      <c r="T5" s="277">
        <v>61</v>
      </c>
      <c r="U5" s="277">
        <v>23</v>
      </c>
      <c r="V5" s="277">
        <v>84</v>
      </c>
    </row>
    <row r="6" spans="1:22" ht="20.25" customHeight="1">
      <c r="A6" s="286" t="s">
        <v>16</v>
      </c>
      <c r="B6" s="197">
        <v>46</v>
      </c>
      <c r="C6" s="197">
        <v>1</v>
      </c>
      <c r="D6" s="197">
        <v>47</v>
      </c>
      <c r="E6" s="197">
        <v>41</v>
      </c>
      <c r="F6" s="197">
        <v>10</v>
      </c>
      <c r="G6" s="197">
        <v>51</v>
      </c>
      <c r="H6" s="197">
        <v>109</v>
      </c>
      <c r="I6" s="197">
        <v>28</v>
      </c>
      <c r="J6" s="197">
        <v>137</v>
      </c>
      <c r="K6" s="197">
        <v>0</v>
      </c>
      <c r="L6" s="197">
        <v>0</v>
      </c>
      <c r="M6" s="197">
        <v>0</v>
      </c>
      <c r="N6" s="197">
        <v>0</v>
      </c>
      <c r="O6" s="197">
        <v>0</v>
      </c>
      <c r="P6" s="197">
        <v>0</v>
      </c>
      <c r="Q6" s="197">
        <v>196</v>
      </c>
      <c r="R6" s="197">
        <v>39</v>
      </c>
      <c r="S6" s="197">
        <v>235</v>
      </c>
      <c r="T6" s="277">
        <v>0</v>
      </c>
      <c r="U6" s="277">
        <v>0</v>
      </c>
      <c r="V6" s="277">
        <v>0</v>
      </c>
    </row>
    <row r="7" spans="1:22" ht="20.25" customHeight="1">
      <c r="A7" s="286" t="s">
        <v>17</v>
      </c>
      <c r="B7" s="197">
        <v>423</v>
      </c>
      <c r="C7" s="197">
        <v>159</v>
      </c>
      <c r="D7" s="197">
        <v>582</v>
      </c>
      <c r="E7" s="197">
        <v>351</v>
      </c>
      <c r="F7" s="197">
        <v>109</v>
      </c>
      <c r="G7" s="197">
        <v>460</v>
      </c>
      <c r="H7" s="197">
        <v>730</v>
      </c>
      <c r="I7" s="197">
        <v>264</v>
      </c>
      <c r="J7" s="197">
        <v>994</v>
      </c>
      <c r="K7" s="197">
        <v>0</v>
      </c>
      <c r="L7" s="197">
        <v>0</v>
      </c>
      <c r="M7" s="197">
        <v>0</v>
      </c>
      <c r="N7" s="197">
        <v>78</v>
      </c>
      <c r="O7" s="197">
        <v>88</v>
      </c>
      <c r="P7" s="197">
        <v>166</v>
      </c>
      <c r="Q7" s="197">
        <v>1582</v>
      </c>
      <c r="R7" s="197">
        <v>620</v>
      </c>
      <c r="S7" s="197">
        <v>2202</v>
      </c>
      <c r="T7" s="277">
        <v>21</v>
      </c>
      <c r="U7" s="277">
        <v>8</v>
      </c>
      <c r="V7" s="277">
        <v>29</v>
      </c>
    </row>
    <row r="8" spans="1:22" ht="20.25" customHeight="1">
      <c r="A8" s="286" t="s">
        <v>18</v>
      </c>
      <c r="B8" s="197">
        <v>564</v>
      </c>
      <c r="C8" s="197">
        <v>54</v>
      </c>
      <c r="D8" s="197">
        <v>618</v>
      </c>
      <c r="E8" s="197">
        <v>347</v>
      </c>
      <c r="F8" s="197">
        <v>58</v>
      </c>
      <c r="G8" s="197">
        <v>405</v>
      </c>
      <c r="H8" s="197">
        <v>429</v>
      </c>
      <c r="I8" s="197">
        <v>68</v>
      </c>
      <c r="J8" s="197">
        <v>497</v>
      </c>
      <c r="K8" s="197">
        <v>14</v>
      </c>
      <c r="L8" s="197">
        <v>8</v>
      </c>
      <c r="M8" s="197">
        <v>22</v>
      </c>
      <c r="N8" s="197">
        <v>51</v>
      </c>
      <c r="O8" s="197">
        <v>6</v>
      </c>
      <c r="P8" s="197">
        <v>57</v>
      </c>
      <c r="Q8" s="197">
        <v>1405</v>
      </c>
      <c r="R8" s="197">
        <v>194</v>
      </c>
      <c r="S8" s="197">
        <v>1599</v>
      </c>
      <c r="T8" s="277">
        <v>397</v>
      </c>
      <c r="U8" s="277">
        <v>106</v>
      </c>
      <c r="V8" s="277">
        <v>503</v>
      </c>
    </row>
    <row r="9" spans="1:22" ht="20.25" customHeight="1">
      <c r="A9" s="286" t="s">
        <v>19</v>
      </c>
      <c r="B9" s="197">
        <v>122</v>
      </c>
      <c r="C9" s="197">
        <v>96</v>
      </c>
      <c r="D9" s="197">
        <v>218</v>
      </c>
      <c r="E9" s="197">
        <v>74</v>
      </c>
      <c r="F9" s="197">
        <v>77</v>
      </c>
      <c r="G9" s="197">
        <v>151</v>
      </c>
      <c r="H9" s="197">
        <v>210</v>
      </c>
      <c r="I9" s="197">
        <v>225</v>
      </c>
      <c r="J9" s="197">
        <v>435</v>
      </c>
      <c r="K9" s="197">
        <v>0</v>
      </c>
      <c r="L9" s="197">
        <v>0</v>
      </c>
      <c r="M9" s="197">
        <v>0</v>
      </c>
      <c r="N9" s="197">
        <v>78</v>
      </c>
      <c r="O9" s="197">
        <v>105</v>
      </c>
      <c r="P9" s="197">
        <v>183</v>
      </c>
      <c r="Q9" s="197">
        <v>484</v>
      </c>
      <c r="R9" s="197">
        <v>503</v>
      </c>
      <c r="S9" s="197">
        <v>987</v>
      </c>
      <c r="T9" s="277">
        <v>0</v>
      </c>
      <c r="U9" s="277">
        <v>0</v>
      </c>
      <c r="V9" s="277">
        <v>0</v>
      </c>
    </row>
    <row r="10" spans="1:22" ht="20.25" customHeight="1">
      <c r="A10" s="286" t="s">
        <v>56</v>
      </c>
      <c r="B10" s="197">
        <v>135</v>
      </c>
      <c r="C10" s="197">
        <v>22</v>
      </c>
      <c r="D10" s="197">
        <v>157</v>
      </c>
      <c r="E10" s="197">
        <v>185</v>
      </c>
      <c r="F10" s="197">
        <v>36</v>
      </c>
      <c r="G10" s="197">
        <v>221</v>
      </c>
      <c r="H10" s="197">
        <v>543</v>
      </c>
      <c r="I10" s="197">
        <v>180</v>
      </c>
      <c r="J10" s="197">
        <v>723</v>
      </c>
      <c r="K10" s="197">
        <v>1</v>
      </c>
      <c r="L10" s="197">
        <v>0</v>
      </c>
      <c r="M10" s="197">
        <v>1</v>
      </c>
      <c r="N10" s="197">
        <v>106</v>
      </c>
      <c r="O10" s="197">
        <v>44</v>
      </c>
      <c r="P10" s="197">
        <v>150</v>
      </c>
      <c r="Q10" s="197">
        <v>970</v>
      </c>
      <c r="R10" s="197">
        <v>282</v>
      </c>
      <c r="S10" s="197">
        <v>1252</v>
      </c>
      <c r="T10" s="277">
        <v>16</v>
      </c>
      <c r="U10" s="277">
        <v>5</v>
      </c>
      <c r="V10" s="277">
        <v>21</v>
      </c>
    </row>
    <row r="11" spans="1:22" ht="20.25" customHeight="1">
      <c r="A11" s="286" t="s">
        <v>21</v>
      </c>
      <c r="B11" s="197">
        <v>0</v>
      </c>
      <c r="C11" s="197">
        <v>1</v>
      </c>
      <c r="D11" s="197">
        <v>1</v>
      </c>
      <c r="E11" s="197">
        <v>0</v>
      </c>
      <c r="F11" s="197">
        <v>0</v>
      </c>
      <c r="G11" s="197">
        <v>0</v>
      </c>
      <c r="H11" s="197">
        <v>4</v>
      </c>
      <c r="I11" s="197">
        <v>3</v>
      </c>
      <c r="J11" s="197">
        <v>7</v>
      </c>
      <c r="K11" s="197">
        <v>0</v>
      </c>
      <c r="L11" s="197">
        <v>0</v>
      </c>
      <c r="M11" s="197">
        <v>0</v>
      </c>
      <c r="N11" s="197">
        <v>0</v>
      </c>
      <c r="O11" s="197">
        <v>0</v>
      </c>
      <c r="P11" s="197">
        <v>0</v>
      </c>
      <c r="Q11" s="197">
        <v>4</v>
      </c>
      <c r="R11" s="197">
        <v>4</v>
      </c>
      <c r="S11" s="197">
        <v>8</v>
      </c>
      <c r="T11" s="277">
        <v>0</v>
      </c>
      <c r="U11" s="277">
        <v>0</v>
      </c>
      <c r="V11" s="277">
        <v>0</v>
      </c>
    </row>
    <row r="12" spans="1:22" ht="20.25" customHeight="1">
      <c r="A12" s="286" t="s">
        <v>22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197">
        <v>0</v>
      </c>
      <c r="H12" s="197">
        <v>0</v>
      </c>
      <c r="I12" s="197">
        <v>0</v>
      </c>
      <c r="J12" s="197">
        <v>0</v>
      </c>
      <c r="K12" s="197">
        <v>0</v>
      </c>
      <c r="L12" s="197">
        <v>0</v>
      </c>
      <c r="M12" s="197">
        <v>0</v>
      </c>
      <c r="N12" s="197">
        <v>0</v>
      </c>
      <c r="O12" s="197">
        <v>0</v>
      </c>
      <c r="P12" s="197">
        <v>0</v>
      </c>
      <c r="Q12" s="197">
        <v>0</v>
      </c>
      <c r="R12" s="197">
        <v>0</v>
      </c>
      <c r="S12" s="197">
        <v>0</v>
      </c>
      <c r="T12" s="277">
        <v>0</v>
      </c>
      <c r="U12" s="277">
        <v>0</v>
      </c>
      <c r="V12" s="277">
        <v>0</v>
      </c>
    </row>
    <row r="13" spans="1:22" ht="20.25" customHeight="1">
      <c r="A13" s="286" t="s">
        <v>23</v>
      </c>
      <c r="B13" s="197">
        <v>1461</v>
      </c>
      <c r="C13" s="197">
        <v>498</v>
      </c>
      <c r="D13" s="197">
        <v>1959</v>
      </c>
      <c r="E13" s="197">
        <v>819</v>
      </c>
      <c r="F13" s="197">
        <v>414</v>
      </c>
      <c r="G13" s="197">
        <v>1233</v>
      </c>
      <c r="H13" s="197">
        <v>1296</v>
      </c>
      <c r="I13" s="197">
        <v>863</v>
      </c>
      <c r="J13" s="197">
        <v>2159</v>
      </c>
      <c r="K13" s="197">
        <v>14</v>
      </c>
      <c r="L13" s="197">
        <v>37</v>
      </c>
      <c r="M13" s="197">
        <v>51</v>
      </c>
      <c r="N13" s="197">
        <v>77</v>
      </c>
      <c r="O13" s="197">
        <v>63</v>
      </c>
      <c r="P13" s="197">
        <v>140</v>
      </c>
      <c r="Q13" s="197">
        <v>3667</v>
      </c>
      <c r="R13" s="197">
        <v>1875</v>
      </c>
      <c r="S13" s="197">
        <v>5542</v>
      </c>
      <c r="T13" s="277">
        <v>0</v>
      </c>
      <c r="U13" s="277">
        <v>0</v>
      </c>
      <c r="V13" s="277">
        <v>0</v>
      </c>
    </row>
    <row r="14" spans="1:22" ht="20.25" customHeight="1">
      <c r="A14" s="286" t="s">
        <v>24</v>
      </c>
      <c r="B14" s="197">
        <v>28</v>
      </c>
      <c r="C14" s="197">
        <v>4</v>
      </c>
      <c r="D14" s="197">
        <v>32</v>
      </c>
      <c r="E14" s="197">
        <v>35</v>
      </c>
      <c r="F14" s="197">
        <v>20</v>
      </c>
      <c r="G14" s="197">
        <v>55</v>
      </c>
      <c r="H14" s="197">
        <v>17</v>
      </c>
      <c r="I14" s="197">
        <v>5</v>
      </c>
      <c r="J14" s="197">
        <v>22</v>
      </c>
      <c r="K14" s="197">
        <v>0</v>
      </c>
      <c r="L14" s="197">
        <v>0</v>
      </c>
      <c r="M14" s="197">
        <v>0</v>
      </c>
      <c r="N14" s="197">
        <v>0</v>
      </c>
      <c r="O14" s="197">
        <v>0</v>
      </c>
      <c r="P14" s="197">
        <v>0</v>
      </c>
      <c r="Q14" s="197">
        <v>80</v>
      </c>
      <c r="R14" s="197">
        <v>29</v>
      </c>
      <c r="S14" s="197">
        <v>109</v>
      </c>
      <c r="T14" s="277">
        <v>0</v>
      </c>
      <c r="U14" s="277">
        <v>0</v>
      </c>
      <c r="V14" s="277">
        <v>0</v>
      </c>
    </row>
    <row r="15" spans="1:22" ht="20.25" customHeight="1">
      <c r="A15" s="286" t="s">
        <v>25</v>
      </c>
      <c r="B15" s="197">
        <v>672</v>
      </c>
      <c r="C15" s="197">
        <v>125</v>
      </c>
      <c r="D15" s="197">
        <v>797</v>
      </c>
      <c r="E15" s="197">
        <v>905</v>
      </c>
      <c r="F15" s="197">
        <v>193</v>
      </c>
      <c r="G15" s="197">
        <v>1098</v>
      </c>
      <c r="H15" s="197">
        <v>3123</v>
      </c>
      <c r="I15" s="197">
        <v>1572</v>
      </c>
      <c r="J15" s="197">
        <v>4695</v>
      </c>
      <c r="K15" s="197">
        <v>65</v>
      </c>
      <c r="L15" s="197">
        <v>153</v>
      </c>
      <c r="M15" s="197">
        <v>218</v>
      </c>
      <c r="N15" s="197">
        <v>141</v>
      </c>
      <c r="O15" s="197">
        <v>116</v>
      </c>
      <c r="P15" s="197">
        <v>257</v>
      </c>
      <c r="Q15" s="197">
        <v>4906</v>
      </c>
      <c r="R15" s="197">
        <v>2159</v>
      </c>
      <c r="S15" s="197">
        <v>7065</v>
      </c>
      <c r="T15" s="277">
        <v>184</v>
      </c>
      <c r="U15" s="277">
        <v>120</v>
      </c>
      <c r="V15" s="277">
        <v>304</v>
      </c>
    </row>
    <row r="16" spans="1:22" ht="20.25" customHeight="1">
      <c r="A16" s="286" t="s">
        <v>26</v>
      </c>
      <c r="B16" s="197">
        <v>952</v>
      </c>
      <c r="C16" s="197">
        <v>245</v>
      </c>
      <c r="D16" s="197">
        <v>1197</v>
      </c>
      <c r="E16" s="197">
        <v>800</v>
      </c>
      <c r="F16" s="197">
        <v>200</v>
      </c>
      <c r="G16" s="197">
        <v>1000</v>
      </c>
      <c r="H16" s="197">
        <v>1354</v>
      </c>
      <c r="I16" s="197">
        <v>1097</v>
      </c>
      <c r="J16" s="197">
        <v>2451</v>
      </c>
      <c r="K16" s="197">
        <v>288</v>
      </c>
      <c r="L16" s="197">
        <v>101</v>
      </c>
      <c r="M16" s="197">
        <v>389</v>
      </c>
      <c r="N16" s="197">
        <v>101</v>
      </c>
      <c r="O16" s="197">
        <v>98</v>
      </c>
      <c r="P16" s="197">
        <v>199</v>
      </c>
      <c r="Q16" s="197">
        <v>3495</v>
      </c>
      <c r="R16" s="197">
        <v>1741</v>
      </c>
      <c r="S16" s="197">
        <v>5236</v>
      </c>
      <c r="T16" s="277">
        <v>7</v>
      </c>
      <c r="U16" s="277">
        <v>1</v>
      </c>
      <c r="V16" s="277">
        <v>8</v>
      </c>
    </row>
    <row r="17" spans="1:22" ht="20.25" customHeight="1">
      <c r="A17" s="286" t="s">
        <v>27</v>
      </c>
      <c r="B17" s="197">
        <v>345</v>
      </c>
      <c r="C17" s="197">
        <v>50</v>
      </c>
      <c r="D17" s="197">
        <v>395</v>
      </c>
      <c r="E17" s="197">
        <v>219</v>
      </c>
      <c r="F17" s="197">
        <v>46</v>
      </c>
      <c r="G17" s="197">
        <v>265</v>
      </c>
      <c r="H17" s="197">
        <v>990</v>
      </c>
      <c r="I17" s="197">
        <v>559</v>
      </c>
      <c r="J17" s="197">
        <v>1549</v>
      </c>
      <c r="K17" s="197">
        <v>7</v>
      </c>
      <c r="L17" s="197">
        <v>7</v>
      </c>
      <c r="M17" s="197">
        <v>14</v>
      </c>
      <c r="N17" s="197">
        <v>35</v>
      </c>
      <c r="O17" s="197">
        <v>14</v>
      </c>
      <c r="P17" s="197">
        <v>49</v>
      </c>
      <c r="Q17" s="197">
        <v>1596</v>
      </c>
      <c r="R17" s="197">
        <v>676</v>
      </c>
      <c r="S17" s="197">
        <v>2272</v>
      </c>
      <c r="T17" s="277">
        <v>2</v>
      </c>
      <c r="U17" s="277">
        <v>1</v>
      </c>
      <c r="V17" s="277">
        <v>3</v>
      </c>
    </row>
    <row r="18" spans="1:22" ht="20.25" customHeight="1">
      <c r="A18" s="286" t="s">
        <v>57</v>
      </c>
      <c r="B18" s="197">
        <v>207</v>
      </c>
      <c r="C18" s="197">
        <v>53</v>
      </c>
      <c r="D18" s="197">
        <v>260</v>
      </c>
      <c r="E18" s="197">
        <v>147</v>
      </c>
      <c r="F18" s="197">
        <v>45</v>
      </c>
      <c r="G18" s="197">
        <v>192</v>
      </c>
      <c r="H18" s="197">
        <v>461</v>
      </c>
      <c r="I18" s="197">
        <v>171</v>
      </c>
      <c r="J18" s="197">
        <v>632</v>
      </c>
      <c r="K18" s="197">
        <v>0</v>
      </c>
      <c r="L18" s="197">
        <v>1</v>
      </c>
      <c r="M18" s="197">
        <v>1</v>
      </c>
      <c r="N18" s="197">
        <v>223</v>
      </c>
      <c r="O18" s="197">
        <v>147</v>
      </c>
      <c r="P18" s="197">
        <v>370</v>
      </c>
      <c r="Q18" s="197">
        <v>1038</v>
      </c>
      <c r="R18" s="197">
        <v>417</v>
      </c>
      <c r="S18" s="197">
        <v>1455</v>
      </c>
      <c r="T18" s="277">
        <v>22</v>
      </c>
      <c r="U18" s="277">
        <v>5</v>
      </c>
      <c r="V18" s="277">
        <v>27</v>
      </c>
    </row>
    <row r="19" spans="1:22" ht="20.25" customHeight="1">
      <c r="A19" s="286" t="s">
        <v>29</v>
      </c>
      <c r="B19" s="197">
        <v>236</v>
      </c>
      <c r="C19" s="197">
        <v>12</v>
      </c>
      <c r="D19" s="197">
        <v>248</v>
      </c>
      <c r="E19" s="197">
        <v>302</v>
      </c>
      <c r="F19" s="197">
        <v>57</v>
      </c>
      <c r="G19" s="197">
        <v>359</v>
      </c>
      <c r="H19" s="197">
        <v>419</v>
      </c>
      <c r="I19" s="197">
        <v>98</v>
      </c>
      <c r="J19" s="197">
        <v>517</v>
      </c>
      <c r="K19" s="197">
        <v>0</v>
      </c>
      <c r="L19" s="197">
        <v>0</v>
      </c>
      <c r="M19" s="197">
        <v>0</v>
      </c>
      <c r="N19" s="197">
        <v>39</v>
      </c>
      <c r="O19" s="197">
        <v>15</v>
      </c>
      <c r="P19" s="197">
        <v>54</v>
      </c>
      <c r="Q19" s="197">
        <v>996</v>
      </c>
      <c r="R19" s="197">
        <v>182</v>
      </c>
      <c r="S19" s="197">
        <v>1178</v>
      </c>
      <c r="T19" s="277">
        <v>7</v>
      </c>
      <c r="U19" s="277">
        <v>0</v>
      </c>
      <c r="V19" s="277">
        <v>7</v>
      </c>
    </row>
    <row r="20" spans="1:22" ht="20.25" customHeight="1">
      <c r="A20" s="286" t="s">
        <v>30</v>
      </c>
      <c r="B20" s="197">
        <v>2374</v>
      </c>
      <c r="C20" s="197">
        <v>542</v>
      </c>
      <c r="D20" s="197">
        <v>2916</v>
      </c>
      <c r="E20" s="197">
        <v>1645</v>
      </c>
      <c r="F20" s="197">
        <v>592</v>
      </c>
      <c r="G20" s="197">
        <v>2237</v>
      </c>
      <c r="H20" s="197">
        <v>3155</v>
      </c>
      <c r="I20" s="197">
        <v>1923</v>
      </c>
      <c r="J20" s="197">
        <v>5078</v>
      </c>
      <c r="K20" s="197">
        <v>886</v>
      </c>
      <c r="L20" s="197">
        <v>692</v>
      </c>
      <c r="M20" s="197">
        <v>1578</v>
      </c>
      <c r="N20" s="197">
        <v>438</v>
      </c>
      <c r="O20" s="197">
        <v>322</v>
      </c>
      <c r="P20" s="197">
        <v>760</v>
      </c>
      <c r="Q20" s="197">
        <v>8498</v>
      </c>
      <c r="R20" s="197">
        <v>4071</v>
      </c>
      <c r="S20" s="197">
        <v>12569</v>
      </c>
      <c r="T20" s="277">
        <v>184</v>
      </c>
      <c r="U20" s="277">
        <v>64</v>
      </c>
      <c r="V20" s="277">
        <v>248</v>
      </c>
    </row>
    <row r="21" spans="1:22" ht="20.25" customHeight="1">
      <c r="A21" s="286" t="s">
        <v>31</v>
      </c>
      <c r="B21" s="197">
        <v>477</v>
      </c>
      <c r="C21" s="197">
        <v>220</v>
      </c>
      <c r="D21" s="197">
        <v>697</v>
      </c>
      <c r="E21" s="197">
        <v>451</v>
      </c>
      <c r="F21" s="197">
        <v>301</v>
      </c>
      <c r="G21" s="197">
        <v>752</v>
      </c>
      <c r="H21" s="197">
        <v>1057</v>
      </c>
      <c r="I21" s="197">
        <v>1126</v>
      </c>
      <c r="J21" s="197">
        <v>2183</v>
      </c>
      <c r="K21" s="197">
        <v>37</v>
      </c>
      <c r="L21" s="197">
        <v>20</v>
      </c>
      <c r="M21" s="197">
        <v>57</v>
      </c>
      <c r="N21" s="197">
        <v>212</v>
      </c>
      <c r="O21" s="197">
        <v>359</v>
      </c>
      <c r="P21" s="197">
        <v>571</v>
      </c>
      <c r="Q21" s="197">
        <v>2234</v>
      </c>
      <c r="R21" s="197">
        <v>2026</v>
      </c>
      <c r="S21" s="197">
        <v>4260</v>
      </c>
      <c r="T21" s="277">
        <v>17</v>
      </c>
      <c r="U21" s="277">
        <v>1</v>
      </c>
      <c r="V21" s="277">
        <v>18</v>
      </c>
    </row>
    <row r="22" spans="1:22" ht="20.25" customHeight="1">
      <c r="A22" s="286" t="s">
        <v>32</v>
      </c>
      <c r="B22" s="197">
        <v>2</v>
      </c>
      <c r="C22" s="197">
        <v>1</v>
      </c>
      <c r="D22" s="197">
        <v>3</v>
      </c>
      <c r="E22" s="197">
        <v>0</v>
      </c>
      <c r="F22" s="197">
        <v>0</v>
      </c>
      <c r="G22" s="197">
        <v>0</v>
      </c>
      <c r="H22" s="197">
        <v>14</v>
      </c>
      <c r="I22" s="197">
        <v>11</v>
      </c>
      <c r="J22" s="197">
        <v>25</v>
      </c>
      <c r="K22" s="197">
        <v>0</v>
      </c>
      <c r="L22" s="197">
        <v>0</v>
      </c>
      <c r="M22" s="197">
        <v>0</v>
      </c>
      <c r="N22" s="197">
        <v>19</v>
      </c>
      <c r="O22" s="197">
        <v>13</v>
      </c>
      <c r="P22" s="197">
        <v>32</v>
      </c>
      <c r="Q22" s="197">
        <v>35</v>
      </c>
      <c r="R22" s="197">
        <v>25</v>
      </c>
      <c r="S22" s="197">
        <v>60</v>
      </c>
      <c r="T22" s="277">
        <v>0</v>
      </c>
      <c r="U22" s="277">
        <v>0</v>
      </c>
      <c r="V22" s="277">
        <v>0</v>
      </c>
    </row>
    <row r="23" spans="1:22" ht="20.25" customHeight="1">
      <c r="A23" s="286" t="s">
        <v>33</v>
      </c>
      <c r="B23" s="197">
        <v>507</v>
      </c>
      <c r="C23" s="197">
        <v>116</v>
      </c>
      <c r="D23" s="197">
        <v>623</v>
      </c>
      <c r="E23" s="197">
        <v>367</v>
      </c>
      <c r="F23" s="197">
        <v>143</v>
      </c>
      <c r="G23" s="197">
        <v>510</v>
      </c>
      <c r="H23" s="197">
        <v>1562</v>
      </c>
      <c r="I23" s="197">
        <v>670</v>
      </c>
      <c r="J23" s="197">
        <v>2232</v>
      </c>
      <c r="K23" s="197">
        <v>45</v>
      </c>
      <c r="L23" s="197">
        <v>56</v>
      </c>
      <c r="M23" s="197">
        <v>101</v>
      </c>
      <c r="N23" s="197">
        <v>93</v>
      </c>
      <c r="O23" s="197">
        <v>38</v>
      </c>
      <c r="P23" s="197">
        <v>131</v>
      </c>
      <c r="Q23" s="197">
        <v>2574</v>
      </c>
      <c r="R23" s="197">
        <v>1023</v>
      </c>
      <c r="S23" s="197">
        <v>3597</v>
      </c>
      <c r="T23" s="277">
        <v>93</v>
      </c>
      <c r="U23" s="277">
        <v>87</v>
      </c>
      <c r="V23" s="277">
        <v>180</v>
      </c>
    </row>
    <row r="24" spans="1:22" ht="20.25" customHeight="1">
      <c r="A24" s="286" t="s">
        <v>34</v>
      </c>
      <c r="B24" s="197">
        <v>2400</v>
      </c>
      <c r="C24" s="197">
        <v>689</v>
      </c>
      <c r="D24" s="197">
        <v>3089</v>
      </c>
      <c r="E24" s="197">
        <v>2207</v>
      </c>
      <c r="F24" s="197">
        <v>943</v>
      </c>
      <c r="G24" s="197">
        <v>3150</v>
      </c>
      <c r="H24" s="197">
        <v>4579</v>
      </c>
      <c r="I24" s="197">
        <v>3213</v>
      </c>
      <c r="J24" s="197">
        <v>7792</v>
      </c>
      <c r="K24" s="197">
        <v>1112</v>
      </c>
      <c r="L24" s="197">
        <v>863</v>
      </c>
      <c r="M24" s="197">
        <v>1975</v>
      </c>
      <c r="N24" s="197">
        <v>322</v>
      </c>
      <c r="O24" s="197">
        <v>192</v>
      </c>
      <c r="P24" s="197">
        <v>514</v>
      </c>
      <c r="Q24" s="197">
        <v>10620</v>
      </c>
      <c r="R24" s="197">
        <v>5900</v>
      </c>
      <c r="S24" s="197">
        <v>16520</v>
      </c>
      <c r="T24" s="277">
        <v>427</v>
      </c>
      <c r="U24" s="277">
        <v>206</v>
      </c>
      <c r="V24" s="277">
        <v>633</v>
      </c>
    </row>
    <row r="25" spans="1:22" ht="20.25" customHeight="1">
      <c r="A25" s="286" t="s">
        <v>35</v>
      </c>
      <c r="B25" s="197">
        <v>67</v>
      </c>
      <c r="C25" s="197">
        <v>11</v>
      </c>
      <c r="D25" s="197">
        <v>78</v>
      </c>
      <c r="E25" s="197">
        <v>84</v>
      </c>
      <c r="F25" s="197">
        <v>21</v>
      </c>
      <c r="G25" s="197">
        <v>105</v>
      </c>
      <c r="H25" s="197">
        <v>147</v>
      </c>
      <c r="I25" s="197">
        <v>55</v>
      </c>
      <c r="J25" s="197">
        <v>202</v>
      </c>
      <c r="K25" s="197">
        <v>1</v>
      </c>
      <c r="L25" s="197">
        <v>3</v>
      </c>
      <c r="M25" s="197">
        <v>4</v>
      </c>
      <c r="N25" s="197">
        <v>6</v>
      </c>
      <c r="O25" s="197">
        <v>2</v>
      </c>
      <c r="P25" s="197">
        <v>8</v>
      </c>
      <c r="Q25" s="197">
        <v>305</v>
      </c>
      <c r="R25" s="197">
        <v>92</v>
      </c>
      <c r="S25" s="197">
        <v>397</v>
      </c>
      <c r="T25" s="277">
        <v>0</v>
      </c>
      <c r="U25" s="277">
        <v>0</v>
      </c>
      <c r="V25" s="277">
        <v>0</v>
      </c>
    </row>
    <row r="26" spans="1:22" ht="20.25" customHeight="1">
      <c r="A26" s="286" t="s">
        <v>36</v>
      </c>
      <c r="B26" s="197">
        <v>63</v>
      </c>
      <c r="C26" s="197">
        <v>12</v>
      </c>
      <c r="D26" s="197">
        <v>75</v>
      </c>
      <c r="E26" s="197">
        <v>85</v>
      </c>
      <c r="F26" s="197">
        <v>29</v>
      </c>
      <c r="G26" s="197">
        <v>114</v>
      </c>
      <c r="H26" s="197">
        <v>228</v>
      </c>
      <c r="I26" s="197">
        <v>165</v>
      </c>
      <c r="J26" s="197">
        <v>393</v>
      </c>
      <c r="K26" s="197">
        <v>0</v>
      </c>
      <c r="L26" s="197">
        <v>3</v>
      </c>
      <c r="M26" s="197">
        <v>3</v>
      </c>
      <c r="N26" s="197">
        <v>0</v>
      </c>
      <c r="O26" s="197">
        <v>0</v>
      </c>
      <c r="P26" s="197">
        <v>0</v>
      </c>
      <c r="Q26" s="197">
        <v>376</v>
      </c>
      <c r="R26" s="197">
        <v>209</v>
      </c>
      <c r="S26" s="197">
        <v>585</v>
      </c>
      <c r="T26" s="277">
        <v>3</v>
      </c>
      <c r="U26" s="277">
        <v>1</v>
      </c>
      <c r="V26" s="277">
        <v>4</v>
      </c>
    </row>
    <row r="27" spans="1:22" ht="20.25" customHeight="1">
      <c r="A27" s="286" t="s">
        <v>37</v>
      </c>
      <c r="B27" s="197">
        <v>42</v>
      </c>
      <c r="C27" s="197">
        <v>3</v>
      </c>
      <c r="D27" s="197">
        <v>45</v>
      </c>
      <c r="E27" s="197">
        <v>28</v>
      </c>
      <c r="F27" s="197">
        <v>7</v>
      </c>
      <c r="G27" s="197">
        <v>35</v>
      </c>
      <c r="H27" s="197">
        <v>84</v>
      </c>
      <c r="I27" s="197">
        <v>41</v>
      </c>
      <c r="J27" s="197">
        <v>125</v>
      </c>
      <c r="K27" s="197">
        <v>0</v>
      </c>
      <c r="L27" s="197">
        <v>0</v>
      </c>
      <c r="M27" s="197">
        <v>0</v>
      </c>
      <c r="N27" s="197">
        <v>1</v>
      </c>
      <c r="O27" s="197">
        <v>3</v>
      </c>
      <c r="P27" s="197">
        <v>4</v>
      </c>
      <c r="Q27" s="197">
        <v>155</v>
      </c>
      <c r="R27" s="197">
        <v>54</v>
      </c>
      <c r="S27" s="197">
        <v>209</v>
      </c>
      <c r="T27" s="277">
        <v>0</v>
      </c>
      <c r="U27" s="277">
        <v>0</v>
      </c>
      <c r="V27" s="277">
        <v>0</v>
      </c>
    </row>
    <row r="28" spans="1:22" ht="20.25" customHeight="1">
      <c r="A28" s="286" t="s">
        <v>38</v>
      </c>
      <c r="B28" s="197">
        <v>39</v>
      </c>
      <c r="C28" s="197">
        <v>1</v>
      </c>
      <c r="D28" s="197">
        <v>40</v>
      </c>
      <c r="E28" s="197">
        <v>63</v>
      </c>
      <c r="F28" s="197">
        <v>13</v>
      </c>
      <c r="G28" s="197">
        <v>76</v>
      </c>
      <c r="H28" s="197">
        <v>81</v>
      </c>
      <c r="I28" s="197">
        <v>31</v>
      </c>
      <c r="J28" s="197">
        <v>112</v>
      </c>
      <c r="K28" s="197">
        <v>0</v>
      </c>
      <c r="L28" s="197">
        <v>0</v>
      </c>
      <c r="M28" s="197">
        <v>0</v>
      </c>
      <c r="N28" s="197">
        <v>12</v>
      </c>
      <c r="O28" s="197">
        <v>6</v>
      </c>
      <c r="P28" s="197">
        <v>18</v>
      </c>
      <c r="Q28" s="197">
        <v>195</v>
      </c>
      <c r="R28" s="197">
        <v>51</v>
      </c>
      <c r="S28" s="197">
        <v>246</v>
      </c>
      <c r="T28" s="277">
        <v>17</v>
      </c>
      <c r="U28" s="277">
        <v>3</v>
      </c>
      <c r="V28" s="277">
        <v>20</v>
      </c>
    </row>
    <row r="29" spans="1:22" ht="20.25" customHeight="1">
      <c r="A29" s="286" t="s">
        <v>39</v>
      </c>
      <c r="B29" s="197">
        <v>487</v>
      </c>
      <c r="C29" s="197">
        <v>125</v>
      </c>
      <c r="D29" s="197">
        <v>612</v>
      </c>
      <c r="E29" s="197">
        <v>450</v>
      </c>
      <c r="F29" s="197">
        <v>154</v>
      </c>
      <c r="G29" s="197">
        <v>604</v>
      </c>
      <c r="H29" s="197">
        <v>1176</v>
      </c>
      <c r="I29" s="197">
        <v>579</v>
      </c>
      <c r="J29" s="197">
        <v>1755</v>
      </c>
      <c r="K29" s="197">
        <v>17</v>
      </c>
      <c r="L29" s="197">
        <v>25</v>
      </c>
      <c r="M29" s="197">
        <v>42</v>
      </c>
      <c r="N29" s="197">
        <v>50</v>
      </c>
      <c r="O29" s="197">
        <v>30</v>
      </c>
      <c r="P29" s="197">
        <v>80</v>
      </c>
      <c r="Q29" s="197">
        <v>2180</v>
      </c>
      <c r="R29" s="197">
        <v>913</v>
      </c>
      <c r="S29" s="197">
        <v>3093</v>
      </c>
      <c r="T29" s="277">
        <v>66</v>
      </c>
      <c r="U29" s="277">
        <v>18</v>
      </c>
      <c r="V29" s="277">
        <v>84</v>
      </c>
    </row>
    <row r="30" spans="1:22" ht="20.25" customHeight="1">
      <c r="A30" s="286" t="s">
        <v>40</v>
      </c>
      <c r="B30" s="197">
        <v>251</v>
      </c>
      <c r="C30" s="197">
        <v>73</v>
      </c>
      <c r="D30" s="197">
        <v>324</v>
      </c>
      <c r="E30" s="197">
        <v>228</v>
      </c>
      <c r="F30" s="197">
        <v>88</v>
      </c>
      <c r="G30" s="197">
        <v>316</v>
      </c>
      <c r="H30" s="197">
        <v>384</v>
      </c>
      <c r="I30" s="197">
        <v>180</v>
      </c>
      <c r="J30" s="197">
        <v>564</v>
      </c>
      <c r="K30" s="197">
        <v>218</v>
      </c>
      <c r="L30" s="197">
        <v>193</v>
      </c>
      <c r="M30" s="197">
        <v>411</v>
      </c>
      <c r="N30" s="197">
        <v>13</v>
      </c>
      <c r="O30" s="197">
        <v>6</v>
      </c>
      <c r="P30" s="197">
        <v>19</v>
      </c>
      <c r="Q30" s="197">
        <v>1094</v>
      </c>
      <c r="R30" s="197">
        <v>540</v>
      </c>
      <c r="S30" s="197">
        <v>1634</v>
      </c>
      <c r="T30" s="277">
        <v>6</v>
      </c>
      <c r="U30" s="277">
        <v>2</v>
      </c>
      <c r="V30" s="277">
        <v>8</v>
      </c>
    </row>
    <row r="31" spans="1:22" ht="20.25" customHeight="1">
      <c r="A31" s="286" t="s">
        <v>41</v>
      </c>
      <c r="B31" s="197">
        <v>550</v>
      </c>
      <c r="C31" s="197">
        <v>168</v>
      </c>
      <c r="D31" s="197">
        <v>718</v>
      </c>
      <c r="E31" s="197">
        <v>373</v>
      </c>
      <c r="F31" s="197">
        <v>172</v>
      </c>
      <c r="G31" s="197">
        <v>545</v>
      </c>
      <c r="H31" s="197">
        <v>1773</v>
      </c>
      <c r="I31" s="197">
        <v>1179</v>
      </c>
      <c r="J31" s="197">
        <v>2952</v>
      </c>
      <c r="K31" s="197">
        <v>240</v>
      </c>
      <c r="L31" s="197">
        <v>22</v>
      </c>
      <c r="M31" s="197">
        <v>262</v>
      </c>
      <c r="N31" s="197">
        <v>76</v>
      </c>
      <c r="O31" s="197">
        <v>89</v>
      </c>
      <c r="P31" s="197">
        <v>165</v>
      </c>
      <c r="Q31" s="197">
        <v>3012</v>
      </c>
      <c r="R31" s="197">
        <v>1630</v>
      </c>
      <c r="S31" s="197">
        <v>4642</v>
      </c>
      <c r="T31" s="277">
        <v>4</v>
      </c>
      <c r="U31" s="277">
        <v>0</v>
      </c>
      <c r="V31" s="277">
        <v>4</v>
      </c>
    </row>
    <row r="32" spans="1:22" ht="20.25" customHeight="1">
      <c r="A32" s="286" t="s">
        <v>42</v>
      </c>
      <c r="B32" s="197">
        <v>724</v>
      </c>
      <c r="C32" s="197">
        <v>166</v>
      </c>
      <c r="D32" s="197">
        <v>890</v>
      </c>
      <c r="E32" s="197">
        <v>540</v>
      </c>
      <c r="F32" s="197">
        <v>197</v>
      </c>
      <c r="G32" s="197">
        <v>737</v>
      </c>
      <c r="H32" s="197">
        <v>2329</v>
      </c>
      <c r="I32" s="197">
        <v>1449</v>
      </c>
      <c r="J32" s="197">
        <v>3778</v>
      </c>
      <c r="K32" s="197">
        <v>221</v>
      </c>
      <c r="L32" s="197">
        <v>58</v>
      </c>
      <c r="M32" s="197">
        <v>279</v>
      </c>
      <c r="N32" s="197">
        <v>66</v>
      </c>
      <c r="O32" s="197">
        <v>52</v>
      </c>
      <c r="P32" s="197">
        <v>118</v>
      </c>
      <c r="Q32" s="197">
        <v>3880</v>
      </c>
      <c r="R32" s="197">
        <v>1922</v>
      </c>
      <c r="S32" s="197">
        <v>5802</v>
      </c>
      <c r="T32" s="277">
        <v>84</v>
      </c>
      <c r="U32" s="277">
        <v>56</v>
      </c>
      <c r="V32" s="277">
        <v>140</v>
      </c>
    </row>
    <row r="33" spans="1:22" ht="20.25" customHeight="1">
      <c r="A33" s="286" t="s">
        <v>43</v>
      </c>
      <c r="B33" s="197">
        <v>53</v>
      </c>
      <c r="C33" s="197">
        <v>11</v>
      </c>
      <c r="D33" s="197">
        <v>64</v>
      </c>
      <c r="E33" s="197">
        <v>79</v>
      </c>
      <c r="F33" s="197">
        <v>30</v>
      </c>
      <c r="G33" s="197">
        <v>109</v>
      </c>
      <c r="H33" s="197">
        <v>294</v>
      </c>
      <c r="I33" s="197">
        <v>214</v>
      </c>
      <c r="J33" s="197">
        <v>508</v>
      </c>
      <c r="K33" s="197">
        <v>66</v>
      </c>
      <c r="L33" s="197">
        <v>87</v>
      </c>
      <c r="M33" s="197">
        <v>153</v>
      </c>
      <c r="N33" s="197">
        <v>18</v>
      </c>
      <c r="O33" s="197">
        <v>3</v>
      </c>
      <c r="P33" s="197">
        <v>21</v>
      </c>
      <c r="Q33" s="197">
        <v>510</v>
      </c>
      <c r="R33" s="197">
        <v>345</v>
      </c>
      <c r="S33" s="197">
        <v>855</v>
      </c>
      <c r="T33" s="277">
        <v>4</v>
      </c>
      <c r="U33" s="277">
        <v>11</v>
      </c>
      <c r="V33" s="277">
        <v>15</v>
      </c>
    </row>
    <row r="34" spans="1:22" ht="20.25" customHeight="1">
      <c r="A34" s="286" t="s">
        <v>44</v>
      </c>
      <c r="B34" s="197">
        <v>3173</v>
      </c>
      <c r="C34" s="197">
        <v>1000</v>
      </c>
      <c r="D34" s="197">
        <v>4173</v>
      </c>
      <c r="E34" s="197">
        <v>1908</v>
      </c>
      <c r="F34" s="197">
        <v>934</v>
      </c>
      <c r="G34" s="197">
        <v>2842</v>
      </c>
      <c r="H34" s="197">
        <v>8086</v>
      </c>
      <c r="I34" s="197">
        <v>5446</v>
      </c>
      <c r="J34" s="197">
        <v>13532</v>
      </c>
      <c r="K34" s="197">
        <v>845</v>
      </c>
      <c r="L34" s="197">
        <v>596</v>
      </c>
      <c r="M34" s="197">
        <v>1441</v>
      </c>
      <c r="N34" s="197">
        <v>146</v>
      </c>
      <c r="O34" s="197">
        <v>212</v>
      </c>
      <c r="P34" s="197">
        <v>358</v>
      </c>
      <c r="Q34" s="197">
        <v>14158</v>
      </c>
      <c r="R34" s="197">
        <v>8188</v>
      </c>
      <c r="S34" s="197">
        <v>22346</v>
      </c>
      <c r="T34" s="277">
        <v>109</v>
      </c>
      <c r="U34" s="277">
        <v>26</v>
      </c>
      <c r="V34" s="277">
        <v>135</v>
      </c>
    </row>
    <row r="35" spans="1:22" ht="20.25" customHeight="1">
      <c r="A35" s="286" t="s">
        <v>45</v>
      </c>
      <c r="B35" s="197">
        <v>33</v>
      </c>
      <c r="C35" s="197">
        <v>5</v>
      </c>
      <c r="D35" s="197">
        <v>38</v>
      </c>
      <c r="E35" s="197">
        <v>42</v>
      </c>
      <c r="F35" s="197">
        <v>9</v>
      </c>
      <c r="G35" s="197">
        <v>51</v>
      </c>
      <c r="H35" s="197">
        <v>202</v>
      </c>
      <c r="I35" s="197">
        <v>67</v>
      </c>
      <c r="J35" s="197">
        <v>269</v>
      </c>
      <c r="K35" s="197">
        <v>0</v>
      </c>
      <c r="L35" s="197">
        <v>0</v>
      </c>
      <c r="M35" s="197">
        <v>0</v>
      </c>
      <c r="N35" s="197">
        <v>17</v>
      </c>
      <c r="O35" s="197">
        <v>3</v>
      </c>
      <c r="P35" s="197">
        <v>20</v>
      </c>
      <c r="Q35" s="197">
        <v>294</v>
      </c>
      <c r="R35" s="197">
        <v>84</v>
      </c>
      <c r="S35" s="197">
        <v>378</v>
      </c>
      <c r="T35" s="277">
        <v>0</v>
      </c>
      <c r="U35" s="277">
        <v>0</v>
      </c>
      <c r="V35" s="277">
        <v>0</v>
      </c>
    </row>
    <row r="36" spans="1:22" ht="20.25" customHeight="1">
      <c r="A36" s="286" t="s">
        <v>47</v>
      </c>
      <c r="B36" s="197">
        <v>2357</v>
      </c>
      <c r="C36" s="197">
        <v>469</v>
      </c>
      <c r="D36" s="197">
        <v>2826</v>
      </c>
      <c r="E36" s="197">
        <v>1796</v>
      </c>
      <c r="F36" s="197">
        <v>600</v>
      </c>
      <c r="G36" s="197">
        <v>2396</v>
      </c>
      <c r="H36" s="197">
        <v>4980</v>
      </c>
      <c r="I36" s="197">
        <v>2639</v>
      </c>
      <c r="J36" s="197">
        <v>7619</v>
      </c>
      <c r="K36" s="197">
        <v>445</v>
      </c>
      <c r="L36" s="197">
        <v>190</v>
      </c>
      <c r="M36" s="197">
        <v>635</v>
      </c>
      <c r="N36" s="197">
        <v>543</v>
      </c>
      <c r="O36" s="197">
        <v>250</v>
      </c>
      <c r="P36" s="197">
        <v>793</v>
      </c>
      <c r="Q36" s="197">
        <v>10121</v>
      </c>
      <c r="R36" s="197">
        <v>4148</v>
      </c>
      <c r="S36" s="197">
        <v>14269</v>
      </c>
      <c r="T36" s="277">
        <v>133</v>
      </c>
      <c r="U36" s="277">
        <v>45</v>
      </c>
      <c r="V36" s="277">
        <v>178</v>
      </c>
    </row>
    <row r="37" spans="1:22" ht="20.25" customHeight="1">
      <c r="A37" s="286" t="s">
        <v>58</v>
      </c>
      <c r="B37" s="197">
        <v>408</v>
      </c>
      <c r="C37" s="197">
        <v>88</v>
      </c>
      <c r="D37" s="197">
        <v>496</v>
      </c>
      <c r="E37" s="197">
        <v>273</v>
      </c>
      <c r="F37" s="197">
        <v>82</v>
      </c>
      <c r="G37" s="197">
        <v>355</v>
      </c>
      <c r="H37" s="197">
        <v>637</v>
      </c>
      <c r="I37" s="197">
        <v>276</v>
      </c>
      <c r="J37" s="197">
        <v>913</v>
      </c>
      <c r="K37" s="197">
        <v>121</v>
      </c>
      <c r="L37" s="197">
        <v>96</v>
      </c>
      <c r="M37" s="197">
        <v>217</v>
      </c>
      <c r="N37" s="197">
        <v>231</v>
      </c>
      <c r="O37" s="197">
        <v>82</v>
      </c>
      <c r="P37" s="197">
        <v>313</v>
      </c>
      <c r="Q37" s="197">
        <v>1670</v>
      </c>
      <c r="R37" s="197">
        <v>624</v>
      </c>
      <c r="S37" s="197">
        <v>2294</v>
      </c>
      <c r="T37" s="277">
        <v>9</v>
      </c>
      <c r="U37" s="277">
        <v>12</v>
      </c>
      <c r="V37" s="277">
        <v>21</v>
      </c>
    </row>
    <row r="38" spans="1:22" ht="20.25" customHeight="1">
      <c r="A38" s="286" t="s">
        <v>48</v>
      </c>
      <c r="B38" s="197">
        <v>1574</v>
      </c>
      <c r="C38" s="197">
        <v>248</v>
      </c>
      <c r="D38" s="197">
        <v>1822</v>
      </c>
      <c r="E38" s="197">
        <v>1115</v>
      </c>
      <c r="F38" s="197">
        <v>294</v>
      </c>
      <c r="G38" s="197">
        <v>1409</v>
      </c>
      <c r="H38" s="197">
        <v>1449</v>
      </c>
      <c r="I38" s="197">
        <v>439</v>
      </c>
      <c r="J38" s="197">
        <v>1888</v>
      </c>
      <c r="K38" s="197">
        <v>19</v>
      </c>
      <c r="L38" s="197">
        <v>1</v>
      </c>
      <c r="M38" s="197">
        <v>20</v>
      </c>
      <c r="N38" s="197">
        <v>305</v>
      </c>
      <c r="O38" s="197">
        <v>95</v>
      </c>
      <c r="P38" s="197">
        <v>400</v>
      </c>
      <c r="Q38" s="197">
        <v>4462</v>
      </c>
      <c r="R38" s="197">
        <v>1077</v>
      </c>
      <c r="S38" s="197">
        <v>5539</v>
      </c>
      <c r="T38" s="277">
        <v>98</v>
      </c>
      <c r="U38" s="277">
        <v>19</v>
      </c>
      <c r="V38" s="277">
        <v>117</v>
      </c>
    </row>
    <row r="39" spans="1:22" s="288" customFormat="1" ht="20.25" customHeight="1">
      <c r="A39" s="287" t="s">
        <v>49</v>
      </c>
      <c r="B39" s="192">
        <f>SUM(B4:B38)</f>
        <v>22423</v>
      </c>
      <c r="C39" s="192">
        <f t="shared" ref="C39:R39" si="0">SUM(C4:C38)</f>
        <v>5678</v>
      </c>
      <c r="D39" s="192">
        <f t="shared" si="0"/>
        <v>28101</v>
      </c>
      <c r="E39" s="192">
        <f t="shared" si="0"/>
        <v>16907</v>
      </c>
      <c r="F39" s="192">
        <f t="shared" si="0"/>
        <v>6243</v>
      </c>
      <c r="G39" s="192">
        <f t="shared" si="0"/>
        <v>23150</v>
      </c>
      <c r="H39" s="192">
        <f t="shared" si="0"/>
        <v>44080</v>
      </c>
      <c r="I39" s="192">
        <f t="shared" si="0"/>
        <v>25966</v>
      </c>
      <c r="J39" s="192">
        <f t="shared" si="0"/>
        <v>70046</v>
      </c>
      <c r="K39" s="192">
        <f t="shared" si="0"/>
        <v>4668</v>
      </c>
      <c r="L39" s="192">
        <f t="shared" si="0"/>
        <v>3222</v>
      </c>
      <c r="M39" s="192">
        <f t="shared" si="0"/>
        <v>7890</v>
      </c>
      <c r="N39" s="192">
        <f t="shared" si="0"/>
        <v>4066</v>
      </c>
      <c r="O39" s="192">
        <f t="shared" si="0"/>
        <v>2781</v>
      </c>
      <c r="P39" s="192">
        <f t="shared" si="0"/>
        <v>6847</v>
      </c>
      <c r="Q39" s="192">
        <f t="shared" si="0"/>
        <v>92144</v>
      </c>
      <c r="R39" s="192">
        <f t="shared" si="0"/>
        <v>43890</v>
      </c>
      <c r="S39" s="192">
        <f>Q39+R39</f>
        <v>136034</v>
      </c>
      <c r="T39" s="278">
        <f>SUM(T4:T38)</f>
        <v>1971</v>
      </c>
      <c r="U39" s="278">
        <f t="shared" ref="U39" si="1">SUM(U4:U38)</f>
        <v>820</v>
      </c>
      <c r="V39" s="278">
        <f>T39+U39</f>
        <v>2791</v>
      </c>
    </row>
    <row r="40" spans="1:22" ht="15" customHeight="1">
      <c r="A40" s="289"/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</row>
    <row r="41" spans="1:22">
      <c r="P41" s="199"/>
      <c r="Q41" s="199"/>
      <c r="R41" s="199"/>
      <c r="S41" s="199"/>
    </row>
  </sheetData>
  <mergeCells count="10">
    <mergeCell ref="T2:V2"/>
    <mergeCell ref="K1:V1"/>
    <mergeCell ref="B1:J1"/>
    <mergeCell ref="A2:A3"/>
    <mergeCell ref="B2:D2"/>
    <mergeCell ref="E2:G2"/>
    <mergeCell ref="H2:J2"/>
    <mergeCell ref="K2:M2"/>
    <mergeCell ref="N2:P2"/>
    <mergeCell ref="Q2:S2"/>
  </mergeCells>
  <printOptions horizontalCentered="1"/>
  <pageMargins left="0.61" right="0.27" top="0.65" bottom="0.54" header="0.23" footer="0.24"/>
  <pageSetup paperSize="9" scale="90" firstPageNumber="33" pageOrder="overThenDown" orientation="portrait" useFirstPageNumber="1" horizontalDpi="300" verticalDpi="300" r:id="rId1"/>
  <headerFooter alignWithMargins="0">
    <oddFooter>&amp;L&amp;"Arial,Italic"&amp;9AISHE 2012-13&amp;CT-&amp;P</oddFooter>
  </headerFooter>
  <colBreaks count="1" manualBreakCount="1">
    <brk id="10" max="38" man="1"/>
  </colBreaks>
</worksheet>
</file>

<file path=xl/worksheets/sheet18.xml><?xml version="1.0" encoding="utf-8"?>
<worksheet xmlns="http://schemas.openxmlformats.org/spreadsheetml/2006/main" xmlns:r="http://schemas.openxmlformats.org/officeDocument/2006/relationships">
  <dimension ref="A1:M42"/>
  <sheetViews>
    <sheetView view="pageBreakPreview" topLeftCell="A22" zoomScaleSheetLayoutView="100" workbookViewId="0">
      <selection activeCell="G32" sqref="G32"/>
    </sheetView>
  </sheetViews>
  <sheetFormatPr defaultRowHeight="14.25"/>
  <cols>
    <col min="1" max="1" width="26.5703125" style="27" customWidth="1"/>
    <col min="2" max="2" width="13.42578125" style="27" customWidth="1"/>
    <col min="3" max="4" width="11.28515625" style="27" customWidth="1"/>
    <col min="5" max="6" width="13.42578125" style="27" customWidth="1"/>
    <col min="7" max="9" width="11.85546875" style="27" customWidth="1"/>
    <col min="10" max="10" width="14.42578125" style="27" customWidth="1"/>
    <col min="11" max="11" width="11.85546875" style="27" customWidth="1"/>
    <col min="12" max="16384" width="9.140625" style="27"/>
  </cols>
  <sheetData>
    <row r="1" spans="1:13" s="71" customFormat="1" ht="27" customHeight="1">
      <c r="A1" s="69" t="s">
        <v>53</v>
      </c>
      <c r="B1" s="70" t="s">
        <v>81</v>
      </c>
      <c r="G1" s="70" t="s">
        <v>69</v>
      </c>
    </row>
    <row r="2" spans="1:13" s="38" customFormat="1" ht="36" customHeight="1">
      <c r="A2" s="48" t="s">
        <v>2</v>
      </c>
      <c r="B2" s="37" t="s">
        <v>63</v>
      </c>
      <c r="C2" s="37" t="s">
        <v>64</v>
      </c>
      <c r="D2" s="37" t="s">
        <v>65</v>
      </c>
      <c r="E2" s="37" t="s">
        <v>66</v>
      </c>
      <c r="F2" s="37" t="s">
        <v>12</v>
      </c>
      <c r="G2" s="37" t="s">
        <v>63</v>
      </c>
      <c r="H2" s="37" t="s">
        <v>64</v>
      </c>
      <c r="I2" s="37" t="s">
        <v>65</v>
      </c>
      <c r="J2" s="37" t="s">
        <v>66</v>
      </c>
      <c r="K2" s="37" t="s">
        <v>12</v>
      </c>
    </row>
    <row r="3" spans="1:13" s="28" customFormat="1" ht="18" customHeight="1">
      <c r="A3" s="39" t="s">
        <v>55</v>
      </c>
      <c r="B3" s="40">
        <v>0</v>
      </c>
      <c r="C3" s="40">
        <v>0</v>
      </c>
      <c r="D3" s="40">
        <f>B3+C3</f>
        <v>0</v>
      </c>
      <c r="E3" s="40">
        <v>5</v>
      </c>
      <c r="F3" s="32">
        <f>D3+E3</f>
        <v>5</v>
      </c>
      <c r="G3" s="40">
        <v>0</v>
      </c>
      <c r="H3" s="40">
        <v>0</v>
      </c>
      <c r="I3" s="40">
        <f>G3+H3</f>
        <v>0</v>
      </c>
      <c r="J3" s="40">
        <v>2458</v>
      </c>
      <c r="K3" s="32">
        <f>I3+J3</f>
        <v>2458</v>
      </c>
      <c r="M3" s="49">
        <f>B3/F3%</f>
        <v>0</v>
      </c>
    </row>
    <row r="4" spans="1:13" s="28" customFormat="1" ht="18" customHeight="1">
      <c r="A4" s="32" t="s">
        <v>15</v>
      </c>
      <c r="B4" s="40">
        <v>2916</v>
      </c>
      <c r="C4" s="40">
        <v>261</v>
      </c>
      <c r="D4" s="40">
        <f t="shared" ref="D4:D36" si="0">B4+C4</f>
        <v>3177</v>
      </c>
      <c r="E4" s="40">
        <v>434</v>
      </c>
      <c r="F4" s="32">
        <f t="shared" ref="F4:F36" si="1">D4+E4</f>
        <v>3611</v>
      </c>
      <c r="G4" s="40">
        <v>1348119</v>
      </c>
      <c r="H4" s="40">
        <v>186649</v>
      </c>
      <c r="I4" s="40">
        <f t="shared" ref="I4:I36" si="2">G4+H4</f>
        <v>1534768</v>
      </c>
      <c r="J4" s="40">
        <v>245824</v>
      </c>
      <c r="K4" s="32">
        <f t="shared" ref="K4:K36" si="3">I4+J4</f>
        <v>1780592</v>
      </c>
      <c r="M4" s="49">
        <f t="shared" ref="M4:M37" si="4">B4/F4%</f>
        <v>80.753253946275265</v>
      </c>
    </row>
    <row r="5" spans="1:13" s="28" customFormat="1" ht="18" customHeight="1">
      <c r="A5" s="39" t="s">
        <v>16</v>
      </c>
      <c r="B5" s="40">
        <v>3</v>
      </c>
      <c r="C5" s="40">
        <v>0</v>
      </c>
      <c r="D5" s="40">
        <f t="shared" si="0"/>
        <v>3</v>
      </c>
      <c r="E5" s="40">
        <v>6</v>
      </c>
      <c r="F5" s="32">
        <f t="shared" si="1"/>
        <v>9</v>
      </c>
      <c r="G5" s="40">
        <v>1722</v>
      </c>
      <c r="H5" s="40">
        <v>0</v>
      </c>
      <c r="I5" s="40">
        <f t="shared" si="2"/>
        <v>1722</v>
      </c>
      <c r="J5" s="40">
        <v>15762</v>
      </c>
      <c r="K5" s="32">
        <f t="shared" si="3"/>
        <v>17484</v>
      </c>
      <c r="M5" s="49">
        <f t="shared" si="4"/>
        <v>33.333333333333336</v>
      </c>
    </row>
    <row r="6" spans="1:13" s="28" customFormat="1" ht="18" customHeight="1">
      <c r="A6" s="32" t="s">
        <v>17</v>
      </c>
      <c r="B6" s="40">
        <v>21</v>
      </c>
      <c r="C6" s="40">
        <v>9</v>
      </c>
      <c r="D6" s="40">
        <f t="shared" si="0"/>
        <v>30</v>
      </c>
      <c r="E6" s="40">
        <v>142</v>
      </c>
      <c r="F6" s="32">
        <f t="shared" si="1"/>
        <v>172</v>
      </c>
      <c r="G6" s="40">
        <v>5011</v>
      </c>
      <c r="H6" s="40">
        <v>3590</v>
      </c>
      <c r="I6" s="40">
        <f t="shared" si="2"/>
        <v>8601</v>
      </c>
      <c r="J6" s="40">
        <v>164997</v>
      </c>
      <c r="K6" s="32">
        <f t="shared" si="3"/>
        <v>173598</v>
      </c>
      <c r="M6" s="49">
        <f t="shared" si="4"/>
        <v>12.209302325581396</v>
      </c>
    </row>
    <row r="7" spans="1:13" s="28" customFormat="1" ht="18" customHeight="1">
      <c r="A7" s="32" t="s">
        <v>18</v>
      </c>
      <c r="B7" s="40">
        <v>27</v>
      </c>
      <c r="C7" s="40">
        <v>38</v>
      </c>
      <c r="D7" s="40">
        <f t="shared" si="0"/>
        <v>65</v>
      </c>
      <c r="E7" s="40">
        <v>459</v>
      </c>
      <c r="F7" s="32">
        <f t="shared" si="1"/>
        <v>524</v>
      </c>
      <c r="G7" s="40">
        <v>30625</v>
      </c>
      <c r="H7" s="40">
        <v>111021</v>
      </c>
      <c r="I7" s="40">
        <f t="shared" si="2"/>
        <v>141646</v>
      </c>
      <c r="J7" s="40">
        <v>798597</v>
      </c>
      <c r="K7" s="32">
        <f t="shared" si="3"/>
        <v>940243</v>
      </c>
      <c r="M7" s="49">
        <f t="shared" si="4"/>
        <v>5.1526717557251906</v>
      </c>
    </row>
    <row r="8" spans="1:13" s="28" customFormat="1" ht="18" customHeight="1">
      <c r="A8" s="32" t="s">
        <v>19</v>
      </c>
      <c r="B8" s="40">
        <v>1</v>
      </c>
      <c r="C8" s="40">
        <v>3</v>
      </c>
      <c r="D8" s="40">
        <f t="shared" si="0"/>
        <v>4</v>
      </c>
      <c r="E8" s="40">
        <v>9</v>
      </c>
      <c r="F8" s="32">
        <f t="shared" si="1"/>
        <v>13</v>
      </c>
      <c r="G8" s="40">
        <v>18</v>
      </c>
      <c r="H8" s="40">
        <v>2468</v>
      </c>
      <c r="I8" s="40">
        <f t="shared" si="2"/>
        <v>2486</v>
      </c>
      <c r="J8" s="40">
        <v>7985</v>
      </c>
      <c r="K8" s="32">
        <f t="shared" si="3"/>
        <v>10471</v>
      </c>
      <c r="M8" s="49">
        <f t="shared" si="4"/>
        <v>7.6923076923076916</v>
      </c>
    </row>
    <row r="9" spans="1:13" s="28" customFormat="1" ht="18" customHeight="1">
      <c r="A9" s="32" t="s">
        <v>56</v>
      </c>
      <c r="B9" s="40">
        <v>161</v>
      </c>
      <c r="C9" s="40">
        <v>47</v>
      </c>
      <c r="D9" s="40">
        <f t="shared" si="0"/>
        <v>208</v>
      </c>
      <c r="E9" s="40">
        <v>200</v>
      </c>
      <c r="F9" s="32">
        <f t="shared" si="1"/>
        <v>408</v>
      </c>
      <c r="G9" s="40">
        <v>78702</v>
      </c>
      <c r="H9" s="40">
        <v>35478</v>
      </c>
      <c r="I9" s="40">
        <f t="shared" si="2"/>
        <v>114180</v>
      </c>
      <c r="J9" s="40">
        <v>149298</v>
      </c>
      <c r="K9" s="32">
        <f t="shared" si="3"/>
        <v>263478</v>
      </c>
      <c r="M9" s="49">
        <f t="shared" si="4"/>
        <v>39.46078431372549</v>
      </c>
    </row>
    <row r="10" spans="1:13" s="28" customFormat="1" ht="18" customHeight="1">
      <c r="A10" s="39" t="s">
        <v>21</v>
      </c>
      <c r="B10" s="40">
        <v>1</v>
      </c>
      <c r="C10" s="40">
        <v>0</v>
      </c>
      <c r="D10" s="40">
        <f t="shared" si="0"/>
        <v>1</v>
      </c>
      <c r="E10" s="40">
        <v>0</v>
      </c>
      <c r="F10" s="32">
        <f t="shared" si="1"/>
        <v>1</v>
      </c>
      <c r="G10" s="40">
        <v>223</v>
      </c>
      <c r="H10" s="40">
        <v>0</v>
      </c>
      <c r="I10" s="40">
        <f t="shared" si="2"/>
        <v>223</v>
      </c>
      <c r="J10" s="40">
        <v>0</v>
      </c>
      <c r="K10" s="32">
        <f t="shared" si="3"/>
        <v>223</v>
      </c>
      <c r="M10" s="49">
        <f t="shared" si="4"/>
        <v>100</v>
      </c>
    </row>
    <row r="11" spans="1:13" s="28" customFormat="1" ht="18" customHeight="1">
      <c r="A11" s="32" t="s">
        <v>22</v>
      </c>
      <c r="B11" s="40">
        <v>1</v>
      </c>
      <c r="C11" s="40">
        <v>1</v>
      </c>
      <c r="D11" s="40">
        <f t="shared" si="0"/>
        <v>2</v>
      </c>
      <c r="E11" s="40">
        <v>1</v>
      </c>
      <c r="F11" s="32">
        <f t="shared" si="1"/>
        <v>3</v>
      </c>
      <c r="G11" s="40">
        <v>172</v>
      </c>
      <c r="H11" s="40">
        <v>59</v>
      </c>
      <c r="I11" s="40">
        <f t="shared" si="2"/>
        <v>231</v>
      </c>
      <c r="J11" s="40">
        <v>581</v>
      </c>
      <c r="K11" s="32">
        <f t="shared" si="3"/>
        <v>812</v>
      </c>
      <c r="M11" s="49">
        <f t="shared" si="4"/>
        <v>33.333333333333336</v>
      </c>
    </row>
    <row r="12" spans="1:13" s="28" customFormat="1" ht="18" customHeight="1">
      <c r="A12" s="32" t="s">
        <v>23</v>
      </c>
      <c r="B12" s="40">
        <v>59</v>
      </c>
      <c r="C12" s="40">
        <v>11</v>
      </c>
      <c r="D12" s="40">
        <f t="shared" si="0"/>
        <v>70</v>
      </c>
      <c r="E12" s="40">
        <v>69</v>
      </c>
      <c r="F12" s="32">
        <f t="shared" si="1"/>
        <v>139</v>
      </c>
      <c r="G12" s="40">
        <v>33406</v>
      </c>
      <c r="H12" s="40">
        <v>16576</v>
      </c>
      <c r="I12" s="40">
        <f t="shared" si="2"/>
        <v>49982</v>
      </c>
      <c r="J12" s="40">
        <v>100341</v>
      </c>
      <c r="K12" s="32">
        <f t="shared" si="3"/>
        <v>150323</v>
      </c>
      <c r="M12" s="49">
        <f t="shared" si="4"/>
        <v>42.446043165467628</v>
      </c>
    </row>
    <row r="13" spans="1:13" s="28" customFormat="1" ht="18" customHeight="1">
      <c r="A13" s="32" t="s">
        <v>24</v>
      </c>
      <c r="B13" s="40">
        <v>5</v>
      </c>
      <c r="C13" s="40">
        <v>14</v>
      </c>
      <c r="D13" s="40">
        <f t="shared" si="0"/>
        <v>19</v>
      </c>
      <c r="E13" s="40">
        <v>14</v>
      </c>
      <c r="F13" s="32">
        <f t="shared" si="1"/>
        <v>33</v>
      </c>
      <c r="G13" s="40">
        <v>1851</v>
      </c>
      <c r="H13" s="40">
        <v>12391</v>
      </c>
      <c r="I13" s="40">
        <f t="shared" si="2"/>
        <v>14242</v>
      </c>
      <c r="J13" s="40">
        <v>9016</v>
      </c>
      <c r="K13" s="32">
        <f t="shared" si="3"/>
        <v>23258</v>
      </c>
      <c r="M13" s="49">
        <f t="shared" si="4"/>
        <v>15.15151515151515</v>
      </c>
    </row>
    <row r="14" spans="1:13" s="28" customFormat="1" ht="18" customHeight="1">
      <c r="A14" s="32" t="s">
        <v>25</v>
      </c>
      <c r="B14" s="40">
        <v>623</v>
      </c>
      <c r="C14" s="40">
        <v>372</v>
      </c>
      <c r="D14" s="40">
        <f t="shared" si="0"/>
        <v>995</v>
      </c>
      <c r="E14" s="40">
        <v>562</v>
      </c>
      <c r="F14" s="32">
        <f t="shared" si="1"/>
        <v>1557</v>
      </c>
      <c r="G14" s="40">
        <v>236280</v>
      </c>
      <c r="H14" s="40">
        <v>288224</v>
      </c>
      <c r="I14" s="40">
        <f t="shared" si="2"/>
        <v>524504</v>
      </c>
      <c r="J14" s="40">
        <v>446937</v>
      </c>
      <c r="K14" s="32">
        <f t="shared" si="3"/>
        <v>971441</v>
      </c>
      <c r="M14" s="49">
        <f t="shared" si="4"/>
        <v>40.012845215157355</v>
      </c>
    </row>
    <row r="15" spans="1:13" s="28" customFormat="1" ht="18" customHeight="1">
      <c r="A15" s="32" t="s">
        <v>26</v>
      </c>
      <c r="B15" s="40">
        <v>160</v>
      </c>
      <c r="C15" s="40">
        <v>45</v>
      </c>
      <c r="D15" s="40">
        <f t="shared" si="0"/>
        <v>205</v>
      </c>
      <c r="E15" s="40">
        <v>61</v>
      </c>
      <c r="F15" s="32">
        <f t="shared" si="1"/>
        <v>266</v>
      </c>
      <c r="G15" s="40">
        <v>62144</v>
      </c>
      <c r="H15" s="40">
        <v>83273</v>
      </c>
      <c r="I15" s="40">
        <f t="shared" si="2"/>
        <v>145417</v>
      </c>
      <c r="J15" s="40">
        <v>58417</v>
      </c>
      <c r="K15" s="32">
        <f t="shared" si="3"/>
        <v>203834</v>
      </c>
      <c r="M15" s="49">
        <f t="shared" si="4"/>
        <v>60.150375939849624</v>
      </c>
    </row>
    <row r="16" spans="1:13" s="28" customFormat="1" ht="18" customHeight="1">
      <c r="A16" s="32" t="s">
        <v>27</v>
      </c>
      <c r="B16" s="40">
        <v>107</v>
      </c>
      <c r="C16" s="40">
        <v>17</v>
      </c>
      <c r="D16" s="40">
        <f t="shared" si="0"/>
        <v>124</v>
      </c>
      <c r="E16" s="40">
        <v>110</v>
      </c>
      <c r="F16" s="32">
        <f t="shared" si="1"/>
        <v>234</v>
      </c>
      <c r="G16" s="40">
        <v>20103</v>
      </c>
      <c r="H16" s="40">
        <v>7483</v>
      </c>
      <c r="I16" s="40">
        <f t="shared" si="2"/>
        <v>27586</v>
      </c>
      <c r="J16" s="40">
        <v>97600</v>
      </c>
      <c r="K16" s="32">
        <f t="shared" si="3"/>
        <v>125186</v>
      </c>
      <c r="M16" s="49">
        <f t="shared" si="4"/>
        <v>45.726495726495727</v>
      </c>
    </row>
    <row r="17" spans="1:13" s="28" customFormat="1" ht="18" customHeight="1">
      <c r="A17" s="39" t="s">
        <v>57</v>
      </c>
      <c r="B17" s="40">
        <v>44</v>
      </c>
      <c r="C17" s="40">
        <v>4</v>
      </c>
      <c r="D17" s="40">
        <f t="shared" si="0"/>
        <v>48</v>
      </c>
      <c r="E17" s="40">
        <v>70</v>
      </c>
      <c r="F17" s="32">
        <f t="shared" si="1"/>
        <v>118</v>
      </c>
      <c r="G17" s="40">
        <v>20897</v>
      </c>
      <c r="H17" s="40">
        <v>1306</v>
      </c>
      <c r="I17" s="40">
        <f t="shared" si="2"/>
        <v>22203</v>
      </c>
      <c r="J17" s="40">
        <v>142073</v>
      </c>
      <c r="K17" s="32">
        <f t="shared" si="3"/>
        <v>164276</v>
      </c>
      <c r="M17" s="49">
        <f t="shared" si="4"/>
        <v>37.288135593220339</v>
      </c>
    </row>
    <row r="18" spans="1:13" s="28" customFormat="1" ht="18" customHeight="1">
      <c r="A18" s="32" t="s">
        <v>29</v>
      </c>
      <c r="B18" s="40">
        <v>5</v>
      </c>
      <c r="C18" s="40">
        <v>6</v>
      </c>
      <c r="D18" s="40">
        <f t="shared" si="0"/>
        <v>11</v>
      </c>
      <c r="E18" s="40">
        <v>26</v>
      </c>
      <c r="F18" s="32">
        <f t="shared" si="1"/>
        <v>37</v>
      </c>
      <c r="G18" s="40">
        <v>3585</v>
      </c>
      <c r="H18" s="40">
        <v>12643</v>
      </c>
      <c r="I18" s="40">
        <f t="shared" si="2"/>
        <v>16228</v>
      </c>
      <c r="J18" s="40">
        <v>71698</v>
      </c>
      <c r="K18" s="32">
        <f t="shared" si="3"/>
        <v>87926</v>
      </c>
      <c r="M18" s="49">
        <f t="shared" si="4"/>
        <v>13.513513513513514</v>
      </c>
    </row>
    <row r="19" spans="1:13" s="28" customFormat="1" ht="18" customHeight="1">
      <c r="A19" s="32" t="s">
        <v>30</v>
      </c>
      <c r="B19" s="40">
        <v>1886</v>
      </c>
      <c r="C19" s="40">
        <v>384</v>
      </c>
      <c r="D19" s="40">
        <f t="shared" si="0"/>
        <v>2270</v>
      </c>
      <c r="E19" s="40">
        <v>574</v>
      </c>
      <c r="F19" s="32">
        <f t="shared" si="1"/>
        <v>2844</v>
      </c>
      <c r="G19" s="40">
        <v>546886</v>
      </c>
      <c r="H19" s="40">
        <v>295778</v>
      </c>
      <c r="I19" s="40">
        <f t="shared" si="2"/>
        <v>842664</v>
      </c>
      <c r="J19" s="40">
        <v>335489</v>
      </c>
      <c r="K19" s="32">
        <f t="shared" si="3"/>
        <v>1178153</v>
      </c>
      <c r="M19" s="49">
        <f t="shared" si="4"/>
        <v>66.31504922644163</v>
      </c>
    </row>
    <row r="20" spans="1:13" s="28" customFormat="1" ht="18" customHeight="1">
      <c r="A20" s="32" t="s">
        <v>31</v>
      </c>
      <c r="B20" s="40">
        <v>298</v>
      </c>
      <c r="C20" s="40">
        <v>133</v>
      </c>
      <c r="D20" s="40">
        <f t="shared" si="0"/>
        <v>431</v>
      </c>
      <c r="E20" s="40">
        <v>125</v>
      </c>
      <c r="F20" s="32">
        <f t="shared" si="1"/>
        <v>556</v>
      </c>
      <c r="G20" s="40">
        <v>115737</v>
      </c>
      <c r="H20" s="40">
        <v>134459</v>
      </c>
      <c r="I20" s="40">
        <f t="shared" si="2"/>
        <v>250196</v>
      </c>
      <c r="J20" s="40">
        <v>59638</v>
      </c>
      <c r="K20" s="32">
        <f t="shared" si="3"/>
        <v>309834</v>
      </c>
      <c r="M20" s="49">
        <f t="shared" si="4"/>
        <v>53.597122302158276</v>
      </c>
    </row>
    <row r="21" spans="1:13" s="28" customFormat="1" ht="18" customHeight="1">
      <c r="A21" s="32" t="s">
        <v>33</v>
      </c>
      <c r="B21" s="40">
        <v>234</v>
      </c>
      <c r="C21" s="40">
        <v>31</v>
      </c>
      <c r="D21" s="40">
        <f t="shared" si="0"/>
        <v>265</v>
      </c>
      <c r="E21" s="40">
        <v>131</v>
      </c>
      <c r="F21" s="32">
        <f t="shared" si="1"/>
        <v>396</v>
      </c>
      <c r="G21" s="40">
        <v>61264</v>
      </c>
      <c r="H21" s="40">
        <v>19798</v>
      </c>
      <c r="I21" s="40">
        <f t="shared" si="2"/>
        <v>81062</v>
      </c>
      <c r="J21" s="40">
        <v>160956</v>
      </c>
      <c r="K21" s="32">
        <f t="shared" si="3"/>
        <v>242018</v>
      </c>
      <c r="M21" s="49">
        <f t="shared" si="4"/>
        <v>59.090909090909093</v>
      </c>
    </row>
    <row r="22" spans="1:13" s="28" customFormat="1" ht="18" customHeight="1">
      <c r="A22" s="32" t="s">
        <v>34</v>
      </c>
      <c r="B22" s="40">
        <v>688</v>
      </c>
      <c r="C22" s="40">
        <v>407</v>
      </c>
      <c r="D22" s="40">
        <f t="shared" si="0"/>
        <v>1095</v>
      </c>
      <c r="E22" s="40">
        <v>429</v>
      </c>
      <c r="F22" s="32">
        <f t="shared" si="1"/>
        <v>1524</v>
      </c>
      <c r="G22" s="40">
        <v>278442</v>
      </c>
      <c r="H22" s="40">
        <v>527178</v>
      </c>
      <c r="I22" s="40">
        <f t="shared" si="2"/>
        <v>805620</v>
      </c>
      <c r="J22" s="40">
        <v>346119</v>
      </c>
      <c r="K22" s="32">
        <f t="shared" si="3"/>
        <v>1151739</v>
      </c>
      <c r="M22" s="49">
        <f t="shared" si="4"/>
        <v>45.14435695538058</v>
      </c>
    </row>
    <row r="23" spans="1:13" s="28" customFormat="1" ht="18" customHeight="1">
      <c r="A23" s="32" t="s">
        <v>35</v>
      </c>
      <c r="B23" s="40">
        <v>2</v>
      </c>
      <c r="C23" s="40">
        <v>5</v>
      </c>
      <c r="D23" s="40">
        <f t="shared" si="0"/>
        <v>7</v>
      </c>
      <c r="E23" s="40">
        <v>12</v>
      </c>
      <c r="F23" s="32">
        <f t="shared" si="1"/>
        <v>19</v>
      </c>
      <c r="G23" s="40">
        <v>1956</v>
      </c>
      <c r="H23" s="40">
        <v>6080</v>
      </c>
      <c r="I23" s="40">
        <f t="shared" si="2"/>
        <v>8036</v>
      </c>
      <c r="J23" s="40">
        <v>26079</v>
      </c>
      <c r="K23" s="32">
        <f t="shared" si="3"/>
        <v>34115</v>
      </c>
      <c r="M23" s="49">
        <f t="shared" si="4"/>
        <v>10.526315789473685</v>
      </c>
    </row>
    <row r="24" spans="1:13" s="28" customFormat="1" ht="18" customHeight="1">
      <c r="A24" s="32" t="s">
        <v>36</v>
      </c>
      <c r="B24" s="40">
        <v>6</v>
      </c>
      <c r="C24" s="40">
        <v>11</v>
      </c>
      <c r="D24" s="40">
        <f t="shared" si="0"/>
        <v>17</v>
      </c>
      <c r="E24" s="40">
        <v>7</v>
      </c>
      <c r="F24" s="32">
        <f t="shared" si="1"/>
        <v>24</v>
      </c>
      <c r="G24" s="40">
        <v>3689</v>
      </c>
      <c r="H24" s="40">
        <v>18666</v>
      </c>
      <c r="I24" s="40">
        <f t="shared" si="2"/>
        <v>22355</v>
      </c>
      <c r="J24" s="40">
        <v>4207</v>
      </c>
      <c r="K24" s="32">
        <f t="shared" si="3"/>
        <v>26562</v>
      </c>
      <c r="M24" s="49">
        <f t="shared" si="4"/>
        <v>25</v>
      </c>
    </row>
    <row r="25" spans="1:13" s="28" customFormat="1" ht="18" customHeight="1">
      <c r="A25" s="32" t="s">
        <v>37</v>
      </c>
      <c r="B25" s="40">
        <v>1</v>
      </c>
      <c r="C25" s="40">
        <v>1</v>
      </c>
      <c r="D25" s="40">
        <f t="shared" si="0"/>
        <v>2</v>
      </c>
      <c r="E25" s="40">
        <v>26</v>
      </c>
      <c r="F25" s="32">
        <f t="shared" si="1"/>
        <v>28</v>
      </c>
      <c r="G25" s="40">
        <v>54</v>
      </c>
      <c r="H25" s="40">
        <v>254</v>
      </c>
      <c r="I25" s="40">
        <f t="shared" si="2"/>
        <v>308</v>
      </c>
      <c r="J25" s="40">
        <v>19239</v>
      </c>
      <c r="K25" s="32">
        <f t="shared" si="3"/>
        <v>19547</v>
      </c>
      <c r="M25" s="49">
        <f t="shared" si="4"/>
        <v>3.5714285714285712</v>
      </c>
    </row>
    <row r="26" spans="1:13" s="28" customFormat="1" ht="18" customHeight="1">
      <c r="A26" s="32" t="s">
        <v>38</v>
      </c>
      <c r="B26" s="40">
        <v>13</v>
      </c>
      <c r="C26" s="40">
        <v>19</v>
      </c>
      <c r="D26" s="40">
        <f t="shared" si="0"/>
        <v>32</v>
      </c>
      <c r="E26" s="40">
        <v>20</v>
      </c>
      <c r="F26" s="32">
        <f t="shared" si="1"/>
        <v>52</v>
      </c>
      <c r="G26" s="40">
        <v>10532</v>
      </c>
      <c r="H26" s="40">
        <v>15003</v>
      </c>
      <c r="I26" s="40">
        <f t="shared" si="2"/>
        <v>25535</v>
      </c>
      <c r="J26" s="40">
        <v>14276</v>
      </c>
      <c r="K26" s="32">
        <f t="shared" si="3"/>
        <v>39811</v>
      </c>
      <c r="M26" s="49">
        <f t="shared" si="4"/>
        <v>25</v>
      </c>
    </row>
    <row r="27" spans="1:13" s="28" customFormat="1" ht="18" customHeight="1">
      <c r="A27" s="32" t="s">
        <v>39</v>
      </c>
      <c r="B27" s="40">
        <v>122</v>
      </c>
      <c r="C27" s="40">
        <v>128</v>
      </c>
      <c r="D27" s="40">
        <f t="shared" si="0"/>
        <v>250</v>
      </c>
      <c r="E27" s="40">
        <v>140</v>
      </c>
      <c r="F27" s="32">
        <f t="shared" si="1"/>
        <v>390</v>
      </c>
      <c r="G27" s="40">
        <v>63072</v>
      </c>
      <c r="H27" s="40">
        <v>85537</v>
      </c>
      <c r="I27" s="40">
        <f t="shared" si="2"/>
        <v>148609</v>
      </c>
      <c r="J27" s="40">
        <v>85392</v>
      </c>
      <c r="K27" s="32">
        <f t="shared" si="3"/>
        <v>234001</v>
      </c>
      <c r="M27" s="49">
        <f t="shared" si="4"/>
        <v>31.282051282051281</v>
      </c>
    </row>
    <row r="28" spans="1:13" s="28" customFormat="1" ht="18" customHeight="1">
      <c r="A28" s="32" t="s">
        <v>40</v>
      </c>
      <c r="B28" s="40">
        <v>48</v>
      </c>
      <c r="C28" s="40">
        <v>2</v>
      </c>
      <c r="D28" s="40">
        <f t="shared" si="0"/>
        <v>50</v>
      </c>
      <c r="E28" s="40">
        <v>21</v>
      </c>
      <c r="F28" s="32">
        <f t="shared" si="1"/>
        <v>71</v>
      </c>
      <c r="G28" s="40">
        <v>18674</v>
      </c>
      <c r="H28" s="40">
        <v>1712</v>
      </c>
      <c r="I28" s="40">
        <f t="shared" si="2"/>
        <v>20386</v>
      </c>
      <c r="J28" s="40">
        <v>13881</v>
      </c>
      <c r="K28" s="32">
        <f t="shared" si="3"/>
        <v>34267</v>
      </c>
      <c r="M28" s="49">
        <f t="shared" si="4"/>
        <v>67.605633802816911</v>
      </c>
    </row>
    <row r="29" spans="1:13" s="28" customFormat="1" ht="18" customHeight="1">
      <c r="A29" s="32" t="s">
        <v>41</v>
      </c>
      <c r="B29" s="40">
        <v>169</v>
      </c>
      <c r="C29" s="40">
        <v>16</v>
      </c>
      <c r="D29" s="40">
        <f t="shared" si="0"/>
        <v>185</v>
      </c>
      <c r="E29" s="40">
        <v>47</v>
      </c>
      <c r="F29" s="32">
        <f t="shared" si="1"/>
        <v>232</v>
      </c>
      <c r="G29" s="40">
        <v>83079</v>
      </c>
      <c r="H29" s="40">
        <v>17599</v>
      </c>
      <c r="I29" s="40">
        <f t="shared" si="2"/>
        <v>100678</v>
      </c>
      <c r="J29" s="40">
        <v>67193</v>
      </c>
      <c r="K29" s="32">
        <f t="shared" si="3"/>
        <v>167871</v>
      </c>
      <c r="M29" s="49">
        <f t="shared" si="4"/>
        <v>72.844827586206904</v>
      </c>
    </row>
    <row r="30" spans="1:13" s="28" customFormat="1" ht="18" customHeight="1">
      <c r="A30" s="32" t="s">
        <v>42</v>
      </c>
      <c r="B30" s="40">
        <v>503</v>
      </c>
      <c r="C30" s="40">
        <v>38</v>
      </c>
      <c r="D30" s="40">
        <f t="shared" si="0"/>
        <v>541</v>
      </c>
      <c r="E30" s="40">
        <v>172</v>
      </c>
      <c r="F30" s="32">
        <f t="shared" si="1"/>
        <v>713</v>
      </c>
      <c r="G30" s="40">
        <v>171766</v>
      </c>
      <c r="H30" s="40">
        <v>37032</v>
      </c>
      <c r="I30" s="40">
        <f t="shared" si="2"/>
        <v>208798</v>
      </c>
      <c r="J30" s="40">
        <v>308043</v>
      </c>
      <c r="K30" s="32">
        <f t="shared" si="3"/>
        <v>516841</v>
      </c>
      <c r="M30" s="49">
        <f t="shared" si="4"/>
        <v>70.546984572230016</v>
      </c>
    </row>
    <row r="31" spans="1:13" s="28" customFormat="1" ht="18" customHeight="1">
      <c r="A31" s="32" t="s">
        <v>43</v>
      </c>
      <c r="B31" s="40">
        <v>4</v>
      </c>
      <c r="C31" s="40">
        <v>0</v>
      </c>
      <c r="D31" s="40">
        <f t="shared" si="0"/>
        <v>4</v>
      </c>
      <c r="E31" s="40">
        <v>5</v>
      </c>
      <c r="F31" s="32">
        <f t="shared" si="1"/>
        <v>9</v>
      </c>
      <c r="G31" s="40">
        <v>682</v>
      </c>
      <c r="H31" s="40">
        <v>0</v>
      </c>
      <c r="I31" s="40">
        <f t="shared" si="2"/>
        <v>682</v>
      </c>
      <c r="J31" s="40">
        <v>6643</v>
      </c>
      <c r="K31" s="32">
        <f t="shared" si="3"/>
        <v>7325</v>
      </c>
      <c r="M31" s="49">
        <f t="shared" si="4"/>
        <v>44.444444444444443</v>
      </c>
    </row>
    <row r="32" spans="1:13" s="28" customFormat="1" ht="18" customHeight="1">
      <c r="A32" s="32" t="s">
        <v>44</v>
      </c>
      <c r="B32" s="40">
        <v>912</v>
      </c>
      <c r="C32" s="40">
        <v>58</v>
      </c>
      <c r="D32" s="40">
        <f t="shared" si="0"/>
        <v>970</v>
      </c>
      <c r="E32" s="40">
        <v>60</v>
      </c>
      <c r="F32" s="32">
        <f t="shared" si="1"/>
        <v>1030</v>
      </c>
      <c r="G32" s="40">
        <v>465980</v>
      </c>
      <c r="H32" s="40">
        <v>67877</v>
      </c>
      <c r="I32" s="40">
        <f t="shared" si="2"/>
        <v>533857</v>
      </c>
      <c r="J32" s="40">
        <v>57245</v>
      </c>
      <c r="K32" s="32">
        <f t="shared" si="3"/>
        <v>591102</v>
      </c>
      <c r="M32" s="49">
        <f t="shared" si="4"/>
        <v>88.543689320388339</v>
      </c>
    </row>
    <row r="33" spans="1:13" s="28" customFormat="1" ht="18" customHeight="1">
      <c r="A33" s="32" t="s">
        <v>45</v>
      </c>
      <c r="B33" s="40">
        <v>4</v>
      </c>
      <c r="C33" s="40">
        <v>1</v>
      </c>
      <c r="D33" s="40">
        <f t="shared" si="0"/>
        <v>5</v>
      </c>
      <c r="E33" s="40">
        <v>30</v>
      </c>
      <c r="F33" s="32">
        <f t="shared" si="1"/>
        <v>35</v>
      </c>
      <c r="G33" s="40">
        <v>1131</v>
      </c>
      <c r="H33" s="40">
        <v>497</v>
      </c>
      <c r="I33" s="40">
        <f t="shared" si="2"/>
        <v>1628</v>
      </c>
      <c r="J33" s="40">
        <v>36366</v>
      </c>
      <c r="K33" s="32">
        <f t="shared" si="3"/>
        <v>37994</v>
      </c>
      <c r="M33" s="49">
        <f t="shared" si="4"/>
        <v>11.428571428571429</v>
      </c>
    </row>
    <row r="34" spans="1:13" s="28" customFormat="1" ht="18" customHeight="1">
      <c r="A34" s="32" t="s">
        <v>47</v>
      </c>
      <c r="B34" s="40">
        <v>506</v>
      </c>
      <c r="C34" s="40">
        <v>184</v>
      </c>
      <c r="D34" s="40">
        <f t="shared" si="0"/>
        <v>690</v>
      </c>
      <c r="E34" s="40">
        <v>223</v>
      </c>
      <c r="F34" s="32">
        <f t="shared" si="1"/>
        <v>913</v>
      </c>
      <c r="G34" s="40">
        <v>502837</v>
      </c>
      <c r="H34" s="40">
        <v>494157</v>
      </c>
      <c r="I34" s="40">
        <f t="shared" si="2"/>
        <v>996994</v>
      </c>
      <c r="J34" s="40">
        <v>236652</v>
      </c>
      <c r="K34" s="32">
        <f t="shared" si="3"/>
        <v>1233646</v>
      </c>
      <c r="M34" s="49">
        <f t="shared" si="4"/>
        <v>55.421686746987945</v>
      </c>
    </row>
    <row r="35" spans="1:13" s="28" customFormat="1" ht="18" customHeight="1">
      <c r="A35" s="32" t="s">
        <v>58</v>
      </c>
      <c r="B35" s="40">
        <v>71</v>
      </c>
      <c r="C35" s="40">
        <v>12</v>
      </c>
      <c r="D35" s="40">
        <f t="shared" si="0"/>
        <v>83</v>
      </c>
      <c r="E35" s="40">
        <v>82</v>
      </c>
      <c r="F35" s="32">
        <f t="shared" si="1"/>
        <v>165</v>
      </c>
      <c r="G35" s="40">
        <v>32058</v>
      </c>
      <c r="H35" s="40">
        <v>52516</v>
      </c>
      <c r="I35" s="40">
        <f t="shared" si="2"/>
        <v>84574</v>
      </c>
      <c r="J35" s="40">
        <v>117373</v>
      </c>
      <c r="K35" s="32">
        <f t="shared" si="3"/>
        <v>201947</v>
      </c>
      <c r="M35" s="49">
        <f t="shared" si="4"/>
        <v>43.030303030303031</v>
      </c>
    </row>
    <row r="36" spans="1:13" s="28" customFormat="1" ht="18" customHeight="1">
      <c r="A36" s="32" t="s">
        <v>48</v>
      </c>
      <c r="B36" s="40">
        <v>134</v>
      </c>
      <c r="C36" s="40">
        <v>86</v>
      </c>
      <c r="D36" s="40">
        <f t="shared" si="0"/>
        <v>220</v>
      </c>
      <c r="E36" s="40">
        <v>148</v>
      </c>
      <c r="F36" s="32">
        <f t="shared" si="1"/>
        <v>368</v>
      </c>
      <c r="G36" s="40">
        <v>75757</v>
      </c>
      <c r="H36" s="40">
        <v>211790</v>
      </c>
      <c r="I36" s="40">
        <f t="shared" si="2"/>
        <v>287547</v>
      </c>
      <c r="J36" s="40">
        <v>321593</v>
      </c>
      <c r="K36" s="32">
        <f t="shared" si="3"/>
        <v>609140</v>
      </c>
      <c r="M36" s="49">
        <f t="shared" si="4"/>
        <v>36.413043478260867</v>
      </c>
    </row>
    <row r="37" spans="1:13" s="36" customFormat="1" ht="18" customHeight="1">
      <c r="A37" s="41" t="s">
        <v>49</v>
      </c>
      <c r="B37" s="42">
        <f>SUM(B3:B36)</f>
        <v>9735</v>
      </c>
      <c r="C37" s="42">
        <f t="shared" ref="C37:K37" si="5">SUM(C3:C36)</f>
        <v>2344</v>
      </c>
      <c r="D37" s="42">
        <f t="shared" si="5"/>
        <v>12079</v>
      </c>
      <c r="E37" s="42">
        <f t="shared" si="5"/>
        <v>4420</v>
      </c>
      <c r="F37" s="42">
        <f t="shared" si="5"/>
        <v>16499</v>
      </c>
      <c r="G37" s="42">
        <f t="shared" si="5"/>
        <v>4276454</v>
      </c>
      <c r="H37" s="42">
        <f t="shared" si="5"/>
        <v>2747094</v>
      </c>
      <c r="I37" s="42">
        <f t="shared" si="5"/>
        <v>7023548</v>
      </c>
      <c r="J37" s="42">
        <f t="shared" si="5"/>
        <v>4527968</v>
      </c>
      <c r="K37" s="42">
        <f t="shared" si="5"/>
        <v>11551516</v>
      </c>
      <c r="M37" s="49">
        <f t="shared" si="4"/>
        <v>59.003575974301469</v>
      </c>
    </row>
    <row r="38" spans="1:13" s="44" customFormat="1">
      <c r="A38" s="43"/>
    </row>
    <row r="40" spans="1:13" ht="28.5">
      <c r="B40" s="45" t="str">
        <f>B2</f>
        <v>Private Un-Aided</v>
      </c>
      <c r="C40" s="45" t="str">
        <f>C2</f>
        <v>Private Aided</v>
      </c>
      <c r="D40" s="45" t="str">
        <f>E2</f>
        <v>Government</v>
      </c>
      <c r="E40" s="46"/>
      <c r="F40" s="46"/>
      <c r="G40" s="46"/>
    </row>
    <row r="41" spans="1:13">
      <c r="A41" s="27" t="s">
        <v>67</v>
      </c>
      <c r="B41" s="47">
        <f>B37/$F$37%</f>
        <v>59.003575974301469</v>
      </c>
      <c r="C41" s="47">
        <f>C37/$F$37%</f>
        <v>14.206921631614037</v>
      </c>
      <c r="D41" s="47">
        <f>E37/$F$37%</f>
        <v>26.78950239408449</v>
      </c>
    </row>
    <row r="42" spans="1:13">
      <c r="A42" s="27" t="s">
        <v>68</v>
      </c>
      <c r="B42" s="47">
        <f>G37/$K$37%</f>
        <v>37.020716588195</v>
      </c>
      <c r="C42" s="47">
        <f>H37/$K$37%</f>
        <v>23.781242219635931</v>
      </c>
      <c r="D42" s="47">
        <f>J37/$K$37%</f>
        <v>39.198041192169065</v>
      </c>
    </row>
  </sheetData>
  <conditionalFormatting sqref="M3:M37">
    <cfRule type="top10" dxfId="13" priority="1" rank="5"/>
  </conditionalFormatting>
  <pageMargins left="0.7" right="0.33" top="0.75" bottom="0.75" header="0.3" footer="0.3"/>
  <pageSetup paperSize="9" pageOrder="overThenDown" orientation="portrait" r:id="rId1"/>
  <rowBreaks count="1" manualBreakCount="1">
    <brk id="37" max="10" man="1"/>
  </rowBreaks>
  <colBreaks count="1" manualBreakCount="1">
    <brk id="6" max="58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38"/>
  <sheetViews>
    <sheetView showZeros="0" view="pageBreakPreview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" sqref="J3"/>
    </sheetView>
  </sheetViews>
  <sheetFormatPr defaultRowHeight="15.75"/>
  <cols>
    <col min="1" max="1" width="22.85546875" style="7" customWidth="1"/>
    <col min="2" max="9" width="8.5703125" style="7" customWidth="1"/>
    <col min="10" max="12" width="16.28515625" style="7" customWidth="1"/>
    <col min="13" max="13" width="6.85546875" style="7" customWidth="1"/>
    <col min="14" max="16384" width="9.140625" style="7"/>
  </cols>
  <sheetData>
    <row r="1" spans="1:12" ht="24" customHeight="1">
      <c r="A1" s="23" t="s">
        <v>53</v>
      </c>
      <c r="B1" s="12" t="s">
        <v>54</v>
      </c>
      <c r="C1" s="10"/>
      <c r="D1" s="10"/>
      <c r="E1" s="10"/>
      <c r="F1" s="10"/>
      <c r="G1" s="10"/>
      <c r="H1" s="10"/>
      <c r="I1" s="10"/>
      <c r="J1" s="14" t="s">
        <v>50</v>
      </c>
      <c r="K1" s="13"/>
      <c r="L1" s="6"/>
    </row>
    <row r="2" spans="1:12" ht="72.75" customHeight="1">
      <c r="A2" s="11" t="s">
        <v>2</v>
      </c>
      <c r="B2" s="15" t="s">
        <v>5</v>
      </c>
      <c r="C2" s="15" t="s">
        <v>6</v>
      </c>
      <c r="D2" s="15" t="s">
        <v>7</v>
      </c>
      <c r="E2" s="15" t="s">
        <v>8</v>
      </c>
      <c r="F2" s="15" t="s">
        <v>9</v>
      </c>
      <c r="G2" s="15" t="s">
        <v>10</v>
      </c>
      <c r="H2" s="15" t="s">
        <v>11</v>
      </c>
      <c r="I2" s="15" t="s">
        <v>12</v>
      </c>
      <c r="J2" s="8" t="s">
        <v>12</v>
      </c>
      <c r="K2" s="8" t="s">
        <v>52</v>
      </c>
      <c r="L2" s="8" t="s">
        <v>51</v>
      </c>
    </row>
    <row r="3" spans="1:12" ht="18.75" customHeight="1">
      <c r="A3" s="9" t="s">
        <v>14</v>
      </c>
      <c r="B3" s="16">
        <f>Paste!C5</f>
        <v>0</v>
      </c>
      <c r="C3" s="16">
        <f>Paste!D5</f>
        <v>0</v>
      </c>
      <c r="D3" s="16">
        <f>Paste!E5</f>
        <v>0</v>
      </c>
      <c r="E3" s="16">
        <f>Paste!F5</f>
        <v>0</v>
      </c>
      <c r="F3" s="16">
        <f>Paste!G5</f>
        <v>0</v>
      </c>
      <c r="G3" s="16">
        <f>Paste!H5</f>
        <v>0</v>
      </c>
      <c r="H3" s="16">
        <f>Paste!I5</f>
        <v>0</v>
      </c>
      <c r="I3" s="17">
        <f>SUM(B3:H3)</f>
        <v>0</v>
      </c>
      <c r="J3" s="18">
        <f>Paste!S5</f>
        <v>5</v>
      </c>
      <c r="K3" s="18">
        <f>Paste!T5</f>
        <v>0</v>
      </c>
      <c r="L3" s="19">
        <f>IF(J3=0,0,K3/J3%)</f>
        <v>0</v>
      </c>
    </row>
    <row r="4" spans="1:12" ht="18.75" customHeight="1">
      <c r="A4" s="9" t="s">
        <v>15</v>
      </c>
      <c r="B4" s="16">
        <f>Paste!C6</f>
        <v>26</v>
      </c>
      <c r="C4" s="16">
        <f>Paste!D6</f>
        <v>2</v>
      </c>
      <c r="D4" s="16">
        <f>Paste!E6</f>
        <v>2</v>
      </c>
      <c r="E4" s="16">
        <f>Paste!F6</f>
        <v>2</v>
      </c>
      <c r="F4" s="16">
        <f>Paste!G6</f>
        <v>6</v>
      </c>
      <c r="G4" s="16">
        <f>Paste!H6</f>
        <v>1</v>
      </c>
      <c r="H4" s="16">
        <f>Paste!I6</f>
        <v>6</v>
      </c>
      <c r="I4" s="17">
        <f>SUM(B4:H4)</f>
        <v>45</v>
      </c>
      <c r="J4" s="18">
        <f>Paste!S6</f>
        <v>3618</v>
      </c>
      <c r="K4" s="18">
        <f>Paste!T6</f>
        <v>332</v>
      </c>
      <c r="L4" s="19">
        <f t="shared" ref="L4:L38" si="0">IF(J4=0,0,K4/J4%)</f>
        <v>9.1763405196241017</v>
      </c>
    </row>
    <row r="5" spans="1:12" ht="18.75" customHeight="1">
      <c r="A5" s="9" t="s">
        <v>16</v>
      </c>
      <c r="B5" s="16">
        <f>Paste!C7</f>
        <v>3</v>
      </c>
      <c r="C5" s="16">
        <f>Paste!D7</f>
        <v>0</v>
      </c>
      <c r="D5" s="16">
        <f>Paste!E7</f>
        <v>0</v>
      </c>
      <c r="E5" s="16">
        <f>Paste!F7</f>
        <v>0</v>
      </c>
      <c r="F5" s="16">
        <f>Paste!G7</f>
        <v>0</v>
      </c>
      <c r="G5" s="16">
        <f>Paste!H7</f>
        <v>0</v>
      </c>
      <c r="H5" s="16">
        <f>Paste!I7</f>
        <v>0</v>
      </c>
      <c r="I5" s="17">
        <f t="shared" ref="I5:I37" si="1">SUM(B5:H5)</f>
        <v>3</v>
      </c>
      <c r="J5" s="18">
        <f>Paste!S7</f>
        <v>9</v>
      </c>
      <c r="K5" s="18">
        <f>Paste!T7</f>
        <v>0</v>
      </c>
      <c r="L5" s="19">
        <f t="shared" si="0"/>
        <v>0</v>
      </c>
    </row>
    <row r="6" spans="1:12" ht="18.75" customHeight="1">
      <c r="A6" s="9" t="s">
        <v>17</v>
      </c>
      <c r="B6" s="16">
        <f>Paste!C8</f>
        <v>6</v>
      </c>
      <c r="C6" s="16">
        <f>Paste!D8</f>
        <v>1</v>
      </c>
      <c r="D6" s="16">
        <f>Paste!E8</f>
        <v>0</v>
      </c>
      <c r="E6" s="16">
        <f>Paste!F8</f>
        <v>0</v>
      </c>
      <c r="F6" s="16">
        <f>Paste!G8</f>
        <v>2</v>
      </c>
      <c r="G6" s="16">
        <f>Paste!H8</f>
        <v>0</v>
      </c>
      <c r="H6" s="16">
        <f>Paste!I8</f>
        <v>0</v>
      </c>
      <c r="I6" s="17">
        <f t="shared" si="1"/>
        <v>9</v>
      </c>
      <c r="J6" s="18">
        <f>Paste!S8</f>
        <v>174</v>
      </c>
      <c r="K6" s="18">
        <f>Paste!T8</f>
        <v>10</v>
      </c>
      <c r="L6" s="20">
        <f t="shared" si="0"/>
        <v>5.7471264367816088</v>
      </c>
    </row>
    <row r="7" spans="1:12" ht="18.75" customHeight="1">
      <c r="A7" s="9" t="s">
        <v>18</v>
      </c>
      <c r="B7" s="16">
        <f>Paste!C9</f>
        <v>12</v>
      </c>
      <c r="C7" s="16">
        <f>Paste!D9</f>
        <v>2</v>
      </c>
      <c r="D7" s="16">
        <f>Paste!E9</f>
        <v>1</v>
      </c>
      <c r="E7" s="16">
        <f>Paste!F9</f>
        <v>1</v>
      </c>
      <c r="F7" s="16">
        <f>Paste!G9</f>
        <v>1</v>
      </c>
      <c r="G7" s="16">
        <f>Paste!H9</f>
        <v>0</v>
      </c>
      <c r="H7" s="16">
        <f>Paste!I9</f>
        <v>3</v>
      </c>
      <c r="I7" s="17">
        <f t="shared" si="1"/>
        <v>20</v>
      </c>
      <c r="J7" s="18">
        <f>Paste!S9</f>
        <v>531</v>
      </c>
      <c r="K7" s="18">
        <f>Paste!T9</f>
        <v>43</v>
      </c>
      <c r="L7" s="20">
        <f t="shared" si="0"/>
        <v>8.0979284369114879</v>
      </c>
    </row>
    <row r="8" spans="1:12" ht="18.75" customHeight="1">
      <c r="A8" s="9" t="s">
        <v>19</v>
      </c>
      <c r="B8" s="16">
        <f>Paste!C10</f>
        <v>1</v>
      </c>
      <c r="C8" s="16">
        <f>Paste!D10</f>
        <v>0</v>
      </c>
      <c r="D8" s="16">
        <f>Paste!E10</f>
        <v>0</v>
      </c>
      <c r="E8" s="16">
        <f>Paste!F10</f>
        <v>0</v>
      </c>
      <c r="F8" s="16">
        <f>Paste!G10</f>
        <v>1</v>
      </c>
      <c r="G8" s="16">
        <f>Paste!H10</f>
        <v>0</v>
      </c>
      <c r="H8" s="16">
        <f>Paste!I10</f>
        <v>0</v>
      </c>
      <c r="I8" s="17">
        <f t="shared" si="1"/>
        <v>2</v>
      </c>
      <c r="J8" s="18">
        <f>Paste!S10</f>
        <v>13</v>
      </c>
      <c r="K8" s="18">
        <f>Paste!T10</f>
        <v>5</v>
      </c>
      <c r="L8" s="20">
        <f t="shared" si="0"/>
        <v>38.46153846153846</v>
      </c>
    </row>
    <row r="9" spans="1:12" ht="18.75" customHeight="1">
      <c r="A9" s="9" t="s">
        <v>20</v>
      </c>
      <c r="B9" s="16">
        <f>Paste!C11</f>
        <v>7</v>
      </c>
      <c r="C9" s="16">
        <f>Paste!D11</f>
        <v>1</v>
      </c>
      <c r="D9" s="16">
        <f>Paste!E11</f>
        <v>1</v>
      </c>
      <c r="E9" s="16">
        <f>Paste!F11</f>
        <v>1</v>
      </c>
      <c r="F9" s="16">
        <f>Paste!G11</f>
        <v>2</v>
      </c>
      <c r="G9" s="16">
        <f>Paste!H11</f>
        <v>0</v>
      </c>
      <c r="H9" s="16">
        <f>Paste!I11</f>
        <v>3</v>
      </c>
      <c r="I9" s="17">
        <f t="shared" si="1"/>
        <v>15</v>
      </c>
      <c r="J9" s="18">
        <f>Paste!S11</f>
        <v>430</v>
      </c>
      <c r="K9" s="18">
        <f>Paste!T11</f>
        <v>34</v>
      </c>
      <c r="L9" s="20">
        <f t="shared" si="0"/>
        <v>7.9069767441860472</v>
      </c>
    </row>
    <row r="10" spans="1:12" ht="18.75" customHeight="1">
      <c r="A10" s="9" t="s">
        <v>21</v>
      </c>
      <c r="B10" s="16">
        <f>Paste!C12</f>
        <v>0</v>
      </c>
      <c r="C10" s="16">
        <f>Paste!D12</f>
        <v>0</v>
      </c>
      <c r="D10" s="16">
        <f>Paste!E12</f>
        <v>0</v>
      </c>
      <c r="E10" s="16">
        <f>Paste!F12</f>
        <v>0</v>
      </c>
      <c r="F10" s="16">
        <f>Paste!G12</f>
        <v>0</v>
      </c>
      <c r="G10" s="16">
        <f>Paste!H12</f>
        <v>0</v>
      </c>
      <c r="H10" s="16">
        <f>Paste!I12</f>
        <v>0</v>
      </c>
      <c r="I10" s="17">
        <f t="shared" si="1"/>
        <v>0</v>
      </c>
      <c r="J10" s="18">
        <f>Paste!S12</f>
        <v>2</v>
      </c>
      <c r="K10" s="18">
        <f>Paste!T12</f>
        <v>0</v>
      </c>
      <c r="L10" s="20">
        <f t="shared" si="0"/>
        <v>0</v>
      </c>
    </row>
    <row r="11" spans="1:12" ht="18.75" customHeight="1">
      <c r="A11" s="9" t="s">
        <v>22</v>
      </c>
      <c r="B11" s="16">
        <f>Paste!C13</f>
        <v>0</v>
      </c>
      <c r="C11" s="16">
        <f>Paste!D13</f>
        <v>0</v>
      </c>
      <c r="D11" s="16">
        <f>Paste!E13</f>
        <v>0</v>
      </c>
      <c r="E11" s="16">
        <f>Paste!F13</f>
        <v>0</v>
      </c>
      <c r="F11" s="16">
        <f>Paste!G13</f>
        <v>0</v>
      </c>
      <c r="G11" s="16">
        <f>Paste!H13</f>
        <v>0</v>
      </c>
      <c r="H11" s="16">
        <f>Paste!I13</f>
        <v>0</v>
      </c>
      <c r="I11" s="17">
        <f t="shared" si="1"/>
        <v>0</v>
      </c>
      <c r="J11" s="18">
        <f>Paste!S13</f>
        <v>3</v>
      </c>
      <c r="K11" s="18">
        <f>Paste!T13</f>
        <v>0</v>
      </c>
      <c r="L11" s="20">
        <f t="shared" si="0"/>
        <v>0</v>
      </c>
    </row>
    <row r="12" spans="1:12" ht="18.75" customHeight="1">
      <c r="A12" s="9" t="s">
        <v>23</v>
      </c>
      <c r="B12" s="16">
        <f>Paste!C14</f>
        <v>9</v>
      </c>
      <c r="C12" s="16">
        <f>Paste!D14</f>
        <v>1</v>
      </c>
      <c r="D12" s="16">
        <f>Paste!E14</f>
        <v>1</v>
      </c>
      <c r="E12" s="16">
        <f>Paste!F14</f>
        <v>2</v>
      </c>
      <c r="F12" s="16">
        <f>Paste!G14</f>
        <v>3</v>
      </c>
      <c r="G12" s="16">
        <f>Paste!H14</f>
        <v>0</v>
      </c>
      <c r="H12" s="16">
        <f>Paste!I14</f>
        <v>5</v>
      </c>
      <c r="I12" s="17">
        <f t="shared" si="1"/>
        <v>21</v>
      </c>
      <c r="J12" s="18">
        <f>Paste!S14</f>
        <v>142</v>
      </c>
      <c r="K12" s="18">
        <f>Paste!T14</f>
        <v>22</v>
      </c>
      <c r="L12" s="20">
        <f t="shared" si="0"/>
        <v>15.492957746478874</v>
      </c>
    </row>
    <row r="13" spans="1:12" ht="18.75" customHeight="1">
      <c r="A13" s="9" t="s">
        <v>24</v>
      </c>
      <c r="B13" s="16">
        <f>Paste!C15</f>
        <v>1</v>
      </c>
      <c r="C13" s="16">
        <f>Paste!D15</f>
        <v>0</v>
      </c>
      <c r="D13" s="16">
        <f>Paste!E15</f>
        <v>0</v>
      </c>
      <c r="E13" s="16">
        <f>Paste!F15</f>
        <v>0</v>
      </c>
      <c r="F13" s="16">
        <f>Paste!G15</f>
        <v>1</v>
      </c>
      <c r="G13" s="16">
        <f>Paste!H15</f>
        <v>0</v>
      </c>
      <c r="H13" s="16">
        <f>Paste!I15</f>
        <v>0</v>
      </c>
      <c r="I13" s="17">
        <f t="shared" si="1"/>
        <v>2</v>
      </c>
      <c r="J13" s="18">
        <f>Paste!S15</f>
        <v>33</v>
      </c>
      <c r="K13" s="18">
        <f>Paste!T15</f>
        <v>1</v>
      </c>
      <c r="L13" s="20">
        <f t="shared" si="0"/>
        <v>3.0303030303030303</v>
      </c>
    </row>
    <row r="14" spans="1:12" ht="18.75" customHeight="1">
      <c r="A14" s="9" t="s">
        <v>25</v>
      </c>
      <c r="B14" s="16">
        <f>Paste!C16</f>
        <v>22</v>
      </c>
      <c r="C14" s="16">
        <f>Paste!D16</f>
        <v>3</v>
      </c>
      <c r="D14" s="16">
        <f>Paste!E16</f>
        <v>1</v>
      </c>
      <c r="E14" s="16">
        <f>Paste!F16</f>
        <v>1</v>
      </c>
      <c r="F14" s="16">
        <f>Paste!G16</f>
        <v>3</v>
      </c>
      <c r="G14" s="16">
        <f>Paste!H16</f>
        <v>0</v>
      </c>
      <c r="H14" s="16">
        <f>Paste!I16</f>
        <v>6</v>
      </c>
      <c r="I14" s="17">
        <f t="shared" si="1"/>
        <v>36</v>
      </c>
      <c r="J14" s="18">
        <f>Paste!S16</f>
        <v>1623</v>
      </c>
      <c r="K14" s="18">
        <f>Paste!T16</f>
        <v>138</v>
      </c>
      <c r="L14" s="20">
        <f t="shared" si="0"/>
        <v>8.502772643253234</v>
      </c>
    </row>
    <row r="15" spans="1:12" ht="18.75" customHeight="1">
      <c r="A15" s="9" t="s">
        <v>26</v>
      </c>
      <c r="B15" s="16">
        <f>Paste!C17</f>
        <v>11</v>
      </c>
      <c r="C15" s="16">
        <f>Paste!D17</f>
        <v>2</v>
      </c>
      <c r="D15" s="16">
        <f>Paste!E17</f>
        <v>1</v>
      </c>
      <c r="E15" s="16">
        <f>Paste!F17</f>
        <v>0</v>
      </c>
      <c r="F15" s="16">
        <f>Paste!G17</f>
        <v>4</v>
      </c>
      <c r="G15" s="16">
        <f>Paste!H17</f>
        <v>1</v>
      </c>
      <c r="H15" s="16">
        <f>Paste!I17</f>
        <v>2</v>
      </c>
      <c r="I15" s="17">
        <f t="shared" si="1"/>
        <v>21</v>
      </c>
      <c r="J15" s="18">
        <f>Paste!S17</f>
        <v>266</v>
      </c>
      <c r="K15" s="18">
        <f>Paste!T17</f>
        <v>38</v>
      </c>
      <c r="L15" s="20">
        <f t="shared" si="0"/>
        <v>14.285714285714285</v>
      </c>
    </row>
    <row r="16" spans="1:12" ht="18.75" customHeight="1">
      <c r="A16" s="9" t="s">
        <v>27</v>
      </c>
      <c r="B16" s="16">
        <f>Paste!C18</f>
        <v>11</v>
      </c>
      <c r="C16" s="16">
        <f>Paste!D18</f>
        <v>2</v>
      </c>
      <c r="D16" s="16">
        <f>Paste!E18</f>
        <v>0</v>
      </c>
      <c r="E16" s="16">
        <f>Paste!F18</f>
        <v>0</v>
      </c>
      <c r="F16" s="16">
        <f>Paste!G18</f>
        <v>3</v>
      </c>
      <c r="G16" s="16">
        <f>Paste!H18</f>
        <v>0</v>
      </c>
      <c r="H16" s="16">
        <f>Paste!I18</f>
        <v>1</v>
      </c>
      <c r="I16" s="17">
        <f t="shared" si="1"/>
        <v>17</v>
      </c>
      <c r="J16" s="18">
        <f>Paste!S18</f>
        <v>236</v>
      </c>
      <c r="K16" s="18">
        <f>Paste!T18</f>
        <v>14</v>
      </c>
      <c r="L16" s="20">
        <f t="shared" si="0"/>
        <v>5.9322033898305087</v>
      </c>
    </row>
    <row r="17" spans="1:12" ht="18.75" customHeight="1">
      <c r="A17" s="9" t="s">
        <v>28</v>
      </c>
      <c r="B17" s="16">
        <f>Paste!C19</f>
        <v>5</v>
      </c>
      <c r="C17" s="16">
        <f>Paste!D19</f>
        <v>1</v>
      </c>
      <c r="D17" s="16">
        <f>Paste!E19</f>
        <v>0</v>
      </c>
      <c r="E17" s="16">
        <f>Paste!F19</f>
        <v>0</v>
      </c>
      <c r="F17" s="16">
        <f>Paste!G19</f>
        <v>2</v>
      </c>
      <c r="G17" s="16">
        <f>Paste!H19</f>
        <v>0</v>
      </c>
      <c r="H17" s="16">
        <f>Paste!I19</f>
        <v>0</v>
      </c>
      <c r="I17" s="17">
        <f t="shared" si="1"/>
        <v>8</v>
      </c>
      <c r="J17" s="18">
        <f>Paste!S19</f>
        <v>119</v>
      </c>
      <c r="K17" s="18">
        <f>Paste!T19</f>
        <v>10</v>
      </c>
      <c r="L17" s="20">
        <f t="shared" si="0"/>
        <v>8.4033613445378155</v>
      </c>
    </row>
    <row r="18" spans="1:12" ht="18.75" customHeight="1">
      <c r="A18" s="9" t="s">
        <v>29</v>
      </c>
      <c r="B18" s="16">
        <f>Paste!C20</f>
        <v>5</v>
      </c>
      <c r="C18" s="16">
        <f>Paste!D20</f>
        <v>0</v>
      </c>
      <c r="D18" s="16">
        <f>Paste!E20</f>
        <v>0</v>
      </c>
      <c r="E18" s="16">
        <f>Paste!F20</f>
        <v>1</v>
      </c>
      <c r="F18" s="16">
        <f>Paste!G20</f>
        <v>3</v>
      </c>
      <c r="G18" s="16">
        <f>Paste!H20</f>
        <v>0</v>
      </c>
      <c r="H18" s="16">
        <f>Paste!I20</f>
        <v>0</v>
      </c>
      <c r="I18" s="17">
        <f t="shared" si="1"/>
        <v>9</v>
      </c>
      <c r="J18" s="18">
        <f>Paste!S20</f>
        <v>38</v>
      </c>
      <c r="K18" s="18">
        <f>Paste!T20</f>
        <v>3</v>
      </c>
      <c r="L18" s="20">
        <f t="shared" si="0"/>
        <v>7.8947368421052628</v>
      </c>
    </row>
    <row r="19" spans="1:12" ht="18.75" customHeight="1">
      <c r="A19" s="9" t="s">
        <v>30</v>
      </c>
      <c r="B19" s="16">
        <f>Paste!C21</f>
        <v>21</v>
      </c>
      <c r="C19" s="16">
        <f>Paste!D21</f>
        <v>3</v>
      </c>
      <c r="D19" s="16">
        <f>Paste!E21</f>
        <v>6</v>
      </c>
      <c r="E19" s="16">
        <f>Paste!F21</f>
        <v>2</v>
      </c>
      <c r="F19" s="16">
        <f>Paste!G21</f>
        <v>3</v>
      </c>
      <c r="G19" s="16">
        <f>Paste!H21</f>
        <v>1</v>
      </c>
      <c r="H19" s="16">
        <f>Paste!I21</f>
        <v>7</v>
      </c>
      <c r="I19" s="17">
        <f t="shared" si="1"/>
        <v>43</v>
      </c>
      <c r="J19" s="18">
        <f>Paste!S21</f>
        <v>3004</v>
      </c>
      <c r="K19" s="18">
        <f>Paste!T21</f>
        <v>190</v>
      </c>
      <c r="L19" s="20">
        <f t="shared" si="0"/>
        <v>6.3249001331557926</v>
      </c>
    </row>
    <row r="20" spans="1:12" ht="18.75" customHeight="1">
      <c r="A20" s="9" t="s">
        <v>31</v>
      </c>
      <c r="B20" s="16">
        <f>Paste!C22</f>
        <v>6</v>
      </c>
      <c r="C20" s="16">
        <f>Paste!D22</f>
        <v>1</v>
      </c>
      <c r="D20" s="16">
        <f>Paste!E22</f>
        <v>0</v>
      </c>
      <c r="E20" s="16">
        <f>Paste!F22</f>
        <v>1</v>
      </c>
      <c r="F20" s="16">
        <f>Paste!G22</f>
        <v>1</v>
      </c>
      <c r="G20" s="16">
        <f>Paste!H22</f>
        <v>1</v>
      </c>
      <c r="H20" s="16">
        <f>Paste!I22</f>
        <v>6</v>
      </c>
      <c r="I20" s="17">
        <f t="shared" si="1"/>
        <v>16</v>
      </c>
      <c r="J20" s="18">
        <f>Paste!S22</f>
        <v>580</v>
      </c>
      <c r="K20" s="18">
        <f>Paste!T22</f>
        <v>41</v>
      </c>
      <c r="L20" s="20">
        <f t="shared" si="0"/>
        <v>7.0689655172413799</v>
      </c>
    </row>
    <row r="21" spans="1:12" ht="18.75" customHeight="1">
      <c r="A21" s="9" t="s">
        <v>32</v>
      </c>
      <c r="B21" s="16">
        <f>Paste!C23</f>
        <v>0</v>
      </c>
      <c r="C21" s="16">
        <f>Paste!D23</f>
        <v>0</v>
      </c>
      <c r="D21" s="16">
        <f>Paste!E23</f>
        <v>0</v>
      </c>
      <c r="E21" s="16">
        <f>Paste!F23</f>
        <v>0</v>
      </c>
      <c r="F21" s="16">
        <f>Paste!G23</f>
        <v>0</v>
      </c>
      <c r="G21" s="16">
        <f>Paste!H23</f>
        <v>0</v>
      </c>
      <c r="H21" s="16">
        <f>Paste!I23</f>
        <v>0</v>
      </c>
      <c r="I21" s="17">
        <f t="shared" si="1"/>
        <v>0</v>
      </c>
      <c r="J21" s="18">
        <f>Paste!S23</f>
        <v>0</v>
      </c>
      <c r="K21" s="18">
        <f>Paste!T23</f>
        <v>0</v>
      </c>
      <c r="L21" s="20">
        <f t="shared" si="0"/>
        <v>0</v>
      </c>
    </row>
    <row r="22" spans="1:12" ht="18.75" customHeight="1">
      <c r="A22" s="9" t="s">
        <v>33</v>
      </c>
      <c r="B22" s="16">
        <f>Paste!C24</f>
        <v>8</v>
      </c>
      <c r="C22" s="16">
        <f>Paste!D24</f>
        <v>1</v>
      </c>
      <c r="D22" s="16">
        <f>Paste!E24</f>
        <v>0</v>
      </c>
      <c r="E22" s="16">
        <f>Paste!F24</f>
        <v>1</v>
      </c>
      <c r="F22" s="16">
        <f>Paste!G24</f>
        <v>6</v>
      </c>
      <c r="G22" s="16">
        <f>Paste!H24</f>
        <v>0</v>
      </c>
      <c r="H22" s="16">
        <f>Paste!I24</f>
        <v>9</v>
      </c>
      <c r="I22" s="17">
        <f t="shared" si="1"/>
        <v>25</v>
      </c>
      <c r="J22" s="18">
        <f>Paste!S24</f>
        <v>400</v>
      </c>
      <c r="K22" s="18">
        <f>Paste!T24</f>
        <v>28</v>
      </c>
      <c r="L22" s="20">
        <f t="shared" si="0"/>
        <v>7</v>
      </c>
    </row>
    <row r="23" spans="1:12" ht="18.75" customHeight="1">
      <c r="A23" s="9" t="s">
        <v>34</v>
      </c>
      <c r="B23" s="16">
        <f>Paste!C25</f>
        <v>19</v>
      </c>
      <c r="C23" s="16">
        <f>Paste!D25</f>
        <v>4</v>
      </c>
      <c r="D23" s="16">
        <f>Paste!E25</f>
        <v>6</v>
      </c>
      <c r="E23" s="16">
        <f>Paste!F25</f>
        <v>0</v>
      </c>
      <c r="F23" s="16">
        <f>Paste!G25</f>
        <v>4</v>
      </c>
      <c r="G23" s="16">
        <f>Paste!H25</f>
        <v>0</v>
      </c>
      <c r="H23" s="16">
        <f>Paste!I25</f>
        <v>11</v>
      </c>
      <c r="I23" s="17">
        <f t="shared" si="1"/>
        <v>44</v>
      </c>
      <c r="J23" s="18">
        <f>Paste!S25</f>
        <v>1705</v>
      </c>
      <c r="K23" s="18">
        <f>Paste!T25</f>
        <v>99</v>
      </c>
      <c r="L23" s="20">
        <f t="shared" si="0"/>
        <v>5.806451612903226</v>
      </c>
    </row>
    <row r="24" spans="1:12" ht="18.75" customHeight="1">
      <c r="A24" s="9" t="s">
        <v>35</v>
      </c>
      <c r="B24" s="16">
        <f>Paste!C26</f>
        <v>1</v>
      </c>
      <c r="C24" s="16">
        <f>Paste!D26</f>
        <v>1</v>
      </c>
      <c r="D24" s="16">
        <f>Paste!E26</f>
        <v>0</v>
      </c>
      <c r="E24" s="16">
        <f>Paste!F26</f>
        <v>0</v>
      </c>
      <c r="F24" s="16">
        <f>Paste!G26</f>
        <v>1</v>
      </c>
      <c r="G24" s="16">
        <f>Paste!H26</f>
        <v>0</v>
      </c>
      <c r="H24" s="16">
        <f>Paste!I26</f>
        <v>0</v>
      </c>
      <c r="I24" s="17">
        <f t="shared" si="1"/>
        <v>3</v>
      </c>
      <c r="J24" s="18">
        <f>Paste!S26</f>
        <v>20</v>
      </c>
      <c r="K24" s="18">
        <f>Paste!T26</f>
        <v>1</v>
      </c>
      <c r="L24" s="20">
        <f t="shared" si="0"/>
        <v>5</v>
      </c>
    </row>
    <row r="25" spans="1:12" ht="18.75" customHeight="1">
      <c r="A25" s="9" t="s">
        <v>36</v>
      </c>
      <c r="B25" s="16">
        <f>Paste!C27</f>
        <v>3</v>
      </c>
      <c r="C25" s="16">
        <f>Paste!D27</f>
        <v>0</v>
      </c>
      <c r="D25" s="16">
        <f>Paste!E27</f>
        <v>0</v>
      </c>
      <c r="E25" s="16">
        <f>Paste!F27</f>
        <v>0</v>
      </c>
      <c r="F25" s="16">
        <f>Paste!G27</f>
        <v>2</v>
      </c>
      <c r="G25" s="16">
        <f>Paste!H27</f>
        <v>0</v>
      </c>
      <c r="H25" s="16">
        <f>Paste!I27</f>
        <v>0</v>
      </c>
      <c r="I25" s="17">
        <f t="shared" si="1"/>
        <v>5</v>
      </c>
      <c r="J25" s="18">
        <f>Paste!S27</f>
        <v>25</v>
      </c>
      <c r="K25" s="18">
        <f>Paste!T27</f>
        <v>4</v>
      </c>
      <c r="L25" s="20">
        <f t="shared" si="0"/>
        <v>16</v>
      </c>
    </row>
    <row r="26" spans="1:12" ht="18.75" customHeight="1">
      <c r="A26" s="9" t="s">
        <v>37</v>
      </c>
      <c r="B26" s="16">
        <f>Paste!C28</f>
        <v>3</v>
      </c>
      <c r="C26" s="16">
        <f>Paste!D28</f>
        <v>0</v>
      </c>
      <c r="D26" s="16">
        <f>Paste!E28</f>
        <v>0</v>
      </c>
      <c r="E26" s="16">
        <f>Paste!F28</f>
        <v>0</v>
      </c>
      <c r="F26" s="16">
        <f>Paste!G28</f>
        <v>0</v>
      </c>
      <c r="G26" s="16">
        <f>Paste!H28</f>
        <v>0</v>
      </c>
      <c r="H26" s="16">
        <f>Paste!I28</f>
        <v>0</v>
      </c>
      <c r="I26" s="17">
        <f t="shared" si="1"/>
        <v>3</v>
      </c>
      <c r="J26" s="18">
        <f>Paste!S28</f>
        <v>28</v>
      </c>
      <c r="K26" s="18">
        <f>Paste!T28</f>
        <v>0</v>
      </c>
      <c r="L26" s="20">
        <f t="shared" si="0"/>
        <v>0</v>
      </c>
    </row>
    <row r="27" spans="1:12" ht="18.75" customHeight="1">
      <c r="A27" s="9" t="s">
        <v>38</v>
      </c>
      <c r="B27" s="16">
        <f>Paste!C29</f>
        <v>3</v>
      </c>
      <c r="C27" s="16">
        <f>Paste!D29</f>
        <v>0</v>
      </c>
      <c r="D27" s="16">
        <f>Paste!E29</f>
        <v>0</v>
      </c>
      <c r="E27" s="16">
        <f>Paste!F29</f>
        <v>0</v>
      </c>
      <c r="F27" s="16">
        <f>Paste!G29</f>
        <v>1</v>
      </c>
      <c r="G27" s="16">
        <f>Paste!H29</f>
        <v>0</v>
      </c>
      <c r="H27" s="16">
        <f>Paste!I29</f>
        <v>0</v>
      </c>
      <c r="I27" s="17">
        <f t="shared" si="1"/>
        <v>4</v>
      </c>
      <c r="J27" s="18">
        <f>Paste!S29</f>
        <v>55</v>
      </c>
      <c r="K27" s="18">
        <f>Paste!T29</f>
        <v>2</v>
      </c>
      <c r="L27" s="20">
        <f t="shared" si="0"/>
        <v>3.6363636363636362</v>
      </c>
    </row>
    <row r="28" spans="1:12" ht="18.75" customHeight="1">
      <c r="A28" s="9" t="s">
        <v>39</v>
      </c>
      <c r="B28" s="16">
        <f>Paste!C30</f>
        <v>10</v>
      </c>
      <c r="C28" s="16">
        <f>Paste!D30</f>
        <v>1</v>
      </c>
      <c r="D28" s="16">
        <f>Paste!E30</f>
        <v>0</v>
      </c>
      <c r="E28" s="16">
        <f>Paste!F30</f>
        <v>1</v>
      </c>
      <c r="F28" s="16">
        <f>Paste!G30</f>
        <v>3</v>
      </c>
      <c r="G28" s="16">
        <f>Paste!H30</f>
        <v>0</v>
      </c>
      <c r="H28" s="16">
        <f>Paste!I30</f>
        <v>3</v>
      </c>
      <c r="I28" s="17">
        <f t="shared" si="1"/>
        <v>18</v>
      </c>
      <c r="J28" s="18">
        <f>Paste!S30</f>
        <v>391</v>
      </c>
      <c r="K28" s="18">
        <f>Paste!T30</f>
        <v>30</v>
      </c>
      <c r="L28" s="20">
        <f t="shared" si="0"/>
        <v>7.6726342710997439</v>
      </c>
    </row>
    <row r="29" spans="1:12" ht="18.75" customHeight="1">
      <c r="A29" s="9" t="s">
        <v>40</v>
      </c>
      <c r="B29" s="16">
        <f>Paste!C31</f>
        <v>1</v>
      </c>
      <c r="C29" s="16">
        <f>Paste!D31</f>
        <v>0</v>
      </c>
      <c r="D29" s="16">
        <f>Paste!E31</f>
        <v>0</v>
      </c>
      <c r="E29" s="16">
        <f>Paste!F31</f>
        <v>0</v>
      </c>
      <c r="F29" s="16">
        <f>Paste!G31</f>
        <v>1</v>
      </c>
      <c r="G29" s="16">
        <f>Paste!H31</f>
        <v>0</v>
      </c>
      <c r="H29" s="16">
        <f>Paste!I31</f>
        <v>0</v>
      </c>
      <c r="I29" s="17">
        <f t="shared" si="1"/>
        <v>2</v>
      </c>
      <c r="J29" s="18">
        <f>Paste!S31</f>
        <v>72</v>
      </c>
      <c r="K29" s="18">
        <f>Paste!T31</f>
        <v>8</v>
      </c>
      <c r="L29" s="20">
        <f t="shared" si="0"/>
        <v>11.111111111111111</v>
      </c>
    </row>
    <row r="30" spans="1:12" ht="18.75" customHeight="1">
      <c r="A30" s="9" t="s">
        <v>41</v>
      </c>
      <c r="B30" s="16">
        <f>Paste!C32</f>
        <v>5</v>
      </c>
      <c r="C30" s="16">
        <f>Paste!D32</f>
        <v>1</v>
      </c>
      <c r="D30" s="16">
        <f>Paste!E32</f>
        <v>1</v>
      </c>
      <c r="E30" s="16">
        <f>Paste!F32</f>
        <v>1</v>
      </c>
      <c r="F30" s="16">
        <f>Paste!G32</f>
        <v>5</v>
      </c>
      <c r="G30" s="16">
        <f>Paste!H32</f>
        <v>1</v>
      </c>
      <c r="H30" s="16">
        <f>Paste!I32</f>
        <v>2</v>
      </c>
      <c r="I30" s="17">
        <f t="shared" si="1"/>
        <v>16</v>
      </c>
      <c r="J30" s="18">
        <f>Paste!S32</f>
        <v>232</v>
      </c>
      <c r="K30" s="18">
        <f>Paste!T32</f>
        <v>20</v>
      </c>
      <c r="L30" s="20">
        <f t="shared" si="0"/>
        <v>8.6206896551724146</v>
      </c>
    </row>
    <row r="31" spans="1:12" ht="18.75" customHeight="1">
      <c r="A31" s="9" t="s">
        <v>42</v>
      </c>
      <c r="B31" s="16">
        <f>Paste!C33</f>
        <v>19</v>
      </c>
      <c r="C31" s="16">
        <f>Paste!D33</f>
        <v>0</v>
      </c>
      <c r="D31" s="16">
        <f>Paste!E33</f>
        <v>2</v>
      </c>
      <c r="E31" s="16">
        <f>Paste!F33</f>
        <v>0</v>
      </c>
      <c r="F31" s="16">
        <f>Paste!G33</f>
        <v>5</v>
      </c>
      <c r="G31" s="16">
        <f>Paste!H33</f>
        <v>1</v>
      </c>
      <c r="H31" s="16">
        <f>Paste!I33</f>
        <v>1</v>
      </c>
      <c r="I31" s="17">
        <f t="shared" si="1"/>
        <v>28</v>
      </c>
      <c r="J31" s="18">
        <f>Paste!S33</f>
        <v>715</v>
      </c>
      <c r="K31" s="18">
        <f>Paste!T33</f>
        <v>173</v>
      </c>
      <c r="L31" s="20">
        <f t="shared" si="0"/>
        <v>24.195804195804193</v>
      </c>
    </row>
    <row r="32" spans="1:12" ht="18.75" customHeight="1">
      <c r="A32" s="9" t="s">
        <v>43</v>
      </c>
      <c r="B32" s="16">
        <f>Paste!C34</f>
        <v>2</v>
      </c>
      <c r="C32" s="16">
        <f>Paste!D34</f>
        <v>0</v>
      </c>
      <c r="D32" s="16">
        <f>Paste!E34</f>
        <v>0</v>
      </c>
      <c r="E32" s="16">
        <f>Paste!F34</f>
        <v>0</v>
      </c>
      <c r="F32" s="16">
        <f>Paste!G34</f>
        <v>1</v>
      </c>
      <c r="G32" s="16">
        <f>Paste!H34</f>
        <v>0</v>
      </c>
      <c r="H32" s="16">
        <f>Paste!I34</f>
        <v>1</v>
      </c>
      <c r="I32" s="17">
        <f t="shared" si="1"/>
        <v>4</v>
      </c>
      <c r="J32" s="18">
        <f>Paste!S34</f>
        <v>13</v>
      </c>
      <c r="K32" s="18">
        <f>Paste!T34</f>
        <v>1</v>
      </c>
      <c r="L32" s="20">
        <f t="shared" si="0"/>
        <v>7.6923076923076916</v>
      </c>
    </row>
    <row r="33" spans="1:12" ht="18.75" customHeight="1">
      <c r="A33" s="9" t="s">
        <v>44</v>
      </c>
      <c r="B33" s="16">
        <f>Paste!C35</f>
        <v>29</v>
      </c>
      <c r="C33" s="16">
        <f>Paste!D35</f>
        <v>1</v>
      </c>
      <c r="D33" s="16">
        <f>Paste!E35</f>
        <v>1</v>
      </c>
      <c r="E33" s="16">
        <f>Paste!F35</f>
        <v>1</v>
      </c>
      <c r="F33" s="16">
        <f>Paste!G35</f>
        <v>14</v>
      </c>
      <c r="G33" s="16">
        <f>Paste!H35</f>
        <v>1</v>
      </c>
      <c r="H33" s="16">
        <f>Paste!I35</f>
        <v>8</v>
      </c>
      <c r="I33" s="17">
        <f t="shared" si="1"/>
        <v>55</v>
      </c>
      <c r="J33" s="18">
        <f>Paste!S35</f>
        <v>1050</v>
      </c>
      <c r="K33" s="18">
        <f>Paste!T35</f>
        <v>140</v>
      </c>
      <c r="L33" s="20">
        <f t="shared" si="0"/>
        <v>13.333333333333334</v>
      </c>
    </row>
    <row r="34" spans="1:12" ht="18.75" customHeight="1">
      <c r="A34" s="9" t="s">
        <v>45</v>
      </c>
      <c r="B34" s="16">
        <f>Paste!C36</f>
        <v>2</v>
      </c>
      <c r="C34" s="16">
        <f>Paste!D36</f>
        <v>0</v>
      </c>
      <c r="D34" s="16">
        <f>Paste!E36</f>
        <v>0</v>
      </c>
      <c r="E34" s="16">
        <f>Paste!F36</f>
        <v>0</v>
      </c>
      <c r="F34" s="16">
        <f>Paste!G36</f>
        <v>1</v>
      </c>
      <c r="G34" s="16">
        <f>Paste!H36</f>
        <v>0</v>
      </c>
      <c r="H34" s="16">
        <f>Paste!I36</f>
        <v>0</v>
      </c>
      <c r="I34" s="17">
        <f t="shared" si="1"/>
        <v>3</v>
      </c>
      <c r="J34" s="18">
        <f>Paste!S36</f>
        <v>35</v>
      </c>
      <c r="K34" s="18">
        <f>Paste!T36</f>
        <v>2</v>
      </c>
      <c r="L34" s="20">
        <f t="shared" si="0"/>
        <v>5.7142857142857144</v>
      </c>
    </row>
    <row r="35" spans="1:12" ht="18.75" customHeight="1">
      <c r="A35" s="9" t="s">
        <v>46</v>
      </c>
      <c r="B35" s="16">
        <f>Paste!C37</f>
        <v>27</v>
      </c>
      <c r="C35" s="16">
        <f>Paste!D37</f>
        <v>3</v>
      </c>
      <c r="D35" s="16">
        <f>Paste!E37</f>
        <v>0</v>
      </c>
      <c r="E35" s="16">
        <f>Paste!F37</f>
        <v>1</v>
      </c>
      <c r="F35" s="16">
        <f>Paste!G37</f>
        <v>5</v>
      </c>
      <c r="G35" s="16">
        <f>Paste!H37</f>
        <v>2</v>
      </c>
      <c r="H35" s="16">
        <f>Paste!I37</f>
        <v>3</v>
      </c>
      <c r="I35" s="17">
        <f t="shared" si="1"/>
        <v>41</v>
      </c>
      <c r="J35" s="18">
        <f>Paste!S37</f>
        <v>919</v>
      </c>
      <c r="K35" s="18">
        <f>Paste!T37</f>
        <v>106</v>
      </c>
      <c r="L35" s="20">
        <f t="shared" si="0"/>
        <v>11.534276387377584</v>
      </c>
    </row>
    <row r="36" spans="1:12" ht="18.75" customHeight="1">
      <c r="A36" s="9" t="s">
        <v>47</v>
      </c>
      <c r="B36" s="16">
        <f>Paste!C38</f>
        <v>9</v>
      </c>
      <c r="C36" s="16">
        <f>Paste!D38</f>
        <v>1</v>
      </c>
      <c r="D36" s="16">
        <f>Paste!E38</f>
        <v>1</v>
      </c>
      <c r="E36" s="16">
        <f>Paste!F38</f>
        <v>0</v>
      </c>
      <c r="F36" s="16">
        <f>Paste!G38</f>
        <v>2</v>
      </c>
      <c r="G36" s="16">
        <f>Paste!H38</f>
        <v>0</v>
      </c>
      <c r="H36" s="16">
        <f>Paste!I38</f>
        <v>1</v>
      </c>
      <c r="I36" s="17">
        <f t="shared" si="1"/>
        <v>14</v>
      </c>
      <c r="J36" s="18">
        <f>Paste!S38</f>
        <v>165</v>
      </c>
      <c r="K36" s="18">
        <f>Paste!T38</f>
        <v>12</v>
      </c>
      <c r="L36" s="20">
        <f t="shared" si="0"/>
        <v>7.2727272727272734</v>
      </c>
    </row>
    <row r="37" spans="1:12" ht="18.75" customHeight="1">
      <c r="A37" s="9" t="s">
        <v>48</v>
      </c>
      <c r="B37" s="16">
        <f>Paste!C39</f>
        <v>13</v>
      </c>
      <c r="C37" s="16">
        <f>Paste!D39</f>
        <v>2</v>
      </c>
      <c r="D37" s="16">
        <f>Paste!E39</f>
        <v>1</v>
      </c>
      <c r="E37" s="16">
        <f>Paste!F39</f>
        <v>1</v>
      </c>
      <c r="F37" s="16">
        <f>Paste!G39</f>
        <v>3</v>
      </c>
      <c r="G37" s="16">
        <f>Paste!H39</f>
        <v>0</v>
      </c>
      <c r="H37" s="16">
        <f>Paste!I39</f>
        <v>2</v>
      </c>
      <c r="I37" s="17">
        <f t="shared" si="1"/>
        <v>22</v>
      </c>
      <c r="J37" s="18">
        <f>Paste!S39</f>
        <v>372</v>
      </c>
      <c r="K37" s="18">
        <f>Paste!T39</f>
        <v>43</v>
      </c>
      <c r="L37" s="20">
        <f t="shared" si="0"/>
        <v>11.559139784946236</v>
      </c>
    </row>
    <row r="38" spans="1:12" ht="18.75" customHeight="1">
      <c r="A38" s="8" t="s">
        <v>49</v>
      </c>
      <c r="B38" s="17">
        <f t="shared" ref="B38:H38" si="2">SUM(B3:B37)</f>
        <v>300</v>
      </c>
      <c r="C38" s="17">
        <f t="shared" si="2"/>
        <v>34</v>
      </c>
      <c r="D38" s="17">
        <f t="shared" si="2"/>
        <v>25</v>
      </c>
      <c r="E38" s="17">
        <f t="shared" si="2"/>
        <v>17</v>
      </c>
      <c r="F38" s="17">
        <f t="shared" si="2"/>
        <v>89</v>
      </c>
      <c r="G38" s="17">
        <f t="shared" si="2"/>
        <v>9</v>
      </c>
      <c r="H38" s="17">
        <f t="shared" si="2"/>
        <v>80</v>
      </c>
      <c r="I38" s="17">
        <f>SUM(I3:I37)</f>
        <v>554</v>
      </c>
      <c r="J38" s="21">
        <f>SUM(J3:J37)</f>
        <v>17023</v>
      </c>
      <c r="K38" s="21">
        <f>SUM(K3:K37)</f>
        <v>1550</v>
      </c>
      <c r="L38" s="22">
        <f t="shared" si="0"/>
        <v>9.1053280855313403</v>
      </c>
    </row>
  </sheetData>
  <printOptions horizontalCentered="1"/>
  <pageMargins left="0.5" right="0.27777777777777801" top="0.42" bottom="0.47" header="0.26" footer="0.25"/>
  <pageSetup paperSize="9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-0.499984740745262"/>
  </sheetPr>
  <dimension ref="A1:G41"/>
  <sheetViews>
    <sheetView view="pageBreakPreview" zoomScaleSheetLayoutView="100" workbookViewId="0">
      <selection activeCell="D4" sqref="D4"/>
    </sheetView>
  </sheetViews>
  <sheetFormatPr defaultRowHeight="12.75"/>
  <cols>
    <col min="1" max="1" width="5.42578125" style="56" customWidth="1"/>
    <col min="2" max="2" width="33" style="56" customWidth="1"/>
    <col min="3" max="3" width="17.85546875" style="56" customWidth="1"/>
    <col min="4" max="4" width="17.28515625" style="56" customWidth="1"/>
    <col min="5" max="5" width="17.5703125" style="56" customWidth="1"/>
    <col min="6" max="6" width="0" style="56" hidden="1" customWidth="1"/>
    <col min="7" max="7" width="10" style="56" hidden="1" customWidth="1"/>
    <col min="8" max="16384" width="9.140625" style="56"/>
  </cols>
  <sheetData>
    <row r="1" spans="1:7" ht="40.5" customHeight="1">
      <c r="A1" s="325" t="s">
        <v>228</v>
      </c>
      <c r="B1" s="325"/>
      <c r="C1" s="325"/>
      <c r="D1" s="325"/>
      <c r="E1" s="325"/>
    </row>
    <row r="2" spans="1:7" ht="47.25">
      <c r="A2" s="57" t="s">
        <v>82</v>
      </c>
      <c r="B2" s="57" t="s">
        <v>83</v>
      </c>
      <c r="C2" s="57" t="s">
        <v>87</v>
      </c>
      <c r="D2" s="57" t="s">
        <v>84</v>
      </c>
      <c r="E2" s="57" t="s">
        <v>85</v>
      </c>
      <c r="F2" s="56" t="s">
        <v>148</v>
      </c>
      <c r="G2" s="56" t="s">
        <v>149</v>
      </c>
    </row>
    <row r="3" spans="1:7">
      <c r="A3" s="227">
        <v>1</v>
      </c>
      <c r="B3" s="230">
        <v>2</v>
      </c>
      <c r="C3" s="227">
        <v>3</v>
      </c>
      <c r="D3" s="230">
        <v>4</v>
      </c>
      <c r="E3" s="227">
        <v>5</v>
      </c>
    </row>
    <row r="4" spans="1:7" ht="18" customHeight="1">
      <c r="A4" s="58">
        <v>1</v>
      </c>
      <c r="B4" s="59" t="s">
        <v>55</v>
      </c>
      <c r="C4" s="60">
        <f>SUMIF('6CollegeAct'!B:B,B4,'6CollegeAct'!C:C)</f>
        <v>6</v>
      </c>
      <c r="D4" s="61">
        <f>C4/'39Pop2012'!E5*100000</f>
        <v>13.709585285045129</v>
      </c>
      <c r="E4" s="61">
        <f>SUMIF('6CollegeAct'!B:B,B4,'6CollegeAct'!AF:AF)</f>
        <v>658</v>
      </c>
      <c r="F4" s="56" t="s">
        <v>142</v>
      </c>
      <c r="G4" s="56">
        <f>SUMIF('39Pop2012'!$B$5:$B$39,B4,'39Pop2012'!$E$5:$E$39)</f>
        <v>43765</v>
      </c>
    </row>
    <row r="5" spans="1:7" ht="18" customHeight="1">
      <c r="A5" s="58">
        <v>2</v>
      </c>
      <c r="B5" s="59" t="s">
        <v>15</v>
      </c>
      <c r="C5" s="60">
        <f>SUMIF('6CollegeAct'!B:B,B5,'6CollegeAct'!C:C)</f>
        <v>4801</v>
      </c>
      <c r="D5" s="61">
        <f>C5/'39Pop2012'!E6*100000</f>
        <v>48.319938582046824</v>
      </c>
      <c r="E5" s="61">
        <f>SUMIF('6CollegeAct'!B:B,B5,'6CollegeAct'!AF:AF)</f>
        <v>473.2695629416383</v>
      </c>
      <c r="F5" s="56" t="s">
        <v>143</v>
      </c>
      <c r="G5" s="56">
        <f>SUMIF('39Pop2012'!$B$5:$B$39,B5,'39Pop2012'!$E$5:$E$39)</f>
        <v>9935857</v>
      </c>
    </row>
    <row r="6" spans="1:7" ht="18" customHeight="1">
      <c r="A6" s="58">
        <v>3</v>
      </c>
      <c r="B6" s="59" t="s">
        <v>16</v>
      </c>
      <c r="C6" s="60">
        <f>SUMIF('6CollegeAct'!B:B,B6,'6CollegeAct'!C:C)</f>
        <v>26</v>
      </c>
      <c r="D6" s="61">
        <f>C6/'39Pop2012'!E7*100000</f>
        <v>15.742119858078734</v>
      </c>
      <c r="E6" s="61">
        <f>SUMIF('6CollegeAct'!B:B,B6,'6CollegeAct'!AF:AF)</f>
        <v>1056.2857142857142</v>
      </c>
      <c r="F6" s="56" t="s">
        <v>144</v>
      </c>
      <c r="G6" s="56">
        <f>SUMIF('39Pop2012'!$B$5:$B$39,B6,'39Pop2012'!$E$5:$E$39)</f>
        <v>165162</v>
      </c>
    </row>
    <row r="7" spans="1:7" ht="18" customHeight="1">
      <c r="A7" s="58">
        <v>4</v>
      </c>
      <c r="B7" s="59" t="s">
        <v>17</v>
      </c>
      <c r="C7" s="60">
        <f>SUMIF('6CollegeAct'!B:B,B7,'6CollegeAct'!C:C)</f>
        <v>511</v>
      </c>
      <c r="D7" s="61">
        <f>C7/'39Pop2012'!E8*100000</f>
        <v>14.011969677110475</v>
      </c>
      <c r="E7" s="61">
        <f>SUMIF('6CollegeAct'!B:B,B7,'6CollegeAct'!AF:AF)</f>
        <v>723.218954248366</v>
      </c>
      <c r="F7" s="56" t="s">
        <v>144</v>
      </c>
      <c r="G7" s="56">
        <f>SUMIF('39Pop2012'!$B$5:$B$39,B7,'39Pop2012'!$E$5:$E$39)</f>
        <v>3646882</v>
      </c>
    </row>
    <row r="8" spans="1:7" ht="18" customHeight="1">
      <c r="A8" s="58">
        <v>5</v>
      </c>
      <c r="B8" s="59" t="s">
        <v>18</v>
      </c>
      <c r="C8" s="60">
        <f>SUMIF('6CollegeAct'!B:B,B8,'6CollegeAct'!C:C)</f>
        <v>665</v>
      </c>
      <c r="D8" s="61">
        <f>C8/'39Pop2012'!E9*100000</f>
        <v>6.2632180979689753</v>
      </c>
      <c r="E8" s="61">
        <f>SUMIF('6CollegeAct'!B:B,B8,'6CollegeAct'!AF:AF)</f>
        <v>1687.875</v>
      </c>
      <c r="F8" s="56" t="s">
        <v>145</v>
      </c>
      <c r="G8" s="56">
        <f>SUMIF('39Pop2012'!$B$5:$B$39,B8,'39Pop2012'!$E$5:$E$39)</f>
        <v>10617545</v>
      </c>
    </row>
    <row r="9" spans="1:7" ht="18" customHeight="1">
      <c r="A9" s="58">
        <v>6</v>
      </c>
      <c r="B9" s="59" t="s">
        <v>19</v>
      </c>
      <c r="C9" s="60">
        <f>SUMIF('6CollegeAct'!B:B,B9,'6CollegeAct'!C:C)</f>
        <v>27</v>
      </c>
      <c r="D9" s="61">
        <f>C9/'39Pop2012'!E10*100000</f>
        <v>17.743546606382417</v>
      </c>
      <c r="E9" s="61">
        <f>SUMIF('6CollegeAct'!B:B,B9,'6CollegeAct'!AF:AF)</f>
        <v>1650.8181818181818</v>
      </c>
      <c r="F9" s="56" t="s">
        <v>142</v>
      </c>
      <c r="G9" s="56">
        <f>SUMIF('39Pop2012'!$B$5:$B$39,B9,'39Pop2012'!$E$5:$E$39)</f>
        <v>152168</v>
      </c>
    </row>
    <row r="10" spans="1:7" ht="18" customHeight="1">
      <c r="A10" s="58">
        <v>7</v>
      </c>
      <c r="B10" s="59" t="s">
        <v>56</v>
      </c>
      <c r="C10" s="60">
        <f>SUMIF('6CollegeAct'!B:B,B10,'6CollegeAct'!C:C)</f>
        <v>584</v>
      </c>
      <c r="D10" s="61">
        <f>C10/'39Pop2012'!E11*100000</f>
        <v>19.343378420407795</v>
      </c>
      <c r="E10" s="61">
        <f>SUMIF('6CollegeAct'!B:B,B10,'6CollegeAct'!AF:AF)</f>
        <v>520.61879432624119</v>
      </c>
      <c r="F10" s="56" t="s">
        <v>145</v>
      </c>
      <c r="G10" s="56">
        <f>SUMIF('39Pop2012'!$B$5:$B$39,B10,'39Pop2012'!$E$5:$E$39)</f>
        <v>0</v>
      </c>
    </row>
    <row r="11" spans="1:7" ht="18" customHeight="1">
      <c r="A11" s="58">
        <v>8</v>
      </c>
      <c r="B11" s="59" t="s">
        <v>21</v>
      </c>
      <c r="C11" s="60">
        <f>SUMIF('6CollegeAct'!B:B,B11,'6CollegeAct'!C:C)</f>
        <v>5</v>
      </c>
      <c r="D11" s="61">
        <f>C11/'39Pop2012'!E12*100000</f>
        <v>9.3306212327616773</v>
      </c>
      <c r="E11" s="61">
        <f>SUMIF('6CollegeAct'!B:B,B11,'6CollegeAct'!AF:AF)</f>
        <v>633</v>
      </c>
      <c r="F11" s="56" t="s">
        <v>142</v>
      </c>
      <c r="G11" s="56">
        <f>SUMIF('39Pop2012'!$B$5:$B$39,B11,'39Pop2012'!$E$5:$E$39)</f>
        <v>53587</v>
      </c>
    </row>
    <row r="12" spans="1:7" ht="18" customHeight="1">
      <c r="A12" s="58">
        <v>9</v>
      </c>
      <c r="B12" s="59" t="s">
        <v>22</v>
      </c>
      <c r="C12" s="60">
        <f>SUMIF('6CollegeAct'!B:B,B12,'6CollegeAct'!C:C)</f>
        <v>3</v>
      </c>
      <c r="D12" s="61">
        <f>C12/'39Pop2012'!E13*100000</f>
        <v>6.253517603652055</v>
      </c>
      <c r="E12" s="61">
        <f>SUMIF('6CollegeAct'!B:B,B12,'6CollegeAct'!AF:AF)</f>
        <v>367.33333333333331</v>
      </c>
      <c r="F12" s="56" t="s">
        <v>142</v>
      </c>
      <c r="G12" s="56">
        <f>SUMIF('39Pop2012'!$B$5:$B$39,B12,'39Pop2012'!$E$5:$E$39)</f>
        <v>47973</v>
      </c>
    </row>
    <row r="13" spans="1:7" ht="18" customHeight="1">
      <c r="A13" s="58">
        <v>10</v>
      </c>
      <c r="B13" s="59" t="s">
        <v>23</v>
      </c>
      <c r="C13" s="60">
        <f>SUMIF('6CollegeAct'!B:B,B13,'6CollegeAct'!C:C)</f>
        <v>186</v>
      </c>
      <c r="D13" s="61">
        <f>C13/'39Pop2012'!E14*100000</f>
        <v>8.6580650807201636</v>
      </c>
      <c r="E13" s="61">
        <f>SUMIF('6CollegeAct'!B:B,B13,'6CollegeAct'!AF:AF)</f>
        <v>1080.9818181818182</v>
      </c>
      <c r="F13" s="56" t="s">
        <v>146</v>
      </c>
      <c r="G13" s="56">
        <f>SUMIF('39Pop2012'!$B$5:$B$39,B13,'39Pop2012'!$E$5:$E$39)</f>
        <v>2148286</v>
      </c>
    </row>
    <row r="14" spans="1:7" ht="18" customHeight="1">
      <c r="A14" s="58">
        <v>11</v>
      </c>
      <c r="B14" s="59" t="s">
        <v>24</v>
      </c>
      <c r="C14" s="60">
        <f>SUMIF('6CollegeAct'!B:B,B14,'6CollegeAct'!C:C)</f>
        <v>53</v>
      </c>
      <c r="D14" s="61">
        <f>C14/'39Pop2012'!E15*100000</f>
        <v>33.305683332076512</v>
      </c>
      <c r="E14" s="61">
        <f>SUMIF('6CollegeAct'!B:B,B14,'6CollegeAct'!AF:AF)</f>
        <v>550.30612244897964</v>
      </c>
      <c r="F14" s="56" t="s">
        <v>147</v>
      </c>
      <c r="G14" s="56">
        <f>SUMIF('39Pop2012'!$B$5:$B$39,B14,'39Pop2012'!$E$5:$E$39)</f>
        <v>159132</v>
      </c>
    </row>
    <row r="15" spans="1:7" ht="18" customHeight="1">
      <c r="A15" s="58">
        <v>12</v>
      </c>
      <c r="B15" s="59" t="s">
        <v>25</v>
      </c>
      <c r="C15" s="60">
        <f>SUMIF('6CollegeAct'!B:B,B15,'6CollegeAct'!C:C)</f>
        <v>1863</v>
      </c>
      <c r="D15" s="61">
        <f>C15/'39Pop2012'!E16*100000</f>
        <v>26.116428242695214</v>
      </c>
      <c r="E15" s="61">
        <f>SUMIF('6CollegeAct'!B:B,B15,'6CollegeAct'!AF:AF)</f>
        <v>610.17162471395886</v>
      </c>
      <c r="F15" s="56" t="s">
        <v>147</v>
      </c>
      <c r="G15" s="56">
        <f>SUMIF('39Pop2012'!$B$5:$B$39,B15,'39Pop2012'!$E$5:$E$39)</f>
        <v>7133441</v>
      </c>
    </row>
    <row r="16" spans="1:7" ht="18" customHeight="1">
      <c r="A16" s="58">
        <v>13</v>
      </c>
      <c r="B16" s="59" t="s">
        <v>26</v>
      </c>
      <c r="C16" s="60">
        <f>SUMIF('6CollegeAct'!B:B,B16,'6CollegeAct'!C:C)</f>
        <v>1062</v>
      </c>
      <c r="D16" s="61">
        <f>C16/'39Pop2012'!E17*100000</f>
        <v>33.346039576913483</v>
      </c>
      <c r="E16" s="61">
        <f>SUMIF('6CollegeAct'!B:B,B16,'6CollegeAct'!AF:AF)</f>
        <v>787.88571428571424</v>
      </c>
      <c r="F16" s="56" t="s">
        <v>146</v>
      </c>
      <c r="G16" s="56">
        <f>SUMIF('39Pop2012'!$B$5:$B$39,B16,'39Pop2012'!$E$5:$E$39)</f>
        <v>3184786</v>
      </c>
    </row>
    <row r="17" spans="1:7" ht="18" customHeight="1">
      <c r="A17" s="58">
        <v>14</v>
      </c>
      <c r="B17" s="59" t="s">
        <v>27</v>
      </c>
      <c r="C17" s="60">
        <f>SUMIF('6CollegeAct'!B:B,B17,'6CollegeAct'!C:C)</f>
        <v>295</v>
      </c>
      <c r="D17" s="61">
        <f>C17/'39Pop2012'!E18*100000</f>
        <v>38.209267625481829</v>
      </c>
      <c r="E17" s="61">
        <f>SUMIF('6CollegeAct'!B:B,B17,'6CollegeAct'!AF:AF)</f>
        <v>441.38403041825097</v>
      </c>
      <c r="F17" s="56" t="s">
        <v>146</v>
      </c>
      <c r="G17" s="56">
        <f>SUMIF('39Pop2012'!$B$5:$B$39,B17,'39Pop2012'!$E$5:$E$39)</f>
        <v>772064</v>
      </c>
    </row>
    <row r="18" spans="1:7" ht="18" customHeight="1">
      <c r="A18" s="58">
        <v>15</v>
      </c>
      <c r="B18" s="59" t="s">
        <v>57</v>
      </c>
      <c r="C18" s="60">
        <f>SUMIF('6CollegeAct'!B:B,B18,'6CollegeAct'!C:C)</f>
        <v>329</v>
      </c>
      <c r="D18" s="61">
        <f>C18/'39Pop2012'!E19*100000</f>
        <v>23.388969221822691</v>
      </c>
      <c r="E18" s="61">
        <f>SUMIF('6CollegeAct'!B:B,B18,'6CollegeAct'!AF:AF)</f>
        <v>952.73762376237619</v>
      </c>
      <c r="F18" s="56" t="s">
        <v>146</v>
      </c>
      <c r="G18" s="56">
        <f>SUMIF('39Pop2012'!$B$5:$B$39,B18,'39Pop2012'!$E$5:$E$39)</f>
        <v>1406646</v>
      </c>
    </row>
    <row r="19" spans="1:7" ht="18" customHeight="1">
      <c r="A19" s="58">
        <v>16</v>
      </c>
      <c r="B19" s="59" t="s">
        <v>29</v>
      </c>
      <c r="C19" s="60">
        <f>SUMIF('6CollegeAct'!B:B,B19,'6CollegeAct'!C:C)</f>
        <v>265</v>
      </c>
      <c r="D19" s="61">
        <f>C19/'39Pop2012'!E20*100000</f>
        <v>7.2921295907739418</v>
      </c>
      <c r="E19" s="61">
        <f>SUMIF('6CollegeAct'!B:B,B19,'6CollegeAct'!AF:AF)</f>
        <v>2242.9029126213591</v>
      </c>
      <c r="F19" s="56" t="s">
        <v>145</v>
      </c>
      <c r="G19" s="56">
        <f>SUMIF('39Pop2012'!$B$5:$B$39,B19,'39Pop2012'!$E$5:$E$39)</f>
        <v>3634055</v>
      </c>
    </row>
    <row r="20" spans="1:7" ht="18" customHeight="1">
      <c r="A20" s="58">
        <v>17</v>
      </c>
      <c r="B20" s="59" t="s">
        <v>30</v>
      </c>
      <c r="C20" s="60">
        <f>SUMIF('6CollegeAct'!B:B,B20,'6CollegeAct'!C:C)</f>
        <v>3199</v>
      </c>
      <c r="D20" s="61">
        <f>C20/'39Pop2012'!E21*100000</f>
        <v>43.632189508006483</v>
      </c>
      <c r="E20" s="61">
        <f>SUMIF('6CollegeAct'!B:B,B20,'6CollegeAct'!AF:AF)</f>
        <v>429.18629407850966</v>
      </c>
      <c r="F20" s="56" t="s">
        <v>143</v>
      </c>
      <c r="G20" s="56">
        <f>SUMIF('39Pop2012'!$B$5:$B$39,B20,'39Pop2012'!$E$5:$E$39)</f>
        <v>7331743</v>
      </c>
    </row>
    <row r="21" spans="1:7" ht="18" customHeight="1">
      <c r="A21" s="58">
        <v>18</v>
      </c>
      <c r="B21" s="59" t="s">
        <v>31</v>
      </c>
      <c r="C21" s="60">
        <f>SUMIF('6CollegeAct'!B:B,B21,'6CollegeAct'!C:C)</f>
        <v>1062</v>
      </c>
      <c r="D21" s="61">
        <f>C21/'39Pop2012'!E22*100000</f>
        <v>33.82625599086245</v>
      </c>
      <c r="E21" s="61">
        <f>SUMIF('6CollegeAct'!B:B,B21,'6CollegeAct'!AF:AF)</f>
        <v>525.08048780487809</v>
      </c>
      <c r="F21" s="56" t="s">
        <v>143</v>
      </c>
      <c r="G21" s="56">
        <f>SUMIF('39Pop2012'!$B$5:$B$39,B21,'39Pop2012'!$E$5:$E$39)</f>
        <v>3139573</v>
      </c>
    </row>
    <row r="22" spans="1:7" ht="18" customHeight="1">
      <c r="A22" s="58">
        <v>19</v>
      </c>
      <c r="B22" s="59" t="s">
        <v>32</v>
      </c>
      <c r="C22" s="60">
        <f>SUMIF('6CollegeAct'!B:B,B22,'6CollegeAct'!C:C)</f>
        <v>0</v>
      </c>
      <c r="D22" s="61">
        <f>C22/'39Pop2012'!E23*100000</f>
        <v>0</v>
      </c>
      <c r="E22" s="61">
        <f>SUMIF('6CollegeAct'!B:B,B22,'6CollegeAct'!AF:AF)</f>
        <v>0</v>
      </c>
      <c r="F22" s="56" t="s">
        <v>142</v>
      </c>
      <c r="G22" s="56">
        <f>SUMIF('39Pop2012'!$B$5:$B$39,B22,'39Pop2012'!$E$5:$E$39)</f>
        <v>6834</v>
      </c>
    </row>
    <row r="23" spans="1:7" ht="18" customHeight="1">
      <c r="A23" s="58">
        <v>20</v>
      </c>
      <c r="B23" s="59" t="s">
        <v>33</v>
      </c>
      <c r="C23" s="60">
        <f>SUMIF('6CollegeAct'!B:B,B23,'6CollegeAct'!C:C)</f>
        <v>2277</v>
      </c>
      <c r="D23" s="61">
        <f>C23/'39Pop2012'!E24*100000</f>
        <v>26.450610367872578</v>
      </c>
      <c r="E23" s="61">
        <f>SUMIF('6CollegeAct'!B:B,B23,'6CollegeAct'!AF:AF)</f>
        <v>557.79255319148933</v>
      </c>
      <c r="F23" s="56" t="s">
        <v>146</v>
      </c>
      <c r="G23" s="56">
        <f>SUMIF('39Pop2012'!$B$5:$B$39,B23,'39Pop2012'!$E$5:$E$39)</f>
        <v>8608497</v>
      </c>
    </row>
    <row r="24" spans="1:7" ht="18" customHeight="1">
      <c r="A24" s="58">
        <v>21</v>
      </c>
      <c r="B24" s="59" t="s">
        <v>34</v>
      </c>
      <c r="C24" s="60">
        <f>SUMIF('6CollegeAct'!B:B,B24,'6CollegeAct'!C:C)</f>
        <v>4658</v>
      </c>
      <c r="D24" s="61">
        <f>C24/'39Pop2012'!E25*100000</f>
        <v>34.656634446462569</v>
      </c>
      <c r="E24" s="61">
        <f>SUMIF('6CollegeAct'!B:B,B24,'6CollegeAct'!AF:AF)</f>
        <v>584.84366972477062</v>
      </c>
      <c r="F24" s="56" t="s">
        <v>147</v>
      </c>
      <c r="G24" s="56">
        <f>SUMIF('39Pop2012'!$B$5:$B$39,B24,'39Pop2012'!$E$5:$E$39)</f>
        <v>0</v>
      </c>
    </row>
    <row r="25" spans="1:7" ht="18" customHeight="1">
      <c r="A25" s="58">
        <v>22</v>
      </c>
      <c r="B25" s="59" t="s">
        <v>35</v>
      </c>
      <c r="C25" s="60">
        <f>SUMIF('6CollegeAct'!B:B,B25,'6CollegeAct'!C:C)</f>
        <v>83</v>
      </c>
      <c r="D25" s="61">
        <f>C25/'39Pop2012'!E26*100000</f>
        <v>28.009502983180798</v>
      </c>
      <c r="E25" s="61">
        <f>SUMIF('6CollegeAct'!B:B,B25,'6CollegeAct'!AF:AF)</f>
        <v>1045.9710144927535</v>
      </c>
      <c r="F25" s="56" t="s">
        <v>144</v>
      </c>
      <c r="G25" s="56">
        <f>SUMIF('39Pop2012'!$B$5:$B$39,B25,'39Pop2012'!$E$5:$E$39)</f>
        <v>296328</v>
      </c>
    </row>
    <row r="26" spans="1:7" ht="18" customHeight="1">
      <c r="A26" s="58">
        <v>23</v>
      </c>
      <c r="B26" s="59" t="s">
        <v>36</v>
      </c>
      <c r="C26" s="60">
        <f>SUMIF('6CollegeAct'!B:B,B26,'6CollegeAct'!C:C)</f>
        <v>62</v>
      </c>
      <c r="D26" s="61">
        <f>C26/'39Pop2012'!E27*100000</f>
        <v>17.665629523255944</v>
      </c>
      <c r="E26" s="61">
        <f>SUMIF('6CollegeAct'!B:B,B26,'6CollegeAct'!AF:AF)</f>
        <v>855.25</v>
      </c>
      <c r="F26" s="56" t="s">
        <v>144</v>
      </c>
      <c r="G26" s="56">
        <f>SUMIF('39Pop2012'!$B$5:$B$39,B26,'39Pop2012'!$E$5:$E$39)</f>
        <v>350964</v>
      </c>
    </row>
    <row r="27" spans="1:7" ht="18" customHeight="1">
      <c r="A27" s="58">
        <v>24</v>
      </c>
      <c r="B27" s="59" t="s">
        <v>37</v>
      </c>
      <c r="C27" s="60">
        <f>SUMIF('6CollegeAct'!B:B,B27,'6CollegeAct'!C:C)</f>
        <v>29</v>
      </c>
      <c r="D27" s="61">
        <f>C27/'39Pop2012'!E28*100000</f>
        <v>21.79353258133121</v>
      </c>
      <c r="E27" s="61">
        <f>SUMIF('6CollegeAct'!B:B,B27,'6CollegeAct'!AF:AF)</f>
        <v>678.0344827586207</v>
      </c>
      <c r="F27" s="56" t="s">
        <v>144</v>
      </c>
      <c r="G27" s="56">
        <f>SUMIF('39Pop2012'!$B$5:$B$39,B27,'39Pop2012'!$E$5:$E$39)</f>
        <v>133067</v>
      </c>
    </row>
    <row r="28" spans="1:7" ht="18" customHeight="1">
      <c r="A28" s="58">
        <v>25</v>
      </c>
      <c r="B28" s="59" t="s">
        <v>38</v>
      </c>
      <c r="C28" s="60">
        <f>SUMIF('6CollegeAct'!B:B,B28,'6CollegeAct'!C:C)</f>
        <v>59</v>
      </c>
      <c r="D28" s="61">
        <f>C28/'39Pop2012'!E29*100000</f>
        <v>23.381337729553216</v>
      </c>
      <c r="E28" s="61">
        <f>SUMIF('6CollegeAct'!B:B,B28,'6CollegeAct'!AF:AF)</f>
        <v>380.0344827586207</v>
      </c>
      <c r="F28" s="56" t="s">
        <v>144</v>
      </c>
      <c r="G28" s="56">
        <f>SUMIF('39Pop2012'!$B$5:$B$39,B28,'39Pop2012'!$E$5:$E$39)</f>
        <v>252338</v>
      </c>
    </row>
    <row r="29" spans="1:7" ht="18" customHeight="1">
      <c r="A29" s="58">
        <v>26</v>
      </c>
      <c r="B29" s="59" t="s">
        <v>39</v>
      </c>
      <c r="C29" s="60">
        <f>SUMIF('6CollegeAct'!B:B,B29,'6CollegeAct'!C:C)</f>
        <v>1097</v>
      </c>
      <c r="D29" s="61">
        <f>C29/'39Pop2012'!E30*100000</f>
        <v>23.33847900345333</v>
      </c>
      <c r="E29" s="61">
        <f>SUMIF('6CollegeAct'!B:B,B29,'6CollegeAct'!AF:AF)</f>
        <v>545.26285714285711</v>
      </c>
      <c r="F29" s="56" t="s">
        <v>145</v>
      </c>
      <c r="G29" s="56">
        <f>SUMIF('39Pop2012'!$B$5:$B$39,B29,'39Pop2012'!$E$5:$E$39)</f>
        <v>4700392</v>
      </c>
    </row>
    <row r="30" spans="1:7" ht="18" customHeight="1">
      <c r="A30" s="58">
        <v>27</v>
      </c>
      <c r="B30" s="59" t="s">
        <v>40</v>
      </c>
      <c r="C30" s="60">
        <f>SUMIF('6CollegeAct'!B:B,B30,'6CollegeAct'!C:C)</f>
        <v>83</v>
      </c>
      <c r="D30" s="61">
        <f>C30/'39Pop2012'!E31*100000</f>
        <v>61.268177456263373</v>
      </c>
      <c r="E30" s="61">
        <f>SUMIF('6CollegeAct'!B:B,B30,'6CollegeAct'!AF:AF)</f>
        <v>486.47297297297297</v>
      </c>
      <c r="F30" s="56" t="s">
        <v>142</v>
      </c>
      <c r="G30" s="56">
        <f>SUMIF('39Pop2012'!$B$5:$B$39,B30,'39Pop2012'!$E$5:$E$39)</f>
        <v>135470</v>
      </c>
    </row>
    <row r="31" spans="1:7" ht="18" customHeight="1">
      <c r="A31" s="58">
        <v>28</v>
      </c>
      <c r="B31" s="59" t="s">
        <v>41</v>
      </c>
      <c r="C31" s="60">
        <f>SUMIF('6CollegeAct'!B:B,B31,'6CollegeAct'!C:C)</f>
        <v>969</v>
      </c>
      <c r="D31" s="61">
        <f>C31/'39Pop2012'!E32*100000</f>
        <v>28.684848538671261</v>
      </c>
      <c r="E31" s="61">
        <f>SUMIF('6CollegeAct'!B:B,B31,'6CollegeAct'!AF:AF)</f>
        <v>691.15625</v>
      </c>
      <c r="F31" s="56" t="s">
        <v>146</v>
      </c>
      <c r="G31" s="56">
        <f>SUMIF('39Pop2012'!$B$5:$B$39,B31,'39Pop2012'!$E$5:$E$39)</f>
        <v>3378090</v>
      </c>
    </row>
    <row r="32" spans="1:7" ht="18" customHeight="1">
      <c r="A32" s="58">
        <v>29</v>
      </c>
      <c r="B32" s="59" t="s">
        <v>42</v>
      </c>
      <c r="C32" s="60">
        <f>SUMIF('6CollegeAct'!B:B,B32,'6CollegeAct'!C:C)</f>
        <v>2681</v>
      </c>
      <c r="D32" s="61">
        <f>C32/'39Pop2012'!E33*100000</f>
        <v>32.006884166238571</v>
      </c>
      <c r="E32" s="61">
        <f>SUMIF('6CollegeAct'!B:B,B32,'6CollegeAct'!AF:AF)</f>
        <v>658.6007036059807</v>
      </c>
      <c r="F32" s="56" t="s">
        <v>147</v>
      </c>
      <c r="G32" s="56">
        <f>SUMIF('39Pop2012'!$B$5:$B$39,B32,'39Pop2012'!$E$5:$E$39)</f>
        <v>8376323</v>
      </c>
    </row>
    <row r="33" spans="1:7" ht="18" customHeight="1">
      <c r="A33" s="58">
        <v>30</v>
      </c>
      <c r="B33" s="59" t="s">
        <v>43</v>
      </c>
      <c r="C33" s="60">
        <f>SUMIF('6CollegeAct'!B:B,B33,'6CollegeAct'!C:C)</f>
        <v>12</v>
      </c>
      <c r="D33" s="61">
        <f>C33/'39Pop2012'!E34*100000</f>
        <v>14.968379298731431</v>
      </c>
      <c r="E33" s="61">
        <f>SUMIF('6CollegeAct'!B:B,B33,'6CollegeAct'!AF:AF)</f>
        <v>491.18181818181819</v>
      </c>
      <c r="F33" s="56" t="s">
        <v>144</v>
      </c>
      <c r="G33" s="56">
        <f>SUMIF('39Pop2012'!$B$5:$B$39,B33,'39Pop2012'!$E$5:$E$39)</f>
        <v>80169</v>
      </c>
    </row>
    <row r="34" spans="1:7" ht="18" customHeight="1">
      <c r="A34" s="58">
        <v>31</v>
      </c>
      <c r="B34" s="59" t="s">
        <v>44</v>
      </c>
      <c r="C34" s="60">
        <f>SUMIF('6CollegeAct'!B:B,B34,'6CollegeAct'!C:C)</f>
        <v>2499</v>
      </c>
      <c r="D34" s="61">
        <f>C34/'39Pop2012'!E35*100000</f>
        <v>32.674717888002469</v>
      </c>
      <c r="E34" s="61">
        <f>SUMIF('6CollegeAct'!B:B,B34,'6CollegeAct'!AF:AF)</f>
        <v>811.04522400676251</v>
      </c>
      <c r="F34" s="56" t="s">
        <v>143</v>
      </c>
      <c r="G34" s="56">
        <f>SUMIF('39Pop2012'!$B$5:$B$39,B34,'39Pop2012'!$E$5:$E$39)</f>
        <v>7648115</v>
      </c>
    </row>
    <row r="35" spans="1:7" ht="18" customHeight="1">
      <c r="A35" s="58">
        <v>32</v>
      </c>
      <c r="B35" s="59" t="s">
        <v>45</v>
      </c>
      <c r="C35" s="60">
        <f>SUMIF('6CollegeAct'!B:B,B35,'6CollegeAct'!C:C)</f>
        <v>46</v>
      </c>
      <c r="D35" s="61">
        <f>C35/'39Pop2012'!E36*100000</f>
        <v>10.291196105453439</v>
      </c>
      <c r="E35" s="61">
        <f>SUMIF('6CollegeAct'!B:B,B35,'6CollegeAct'!AF:AF)</f>
        <v>980.91111111111115</v>
      </c>
      <c r="F35" s="56" t="s">
        <v>144</v>
      </c>
      <c r="G35" s="56">
        <f>SUMIF('39Pop2012'!$B$5:$B$39,B35,'39Pop2012'!$E$5:$E$39)</f>
        <v>446984</v>
      </c>
    </row>
    <row r="36" spans="1:7" ht="18" customHeight="1">
      <c r="A36" s="58">
        <v>33</v>
      </c>
      <c r="B36" s="59" t="s">
        <v>47</v>
      </c>
      <c r="C36" s="60">
        <f>SUMIF('6CollegeAct'!B:B,B36,'6CollegeAct'!C:C)</f>
        <v>4986</v>
      </c>
      <c r="D36" s="61">
        <f>C36/'39Pop2012'!E37*100000</f>
        <v>20.848728051967775</v>
      </c>
      <c r="E36" s="61">
        <f>SUMIF('6CollegeAct'!B:B,B36,'6CollegeAct'!AF:AF)</f>
        <v>1068.4605137963845</v>
      </c>
      <c r="F36" s="56" t="s">
        <v>146</v>
      </c>
      <c r="G36" s="56">
        <f>SUMIF('39Pop2012'!$B$5:$B$39,B36,'39Pop2012'!$E$5:$E$39)</f>
        <v>23915128</v>
      </c>
    </row>
    <row r="37" spans="1:7" ht="18" customHeight="1">
      <c r="A37" s="58">
        <v>34</v>
      </c>
      <c r="B37" s="59" t="s">
        <v>58</v>
      </c>
      <c r="C37" s="60">
        <f>SUMIF('6CollegeAct'!B:B,B37,'6CollegeAct'!C:C)</f>
        <v>396</v>
      </c>
      <c r="D37" s="61">
        <f>C37/'39Pop2012'!E38*100000</f>
        <v>31.919266824113553</v>
      </c>
      <c r="E37" s="61">
        <f>SUMIF('6CollegeAct'!B:B,B37,'6CollegeAct'!AF:AF)</f>
        <v>1075.6267281105991</v>
      </c>
      <c r="F37" s="56" t="s">
        <v>146</v>
      </c>
      <c r="G37" s="56">
        <f>SUMIF('39Pop2012'!$B$5:$B$39,B37,'39Pop2012'!$E$5:$E$39)</f>
        <v>0</v>
      </c>
    </row>
    <row r="38" spans="1:7" ht="18" customHeight="1">
      <c r="A38" s="58">
        <v>35</v>
      </c>
      <c r="B38" s="59" t="s">
        <v>48</v>
      </c>
      <c r="C38" s="60">
        <f>SUMIF('6CollegeAct'!B:B,B38,'6CollegeAct'!C:C)</f>
        <v>950</v>
      </c>
      <c r="D38" s="61">
        <f>C38/'39Pop2012'!E39*100000</f>
        <v>8.670133016268089</v>
      </c>
      <c r="E38" s="61">
        <f>SUMIF('6CollegeAct'!B:B,B38,'6CollegeAct'!AF:AF)</f>
        <v>1535.1446327683616</v>
      </c>
      <c r="F38" s="56" t="s">
        <v>145</v>
      </c>
      <c r="G38" s="56">
        <f>SUMIF('39Pop2012'!$B$5:$B$39,B38,'39Pop2012'!$E$5:$E$39)</f>
        <v>10957156</v>
      </c>
    </row>
    <row r="39" spans="1:7" s="64" customFormat="1" ht="18" customHeight="1">
      <c r="A39" s="326" t="s">
        <v>49</v>
      </c>
      <c r="B39" s="326"/>
      <c r="C39" s="62">
        <f>SUM(C4:C38)</f>
        <v>35829</v>
      </c>
      <c r="D39" s="63">
        <f>C39/'39Pop2012'!E40*100000</f>
        <v>25.490418063701629</v>
      </c>
      <c r="E39" s="63">
        <f>SUMIF('6CollegeAct'!A:A,A39,'6CollegeAct'!AF:AF)</f>
        <v>698.70078772802651</v>
      </c>
      <c r="G39" s="64">
        <f>SUM(G4:G38)</f>
        <v>122858520</v>
      </c>
    </row>
    <row r="40" spans="1:7">
      <c r="D40" s="65">
        <f>MAX($D$4:$D$38)</f>
        <v>61.268177456263373</v>
      </c>
      <c r="G40" s="210"/>
    </row>
    <row r="41" spans="1:7">
      <c r="D41" s="65">
        <f>MIN($D$4:$D$38)</f>
        <v>0</v>
      </c>
    </row>
  </sheetData>
  <mergeCells count="2">
    <mergeCell ref="A1:E1"/>
    <mergeCell ref="A39:B39"/>
  </mergeCells>
  <pageMargins left="0.7" right="0.16" top="0.66" bottom="0.75" header="0.3" footer="0.3"/>
  <pageSetup paperSize="9" firstPageNumber="2" orientation="portrait" useFirstPageNumber="1" r:id="rId1"/>
  <headerFooter>
    <oddFooter>&amp;L&amp;"Arial,Italic"&amp;9AISHE 2012-13&amp;CT-&amp;P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L40"/>
  <sheetViews>
    <sheetView view="pageBreakPreview" zoomScaleSheetLayoutView="100" workbookViewId="0">
      <selection activeCell="G8" sqref="G8"/>
    </sheetView>
  </sheetViews>
  <sheetFormatPr defaultRowHeight="14.25"/>
  <cols>
    <col min="1" max="1" width="5.140625" style="184" customWidth="1"/>
    <col min="2" max="2" width="20.42578125" style="184" customWidth="1"/>
    <col min="3" max="7" width="11.5703125" style="184" customWidth="1"/>
    <col min="8" max="8" width="14.28515625" style="184" customWidth="1"/>
    <col min="9" max="9" width="9.140625" style="184"/>
    <col min="10" max="10" width="10.7109375" style="184" customWidth="1"/>
    <col min="11" max="259" width="9.140625" style="184"/>
    <col min="260" max="260" width="5.140625" style="184" customWidth="1"/>
    <col min="261" max="261" width="22.5703125" style="184" customWidth="1"/>
    <col min="262" max="262" width="17.7109375" style="184" customWidth="1"/>
    <col min="263" max="263" width="19" style="184" customWidth="1"/>
    <col min="264" max="264" width="22.140625" style="184" customWidth="1"/>
    <col min="265" max="515" width="9.140625" style="184"/>
    <col min="516" max="516" width="5.140625" style="184" customWidth="1"/>
    <col min="517" max="517" width="22.5703125" style="184" customWidth="1"/>
    <col min="518" max="518" width="17.7109375" style="184" customWidth="1"/>
    <col min="519" max="519" width="19" style="184" customWidth="1"/>
    <col min="520" max="520" width="22.140625" style="184" customWidth="1"/>
    <col min="521" max="771" width="9.140625" style="184"/>
    <col min="772" max="772" width="5.140625" style="184" customWidth="1"/>
    <col min="773" max="773" width="22.5703125" style="184" customWidth="1"/>
    <col min="774" max="774" width="17.7109375" style="184" customWidth="1"/>
    <col min="775" max="775" width="19" style="184" customWidth="1"/>
    <col min="776" max="776" width="22.140625" style="184" customWidth="1"/>
    <col min="777" max="1027" width="9.140625" style="184"/>
    <col min="1028" max="1028" width="5.140625" style="184" customWidth="1"/>
    <col min="1029" max="1029" width="22.5703125" style="184" customWidth="1"/>
    <col min="1030" max="1030" width="17.7109375" style="184" customWidth="1"/>
    <col min="1031" max="1031" width="19" style="184" customWidth="1"/>
    <col min="1032" max="1032" width="22.140625" style="184" customWidth="1"/>
    <col min="1033" max="1283" width="9.140625" style="184"/>
    <col min="1284" max="1284" width="5.140625" style="184" customWidth="1"/>
    <col min="1285" max="1285" width="22.5703125" style="184" customWidth="1"/>
    <col min="1286" max="1286" width="17.7109375" style="184" customWidth="1"/>
    <col min="1287" max="1287" width="19" style="184" customWidth="1"/>
    <col min="1288" max="1288" width="22.140625" style="184" customWidth="1"/>
    <col min="1289" max="1539" width="9.140625" style="184"/>
    <col min="1540" max="1540" width="5.140625" style="184" customWidth="1"/>
    <col min="1541" max="1541" width="22.5703125" style="184" customWidth="1"/>
    <col min="1542" max="1542" width="17.7109375" style="184" customWidth="1"/>
    <col min="1543" max="1543" width="19" style="184" customWidth="1"/>
    <col min="1544" max="1544" width="22.140625" style="184" customWidth="1"/>
    <col min="1545" max="1795" width="9.140625" style="184"/>
    <col min="1796" max="1796" width="5.140625" style="184" customWidth="1"/>
    <col min="1797" max="1797" width="22.5703125" style="184" customWidth="1"/>
    <col min="1798" max="1798" width="17.7109375" style="184" customWidth="1"/>
    <col min="1799" max="1799" width="19" style="184" customWidth="1"/>
    <col min="1800" max="1800" width="22.140625" style="184" customWidth="1"/>
    <col min="1801" max="2051" width="9.140625" style="184"/>
    <col min="2052" max="2052" width="5.140625" style="184" customWidth="1"/>
    <col min="2053" max="2053" width="22.5703125" style="184" customWidth="1"/>
    <col min="2054" max="2054" width="17.7109375" style="184" customWidth="1"/>
    <col min="2055" max="2055" width="19" style="184" customWidth="1"/>
    <col min="2056" max="2056" width="22.140625" style="184" customWidth="1"/>
    <col min="2057" max="2307" width="9.140625" style="184"/>
    <col min="2308" max="2308" width="5.140625" style="184" customWidth="1"/>
    <col min="2309" max="2309" width="22.5703125" style="184" customWidth="1"/>
    <col min="2310" max="2310" width="17.7109375" style="184" customWidth="1"/>
    <col min="2311" max="2311" width="19" style="184" customWidth="1"/>
    <col min="2312" max="2312" width="22.140625" style="184" customWidth="1"/>
    <col min="2313" max="2563" width="9.140625" style="184"/>
    <col min="2564" max="2564" width="5.140625" style="184" customWidth="1"/>
    <col min="2565" max="2565" width="22.5703125" style="184" customWidth="1"/>
    <col min="2566" max="2566" width="17.7109375" style="184" customWidth="1"/>
    <col min="2567" max="2567" width="19" style="184" customWidth="1"/>
    <col min="2568" max="2568" width="22.140625" style="184" customWidth="1"/>
    <col min="2569" max="2819" width="9.140625" style="184"/>
    <col min="2820" max="2820" width="5.140625" style="184" customWidth="1"/>
    <col min="2821" max="2821" width="22.5703125" style="184" customWidth="1"/>
    <col min="2822" max="2822" width="17.7109375" style="184" customWidth="1"/>
    <col min="2823" max="2823" width="19" style="184" customWidth="1"/>
    <col min="2824" max="2824" width="22.140625" style="184" customWidth="1"/>
    <col min="2825" max="3075" width="9.140625" style="184"/>
    <col min="3076" max="3076" width="5.140625" style="184" customWidth="1"/>
    <col min="3077" max="3077" width="22.5703125" style="184" customWidth="1"/>
    <col min="3078" max="3078" width="17.7109375" style="184" customWidth="1"/>
    <col min="3079" max="3079" width="19" style="184" customWidth="1"/>
    <col min="3080" max="3080" width="22.140625" style="184" customWidth="1"/>
    <col min="3081" max="3331" width="9.140625" style="184"/>
    <col min="3332" max="3332" width="5.140625" style="184" customWidth="1"/>
    <col min="3333" max="3333" width="22.5703125" style="184" customWidth="1"/>
    <col min="3334" max="3334" width="17.7109375" style="184" customWidth="1"/>
    <col min="3335" max="3335" width="19" style="184" customWidth="1"/>
    <col min="3336" max="3336" width="22.140625" style="184" customWidth="1"/>
    <col min="3337" max="3587" width="9.140625" style="184"/>
    <col min="3588" max="3588" width="5.140625" style="184" customWidth="1"/>
    <col min="3589" max="3589" width="22.5703125" style="184" customWidth="1"/>
    <col min="3590" max="3590" width="17.7109375" style="184" customWidth="1"/>
    <col min="3591" max="3591" width="19" style="184" customWidth="1"/>
    <col min="3592" max="3592" width="22.140625" style="184" customWidth="1"/>
    <col min="3593" max="3843" width="9.140625" style="184"/>
    <col min="3844" max="3844" width="5.140625" style="184" customWidth="1"/>
    <col min="3845" max="3845" width="22.5703125" style="184" customWidth="1"/>
    <col min="3846" max="3846" width="17.7109375" style="184" customWidth="1"/>
    <col min="3847" max="3847" width="19" style="184" customWidth="1"/>
    <col min="3848" max="3848" width="22.140625" style="184" customWidth="1"/>
    <col min="3849" max="4099" width="9.140625" style="184"/>
    <col min="4100" max="4100" width="5.140625" style="184" customWidth="1"/>
    <col min="4101" max="4101" width="22.5703125" style="184" customWidth="1"/>
    <col min="4102" max="4102" width="17.7109375" style="184" customWidth="1"/>
    <col min="4103" max="4103" width="19" style="184" customWidth="1"/>
    <col min="4104" max="4104" width="22.140625" style="184" customWidth="1"/>
    <col min="4105" max="4355" width="9.140625" style="184"/>
    <col min="4356" max="4356" width="5.140625" style="184" customWidth="1"/>
    <col min="4357" max="4357" width="22.5703125" style="184" customWidth="1"/>
    <col min="4358" max="4358" width="17.7109375" style="184" customWidth="1"/>
    <col min="4359" max="4359" width="19" style="184" customWidth="1"/>
    <col min="4360" max="4360" width="22.140625" style="184" customWidth="1"/>
    <col min="4361" max="4611" width="9.140625" style="184"/>
    <col min="4612" max="4612" width="5.140625" style="184" customWidth="1"/>
    <col min="4613" max="4613" width="22.5703125" style="184" customWidth="1"/>
    <col min="4614" max="4614" width="17.7109375" style="184" customWidth="1"/>
    <col min="4615" max="4615" width="19" style="184" customWidth="1"/>
    <col min="4616" max="4616" width="22.140625" style="184" customWidth="1"/>
    <col min="4617" max="4867" width="9.140625" style="184"/>
    <col min="4868" max="4868" width="5.140625" style="184" customWidth="1"/>
    <col min="4869" max="4869" width="22.5703125" style="184" customWidth="1"/>
    <col min="4870" max="4870" width="17.7109375" style="184" customWidth="1"/>
    <col min="4871" max="4871" width="19" style="184" customWidth="1"/>
    <col min="4872" max="4872" width="22.140625" style="184" customWidth="1"/>
    <col min="4873" max="5123" width="9.140625" style="184"/>
    <col min="5124" max="5124" width="5.140625" style="184" customWidth="1"/>
    <col min="5125" max="5125" width="22.5703125" style="184" customWidth="1"/>
    <col min="5126" max="5126" width="17.7109375" style="184" customWidth="1"/>
    <col min="5127" max="5127" width="19" style="184" customWidth="1"/>
    <col min="5128" max="5128" width="22.140625" style="184" customWidth="1"/>
    <col min="5129" max="5379" width="9.140625" style="184"/>
    <col min="5380" max="5380" width="5.140625" style="184" customWidth="1"/>
    <col min="5381" max="5381" width="22.5703125" style="184" customWidth="1"/>
    <col min="5382" max="5382" width="17.7109375" style="184" customWidth="1"/>
    <col min="5383" max="5383" width="19" style="184" customWidth="1"/>
    <col min="5384" max="5384" width="22.140625" style="184" customWidth="1"/>
    <col min="5385" max="5635" width="9.140625" style="184"/>
    <col min="5636" max="5636" width="5.140625" style="184" customWidth="1"/>
    <col min="5637" max="5637" width="22.5703125" style="184" customWidth="1"/>
    <col min="5638" max="5638" width="17.7109375" style="184" customWidth="1"/>
    <col min="5639" max="5639" width="19" style="184" customWidth="1"/>
    <col min="5640" max="5640" width="22.140625" style="184" customWidth="1"/>
    <col min="5641" max="5891" width="9.140625" style="184"/>
    <col min="5892" max="5892" width="5.140625" style="184" customWidth="1"/>
    <col min="5893" max="5893" width="22.5703125" style="184" customWidth="1"/>
    <col min="5894" max="5894" width="17.7109375" style="184" customWidth="1"/>
    <col min="5895" max="5895" width="19" style="184" customWidth="1"/>
    <col min="5896" max="5896" width="22.140625" style="184" customWidth="1"/>
    <col min="5897" max="6147" width="9.140625" style="184"/>
    <col min="6148" max="6148" width="5.140625" style="184" customWidth="1"/>
    <col min="6149" max="6149" width="22.5703125" style="184" customWidth="1"/>
    <col min="6150" max="6150" width="17.7109375" style="184" customWidth="1"/>
    <col min="6151" max="6151" width="19" style="184" customWidth="1"/>
    <col min="6152" max="6152" width="22.140625" style="184" customWidth="1"/>
    <col min="6153" max="6403" width="9.140625" style="184"/>
    <col min="6404" max="6404" width="5.140625" style="184" customWidth="1"/>
    <col min="6405" max="6405" width="22.5703125" style="184" customWidth="1"/>
    <col min="6406" max="6406" width="17.7109375" style="184" customWidth="1"/>
    <col min="6407" max="6407" width="19" style="184" customWidth="1"/>
    <col min="6408" max="6408" width="22.140625" style="184" customWidth="1"/>
    <col min="6409" max="6659" width="9.140625" style="184"/>
    <col min="6660" max="6660" width="5.140625" style="184" customWidth="1"/>
    <col min="6661" max="6661" width="22.5703125" style="184" customWidth="1"/>
    <col min="6662" max="6662" width="17.7109375" style="184" customWidth="1"/>
    <col min="6663" max="6663" width="19" style="184" customWidth="1"/>
    <col min="6664" max="6664" width="22.140625" style="184" customWidth="1"/>
    <col min="6665" max="6915" width="9.140625" style="184"/>
    <col min="6916" max="6916" width="5.140625" style="184" customWidth="1"/>
    <col min="6917" max="6917" width="22.5703125" style="184" customWidth="1"/>
    <col min="6918" max="6918" width="17.7109375" style="184" customWidth="1"/>
    <col min="6919" max="6919" width="19" style="184" customWidth="1"/>
    <col min="6920" max="6920" width="22.140625" style="184" customWidth="1"/>
    <col min="6921" max="7171" width="9.140625" style="184"/>
    <col min="7172" max="7172" width="5.140625" style="184" customWidth="1"/>
    <col min="7173" max="7173" width="22.5703125" style="184" customWidth="1"/>
    <col min="7174" max="7174" width="17.7109375" style="184" customWidth="1"/>
    <col min="7175" max="7175" width="19" style="184" customWidth="1"/>
    <col min="7176" max="7176" width="22.140625" style="184" customWidth="1"/>
    <col min="7177" max="7427" width="9.140625" style="184"/>
    <col min="7428" max="7428" width="5.140625" style="184" customWidth="1"/>
    <col min="7429" max="7429" width="22.5703125" style="184" customWidth="1"/>
    <col min="7430" max="7430" width="17.7109375" style="184" customWidth="1"/>
    <col min="7431" max="7431" width="19" style="184" customWidth="1"/>
    <col min="7432" max="7432" width="22.140625" style="184" customWidth="1"/>
    <col min="7433" max="7683" width="9.140625" style="184"/>
    <col min="7684" max="7684" width="5.140625" style="184" customWidth="1"/>
    <col min="7685" max="7685" width="22.5703125" style="184" customWidth="1"/>
    <col min="7686" max="7686" width="17.7109375" style="184" customWidth="1"/>
    <col min="7687" max="7687" width="19" style="184" customWidth="1"/>
    <col min="7688" max="7688" width="22.140625" style="184" customWidth="1"/>
    <col min="7689" max="7939" width="9.140625" style="184"/>
    <col min="7940" max="7940" width="5.140625" style="184" customWidth="1"/>
    <col min="7941" max="7941" width="22.5703125" style="184" customWidth="1"/>
    <col min="7942" max="7942" width="17.7109375" style="184" customWidth="1"/>
    <col min="7943" max="7943" width="19" style="184" customWidth="1"/>
    <col min="7944" max="7944" width="22.140625" style="184" customWidth="1"/>
    <col min="7945" max="8195" width="9.140625" style="184"/>
    <col min="8196" max="8196" width="5.140625" style="184" customWidth="1"/>
    <col min="8197" max="8197" width="22.5703125" style="184" customWidth="1"/>
    <col min="8198" max="8198" width="17.7109375" style="184" customWidth="1"/>
    <col min="8199" max="8199" width="19" style="184" customWidth="1"/>
    <col min="8200" max="8200" width="22.140625" style="184" customWidth="1"/>
    <col min="8201" max="8451" width="9.140625" style="184"/>
    <col min="8452" max="8452" width="5.140625" style="184" customWidth="1"/>
    <col min="8453" max="8453" width="22.5703125" style="184" customWidth="1"/>
    <col min="8454" max="8454" width="17.7109375" style="184" customWidth="1"/>
    <col min="8455" max="8455" width="19" style="184" customWidth="1"/>
    <col min="8456" max="8456" width="22.140625" style="184" customWidth="1"/>
    <col min="8457" max="8707" width="9.140625" style="184"/>
    <col min="8708" max="8708" width="5.140625" style="184" customWidth="1"/>
    <col min="8709" max="8709" width="22.5703125" style="184" customWidth="1"/>
    <col min="8710" max="8710" width="17.7109375" style="184" customWidth="1"/>
    <col min="8711" max="8711" width="19" style="184" customWidth="1"/>
    <col min="8712" max="8712" width="22.140625" style="184" customWidth="1"/>
    <col min="8713" max="8963" width="9.140625" style="184"/>
    <col min="8964" max="8964" width="5.140625" style="184" customWidth="1"/>
    <col min="8965" max="8965" width="22.5703125" style="184" customWidth="1"/>
    <col min="8966" max="8966" width="17.7109375" style="184" customWidth="1"/>
    <col min="8967" max="8967" width="19" style="184" customWidth="1"/>
    <col min="8968" max="8968" width="22.140625" style="184" customWidth="1"/>
    <col min="8969" max="9219" width="9.140625" style="184"/>
    <col min="9220" max="9220" width="5.140625" style="184" customWidth="1"/>
    <col min="9221" max="9221" width="22.5703125" style="184" customWidth="1"/>
    <col min="9222" max="9222" width="17.7109375" style="184" customWidth="1"/>
    <col min="9223" max="9223" width="19" style="184" customWidth="1"/>
    <col min="9224" max="9224" width="22.140625" style="184" customWidth="1"/>
    <col min="9225" max="9475" width="9.140625" style="184"/>
    <col min="9476" max="9476" width="5.140625" style="184" customWidth="1"/>
    <col min="9477" max="9477" width="22.5703125" style="184" customWidth="1"/>
    <col min="9478" max="9478" width="17.7109375" style="184" customWidth="1"/>
    <col min="9479" max="9479" width="19" style="184" customWidth="1"/>
    <col min="9480" max="9480" width="22.140625" style="184" customWidth="1"/>
    <col min="9481" max="9731" width="9.140625" style="184"/>
    <col min="9732" max="9732" width="5.140625" style="184" customWidth="1"/>
    <col min="9733" max="9733" width="22.5703125" style="184" customWidth="1"/>
    <col min="9734" max="9734" width="17.7109375" style="184" customWidth="1"/>
    <col min="9735" max="9735" width="19" style="184" customWidth="1"/>
    <col min="9736" max="9736" width="22.140625" style="184" customWidth="1"/>
    <col min="9737" max="9987" width="9.140625" style="184"/>
    <col min="9988" max="9988" width="5.140625" style="184" customWidth="1"/>
    <col min="9989" max="9989" width="22.5703125" style="184" customWidth="1"/>
    <col min="9990" max="9990" width="17.7109375" style="184" customWidth="1"/>
    <col min="9991" max="9991" width="19" style="184" customWidth="1"/>
    <col min="9992" max="9992" width="22.140625" style="184" customWidth="1"/>
    <col min="9993" max="10243" width="9.140625" style="184"/>
    <col min="10244" max="10244" width="5.140625" style="184" customWidth="1"/>
    <col min="10245" max="10245" width="22.5703125" style="184" customWidth="1"/>
    <col min="10246" max="10246" width="17.7109375" style="184" customWidth="1"/>
    <col min="10247" max="10247" width="19" style="184" customWidth="1"/>
    <col min="10248" max="10248" width="22.140625" style="184" customWidth="1"/>
    <col min="10249" max="10499" width="9.140625" style="184"/>
    <col min="10500" max="10500" width="5.140625" style="184" customWidth="1"/>
    <col min="10501" max="10501" width="22.5703125" style="184" customWidth="1"/>
    <col min="10502" max="10502" width="17.7109375" style="184" customWidth="1"/>
    <col min="10503" max="10503" width="19" style="184" customWidth="1"/>
    <col min="10504" max="10504" width="22.140625" style="184" customWidth="1"/>
    <col min="10505" max="10755" width="9.140625" style="184"/>
    <col min="10756" max="10756" width="5.140625" style="184" customWidth="1"/>
    <col min="10757" max="10757" width="22.5703125" style="184" customWidth="1"/>
    <col min="10758" max="10758" width="17.7109375" style="184" customWidth="1"/>
    <col min="10759" max="10759" width="19" style="184" customWidth="1"/>
    <col min="10760" max="10760" width="22.140625" style="184" customWidth="1"/>
    <col min="10761" max="11011" width="9.140625" style="184"/>
    <col min="11012" max="11012" width="5.140625" style="184" customWidth="1"/>
    <col min="11013" max="11013" width="22.5703125" style="184" customWidth="1"/>
    <col min="11014" max="11014" width="17.7109375" style="184" customWidth="1"/>
    <col min="11015" max="11015" width="19" style="184" customWidth="1"/>
    <col min="11016" max="11016" width="22.140625" style="184" customWidth="1"/>
    <col min="11017" max="11267" width="9.140625" style="184"/>
    <col min="11268" max="11268" width="5.140625" style="184" customWidth="1"/>
    <col min="11269" max="11269" width="22.5703125" style="184" customWidth="1"/>
    <col min="11270" max="11270" width="17.7109375" style="184" customWidth="1"/>
    <col min="11271" max="11271" width="19" style="184" customWidth="1"/>
    <col min="11272" max="11272" width="22.140625" style="184" customWidth="1"/>
    <col min="11273" max="11523" width="9.140625" style="184"/>
    <col min="11524" max="11524" width="5.140625" style="184" customWidth="1"/>
    <col min="11525" max="11525" width="22.5703125" style="184" customWidth="1"/>
    <col min="11526" max="11526" width="17.7109375" style="184" customWidth="1"/>
    <col min="11527" max="11527" width="19" style="184" customWidth="1"/>
    <col min="11528" max="11528" width="22.140625" style="184" customWidth="1"/>
    <col min="11529" max="11779" width="9.140625" style="184"/>
    <col min="11780" max="11780" width="5.140625" style="184" customWidth="1"/>
    <col min="11781" max="11781" width="22.5703125" style="184" customWidth="1"/>
    <col min="11782" max="11782" width="17.7109375" style="184" customWidth="1"/>
    <col min="11783" max="11783" width="19" style="184" customWidth="1"/>
    <col min="11784" max="11784" width="22.140625" style="184" customWidth="1"/>
    <col min="11785" max="12035" width="9.140625" style="184"/>
    <col min="12036" max="12036" width="5.140625" style="184" customWidth="1"/>
    <col min="12037" max="12037" width="22.5703125" style="184" customWidth="1"/>
    <col min="12038" max="12038" width="17.7109375" style="184" customWidth="1"/>
    <col min="12039" max="12039" width="19" style="184" customWidth="1"/>
    <col min="12040" max="12040" width="22.140625" style="184" customWidth="1"/>
    <col min="12041" max="12291" width="9.140625" style="184"/>
    <col min="12292" max="12292" width="5.140625" style="184" customWidth="1"/>
    <col min="12293" max="12293" width="22.5703125" style="184" customWidth="1"/>
    <col min="12294" max="12294" width="17.7109375" style="184" customWidth="1"/>
    <col min="12295" max="12295" width="19" style="184" customWidth="1"/>
    <col min="12296" max="12296" width="22.140625" style="184" customWidth="1"/>
    <col min="12297" max="12547" width="9.140625" style="184"/>
    <col min="12548" max="12548" width="5.140625" style="184" customWidth="1"/>
    <col min="12549" max="12549" width="22.5703125" style="184" customWidth="1"/>
    <col min="12550" max="12550" width="17.7109375" style="184" customWidth="1"/>
    <col min="12551" max="12551" width="19" style="184" customWidth="1"/>
    <col min="12552" max="12552" width="22.140625" style="184" customWidth="1"/>
    <col min="12553" max="12803" width="9.140625" style="184"/>
    <col min="12804" max="12804" width="5.140625" style="184" customWidth="1"/>
    <col min="12805" max="12805" width="22.5703125" style="184" customWidth="1"/>
    <col min="12806" max="12806" width="17.7109375" style="184" customWidth="1"/>
    <col min="12807" max="12807" width="19" style="184" customWidth="1"/>
    <col min="12808" max="12808" width="22.140625" style="184" customWidth="1"/>
    <col min="12809" max="13059" width="9.140625" style="184"/>
    <col min="13060" max="13060" width="5.140625" style="184" customWidth="1"/>
    <col min="13061" max="13061" width="22.5703125" style="184" customWidth="1"/>
    <col min="13062" max="13062" width="17.7109375" style="184" customWidth="1"/>
    <col min="13063" max="13063" width="19" style="184" customWidth="1"/>
    <col min="13064" max="13064" width="22.140625" style="184" customWidth="1"/>
    <col min="13065" max="13315" width="9.140625" style="184"/>
    <col min="13316" max="13316" width="5.140625" style="184" customWidth="1"/>
    <col min="13317" max="13317" width="22.5703125" style="184" customWidth="1"/>
    <col min="13318" max="13318" width="17.7109375" style="184" customWidth="1"/>
    <col min="13319" max="13319" width="19" style="184" customWidth="1"/>
    <col min="13320" max="13320" width="22.140625" style="184" customWidth="1"/>
    <col min="13321" max="13571" width="9.140625" style="184"/>
    <col min="13572" max="13572" width="5.140625" style="184" customWidth="1"/>
    <col min="13573" max="13573" width="22.5703125" style="184" customWidth="1"/>
    <col min="13574" max="13574" width="17.7109375" style="184" customWidth="1"/>
    <col min="13575" max="13575" width="19" style="184" customWidth="1"/>
    <col min="13576" max="13576" width="22.140625" style="184" customWidth="1"/>
    <col min="13577" max="13827" width="9.140625" style="184"/>
    <col min="13828" max="13828" width="5.140625" style="184" customWidth="1"/>
    <col min="13829" max="13829" width="22.5703125" style="184" customWidth="1"/>
    <col min="13830" max="13830" width="17.7109375" style="184" customWidth="1"/>
    <col min="13831" max="13831" width="19" style="184" customWidth="1"/>
    <col min="13832" max="13832" width="22.140625" style="184" customWidth="1"/>
    <col min="13833" max="14083" width="9.140625" style="184"/>
    <col min="14084" max="14084" width="5.140625" style="184" customWidth="1"/>
    <col min="14085" max="14085" width="22.5703125" style="184" customWidth="1"/>
    <col min="14086" max="14086" width="17.7109375" style="184" customWidth="1"/>
    <col min="14087" max="14087" width="19" style="184" customWidth="1"/>
    <col min="14088" max="14088" width="22.140625" style="184" customWidth="1"/>
    <col min="14089" max="14339" width="9.140625" style="184"/>
    <col min="14340" max="14340" width="5.140625" style="184" customWidth="1"/>
    <col min="14341" max="14341" width="22.5703125" style="184" customWidth="1"/>
    <col min="14342" max="14342" width="17.7109375" style="184" customWidth="1"/>
    <col min="14343" max="14343" width="19" style="184" customWidth="1"/>
    <col min="14344" max="14344" width="22.140625" style="184" customWidth="1"/>
    <col min="14345" max="14595" width="9.140625" style="184"/>
    <col min="14596" max="14596" width="5.140625" style="184" customWidth="1"/>
    <col min="14597" max="14597" width="22.5703125" style="184" customWidth="1"/>
    <col min="14598" max="14598" width="17.7109375" style="184" customWidth="1"/>
    <col min="14599" max="14599" width="19" style="184" customWidth="1"/>
    <col min="14600" max="14600" width="22.140625" style="184" customWidth="1"/>
    <col min="14601" max="14851" width="9.140625" style="184"/>
    <col min="14852" max="14852" width="5.140625" style="184" customWidth="1"/>
    <col min="14853" max="14853" width="22.5703125" style="184" customWidth="1"/>
    <col min="14854" max="14854" width="17.7109375" style="184" customWidth="1"/>
    <col min="14855" max="14855" width="19" style="184" customWidth="1"/>
    <col min="14856" max="14856" width="22.140625" style="184" customWidth="1"/>
    <col min="14857" max="15107" width="9.140625" style="184"/>
    <col min="15108" max="15108" width="5.140625" style="184" customWidth="1"/>
    <col min="15109" max="15109" width="22.5703125" style="184" customWidth="1"/>
    <col min="15110" max="15110" width="17.7109375" style="184" customWidth="1"/>
    <col min="15111" max="15111" width="19" style="184" customWidth="1"/>
    <col min="15112" max="15112" width="22.140625" style="184" customWidth="1"/>
    <col min="15113" max="15363" width="9.140625" style="184"/>
    <col min="15364" max="15364" width="5.140625" style="184" customWidth="1"/>
    <col min="15365" max="15365" width="22.5703125" style="184" customWidth="1"/>
    <col min="15366" max="15366" width="17.7109375" style="184" customWidth="1"/>
    <col min="15367" max="15367" width="19" style="184" customWidth="1"/>
    <col min="15368" max="15368" width="22.140625" style="184" customWidth="1"/>
    <col min="15369" max="15619" width="9.140625" style="184"/>
    <col min="15620" max="15620" width="5.140625" style="184" customWidth="1"/>
    <col min="15621" max="15621" width="22.5703125" style="184" customWidth="1"/>
    <col min="15622" max="15622" width="17.7109375" style="184" customWidth="1"/>
    <col min="15623" max="15623" width="19" style="184" customWidth="1"/>
    <col min="15624" max="15624" width="22.140625" style="184" customWidth="1"/>
    <col min="15625" max="15875" width="9.140625" style="184"/>
    <col min="15876" max="15876" width="5.140625" style="184" customWidth="1"/>
    <col min="15877" max="15877" width="22.5703125" style="184" customWidth="1"/>
    <col min="15878" max="15878" width="17.7109375" style="184" customWidth="1"/>
    <col min="15879" max="15879" width="19" style="184" customWidth="1"/>
    <col min="15880" max="15880" width="22.140625" style="184" customWidth="1"/>
    <col min="15881" max="16131" width="9.140625" style="184"/>
    <col min="16132" max="16132" width="5.140625" style="184" customWidth="1"/>
    <col min="16133" max="16133" width="22.5703125" style="184" customWidth="1"/>
    <col min="16134" max="16134" width="17.7109375" style="184" customWidth="1"/>
    <col min="16135" max="16135" width="19" style="184" customWidth="1"/>
    <col min="16136" max="16136" width="22.140625" style="184" customWidth="1"/>
    <col min="16137" max="16384" width="9.140625" style="184"/>
  </cols>
  <sheetData>
    <row r="1" spans="1:12" s="170" customFormat="1" ht="23.25" customHeight="1">
      <c r="A1" s="368" t="s">
        <v>244</v>
      </c>
      <c r="B1" s="368"/>
      <c r="C1" s="368"/>
      <c r="D1" s="368"/>
      <c r="E1" s="368"/>
      <c r="F1" s="368"/>
      <c r="G1" s="368"/>
      <c r="H1" s="368"/>
      <c r="I1" s="169"/>
      <c r="J1" s="169"/>
      <c r="K1" s="169"/>
      <c r="L1" s="169"/>
    </row>
    <row r="2" spans="1:12" s="174" customFormat="1" ht="39" customHeight="1">
      <c r="A2" s="393" t="s">
        <v>82</v>
      </c>
      <c r="B2" s="393" t="s">
        <v>129</v>
      </c>
      <c r="C2" s="391" t="s">
        <v>204</v>
      </c>
      <c r="D2" s="392"/>
      <c r="E2" s="391" t="s">
        <v>201</v>
      </c>
      <c r="F2" s="392"/>
      <c r="G2" s="391" t="s">
        <v>203</v>
      </c>
      <c r="H2" s="392"/>
    </row>
    <row r="3" spans="1:12" s="174" customFormat="1" ht="46.5" customHeight="1">
      <c r="A3" s="394"/>
      <c r="B3" s="394"/>
      <c r="C3" s="171" t="s">
        <v>202</v>
      </c>
      <c r="D3" s="171" t="s">
        <v>200</v>
      </c>
      <c r="E3" s="171" t="s">
        <v>202</v>
      </c>
      <c r="F3" s="171" t="s">
        <v>200</v>
      </c>
      <c r="G3" s="171" t="s">
        <v>202</v>
      </c>
      <c r="H3" s="171" t="s">
        <v>200</v>
      </c>
      <c r="J3" s="303" t="s">
        <v>205</v>
      </c>
    </row>
    <row r="4" spans="1:12" s="177" customFormat="1" ht="33" customHeight="1">
      <c r="A4" s="175">
        <v>1</v>
      </c>
      <c r="B4" s="178" t="s">
        <v>55</v>
      </c>
      <c r="C4" s="300">
        <f>ROUND('4TotalEnr'!AC5/'13TeacherCategory'!D4,0)</f>
        <v>40</v>
      </c>
      <c r="D4" s="300">
        <f>ROUND('4aTotalRegularEnr'!AC5/'13TeacherCategory'!D4,0)</f>
        <v>20</v>
      </c>
      <c r="E4" s="300">
        <f>ROUND(('4TotalEnr'!AC5-'7AllSAAct'!AK6)/'14aTeacherPostEstimatedUC'!S4,0)</f>
        <v>42</v>
      </c>
      <c r="F4" s="300">
        <f>ROUND(('4aTotalRegularEnr'!AC5-'7AllSAAct'!AK6)/'14aTeacherPostEstimatedUC'!S4,0)</f>
        <v>20</v>
      </c>
      <c r="G4" s="300" t="str">
        <f>IF('14bTeacherPostEstimatedU'!S4=0,"-",ROUND('5UnivActwithConsUnit'!AE5/'14bTeacherPostEstimatedU'!S4,0))</f>
        <v>-</v>
      </c>
      <c r="H4" s="300" t="str">
        <f>IF('14bTeacherPostEstimatedU'!S4=0,"-",ROUND(J4/'14bTeacherPostEstimatedU'!S4,0))</f>
        <v>-</v>
      </c>
      <c r="J4" s="177">
        <v>0</v>
      </c>
    </row>
    <row r="5" spans="1:12" s="177" customFormat="1" ht="20.100000000000001" customHeight="1">
      <c r="A5" s="175">
        <v>2</v>
      </c>
      <c r="B5" s="176" t="s">
        <v>15</v>
      </c>
      <c r="C5" s="300">
        <f>ROUND('4TotalEnr'!AC6/'13TeacherCategory'!D5,0)</f>
        <v>17</v>
      </c>
      <c r="D5" s="300">
        <f>ROUND('4aTotalRegularEnr'!AC6/'13TeacherCategory'!D5,0)</f>
        <v>13</v>
      </c>
      <c r="E5" s="300">
        <f>ROUND(('4TotalEnr'!AC6-'7AllSAAct'!AK7)/'14aTeacherPostEstimatedUC'!S5,0)</f>
        <v>17</v>
      </c>
      <c r="F5" s="300">
        <f>ROUND(('4aTotalRegularEnr'!AC6-'7AllSAAct'!AK7)/'14aTeacherPostEstimatedUC'!S5,0)</f>
        <v>13</v>
      </c>
      <c r="G5" s="300">
        <f>IF('14bTeacherPostEstimatedU'!S5=0,"-",ROUND('5UnivActwithConsUnit'!AE6/'14bTeacherPostEstimatedU'!S5,0))</f>
        <v>92</v>
      </c>
      <c r="H5" s="300">
        <f>IF('14bTeacherPostEstimatedU'!S5=0,"-",ROUND(J5/'14bTeacherPostEstimatedU'!S5,0))</f>
        <v>12</v>
      </c>
      <c r="J5" s="177">
        <v>94914</v>
      </c>
    </row>
    <row r="6" spans="1:12" s="177" customFormat="1" ht="20.100000000000001" customHeight="1">
      <c r="A6" s="175">
        <v>3</v>
      </c>
      <c r="B6" s="176" t="s">
        <v>16</v>
      </c>
      <c r="C6" s="300">
        <f>ROUND('4TotalEnr'!AC7/'13TeacherCategory'!D6,0)</f>
        <v>36</v>
      </c>
      <c r="D6" s="300">
        <f>ROUND('4aTotalRegularEnr'!AC7/'13TeacherCategory'!D6,0)</f>
        <v>29</v>
      </c>
      <c r="E6" s="300">
        <f>ROUND(('4TotalEnr'!AC7-'7AllSAAct'!AK8)/'14aTeacherPostEstimatedUC'!S6,0)</f>
        <v>40</v>
      </c>
      <c r="F6" s="300">
        <f>ROUND(('4aTotalRegularEnr'!AC7-'7AllSAAct'!AK8)/'14aTeacherPostEstimatedUC'!S6,0)</f>
        <v>32</v>
      </c>
      <c r="G6" s="300">
        <f>IF('14bTeacherPostEstimatedU'!S6=0,"-",ROUND('5UnivActwithConsUnit'!AE7/'14bTeacherPostEstimatedU'!S6,0))</f>
        <v>39</v>
      </c>
      <c r="H6" s="300">
        <f>IF('14bTeacherPostEstimatedU'!S6=0,"-",ROUND(J6/'14bTeacherPostEstimatedU'!S6,0))</f>
        <v>13</v>
      </c>
      <c r="J6" s="177">
        <v>3043</v>
      </c>
    </row>
    <row r="7" spans="1:12" s="177" customFormat="1" ht="20.100000000000001" customHeight="1">
      <c r="A7" s="175">
        <v>4</v>
      </c>
      <c r="B7" s="178" t="s">
        <v>17</v>
      </c>
      <c r="C7" s="300">
        <f>ROUND('4TotalEnr'!AC8/'13TeacherCategory'!D7,0)</f>
        <v>22</v>
      </c>
      <c r="D7" s="300">
        <f>ROUND('4aTotalRegularEnr'!AC8/'13TeacherCategory'!D7,0)</f>
        <v>16</v>
      </c>
      <c r="E7" s="300">
        <f>ROUND(('4TotalEnr'!AC8-'7AllSAAct'!AK9)/'14aTeacherPostEstimatedUC'!S7,0)</f>
        <v>22</v>
      </c>
      <c r="F7" s="300">
        <f>ROUND(('4aTotalRegularEnr'!AC8-'7AllSAAct'!AK9)/'14aTeacherPostEstimatedUC'!S7,0)</f>
        <v>17</v>
      </c>
      <c r="G7" s="300">
        <f>IF('14bTeacherPostEstimatedU'!S7=0,"-",ROUND('5UnivActwithConsUnit'!AE8/'14bTeacherPostEstimatedU'!S7,0))</f>
        <v>64</v>
      </c>
      <c r="H7" s="300">
        <f>IF('14bTeacherPostEstimatedU'!S7=0,"-",ROUND(J7/'14bTeacherPostEstimatedU'!S7,0))</f>
        <v>12</v>
      </c>
      <c r="J7" s="177">
        <v>26497</v>
      </c>
    </row>
    <row r="8" spans="1:12" s="177" customFormat="1" ht="20.100000000000001" customHeight="1">
      <c r="A8" s="175">
        <v>5</v>
      </c>
      <c r="B8" s="178" t="s">
        <v>18</v>
      </c>
      <c r="C8" s="300">
        <f>ROUND('4TotalEnr'!AC9/'13TeacherCategory'!D8,0)</f>
        <v>42</v>
      </c>
      <c r="D8" s="300">
        <f>ROUND('4aTotalRegularEnr'!AC9/'13TeacherCategory'!D8,0)</f>
        <v>39</v>
      </c>
      <c r="E8" s="300">
        <f>ROUND(('4TotalEnr'!AC9-'7AllSAAct'!AK10)/'14aTeacherPostEstimatedUC'!S8,0)</f>
        <v>42</v>
      </c>
      <c r="F8" s="300">
        <f>ROUND(('4aTotalRegularEnr'!AC9-'7AllSAAct'!AK10)/'14aTeacherPostEstimatedUC'!S8,0)</f>
        <v>39</v>
      </c>
      <c r="G8" s="300">
        <f>IF('14bTeacherPostEstimatedU'!S8=0,"-",ROUND('5UnivActwithConsUnit'!AE9/'14bTeacherPostEstimatedU'!S8,0))</f>
        <v>92</v>
      </c>
      <c r="H8" s="300">
        <f>IF('14bTeacherPostEstimatedU'!S8=0,"-",ROUND(J8/'14bTeacherPostEstimatedU'!S8,0))</f>
        <v>36</v>
      </c>
      <c r="J8" s="177">
        <v>57229</v>
      </c>
    </row>
    <row r="9" spans="1:12" s="177" customFormat="1" ht="20.100000000000001" customHeight="1">
      <c r="A9" s="175">
        <v>6</v>
      </c>
      <c r="B9" s="176" t="s">
        <v>19</v>
      </c>
      <c r="C9" s="300">
        <f>ROUND('4TotalEnr'!AC10/'13TeacherCategory'!D9,0)</f>
        <v>32</v>
      </c>
      <c r="D9" s="300">
        <f>ROUND('4aTotalRegularEnr'!AC10/'13TeacherCategory'!D9,0)</f>
        <v>23</v>
      </c>
      <c r="E9" s="300">
        <f>ROUND(('4TotalEnr'!AC10-'7AllSAAct'!AK11)/'14aTeacherPostEstimatedUC'!S9,0)</f>
        <v>32</v>
      </c>
      <c r="F9" s="300">
        <f>ROUND(('4aTotalRegularEnr'!AC10-'7AllSAAct'!AK11)/'14aTeacherPostEstimatedUC'!S9,0)</f>
        <v>23</v>
      </c>
      <c r="G9" s="300">
        <f>IF('14bTeacherPostEstimatedU'!S9=0,"-",ROUND('5UnivActwithConsUnit'!AE10/'14bTeacherPostEstimatedU'!S9,0))</f>
        <v>42</v>
      </c>
      <c r="H9" s="300">
        <f>IF('14bTeacherPostEstimatedU'!S9=0,"-",ROUND(J9/'14bTeacherPostEstimatedU'!S9,0))</f>
        <v>14</v>
      </c>
      <c r="J9" s="177">
        <v>13704</v>
      </c>
    </row>
    <row r="10" spans="1:12" s="177" customFormat="1" ht="20.100000000000001" customHeight="1">
      <c r="A10" s="175">
        <v>7</v>
      </c>
      <c r="B10" s="176" t="s">
        <v>56</v>
      </c>
      <c r="C10" s="300">
        <f>ROUND('4TotalEnr'!AC11/'13TeacherCategory'!D10,0)</f>
        <v>23</v>
      </c>
      <c r="D10" s="300">
        <f>ROUND('4aTotalRegularEnr'!AC11/'13TeacherCategory'!D10,0)</f>
        <v>22</v>
      </c>
      <c r="E10" s="300">
        <f>ROUND(('4TotalEnr'!AC11-'7AllSAAct'!AK12)/'14aTeacherPostEstimatedUC'!S10,0)</f>
        <v>24</v>
      </c>
      <c r="F10" s="300">
        <f>ROUND(('4aTotalRegularEnr'!AC11-'7AllSAAct'!AK12)/'14aTeacherPostEstimatedUC'!S10,0)</f>
        <v>22</v>
      </c>
      <c r="G10" s="300">
        <f>IF('14bTeacherPostEstimatedU'!S10=0,"-",ROUND('5UnivActwithConsUnit'!AE11/'14bTeacherPostEstimatedU'!S10,0))</f>
        <v>45</v>
      </c>
      <c r="H10" s="300">
        <f>IF('14bTeacherPostEstimatedU'!S10=0,"-",ROUND(J10/'14bTeacherPostEstimatedU'!S10,0))</f>
        <v>20</v>
      </c>
      <c r="J10" s="177">
        <v>25523</v>
      </c>
    </row>
    <row r="11" spans="1:12" s="177" customFormat="1" ht="20.100000000000001" customHeight="1">
      <c r="A11" s="175">
        <v>8</v>
      </c>
      <c r="B11" s="176" t="s">
        <v>21</v>
      </c>
      <c r="C11" s="300">
        <f>ROUND('4TotalEnr'!AC12/'13TeacherCategory'!D11,0)</f>
        <v>24</v>
      </c>
      <c r="D11" s="300">
        <f>ROUND('4aTotalRegularEnr'!AC12/'13TeacherCategory'!D11,0)</f>
        <v>24</v>
      </c>
      <c r="E11" s="300">
        <f>ROUND(('4TotalEnr'!AC12-'7AllSAAct'!AK13)/'14aTeacherPostEstimatedUC'!S11,0)</f>
        <v>25</v>
      </c>
      <c r="F11" s="300">
        <f>ROUND(('4aTotalRegularEnr'!AC12-'7AllSAAct'!AK13)/'14aTeacherPostEstimatedUC'!S11,0)</f>
        <v>25</v>
      </c>
      <c r="G11" s="300">
        <f>IF('14bTeacherPostEstimatedU'!S11=0,"-",ROUND('5UnivActwithConsUnit'!AE12/'14bTeacherPostEstimatedU'!S11,0))</f>
        <v>20</v>
      </c>
      <c r="H11" s="300">
        <f>IF('14bTeacherPostEstimatedU'!S11=0,"-",ROUND(J11/'14bTeacherPostEstimatedU'!S11,0))</f>
        <v>15</v>
      </c>
      <c r="J11" s="177">
        <v>118</v>
      </c>
    </row>
    <row r="12" spans="1:12" s="177" customFormat="1" ht="20.100000000000001" customHeight="1">
      <c r="A12" s="175">
        <v>9</v>
      </c>
      <c r="B12" s="176" t="s">
        <v>22</v>
      </c>
      <c r="C12" s="300">
        <f>ROUND('4TotalEnr'!AC13/'13TeacherCategory'!D12,0)</f>
        <v>13</v>
      </c>
      <c r="D12" s="300">
        <f>ROUND('4aTotalRegularEnr'!AC13/'13TeacherCategory'!D12,0)</f>
        <v>13</v>
      </c>
      <c r="E12" s="300">
        <f>ROUND(('4TotalEnr'!AC13-'7AllSAAct'!AK14)/'14aTeacherPostEstimatedUC'!S12,0)</f>
        <v>9</v>
      </c>
      <c r="F12" s="300">
        <f>ROUND(('4aTotalRegularEnr'!AC13-'7AllSAAct'!AK14)/'14aTeacherPostEstimatedUC'!S12,0)</f>
        <v>9</v>
      </c>
      <c r="G12" s="300" t="str">
        <f>IF('14bTeacherPostEstimatedU'!S12=0,"-",ROUND('5UnivActwithConsUnit'!AE13/'14bTeacherPostEstimatedU'!S12,0))</f>
        <v>-</v>
      </c>
      <c r="H12" s="300" t="str">
        <f>IF('14bTeacherPostEstimatedU'!S12=0,"-",ROUND(J12/'14bTeacherPostEstimatedU'!S12,0))</f>
        <v>-</v>
      </c>
      <c r="J12" s="177">
        <v>0</v>
      </c>
    </row>
    <row r="13" spans="1:12" s="177" customFormat="1" ht="20.100000000000001" customHeight="1">
      <c r="A13" s="175">
        <v>10</v>
      </c>
      <c r="B13" s="176" t="s">
        <v>23</v>
      </c>
      <c r="C13" s="300">
        <f>ROUND('4TotalEnr'!AC14/'13TeacherCategory'!D13,0)</f>
        <v>46</v>
      </c>
      <c r="D13" s="300">
        <f>ROUND('4aTotalRegularEnr'!AC14/'13TeacherCategory'!D13,0)</f>
        <v>16</v>
      </c>
      <c r="E13" s="300">
        <f>ROUND(('4TotalEnr'!AC14-'7AllSAAct'!AK15)/'14aTeacherPostEstimatedUC'!S13,0)</f>
        <v>48</v>
      </c>
      <c r="F13" s="300">
        <f>ROUND(('4aTotalRegularEnr'!AC14-'7AllSAAct'!AK15)/'14aTeacherPostEstimatedUC'!S13,0)</f>
        <v>16</v>
      </c>
      <c r="G13" s="300">
        <f>IF('14bTeacherPostEstimatedU'!S13=0,"-",ROUND('5UnivActwithConsUnit'!AE14/'14bTeacherPostEstimatedU'!S13,0))</f>
        <v>113</v>
      </c>
      <c r="H13" s="300">
        <f>IF('14bTeacherPostEstimatedU'!S13=0,"-",ROUND(J13/'14bTeacherPostEstimatedU'!S13,0))</f>
        <v>15</v>
      </c>
      <c r="J13" s="177">
        <v>82317</v>
      </c>
    </row>
    <row r="14" spans="1:12" s="177" customFormat="1" ht="20.100000000000001" customHeight="1">
      <c r="A14" s="175">
        <v>11</v>
      </c>
      <c r="B14" s="176" t="s">
        <v>24</v>
      </c>
      <c r="C14" s="300">
        <f>ROUND('4TotalEnr'!AC15/'13TeacherCategory'!D14,0)</f>
        <v>17</v>
      </c>
      <c r="D14" s="300">
        <f>ROUND('4aTotalRegularEnr'!AC15/'13TeacherCategory'!D14,0)</f>
        <v>15</v>
      </c>
      <c r="E14" s="300">
        <f>ROUND(('4TotalEnr'!AC15-'7AllSAAct'!AK16)/'14aTeacherPostEstimatedUC'!S14,0)</f>
        <v>18</v>
      </c>
      <c r="F14" s="300">
        <f>ROUND(('4aTotalRegularEnr'!AC15-'7AllSAAct'!AK16)/'14aTeacherPostEstimatedUC'!S14,0)</f>
        <v>15</v>
      </c>
      <c r="G14" s="300">
        <f>IF('14bTeacherPostEstimatedU'!S14=0,"-",ROUND('5UnivActwithConsUnit'!AE15/'14bTeacherPostEstimatedU'!S14,0))</f>
        <v>66</v>
      </c>
      <c r="H14" s="300">
        <f>IF('14bTeacherPostEstimatedU'!S14=0,"-",ROUND(J14/'14bTeacherPostEstimatedU'!S14,0))</f>
        <v>12</v>
      </c>
      <c r="J14" s="177">
        <v>1270</v>
      </c>
    </row>
    <row r="15" spans="1:12" s="177" customFormat="1" ht="20.100000000000001" customHeight="1">
      <c r="A15" s="175">
        <v>12</v>
      </c>
      <c r="B15" s="176" t="s">
        <v>25</v>
      </c>
      <c r="C15" s="300">
        <f>ROUND('4TotalEnr'!AC16/'13TeacherCategory'!D15,0)</f>
        <v>26</v>
      </c>
      <c r="D15" s="300">
        <f>ROUND('4aTotalRegularEnr'!AC16/'13TeacherCategory'!D15,0)</f>
        <v>26</v>
      </c>
      <c r="E15" s="300">
        <f>ROUND(('4TotalEnr'!AC16-'7AllSAAct'!AK17)/'14aTeacherPostEstimatedUC'!S15,0)</f>
        <v>27</v>
      </c>
      <c r="F15" s="300">
        <f>ROUND(('4aTotalRegularEnr'!AC16-'7AllSAAct'!AK17)/'14aTeacherPostEstimatedUC'!S15,0)</f>
        <v>27</v>
      </c>
      <c r="G15" s="300">
        <f>IF('14bTeacherPostEstimatedU'!S15=0,"-",ROUND('5UnivActwithConsUnit'!AE16/'14bTeacherPostEstimatedU'!S15,0))</f>
        <v>25</v>
      </c>
      <c r="H15" s="300">
        <f>IF('14bTeacherPostEstimatedU'!S15=0,"-",ROUND(J15/'14bTeacherPostEstimatedU'!S15,0))</f>
        <v>18</v>
      </c>
      <c r="J15" s="177">
        <v>127279</v>
      </c>
    </row>
    <row r="16" spans="1:12" s="177" customFormat="1" ht="20.100000000000001" customHeight="1">
      <c r="A16" s="175">
        <v>13</v>
      </c>
      <c r="B16" s="176" t="s">
        <v>26</v>
      </c>
      <c r="C16" s="300">
        <f>ROUND('4TotalEnr'!AC17/'13TeacherCategory'!D16,0)</f>
        <v>21</v>
      </c>
      <c r="D16" s="300">
        <f>ROUND('4aTotalRegularEnr'!AC17/'13TeacherCategory'!D16,0)</f>
        <v>20</v>
      </c>
      <c r="E16" s="300">
        <f>ROUND(('4TotalEnr'!AC17-'7AllSAAct'!AK18)/'14aTeacherPostEstimatedUC'!S16,0)</f>
        <v>21</v>
      </c>
      <c r="F16" s="300">
        <f>ROUND(('4aTotalRegularEnr'!AC17-'7AllSAAct'!AK18)/'14aTeacherPostEstimatedUC'!S16,0)</f>
        <v>21</v>
      </c>
      <c r="G16" s="300">
        <f>IF('14bTeacherPostEstimatedU'!S16=0,"-",ROUND('5UnivActwithConsUnit'!AE17/'14bTeacherPostEstimatedU'!S16,0))</f>
        <v>17</v>
      </c>
      <c r="H16" s="300">
        <f>IF('14bTeacherPostEstimatedU'!S16=0,"-",ROUND(J16/'14bTeacherPostEstimatedU'!S16,0))</f>
        <v>14</v>
      </c>
      <c r="J16" s="177">
        <v>71980</v>
      </c>
    </row>
    <row r="17" spans="1:10" s="177" customFormat="1" ht="20.100000000000001" customHeight="1">
      <c r="A17" s="179">
        <v>14</v>
      </c>
      <c r="B17" s="176" t="s">
        <v>27</v>
      </c>
      <c r="C17" s="300">
        <f>ROUND('4TotalEnr'!AC18/'13TeacherCategory'!D17,0)</f>
        <v>21</v>
      </c>
      <c r="D17" s="300">
        <f>ROUND('4aTotalRegularEnr'!AC18/'13TeacherCategory'!D17,0)</f>
        <v>18</v>
      </c>
      <c r="E17" s="300">
        <f>ROUND(('4TotalEnr'!AC18-'7AllSAAct'!AK19)/'14aTeacherPostEstimatedUC'!S17,0)</f>
        <v>22</v>
      </c>
      <c r="F17" s="300">
        <f>ROUND(('4aTotalRegularEnr'!AC18-'7AllSAAct'!AK19)/'14aTeacherPostEstimatedUC'!S17,0)</f>
        <v>19</v>
      </c>
      <c r="G17" s="300">
        <f>IF('14bTeacherPostEstimatedU'!S17=0,"-",ROUND('5UnivActwithConsUnit'!AE18/'14bTeacherPostEstimatedU'!S17,0))</f>
        <v>22</v>
      </c>
      <c r="H17" s="300">
        <f>IF('14bTeacherPostEstimatedU'!S17=0,"-",ROUND(J17/'14bTeacherPostEstimatedU'!S17,0))</f>
        <v>10</v>
      </c>
      <c r="J17" s="177">
        <v>22763</v>
      </c>
    </row>
    <row r="18" spans="1:10" s="177" customFormat="1" ht="20.100000000000001" customHeight="1">
      <c r="A18" s="175">
        <v>15</v>
      </c>
      <c r="B18" s="176" t="s">
        <v>57</v>
      </c>
      <c r="C18" s="300">
        <f>ROUND('4TotalEnr'!AC19/'13TeacherCategory'!D18,0)</f>
        <v>36</v>
      </c>
      <c r="D18" s="300">
        <f>ROUND('4aTotalRegularEnr'!AC19/'13TeacherCategory'!D18,0)</f>
        <v>29</v>
      </c>
      <c r="E18" s="300">
        <f>ROUND(('4TotalEnr'!AC19-'7AllSAAct'!AK20)/'14aTeacherPostEstimatedUC'!S18,0)</f>
        <v>37</v>
      </c>
      <c r="F18" s="300">
        <f>ROUND(('4aTotalRegularEnr'!AC19-'7AllSAAct'!AK20)/'14aTeacherPostEstimatedUC'!S18,0)</f>
        <v>30</v>
      </c>
      <c r="G18" s="300">
        <f>IF('14bTeacherPostEstimatedU'!S18=0,"-",ROUND('5UnivActwithConsUnit'!AE19/'14bTeacherPostEstimatedU'!S18,0))</f>
        <v>59</v>
      </c>
      <c r="H18" s="300">
        <f>IF('14bTeacherPostEstimatedU'!S18=0,"-",ROUND(J18/'14bTeacherPostEstimatedU'!S18,0))</f>
        <v>12</v>
      </c>
      <c r="J18" s="177">
        <v>17956</v>
      </c>
    </row>
    <row r="19" spans="1:10" s="177" customFormat="1" ht="20.100000000000001" customHeight="1">
      <c r="A19" s="175">
        <v>16</v>
      </c>
      <c r="B19" s="176" t="s">
        <v>29</v>
      </c>
      <c r="C19" s="300">
        <f>ROUND('4TotalEnr'!AC20/'13TeacherCategory'!D19,0)</f>
        <v>41</v>
      </c>
      <c r="D19" s="300">
        <f>ROUND('4aTotalRegularEnr'!AC20/'13TeacherCategory'!D19,0)</f>
        <v>38</v>
      </c>
      <c r="E19" s="300">
        <f>ROUND(('4TotalEnr'!AC20-'7AllSAAct'!AK21)/'14aTeacherPostEstimatedUC'!S19,0)</f>
        <v>41</v>
      </c>
      <c r="F19" s="300">
        <f>ROUND(('4aTotalRegularEnr'!AC20-'7AllSAAct'!AK21)/'14aTeacherPostEstimatedUC'!S19,0)</f>
        <v>38</v>
      </c>
      <c r="G19" s="300">
        <f>IF('14bTeacherPostEstimatedU'!S19=0,"-",ROUND('5UnivActwithConsUnit'!AE20/'14bTeacherPostEstimatedU'!S19,0))</f>
        <v>48</v>
      </c>
      <c r="H19" s="300">
        <f>IF('14bTeacherPostEstimatedU'!S19=0,"-",ROUND(J19/'14bTeacherPostEstimatedU'!S19,0))</f>
        <v>22</v>
      </c>
      <c r="J19" s="177">
        <v>25656</v>
      </c>
    </row>
    <row r="20" spans="1:10" s="177" customFormat="1" ht="20.100000000000001" customHeight="1">
      <c r="A20" s="175">
        <v>17</v>
      </c>
      <c r="B20" s="176" t="s">
        <v>30</v>
      </c>
      <c r="C20" s="300">
        <f>ROUND('4TotalEnr'!AC21/'13TeacherCategory'!D20,0)</f>
        <v>14</v>
      </c>
      <c r="D20" s="300">
        <f>ROUND('4aTotalRegularEnr'!AC21/'13TeacherCategory'!D20,0)</f>
        <v>13</v>
      </c>
      <c r="E20" s="300">
        <f>ROUND(('4TotalEnr'!AC21-'7AllSAAct'!AK22)/'14aTeacherPostEstimatedUC'!S20,0)</f>
        <v>15</v>
      </c>
      <c r="F20" s="300">
        <f>ROUND(('4aTotalRegularEnr'!AC21-'7AllSAAct'!AK22)/'14aTeacherPostEstimatedUC'!S20,0)</f>
        <v>13</v>
      </c>
      <c r="G20" s="300">
        <f>IF('14bTeacherPostEstimatedU'!S20=0,"-",ROUND('5UnivActwithConsUnit'!AE21/'14bTeacherPostEstimatedU'!S20,0))</f>
        <v>27</v>
      </c>
      <c r="H20" s="300">
        <f>IF('14bTeacherPostEstimatedU'!S20=0,"-",ROUND(J20/'14bTeacherPostEstimatedU'!S20,0))</f>
        <v>9</v>
      </c>
      <c r="J20" s="177">
        <v>117320</v>
      </c>
    </row>
    <row r="21" spans="1:10" s="177" customFormat="1" ht="20.100000000000001" customHeight="1">
      <c r="A21" s="175">
        <v>18</v>
      </c>
      <c r="B21" s="176" t="s">
        <v>31</v>
      </c>
      <c r="C21" s="300">
        <f>ROUND('4TotalEnr'!AC22/'13TeacherCategory'!D21,0)</f>
        <v>15</v>
      </c>
      <c r="D21" s="300">
        <f>ROUND('4aTotalRegularEnr'!AC22/'13TeacherCategory'!D21,0)</f>
        <v>13</v>
      </c>
      <c r="E21" s="300">
        <f>ROUND(('4TotalEnr'!AC22-'7AllSAAct'!AK23)/'14aTeacherPostEstimatedUC'!S21,0)</f>
        <v>15</v>
      </c>
      <c r="F21" s="300">
        <f>ROUND(('4aTotalRegularEnr'!AC22-'7AllSAAct'!AK23)/'14aTeacherPostEstimatedUC'!S21,0)</f>
        <v>13</v>
      </c>
      <c r="G21" s="300">
        <f>IF('14bTeacherPostEstimatedU'!S21=0,"-",ROUND('5UnivActwithConsUnit'!AE22/'14bTeacherPostEstimatedU'!S21,0))</f>
        <v>31</v>
      </c>
      <c r="H21" s="300">
        <f>IF('14bTeacherPostEstimatedU'!S21=0,"-",ROUND(J21/'14bTeacherPostEstimatedU'!S21,0))</f>
        <v>13</v>
      </c>
      <c r="J21" s="177">
        <v>56216</v>
      </c>
    </row>
    <row r="22" spans="1:10" s="177" customFormat="1" ht="20.100000000000001" customHeight="1">
      <c r="A22" s="175">
        <v>19</v>
      </c>
      <c r="B22" s="176" t="s">
        <v>133</v>
      </c>
      <c r="C22" s="300">
        <f>ROUND('4TotalEnr'!AC23/'13TeacherCategory'!D22,0)</f>
        <v>13</v>
      </c>
      <c r="D22" s="300">
        <f>ROUND('4aTotalRegularEnr'!AC23/'13TeacherCategory'!D22,0)</f>
        <v>13</v>
      </c>
      <c r="E22" s="300">
        <f>ROUND(('4TotalEnr'!AC23-'7AllSAAct'!AK24)/'14aTeacherPostEstimatedUC'!S22,0)</f>
        <v>13</v>
      </c>
      <c r="F22" s="300">
        <f>ROUND(('4aTotalRegularEnr'!AC23-'7AllSAAct'!AK24)/'14aTeacherPostEstimatedUC'!S22,0)</f>
        <v>13</v>
      </c>
      <c r="G22" s="300">
        <f>IF('14bTeacherPostEstimatedU'!S22=0,"-",ROUND('5UnivActwithConsUnit'!AE23/'14bTeacherPostEstimatedU'!S22,0))</f>
        <v>13</v>
      </c>
      <c r="H22" s="300">
        <f>IF('14bTeacherPostEstimatedU'!S22=0,"-",ROUND(J22/'14bTeacherPostEstimatedU'!S22,0))</f>
        <v>13</v>
      </c>
      <c r="J22" s="177">
        <v>778</v>
      </c>
    </row>
    <row r="23" spans="1:10" s="177" customFormat="1" ht="20.100000000000001" customHeight="1">
      <c r="A23" s="175">
        <v>20</v>
      </c>
      <c r="B23" s="176" t="s">
        <v>33</v>
      </c>
      <c r="C23" s="300">
        <f>ROUND('4TotalEnr'!AC24/'13TeacherCategory'!D23,0)</f>
        <v>27</v>
      </c>
      <c r="D23" s="300">
        <f>ROUND('4aTotalRegularEnr'!AC24/'13TeacherCategory'!D23,0)</f>
        <v>24</v>
      </c>
      <c r="E23" s="300">
        <f>ROUND(('4TotalEnr'!AC24-'7AllSAAct'!AK25)/'14aTeacherPostEstimatedUC'!S23,0)</f>
        <v>27</v>
      </c>
      <c r="F23" s="300">
        <f>ROUND(('4aTotalRegularEnr'!AC24-'7AllSAAct'!AK25)/'14aTeacherPostEstimatedUC'!S23,0)</f>
        <v>24</v>
      </c>
      <c r="G23" s="300">
        <f>IF('14bTeacherPostEstimatedU'!S23=0,"-",ROUND('5UnivActwithConsUnit'!AE24/'14bTeacherPostEstimatedU'!S23,0))</f>
        <v>125</v>
      </c>
      <c r="H23" s="300">
        <f>IF('14bTeacherPostEstimatedU'!S23=0,"-",ROUND(J23/'14bTeacherPostEstimatedU'!S23,0))</f>
        <v>67</v>
      </c>
      <c r="J23" s="177">
        <v>241586</v>
      </c>
    </row>
    <row r="24" spans="1:10" s="177" customFormat="1" ht="20.100000000000001" customHeight="1">
      <c r="A24" s="175">
        <v>21</v>
      </c>
      <c r="B24" s="176" t="s">
        <v>34</v>
      </c>
      <c r="C24" s="300">
        <f>ROUND('4TotalEnr'!AC25/'13TeacherCategory'!D24,0)</f>
        <v>20</v>
      </c>
      <c r="D24" s="300">
        <f>ROUND('4aTotalRegularEnr'!AC25/'13TeacherCategory'!D24,0)</f>
        <v>18</v>
      </c>
      <c r="E24" s="300">
        <f>ROUND(('4TotalEnr'!AC25-'7AllSAAct'!AK26)/'14aTeacherPostEstimatedUC'!S24,0)</f>
        <v>21</v>
      </c>
      <c r="F24" s="300">
        <f>ROUND(('4aTotalRegularEnr'!AC25-'7AllSAAct'!AK26)/'14aTeacherPostEstimatedUC'!S24,0)</f>
        <v>19</v>
      </c>
      <c r="G24" s="300">
        <f>IF('14bTeacherPostEstimatedU'!S24=0,"-",ROUND('5UnivActwithConsUnit'!AE25/'14bTeacherPostEstimatedU'!S24,0))</f>
        <v>38</v>
      </c>
      <c r="H24" s="300">
        <f>IF('14bTeacherPostEstimatedU'!S24=0,"-",ROUND(J24/'14bTeacherPostEstimatedU'!S24,0))</f>
        <v>15</v>
      </c>
      <c r="J24" s="177">
        <v>250805</v>
      </c>
    </row>
    <row r="25" spans="1:10" s="177" customFormat="1" ht="20.100000000000001" customHeight="1">
      <c r="A25" s="175">
        <v>22</v>
      </c>
      <c r="B25" s="176" t="s">
        <v>35</v>
      </c>
      <c r="C25" s="300">
        <f>ROUND('4TotalEnr'!AC26/'13TeacherCategory'!D25,0)</f>
        <v>18</v>
      </c>
      <c r="D25" s="300">
        <f>ROUND('4aTotalRegularEnr'!AC26/'13TeacherCategory'!D25,0)</f>
        <v>17</v>
      </c>
      <c r="E25" s="300">
        <f>ROUND(('4TotalEnr'!AC26-'7AllSAAct'!AK27)/'14aTeacherPostEstimatedUC'!S25,0)</f>
        <v>18</v>
      </c>
      <c r="F25" s="300">
        <f>ROUND(('4aTotalRegularEnr'!AC26-'7AllSAAct'!AK27)/'14aTeacherPostEstimatedUC'!S25,0)</f>
        <v>17</v>
      </c>
      <c r="G25" s="300">
        <f>IF('14bTeacherPostEstimatedU'!S25=0,"-",ROUND('5UnivActwithConsUnit'!AE26/'14bTeacherPostEstimatedU'!S25,0))</f>
        <v>21</v>
      </c>
      <c r="H25" s="300">
        <f>IF('14bTeacherPostEstimatedU'!S25=0,"-",ROUND(J25/'14bTeacherPostEstimatedU'!S25,0))</f>
        <v>11</v>
      </c>
      <c r="J25" s="177">
        <v>4328</v>
      </c>
    </row>
    <row r="26" spans="1:10" s="177" customFormat="1" ht="20.100000000000001" customHeight="1">
      <c r="A26" s="175">
        <v>23</v>
      </c>
      <c r="B26" s="176" t="s">
        <v>36</v>
      </c>
      <c r="C26" s="300">
        <f>ROUND('4TotalEnr'!AC27/'13TeacherCategory'!D26,0)</f>
        <v>18</v>
      </c>
      <c r="D26" s="300">
        <f>ROUND('4aTotalRegularEnr'!AC27/'13TeacherCategory'!D26,0)</f>
        <v>16</v>
      </c>
      <c r="E26" s="300">
        <f>ROUND(('4TotalEnr'!AC27-'7AllSAAct'!AK28)/'14aTeacherPostEstimatedUC'!S26,0)</f>
        <v>19</v>
      </c>
      <c r="F26" s="300">
        <f>ROUND(('4aTotalRegularEnr'!AC27-'7AllSAAct'!AK28)/'14aTeacherPostEstimatedUC'!S26,0)</f>
        <v>17</v>
      </c>
      <c r="G26" s="300">
        <f>IF('14bTeacherPostEstimatedU'!S26=0,"-",ROUND('5UnivActwithConsUnit'!AE27/'14bTeacherPostEstimatedU'!S26,0))</f>
        <v>17</v>
      </c>
      <c r="H26" s="300">
        <f>IF('14bTeacherPostEstimatedU'!S26=0,"-",ROUND(J26/'14bTeacherPostEstimatedU'!S26,0))</f>
        <v>8</v>
      </c>
      <c r="J26" s="177">
        <v>4604</v>
      </c>
    </row>
    <row r="27" spans="1:10" s="177" customFormat="1" ht="20.100000000000001" customHeight="1">
      <c r="A27" s="175">
        <v>24</v>
      </c>
      <c r="B27" s="176" t="s">
        <v>37</v>
      </c>
      <c r="C27" s="300">
        <f>ROUND('4TotalEnr'!AC28/'13TeacherCategory'!D27,0)</f>
        <v>19</v>
      </c>
      <c r="D27" s="300">
        <f>ROUND('4aTotalRegularEnr'!AC28/'13TeacherCategory'!D27,0)</f>
        <v>15</v>
      </c>
      <c r="E27" s="300">
        <f>ROUND(('4TotalEnr'!AC28-'7AllSAAct'!AK29)/'14aTeacherPostEstimatedUC'!S27,0)</f>
        <v>20</v>
      </c>
      <c r="F27" s="300">
        <f>ROUND(('4aTotalRegularEnr'!AC28-'7AllSAAct'!AK29)/'14aTeacherPostEstimatedUC'!S27,0)</f>
        <v>16</v>
      </c>
      <c r="G27" s="300">
        <f>IF('14bTeacherPostEstimatedU'!S27=0,"-",ROUND('5UnivActwithConsUnit'!AE28/'14bTeacherPostEstimatedU'!S27,0))</f>
        <v>35</v>
      </c>
      <c r="H27" s="300">
        <f>IF('14bTeacherPostEstimatedU'!S27=0,"-",ROUND(J27/'14bTeacherPostEstimatedU'!S27,0))</f>
        <v>9</v>
      </c>
      <c r="J27" s="177">
        <v>1796</v>
      </c>
    </row>
    <row r="28" spans="1:10" s="177" customFormat="1" ht="20.100000000000001" customHeight="1">
      <c r="A28" s="175">
        <v>25</v>
      </c>
      <c r="B28" s="176" t="s">
        <v>38</v>
      </c>
      <c r="C28" s="300">
        <f>ROUND('4TotalEnr'!AC29/'13TeacherCategory'!D28,0)</f>
        <v>20</v>
      </c>
      <c r="D28" s="300">
        <f>ROUND('4aTotalRegularEnr'!AC29/'13TeacherCategory'!D28,0)</f>
        <v>14</v>
      </c>
      <c r="E28" s="300">
        <f>ROUND(('4TotalEnr'!AC29-'7AllSAAct'!AK30)/'14aTeacherPostEstimatedUC'!S28,0)</f>
        <v>20</v>
      </c>
      <c r="F28" s="300">
        <f>ROUND(('4aTotalRegularEnr'!AC29-'7AllSAAct'!AK30)/'14aTeacherPostEstimatedUC'!S28,0)</f>
        <v>14</v>
      </c>
      <c r="G28" s="300">
        <f>IF('14bTeacherPostEstimatedU'!S28=0,"-",ROUND('5UnivActwithConsUnit'!AE29/'14bTeacherPostEstimatedU'!S28,0))</f>
        <v>50</v>
      </c>
      <c r="H28" s="300">
        <f>IF('14bTeacherPostEstimatedU'!S28=0,"-",ROUND(J28/'14bTeacherPostEstimatedU'!S28,0))</f>
        <v>7</v>
      </c>
      <c r="J28" s="177">
        <v>1668</v>
      </c>
    </row>
    <row r="29" spans="1:10" s="177" customFormat="1" ht="20.100000000000001" customHeight="1">
      <c r="A29" s="175">
        <v>26</v>
      </c>
      <c r="B29" s="176" t="s">
        <v>39</v>
      </c>
      <c r="C29" s="300">
        <f>ROUND('4TotalEnr'!AC30/'13TeacherCategory'!D29,0)</f>
        <v>19</v>
      </c>
      <c r="D29" s="300">
        <f>ROUND('4aTotalRegularEnr'!AC30/'13TeacherCategory'!D29,0)</f>
        <v>18</v>
      </c>
      <c r="E29" s="300">
        <f>ROUND(('4TotalEnr'!AC30-'7AllSAAct'!AK31)/'14aTeacherPostEstimatedUC'!S29,0)</f>
        <v>20</v>
      </c>
      <c r="F29" s="300">
        <f>ROUND(('4aTotalRegularEnr'!AC30-'7AllSAAct'!AK31)/'14aTeacherPostEstimatedUC'!S29,0)</f>
        <v>19</v>
      </c>
      <c r="G29" s="300">
        <f>IF('14bTeacherPostEstimatedU'!S29=0,"-",ROUND('5UnivActwithConsUnit'!AE30/'14bTeacherPostEstimatedU'!S29,0))</f>
        <v>25</v>
      </c>
      <c r="H29" s="300">
        <f>IF('14bTeacherPostEstimatedU'!S29=0,"-",ROUND(J29/'14bTeacherPostEstimatedU'!S29,0))</f>
        <v>16</v>
      </c>
      <c r="J29" s="177">
        <v>50135</v>
      </c>
    </row>
    <row r="30" spans="1:10" s="177" customFormat="1" ht="20.100000000000001" customHeight="1">
      <c r="A30" s="175">
        <v>27</v>
      </c>
      <c r="B30" s="180" t="s">
        <v>40</v>
      </c>
      <c r="C30" s="300">
        <f>ROUND('4TotalEnr'!AC31/'13TeacherCategory'!D30,0)</f>
        <v>10</v>
      </c>
      <c r="D30" s="300">
        <f>ROUND('4aTotalRegularEnr'!AC31/'13TeacherCategory'!D30,0)</f>
        <v>9</v>
      </c>
      <c r="E30" s="300">
        <f>ROUND(('4TotalEnr'!AC31-'7AllSAAct'!AK32)/'14aTeacherPostEstimatedUC'!S30,0)</f>
        <v>9</v>
      </c>
      <c r="F30" s="300">
        <f>ROUND(('4aTotalRegularEnr'!AC31-'7AllSAAct'!AK32)/'14aTeacherPostEstimatedUC'!S30,0)</f>
        <v>8</v>
      </c>
      <c r="G30" s="300">
        <f>IF('14bTeacherPostEstimatedU'!S30=0,"-",ROUND('5UnivActwithConsUnit'!AE31/'14bTeacherPostEstimatedU'!S30,0))</f>
        <v>9</v>
      </c>
      <c r="H30" s="300">
        <f>IF('14bTeacherPostEstimatedU'!S30=0,"-",ROUND(J30/'14bTeacherPostEstimatedU'!S30,0))</f>
        <v>6</v>
      </c>
      <c r="J30" s="177">
        <v>9879</v>
      </c>
    </row>
    <row r="31" spans="1:10" s="177" customFormat="1" ht="20.100000000000001" customHeight="1">
      <c r="A31" s="175">
        <v>28</v>
      </c>
      <c r="B31" s="176" t="s">
        <v>41</v>
      </c>
      <c r="C31" s="300">
        <f>ROUND('4TotalEnr'!AC32/'13TeacherCategory'!D31,0)</f>
        <v>18</v>
      </c>
      <c r="D31" s="300">
        <f>ROUND('4aTotalRegularEnr'!AC32/'13TeacherCategory'!D31,0)</f>
        <v>17</v>
      </c>
      <c r="E31" s="300">
        <f>ROUND(('4TotalEnr'!AC32-'7AllSAAct'!AK33)/'14aTeacherPostEstimatedUC'!S31,0)</f>
        <v>20</v>
      </c>
      <c r="F31" s="300">
        <f>ROUND(('4aTotalRegularEnr'!AC32-'7AllSAAct'!AK33)/'14aTeacherPostEstimatedUC'!S31,0)</f>
        <v>19</v>
      </c>
      <c r="G31" s="300">
        <f>IF('14bTeacherPostEstimatedU'!S31=0,"-",ROUND('5UnivActwithConsUnit'!AE32/'14bTeacherPostEstimatedU'!S31,0))</f>
        <v>25</v>
      </c>
      <c r="H31" s="300">
        <f>IF('14bTeacherPostEstimatedU'!S31=0,"-",ROUND(J31/'14bTeacherPostEstimatedU'!S31,0))</f>
        <v>15</v>
      </c>
      <c r="J31" s="177">
        <v>70520</v>
      </c>
    </row>
    <row r="32" spans="1:10" s="177" customFormat="1" ht="20.100000000000001" customHeight="1">
      <c r="A32" s="175">
        <v>29</v>
      </c>
      <c r="B32" s="164" t="s">
        <v>42</v>
      </c>
      <c r="C32" s="300">
        <f>ROUND('4TotalEnr'!AC33/'13TeacherCategory'!D32,0)</f>
        <v>25</v>
      </c>
      <c r="D32" s="300">
        <f>ROUND('4aTotalRegularEnr'!AC33/'13TeacherCategory'!D32,0)</f>
        <v>23</v>
      </c>
      <c r="E32" s="300">
        <f>ROUND(('4TotalEnr'!AC33-'7AllSAAct'!AK34)/'14aTeacherPostEstimatedUC'!S32,0)</f>
        <v>25</v>
      </c>
      <c r="F32" s="300">
        <f>ROUND(('4aTotalRegularEnr'!AC33-'7AllSAAct'!AK34)/'14aTeacherPostEstimatedUC'!S32,0)</f>
        <v>24</v>
      </c>
      <c r="G32" s="300">
        <f>IF('14bTeacherPostEstimatedU'!S32=0,"-",ROUND('5UnivActwithConsUnit'!AE33/'14bTeacherPostEstimatedU'!S32,0))</f>
        <v>28</v>
      </c>
      <c r="H32" s="300">
        <f>IF('14bTeacherPostEstimatedU'!S32=0,"-",ROUND(J32/'14bTeacherPostEstimatedU'!S32,0))</f>
        <v>22</v>
      </c>
      <c r="J32" s="177">
        <v>127173</v>
      </c>
    </row>
    <row r="33" spans="1:10" s="177" customFormat="1" ht="20.100000000000001" customHeight="1">
      <c r="A33" s="175">
        <v>30</v>
      </c>
      <c r="B33" s="165" t="s">
        <v>43</v>
      </c>
      <c r="C33" s="300">
        <f>ROUND('4TotalEnr'!AC34/'13TeacherCategory'!D33,0)</f>
        <v>14</v>
      </c>
      <c r="D33" s="300">
        <f>ROUND('4aTotalRegularEnr'!AC34/'13TeacherCategory'!D33,0)</f>
        <v>9</v>
      </c>
      <c r="E33" s="300">
        <f>ROUND(('4TotalEnr'!AC34-'7AllSAAct'!AK35)/'14aTeacherPostEstimatedUC'!S33,0)</f>
        <v>15</v>
      </c>
      <c r="F33" s="300">
        <f>ROUND(('4aTotalRegularEnr'!AC34-'7AllSAAct'!AK35)/'14aTeacherPostEstimatedUC'!S33,0)</f>
        <v>9</v>
      </c>
      <c r="G33" s="300">
        <f>IF('14bTeacherPostEstimatedU'!S33=0,"-",ROUND('5UnivActwithConsUnit'!AE34/'14bTeacherPostEstimatedU'!S33,0))</f>
        <v>15</v>
      </c>
      <c r="H33" s="300">
        <f>IF('14bTeacherPostEstimatedU'!S33=0,"-",ROUND(J33/'14bTeacherPostEstimatedU'!S33,0))</f>
        <v>6</v>
      </c>
      <c r="J33" s="177">
        <v>5236</v>
      </c>
    </row>
    <row r="34" spans="1:10" s="177" customFormat="1" ht="20.100000000000001" customHeight="1">
      <c r="A34" s="175">
        <v>31</v>
      </c>
      <c r="B34" s="161" t="s">
        <v>44</v>
      </c>
      <c r="C34" s="300">
        <f>ROUND('4TotalEnr'!AC35/'13TeacherCategory'!D34,0)</f>
        <v>18</v>
      </c>
      <c r="D34" s="300">
        <f>ROUND('4aTotalRegularEnr'!AC35/'13TeacherCategory'!D34,0)</f>
        <v>14</v>
      </c>
      <c r="E34" s="300">
        <f>ROUND(('4TotalEnr'!AC35-'7AllSAAct'!AK36)/'14aTeacherPostEstimatedUC'!S34,0)</f>
        <v>18</v>
      </c>
      <c r="F34" s="300">
        <f>ROUND(('4aTotalRegularEnr'!AC35-'7AllSAAct'!AK36)/'14aTeacherPostEstimatedUC'!S34,0)</f>
        <v>14</v>
      </c>
      <c r="G34" s="300">
        <f>IF('14bTeacherPostEstimatedU'!S34=0,"-",ROUND('5UnivActwithConsUnit'!AE35/'14bTeacherPostEstimatedU'!S34,0))</f>
        <v>39</v>
      </c>
      <c r="H34" s="300">
        <f>IF('14bTeacherPostEstimatedU'!S34=0,"-",ROUND(J34/'14bTeacherPostEstimatedU'!S34,0))</f>
        <v>13</v>
      </c>
      <c r="J34" s="177">
        <v>285207</v>
      </c>
    </row>
    <row r="35" spans="1:10" s="177" customFormat="1" ht="20.100000000000001" customHeight="1">
      <c r="A35" s="175">
        <v>32</v>
      </c>
      <c r="B35" s="164" t="s">
        <v>45</v>
      </c>
      <c r="C35" s="300">
        <f>ROUND('4TotalEnr'!AC36/'13TeacherCategory'!D35,0)</f>
        <v>28</v>
      </c>
      <c r="D35" s="300">
        <f>ROUND('4aTotalRegularEnr'!AC36/'13TeacherCategory'!D35,0)</f>
        <v>23</v>
      </c>
      <c r="E35" s="300">
        <f>ROUND(('4TotalEnr'!AC36-'7AllSAAct'!AK37)/'14aTeacherPostEstimatedUC'!S35,0)</f>
        <v>29</v>
      </c>
      <c r="F35" s="300">
        <f>ROUND(('4aTotalRegularEnr'!AC36-'7AllSAAct'!AK37)/'14aTeacherPostEstimatedUC'!S35,0)</f>
        <v>24</v>
      </c>
      <c r="G35" s="300">
        <f>IF('14bTeacherPostEstimatedU'!S35=0,"-",ROUND('5UnivActwithConsUnit'!AE36/'14bTeacherPostEstimatedU'!S35,0))</f>
        <v>47</v>
      </c>
      <c r="H35" s="300">
        <f>IF('14bTeacherPostEstimatedU'!S35=0,"-",ROUND(J35/'14bTeacherPostEstimatedU'!S35,0))</f>
        <v>15</v>
      </c>
      <c r="J35" s="177">
        <v>5661</v>
      </c>
    </row>
    <row r="36" spans="1:10" s="177" customFormat="1" ht="20.100000000000001" customHeight="1">
      <c r="A36" s="175">
        <v>33</v>
      </c>
      <c r="B36" s="176" t="s">
        <v>47</v>
      </c>
      <c r="C36" s="300">
        <f>ROUND('4TotalEnr'!AC37/'13TeacherCategory'!D36,0)</f>
        <v>30</v>
      </c>
      <c r="D36" s="300">
        <f>ROUND('4aTotalRegularEnr'!AC37/'13TeacherCategory'!D36,0)</f>
        <v>29</v>
      </c>
      <c r="E36" s="300">
        <f>ROUND(('4TotalEnr'!AC37-'7AllSAAct'!AK38)/'14aTeacherPostEstimatedUC'!S36,0)</f>
        <v>30</v>
      </c>
      <c r="F36" s="300">
        <f>ROUND(('4aTotalRegularEnr'!AC37-'7AllSAAct'!AK38)/'14aTeacherPostEstimatedUC'!S36,0)</f>
        <v>29</v>
      </c>
      <c r="G36" s="300">
        <f>IF('14bTeacherPostEstimatedU'!S36=0,"-",ROUND('5UnivActwithConsUnit'!AE37/'14bTeacherPostEstimatedU'!S36,0))</f>
        <v>24</v>
      </c>
      <c r="H36" s="300">
        <f>IF('14bTeacherPostEstimatedU'!S36=0,"-",ROUND(J36/'14bTeacherPostEstimatedU'!S36,0))</f>
        <v>17</v>
      </c>
      <c r="J36" s="177">
        <v>236271</v>
      </c>
    </row>
    <row r="37" spans="1:10" s="177" customFormat="1" ht="20.100000000000001" customHeight="1">
      <c r="A37" s="175">
        <v>34</v>
      </c>
      <c r="B37" s="176" t="s">
        <v>58</v>
      </c>
      <c r="C37" s="300">
        <f>ROUND('4TotalEnr'!AC38/'13TeacherCategory'!D37,0)</f>
        <v>32</v>
      </c>
      <c r="D37" s="300">
        <f>ROUND('4aTotalRegularEnr'!AC38/'13TeacherCategory'!D37,0)</f>
        <v>29</v>
      </c>
      <c r="E37" s="300">
        <f>ROUND(('4TotalEnr'!AC38-'7AllSAAct'!AK39)/'14aTeacherPostEstimatedUC'!S37,0)</f>
        <v>34</v>
      </c>
      <c r="F37" s="300">
        <f>ROUND(('4aTotalRegularEnr'!AC38-'7AllSAAct'!AK39)/'14aTeacherPostEstimatedUC'!S37,0)</f>
        <v>31</v>
      </c>
      <c r="G37" s="300">
        <f>IF('14bTeacherPostEstimatedU'!S37=0,"-",ROUND('5UnivActwithConsUnit'!AE38/'14bTeacherPostEstimatedU'!S37,0))</f>
        <v>38</v>
      </c>
      <c r="H37" s="300">
        <f>IF('14bTeacherPostEstimatedU'!S37=0,"-",ROUND(J37/'14bTeacherPostEstimatedU'!S37,0))</f>
        <v>23</v>
      </c>
      <c r="J37" s="177">
        <v>52328</v>
      </c>
    </row>
    <row r="38" spans="1:10" s="177" customFormat="1" ht="20.100000000000001" customHeight="1">
      <c r="A38" s="175">
        <v>35</v>
      </c>
      <c r="B38" s="176" t="s">
        <v>48</v>
      </c>
      <c r="C38" s="300">
        <f>ROUND('4TotalEnr'!AC39/'13TeacherCategory'!D38,0)</f>
        <v>38</v>
      </c>
      <c r="D38" s="300">
        <f>ROUND('4aTotalRegularEnr'!AC39/'13TeacherCategory'!D38,0)</f>
        <v>35</v>
      </c>
      <c r="E38" s="300">
        <f>ROUND(('4TotalEnr'!AC39-'7AllSAAct'!AK40)/'14aTeacherPostEstimatedUC'!S38,0)</f>
        <v>40</v>
      </c>
      <c r="F38" s="300">
        <f>ROUND(('4aTotalRegularEnr'!AC39-'7AllSAAct'!AK40)/'14aTeacherPostEstimatedUC'!S38,0)</f>
        <v>36</v>
      </c>
      <c r="G38" s="300">
        <f>IF('14bTeacherPostEstimatedU'!S38=0,"-",ROUND('5UnivActwithConsUnit'!AE39/'14bTeacherPostEstimatedU'!S38,0))</f>
        <v>41</v>
      </c>
      <c r="H38" s="300">
        <f>IF('14bTeacherPostEstimatedU'!S38=0,"-",ROUND(J38/'14bTeacherPostEstimatedU'!S38,0))</f>
        <v>14</v>
      </c>
      <c r="J38" s="177">
        <v>76116</v>
      </c>
    </row>
    <row r="39" spans="1:10" s="181" customFormat="1" ht="20.100000000000001" customHeight="1">
      <c r="A39" s="369" t="s">
        <v>49</v>
      </c>
      <c r="B39" s="370"/>
      <c r="C39" s="301">
        <f>ROUND('4TotalEnr'!AC40/'13TeacherCategory'!D39,0)</f>
        <v>22</v>
      </c>
      <c r="D39" s="301">
        <f>ROUND('4aTotalRegularEnr'!AC40/'13TeacherCategory'!D39,0)</f>
        <v>20</v>
      </c>
      <c r="E39" s="301">
        <f>ROUND(('4TotalEnr'!AC40-'7AllSAAct'!AK41)/'14aTeacherPostEstimatedUC'!S39,0)</f>
        <v>23</v>
      </c>
      <c r="F39" s="301">
        <f>ROUND(('4aTotalRegularEnr'!AC40-'7AllSAAct'!AK41)/'14aTeacherPostEstimatedUC'!S39,0)</f>
        <v>20</v>
      </c>
      <c r="G39" s="301">
        <f>IF('14bTeacherPostEstimatedU'!S39=0,"-",ROUND('5UnivActwithConsUnit'!AE40/'14bTeacherPostEstimatedU'!S39,0))</f>
        <v>42</v>
      </c>
      <c r="H39" s="301">
        <f>IF('14bTeacherPostEstimatedU'!S39=0,"-",ROUND(J39/'14bTeacherPostEstimatedU'!S39,0))</f>
        <v>16</v>
      </c>
      <c r="J39" s="181">
        <v>2167876</v>
      </c>
    </row>
    <row r="40" spans="1:10" s="183" customFormat="1" ht="15.95" customHeight="1">
      <c r="A40" s="182"/>
      <c r="C40" s="184"/>
    </row>
  </sheetData>
  <mergeCells count="7">
    <mergeCell ref="A1:H1"/>
    <mergeCell ref="A39:B39"/>
    <mergeCell ref="E2:F2"/>
    <mergeCell ref="C2:D2"/>
    <mergeCell ref="A2:A3"/>
    <mergeCell ref="B2:B3"/>
    <mergeCell ref="G2:H2"/>
  </mergeCells>
  <printOptions horizontalCentered="1"/>
  <pageMargins left="0.62" right="0.55000000000000004" top="0.57999999999999996" bottom="0.61" header="0.31" footer="0.23"/>
  <pageSetup paperSize="9" scale="92" firstPageNumber="35" orientation="portrait" useFirstPageNumber="1" r:id="rId1"/>
  <headerFooter alignWithMargins="0">
    <oddFooter>&amp;L&amp;"Arial,Italic"&amp;9AISHE 2012-13&amp;CT-&amp;P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theme="5" tint="-0.499984740745262"/>
  </sheetPr>
  <dimension ref="A1:AB20"/>
  <sheetViews>
    <sheetView view="pageBreakPreview" topLeftCell="I10" zoomScaleSheetLayoutView="100" workbookViewId="0">
      <selection activeCell="P18" sqref="P18"/>
    </sheetView>
  </sheetViews>
  <sheetFormatPr defaultRowHeight="12.75"/>
  <cols>
    <col min="1" max="1" width="23.5703125" style="304" customWidth="1"/>
    <col min="2" max="9" width="7.5703125" style="304" customWidth="1"/>
    <col min="10" max="10" width="9" style="304" customWidth="1"/>
    <col min="11" max="11" width="11" style="304" customWidth="1"/>
    <col min="12" max="12" width="9.140625" style="304" customWidth="1"/>
    <col min="13" max="13" width="11" style="304" customWidth="1"/>
    <col min="14" max="17" width="7.5703125" style="304" customWidth="1"/>
    <col min="18" max="18" width="7.42578125" style="304" customWidth="1"/>
    <col min="19" max="19" width="7.5703125" style="304" customWidth="1"/>
    <col min="20" max="20" width="7.140625" style="304" customWidth="1"/>
    <col min="21" max="21" width="7.85546875" style="304" customWidth="1"/>
    <col min="22" max="22" width="7.5703125" style="304" customWidth="1"/>
    <col min="23" max="25" width="7.85546875" style="304" customWidth="1"/>
    <col min="26" max="26" width="10.7109375" style="304" customWidth="1"/>
    <col min="27" max="27" width="9.85546875" style="304" customWidth="1"/>
    <col min="28" max="28" width="10.42578125" style="304" customWidth="1"/>
    <col min="29" max="29" width="3.5703125" style="304" bestFit="1" customWidth="1"/>
    <col min="30" max="30" width="7" style="304" bestFit="1" customWidth="1"/>
    <col min="31" max="85" width="3.5703125" style="304" bestFit="1" customWidth="1"/>
    <col min="86" max="160" width="4.7109375" style="304" bestFit="1" customWidth="1"/>
    <col min="161" max="165" width="5.85546875" style="304" bestFit="1" customWidth="1"/>
    <col min="166" max="166" width="8.140625" style="304" bestFit="1" customWidth="1"/>
    <col min="167" max="167" width="13" style="304" bestFit="1" customWidth="1"/>
    <col min="168" max="16384" width="9.140625" style="304"/>
  </cols>
  <sheetData>
    <row r="1" spans="1:28" ht="34.5" customHeight="1">
      <c r="A1" s="86" t="s">
        <v>245</v>
      </c>
      <c r="B1" s="363" t="s">
        <v>207</v>
      </c>
      <c r="C1" s="363"/>
      <c r="D1" s="363"/>
      <c r="E1" s="363"/>
      <c r="F1" s="363"/>
      <c r="G1" s="363"/>
      <c r="H1" s="363"/>
      <c r="I1" s="363"/>
      <c r="J1" s="363"/>
      <c r="K1" s="363" t="s">
        <v>207</v>
      </c>
      <c r="L1" s="363"/>
      <c r="M1" s="363"/>
      <c r="N1" s="363"/>
      <c r="O1" s="363"/>
      <c r="P1" s="363"/>
      <c r="Q1" s="363"/>
      <c r="R1" s="363"/>
      <c r="S1" s="363"/>
      <c r="T1" s="363" t="s">
        <v>207</v>
      </c>
      <c r="U1" s="363"/>
      <c r="V1" s="363"/>
      <c r="W1" s="363"/>
      <c r="X1" s="363"/>
      <c r="Y1" s="363"/>
      <c r="Z1" s="363"/>
      <c r="AA1" s="363"/>
      <c r="AB1" s="363"/>
    </row>
    <row r="2" spans="1:28" ht="15.75">
      <c r="A2" s="395" t="s">
        <v>169</v>
      </c>
      <c r="B2" s="395" t="s">
        <v>93</v>
      </c>
      <c r="C2" s="395"/>
      <c r="D2" s="395"/>
      <c r="E2" s="395" t="s">
        <v>94</v>
      </c>
      <c r="F2" s="395"/>
      <c r="G2" s="395"/>
      <c r="H2" s="395" t="s">
        <v>89</v>
      </c>
      <c r="I2" s="395"/>
      <c r="J2" s="395"/>
      <c r="K2" s="395" t="s">
        <v>90</v>
      </c>
      <c r="L2" s="395"/>
      <c r="M2" s="395"/>
      <c r="N2" s="395" t="s">
        <v>95</v>
      </c>
      <c r="O2" s="395"/>
      <c r="P2" s="395"/>
      <c r="Q2" s="395" t="s">
        <v>96</v>
      </c>
      <c r="R2" s="395"/>
      <c r="S2" s="395"/>
      <c r="T2" s="395" t="s">
        <v>97</v>
      </c>
      <c r="U2" s="395"/>
      <c r="V2" s="395"/>
      <c r="W2" s="395" t="s">
        <v>98</v>
      </c>
      <c r="X2" s="395"/>
      <c r="Y2" s="395"/>
      <c r="Z2" s="395" t="s">
        <v>60</v>
      </c>
      <c r="AA2" s="395"/>
      <c r="AB2" s="395"/>
    </row>
    <row r="3" spans="1:28" s="306" customFormat="1" ht="14.25">
      <c r="A3" s="395"/>
      <c r="B3" s="305" t="s">
        <v>91</v>
      </c>
      <c r="C3" s="305" t="s">
        <v>92</v>
      </c>
      <c r="D3" s="305" t="s">
        <v>12</v>
      </c>
      <c r="E3" s="305" t="s">
        <v>91</v>
      </c>
      <c r="F3" s="305" t="s">
        <v>92</v>
      </c>
      <c r="G3" s="305" t="s">
        <v>12</v>
      </c>
      <c r="H3" s="305" t="s">
        <v>91</v>
      </c>
      <c r="I3" s="305" t="s">
        <v>92</v>
      </c>
      <c r="J3" s="305" t="s">
        <v>12</v>
      </c>
      <c r="K3" s="305" t="s">
        <v>91</v>
      </c>
      <c r="L3" s="305" t="s">
        <v>92</v>
      </c>
      <c r="M3" s="305" t="s">
        <v>12</v>
      </c>
      <c r="N3" s="305" t="s">
        <v>91</v>
      </c>
      <c r="O3" s="305" t="s">
        <v>92</v>
      </c>
      <c r="P3" s="305" t="s">
        <v>12</v>
      </c>
      <c r="Q3" s="305" t="s">
        <v>91</v>
      </c>
      <c r="R3" s="305" t="s">
        <v>92</v>
      </c>
      <c r="S3" s="305" t="s">
        <v>12</v>
      </c>
      <c r="T3" s="305" t="s">
        <v>91</v>
      </c>
      <c r="U3" s="305" t="s">
        <v>92</v>
      </c>
      <c r="V3" s="305" t="s">
        <v>12</v>
      </c>
      <c r="W3" s="305" t="s">
        <v>91</v>
      </c>
      <c r="X3" s="305" t="s">
        <v>92</v>
      </c>
      <c r="Y3" s="305" t="s">
        <v>12</v>
      </c>
      <c r="Z3" s="305" t="s">
        <v>91</v>
      </c>
      <c r="AA3" s="305" t="s">
        <v>92</v>
      </c>
      <c r="AB3" s="305" t="s">
        <v>12</v>
      </c>
    </row>
    <row r="4" spans="1:28" ht="12.75" customHeight="1">
      <c r="A4" s="307">
        <v>1</v>
      </c>
      <c r="B4" s="307">
        <v>2</v>
      </c>
      <c r="C4" s="307">
        <v>3</v>
      </c>
      <c r="D4" s="307">
        <v>4</v>
      </c>
      <c r="E4" s="307">
        <v>5</v>
      </c>
      <c r="F4" s="307">
        <v>6</v>
      </c>
      <c r="G4" s="307">
        <v>7</v>
      </c>
      <c r="H4" s="307">
        <v>8</v>
      </c>
      <c r="I4" s="307">
        <v>9</v>
      </c>
      <c r="J4" s="307">
        <v>10</v>
      </c>
      <c r="K4" s="307">
        <v>11</v>
      </c>
      <c r="L4" s="307">
        <v>12</v>
      </c>
      <c r="M4" s="307">
        <v>13</v>
      </c>
      <c r="N4" s="307">
        <v>14</v>
      </c>
      <c r="O4" s="307">
        <v>15</v>
      </c>
      <c r="P4" s="307">
        <v>16</v>
      </c>
      <c r="Q4" s="307">
        <v>17</v>
      </c>
      <c r="R4" s="307">
        <v>18</v>
      </c>
      <c r="S4" s="307">
        <v>19</v>
      </c>
      <c r="T4" s="307">
        <v>20</v>
      </c>
      <c r="U4" s="307">
        <v>21</v>
      </c>
      <c r="V4" s="307">
        <v>22</v>
      </c>
      <c r="W4" s="307">
        <v>23</v>
      </c>
      <c r="X4" s="307">
        <v>24</v>
      </c>
      <c r="Y4" s="307">
        <v>25</v>
      </c>
      <c r="Z4" s="307">
        <v>26</v>
      </c>
      <c r="AA4" s="307">
        <v>27</v>
      </c>
      <c r="AB4" s="307">
        <v>28</v>
      </c>
    </row>
    <row r="5" spans="1:28" ht="36" customHeight="1">
      <c r="A5" s="308" t="s">
        <v>170</v>
      </c>
      <c r="B5" s="309">
        <v>7314</v>
      </c>
      <c r="C5" s="309">
        <v>5416</v>
      </c>
      <c r="D5" s="309">
        <v>12730</v>
      </c>
      <c r="E5" s="309">
        <v>3277</v>
      </c>
      <c r="F5" s="309">
        <v>2690</v>
      </c>
      <c r="G5" s="309">
        <v>5967</v>
      </c>
      <c r="H5" s="309">
        <v>53482</v>
      </c>
      <c r="I5" s="309">
        <v>39464</v>
      </c>
      <c r="J5" s="309">
        <v>92946</v>
      </c>
      <c r="K5" s="309">
        <v>243605</v>
      </c>
      <c r="L5" s="309">
        <v>220296</v>
      </c>
      <c r="M5" s="309">
        <v>463901</v>
      </c>
      <c r="N5" s="309">
        <v>2980</v>
      </c>
      <c r="O5" s="309">
        <v>1295</v>
      </c>
      <c r="P5" s="309">
        <v>4275</v>
      </c>
      <c r="Q5" s="309">
        <v>6066</v>
      </c>
      <c r="R5" s="309">
        <v>1798</v>
      </c>
      <c r="S5" s="309">
        <v>7864</v>
      </c>
      <c r="T5" s="309">
        <v>2877</v>
      </c>
      <c r="U5" s="309">
        <v>1133</v>
      </c>
      <c r="V5" s="309">
        <v>4010</v>
      </c>
      <c r="W5" s="309">
        <v>3765</v>
      </c>
      <c r="X5" s="309">
        <v>2987</v>
      </c>
      <c r="Y5" s="309">
        <v>6752</v>
      </c>
      <c r="Z5" s="309">
        <v>323366</v>
      </c>
      <c r="AA5" s="309">
        <v>275079</v>
      </c>
      <c r="AB5" s="309">
        <v>598445</v>
      </c>
    </row>
    <row r="6" spans="1:28" ht="36" customHeight="1">
      <c r="A6" s="308" t="s">
        <v>171</v>
      </c>
      <c r="B6" s="309">
        <v>128</v>
      </c>
      <c r="C6" s="309">
        <v>116</v>
      </c>
      <c r="D6" s="309">
        <v>244</v>
      </c>
      <c r="E6" s="309">
        <v>2</v>
      </c>
      <c r="F6" s="309">
        <v>8</v>
      </c>
      <c r="G6" s="309">
        <v>10</v>
      </c>
      <c r="H6" s="309">
        <v>74160</v>
      </c>
      <c r="I6" s="309">
        <v>81413</v>
      </c>
      <c r="J6" s="309">
        <v>155573</v>
      </c>
      <c r="K6" s="309">
        <v>177976</v>
      </c>
      <c r="L6" s="309">
        <v>105416</v>
      </c>
      <c r="M6" s="309">
        <v>283392</v>
      </c>
      <c r="N6" s="309">
        <v>25404</v>
      </c>
      <c r="O6" s="309">
        <v>12115</v>
      </c>
      <c r="P6" s="309">
        <v>37519</v>
      </c>
      <c r="Q6" s="309">
        <v>32589</v>
      </c>
      <c r="R6" s="309">
        <v>23816</v>
      </c>
      <c r="S6" s="309">
        <v>56405</v>
      </c>
      <c r="T6" s="309">
        <v>75</v>
      </c>
      <c r="U6" s="309">
        <v>75</v>
      </c>
      <c r="V6" s="309">
        <v>150</v>
      </c>
      <c r="W6" s="309">
        <v>0</v>
      </c>
      <c r="X6" s="309">
        <v>0</v>
      </c>
      <c r="Y6" s="309">
        <v>0</v>
      </c>
      <c r="Z6" s="309">
        <v>310334</v>
      </c>
      <c r="AA6" s="309">
        <v>222959</v>
      </c>
      <c r="AB6" s="309">
        <v>533293</v>
      </c>
    </row>
    <row r="7" spans="1:28" ht="36" customHeight="1">
      <c r="A7" s="310" t="s">
        <v>172</v>
      </c>
      <c r="B7" s="309">
        <v>8672</v>
      </c>
      <c r="C7" s="309">
        <v>3025</v>
      </c>
      <c r="D7" s="309">
        <v>11697</v>
      </c>
      <c r="E7" s="309">
        <v>62</v>
      </c>
      <c r="F7" s="309">
        <v>68</v>
      </c>
      <c r="G7" s="309">
        <v>130</v>
      </c>
      <c r="H7" s="309">
        <v>26203</v>
      </c>
      <c r="I7" s="309">
        <v>8536</v>
      </c>
      <c r="J7" s="309">
        <v>34739</v>
      </c>
      <c r="K7" s="309">
        <v>65181</v>
      </c>
      <c r="L7" s="309">
        <v>10812</v>
      </c>
      <c r="M7" s="309">
        <v>75993</v>
      </c>
      <c r="N7" s="309">
        <v>119</v>
      </c>
      <c r="O7" s="309">
        <v>74</v>
      </c>
      <c r="P7" s="309">
        <v>193</v>
      </c>
      <c r="Q7" s="309">
        <v>86</v>
      </c>
      <c r="R7" s="309">
        <v>0</v>
      </c>
      <c r="S7" s="309">
        <v>86</v>
      </c>
      <c r="T7" s="309">
        <v>18</v>
      </c>
      <c r="U7" s="309">
        <v>0</v>
      </c>
      <c r="V7" s="309">
        <v>18</v>
      </c>
      <c r="W7" s="309">
        <v>7225</v>
      </c>
      <c r="X7" s="309">
        <v>1335</v>
      </c>
      <c r="Y7" s="309">
        <v>8560</v>
      </c>
      <c r="Z7" s="309">
        <v>107566</v>
      </c>
      <c r="AA7" s="309">
        <v>23850</v>
      </c>
      <c r="AB7" s="309">
        <v>131416</v>
      </c>
    </row>
    <row r="8" spans="1:28" ht="36" customHeight="1">
      <c r="A8" s="308" t="s">
        <v>173</v>
      </c>
      <c r="B8" s="309">
        <v>16149</v>
      </c>
      <c r="C8" s="309">
        <v>12442</v>
      </c>
      <c r="D8" s="309">
        <v>28591</v>
      </c>
      <c r="E8" s="309">
        <v>6873</v>
      </c>
      <c r="F8" s="309">
        <v>7209</v>
      </c>
      <c r="G8" s="309">
        <v>14082</v>
      </c>
      <c r="H8" s="309">
        <v>461316</v>
      </c>
      <c r="I8" s="309">
        <v>448922</v>
      </c>
      <c r="J8" s="309">
        <v>910238</v>
      </c>
      <c r="K8" s="309">
        <v>694722</v>
      </c>
      <c r="L8" s="309">
        <v>504845</v>
      </c>
      <c r="M8" s="309">
        <v>1199567</v>
      </c>
      <c r="N8" s="309">
        <v>95527</v>
      </c>
      <c r="O8" s="309">
        <v>11034</v>
      </c>
      <c r="P8" s="309">
        <v>106561</v>
      </c>
      <c r="Q8" s="309">
        <v>79884</v>
      </c>
      <c r="R8" s="309">
        <v>12631</v>
      </c>
      <c r="S8" s="309">
        <v>92515</v>
      </c>
      <c r="T8" s="309">
        <v>8640</v>
      </c>
      <c r="U8" s="309">
        <v>6706</v>
      </c>
      <c r="V8" s="309">
        <v>15346</v>
      </c>
      <c r="W8" s="309">
        <v>12293</v>
      </c>
      <c r="X8" s="309">
        <v>8132</v>
      </c>
      <c r="Y8" s="309">
        <v>20425</v>
      </c>
      <c r="Z8" s="309">
        <v>1375404</v>
      </c>
      <c r="AA8" s="309">
        <v>1011921</v>
      </c>
      <c r="AB8" s="309">
        <v>2387325</v>
      </c>
    </row>
    <row r="9" spans="1:28" ht="36" customHeight="1">
      <c r="A9" s="308" t="s">
        <v>174</v>
      </c>
      <c r="B9" s="309">
        <v>11</v>
      </c>
      <c r="C9" s="309">
        <v>13</v>
      </c>
      <c r="D9" s="309">
        <v>24</v>
      </c>
      <c r="E9" s="309">
        <v>0</v>
      </c>
      <c r="F9" s="309">
        <v>0</v>
      </c>
      <c r="G9" s="309">
        <v>0</v>
      </c>
      <c r="H9" s="309">
        <v>96995</v>
      </c>
      <c r="I9" s="309">
        <v>74870</v>
      </c>
      <c r="J9" s="309">
        <v>171865</v>
      </c>
      <c r="K9" s="309">
        <v>443409</v>
      </c>
      <c r="L9" s="309">
        <v>311989</v>
      </c>
      <c r="M9" s="309">
        <v>755398</v>
      </c>
      <c r="N9" s="309">
        <v>4803</v>
      </c>
      <c r="O9" s="309">
        <v>2942</v>
      </c>
      <c r="P9" s="309">
        <v>7745</v>
      </c>
      <c r="Q9" s="309">
        <v>22258</v>
      </c>
      <c r="R9" s="309">
        <v>14013</v>
      </c>
      <c r="S9" s="309">
        <v>36271</v>
      </c>
      <c r="T9" s="309">
        <v>294</v>
      </c>
      <c r="U9" s="309">
        <v>334</v>
      </c>
      <c r="V9" s="309">
        <v>628</v>
      </c>
      <c r="W9" s="309">
        <v>0</v>
      </c>
      <c r="X9" s="309">
        <v>0</v>
      </c>
      <c r="Y9" s="309">
        <v>0</v>
      </c>
      <c r="Z9" s="309">
        <v>567770</v>
      </c>
      <c r="AA9" s="309">
        <v>404161</v>
      </c>
      <c r="AB9" s="309">
        <v>971931</v>
      </c>
    </row>
    <row r="10" spans="1:28" ht="36" customHeight="1">
      <c r="A10" s="308" t="s">
        <v>175</v>
      </c>
      <c r="B10" s="309">
        <v>2021</v>
      </c>
      <c r="C10" s="309">
        <v>1264</v>
      </c>
      <c r="D10" s="309">
        <v>3285</v>
      </c>
      <c r="E10" s="309">
        <v>347</v>
      </c>
      <c r="F10" s="309">
        <v>382</v>
      </c>
      <c r="G10" s="309">
        <v>729</v>
      </c>
      <c r="H10" s="309">
        <v>56420</v>
      </c>
      <c r="I10" s="309">
        <v>25959</v>
      </c>
      <c r="J10" s="309">
        <v>82379</v>
      </c>
      <c r="K10" s="309">
        <v>162062</v>
      </c>
      <c r="L10" s="309">
        <v>60385</v>
      </c>
      <c r="M10" s="309">
        <v>222447</v>
      </c>
      <c r="N10" s="309">
        <v>5773</v>
      </c>
      <c r="O10" s="309">
        <v>3165</v>
      </c>
      <c r="P10" s="309">
        <v>8938</v>
      </c>
      <c r="Q10" s="309">
        <v>26065</v>
      </c>
      <c r="R10" s="309">
        <v>5014</v>
      </c>
      <c r="S10" s="309">
        <v>31079</v>
      </c>
      <c r="T10" s="309">
        <v>339</v>
      </c>
      <c r="U10" s="309">
        <v>118</v>
      </c>
      <c r="V10" s="309">
        <v>457</v>
      </c>
      <c r="W10" s="309">
        <v>5527</v>
      </c>
      <c r="X10" s="309">
        <v>3752</v>
      </c>
      <c r="Y10" s="309">
        <v>9279</v>
      </c>
      <c r="Z10" s="309">
        <v>258554</v>
      </c>
      <c r="AA10" s="309">
        <v>100039</v>
      </c>
      <c r="AB10" s="309">
        <v>358593</v>
      </c>
    </row>
    <row r="11" spans="1:28" ht="36" customHeight="1">
      <c r="A11" s="308" t="s">
        <v>176</v>
      </c>
      <c r="B11" s="309">
        <v>22</v>
      </c>
      <c r="C11" s="309">
        <v>5</v>
      </c>
      <c r="D11" s="309">
        <v>27</v>
      </c>
      <c r="E11" s="309">
        <v>0</v>
      </c>
      <c r="F11" s="309">
        <v>0</v>
      </c>
      <c r="G11" s="309">
        <v>0</v>
      </c>
      <c r="H11" s="309">
        <v>118</v>
      </c>
      <c r="I11" s="309">
        <v>152</v>
      </c>
      <c r="J11" s="309">
        <v>270</v>
      </c>
      <c r="K11" s="309">
        <v>322</v>
      </c>
      <c r="L11" s="309">
        <v>690</v>
      </c>
      <c r="M11" s="309">
        <v>1012</v>
      </c>
      <c r="N11" s="309">
        <v>72</v>
      </c>
      <c r="O11" s="309">
        <v>174</v>
      </c>
      <c r="P11" s="309">
        <v>246</v>
      </c>
      <c r="Q11" s="309">
        <v>95</v>
      </c>
      <c r="R11" s="309">
        <v>97</v>
      </c>
      <c r="S11" s="309">
        <v>192</v>
      </c>
      <c r="T11" s="309">
        <v>12</v>
      </c>
      <c r="U11" s="309">
        <v>7</v>
      </c>
      <c r="V11" s="309">
        <v>19</v>
      </c>
      <c r="W11" s="309">
        <v>0</v>
      </c>
      <c r="X11" s="309">
        <v>0</v>
      </c>
      <c r="Y11" s="309">
        <v>0</v>
      </c>
      <c r="Z11" s="309">
        <v>641</v>
      </c>
      <c r="AA11" s="309">
        <v>1125</v>
      </c>
      <c r="AB11" s="309">
        <v>1766</v>
      </c>
    </row>
    <row r="12" spans="1:28" ht="36" customHeight="1">
      <c r="A12" s="308" t="s">
        <v>177</v>
      </c>
      <c r="B12" s="309">
        <v>3544</v>
      </c>
      <c r="C12" s="309">
        <v>1370</v>
      </c>
      <c r="D12" s="309">
        <v>4914</v>
      </c>
      <c r="E12" s="309">
        <v>167</v>
      </c>
      <c r="F12" s="309">
        <v>139</v>
      </c>
      <c r="G12" s="309">
        <v>306</v>
      </c>
      <c r="H12" s="309">
        <v>7711</v>
      </c>
      <c r="I12" s="309">
        <v>3220</v>
      </c>
      <c r="J12" s="309">
        <v>10931</v>
      </c>
      <c r="K12" s="309">
        <v>13458</v>
      </c>
      <c r="L12" s="309">
        <v>3673</v>
      </c>
      <c r="M12" s="309">
        <v>17131</v>
      </c>
      <c r="N12" s="309">
        <v>777</v>
      </c>
      <c r="O12" s="309">
        <v>186</v>
      </c>
      <c r="P12" s="309">
        <v>963</v>
      </c>
      <c r="Q12" s="309">
        <v>1186</v>
      </c>
      <c r="R12" s="309">
        <v>405</v>
      </c>
      <c r="S12" s="309">
        <v>1591</v>
      </c>
      <c r="T12" s="309">
        <v>1230</v>
      </c>
      <c r="U12" s="309">
        <v>318</v>
      </c>
      <c r="V12" s="309">
        <v>1548</v>
      </c>
      <c r="W12" s="309">
        <v>1734</v>
      </c>
      <c r="X12" s="309">
        <v>568</v>
      </c>
      <c r="Y12" s="309">
        <v>2302</v>
      </c>
      <c r="Z12" s="309">
        <v>29807</v>
      </c>
      <c r="AA12" s="309">
        <v>9879</v>
      </c>
      <c r="AB12" s="309">
        <v>39686</v>
      </c>
    </row>
    <row r="13" spans="1:28" ht="36" customHeight="1">
      <c r="A13" s="308" t="s">
        <v>178</v>
      </c>
      <c r="B13" s="309">
        <v>995</v>
      </c>
      <c r="C13" s="309">
        <v>861</v>
      </c>
      <c r="D13" s="309">
        <v>1856</v>
      </c>
      <c r="E13" s="309">
        <v>64</v>
      </c>
      <c r="F13" s="309">
        <v>285</v>
      </c>
      <c r="G13" s="309">
        <v>349</v>
      </c>
      <c r="H13" s="309">
        <v>21850</v>
      </c>
      <c r="I13" s="309">
        <v>13970</v>
      </c>
      <c r="J13" s="309">
        <v>35820</v>
      </c>
      <c r="K13" s="309">
        <v>32286</v>
      </c>
      <c r="L13" s="309">
        <v>20816</v>
      </c>
      <c r="M13" s="309">
        <v>53102</v>
      </c>
      <c r="N13" s="309">
        <v>1157</v>
      </c>
      <c r="O13" s="309">
        <v>744</v>
      </c>
      <c r="P13" s="309">
        <v>1901</v>
      </c>
      <c r="Q13" s="309">
        <v>1188</v>
      </c>
      <c r="R13" s="309">
        <v>1103</v>
      </c>
      <c r="S13" s="309">
        <v>2291</v>
      </c>
      <c r="T13" s="309">
        <v>1499</v>
      </c>
      <c r="U13" s="309">
        <v>945</v>
      </c>
      <c r="V13" s="309">
        <v>2444</v>
      </c>
      <c r="W13" s="309">
        <v>77</v>
      </c>
      <c r="X13" s="309">
        <v>100</v>
      </c>
      <c r="Y13" s="309">
        <v>177</v>
      </c>
      <c r="Z13" s="309">
        <v>59116</v>
      </c>
      <c r="AA13" s="309">
        <v>38824</v>
      </c>
      <c r="AB13" s="309">
        <v>97940</v>
      </c>
    </row>
    <row r="14" spans="1:28" ht="36" customHeight="1">
      <c r="A14" s="308" t="s">
        <v>179</v>
      </c>
      <c r="B14" s="309">
        <v>4994</v>
      </c>
      <c r="C14" s="309">
        <v>4014</v>
      </c>
      <c r="D14" s="309">
        <v>9008</v>
      </c>
      <c r="E14" s="309">
        <v>691</v>
      </c>
      <c r="F14" s="309">
        <v>831</v>
      </c>
      <c r="G14" s="309">
        <v>1522</v>
      </c>
      <c r="H14" s="309">
        <v>78149</v>
      </c>
      <c r="I14" s="309">
        <v>51777</v>
      </c>
      <c r="J14" s="309">
        <v>129926</v>
      </c>
      <c r="K14" s="309">
        <v>269389</v>
      </c>
      <c r="L14" s="309">
        <v>144382</v>
      </c>
      <c r="M14" s="309">
        <v>413771</v>
      </c>
      <c r="N14" s="309">
        <v>2691</v>
      </c>
      <c r="O14" s="309">
        <v>1597</v>
      </c>
      <c r="P14" s="309">
        <v>4288</v>
      </c>
      <c r="Q14" s="309">
        <v>3548</v>
      </c>
      <c r="R14" s="309">
        <v>1702</v>
      </c>
      <c r="S14" s="309">
        <v>5250</v>
      </c>
      <c r="T14" s="309">
        <v>826</v>
      </c>
      <c r="U14" s="309">
        <v>812</v>
      </c>
      <c r="V14" s="309">
        <v>1638</v>
      </c>
      <c r="W14" s="309">
        <v>6686</v>
      </c>
      <c r="X14" s="309">
        <v>4162</v>
      </c>
      <c r="Y14" s="309">
        <v>10848</v>
      </c>
      <c r="Z14" s="309">
        <v>366974</v>
      </c>
      <c r="AA14" s="309">
        <v>209277</v>
      </c>
      <c r="AB14" s="309">
        <v>576251</v>
      </c>
    </row>
    <row r="15" spans="1:28" ht="36" customHeight="1">
      <c r="A15" s="308" t="s">
        <v>11</v>
      </c>
      <c r="B15" s="309">
        <v>4</v>
      </c>
      <c r="C15" s="309">
        <v>5</v>
      </c>
      <c r="D15" s="309">
        <v>9</v>
      </c>
      <c r="E15" s="309">
        <v>0</v>
      </c>
      <c r="F15" s="309">
        <v>0</v>
      </c>
      <c r="G15" s="309">
        <v>0</v>
      </c>
      <c r="H15" s="309">
        <v>127</v>
      </c>
      <c r="I15" s="309">
        <v>198</v>
      </c>
      <c r="J15" s="309">
        <v>325</v>
      </c>
      <c r="K15" s="309">
        <v>1035</v>
      </c>
      <c r="L15" s="309">
        <v>1193</v>
      </c>
      <c r="M15" s="309">
        <v>2228</v>
      </c>
      <c r="N15" s="309">
        <v>0</v>
      </c>
      <c r="O15" s="309">
        <v>0</v>
      </c>
      <c r="P15" s="309">
        <v>0</v>
      </c>
      <c r="Q15" s="309">
        <v>0</v>
      </c>
      <c r="R15" s="309">
        <v>0</v>
      </c>
      <c r="S15" s="309">
        <v>0</v>
      </c>
      <c r="T15" s="309">
        <v>0</v>
      </c>
      <c r="U15" s="309">
        <v>0</v>
      </c>
      <c r="V15" s="309">
        <v>0</v>
      </c>
      <c r="W15" s="309">
        <v>0</v>
      </c>
      <c r="X15" s="309">
        <v>0</v>
      </c>
      <c r="Y15" s="309">
        <v>0</v>
      </c>
      <c r="Z15" s="309">
        <v>1166</v>
      </c>
      <c r="AA15" s="309">
        <v>1396</v>
      </c>
      <c r="AB15" s="309">
        <v>2562</v>
      </c>
    </row>
    <row r="16" spans="1:28" s="312" customFormat="1" ht="36" customHeight="1">
      <c r="A16" s="308" t="s">
        <v>60</v>
      </c>
      <c r="B16" s="311">
        <f>SUM(B5:B15)</f>
        <v>43854</v>
      </c>
      <c r="C16" s="311">
        <f t="shared" ref="C16:AB16" si="0">SUM(C5:C15)</f>
        <v>28531</v>
      </c>
      <c r="D16" s="311">
        <f t="shared" si="0"/>
        <v>72385</v>
      </c>
      <c r="E16" s="311">
        <f t="shared" si="0"/>
        <v>11483</v>
      </c>
      <c r="F16" s="311">
        <f t="shared" si="0"/>
        <v>11612</v>
      </c>
      <c r="G16" s="311">
        <f t="shared" si="0"/>
        <v>23095</v>
      </c>
      <c r="H16" s="311">
        <f t="shared" si="0"/>
        <v>876531</v>
      </c>
      <c r="I16" s="311">
        <f t="shared" si="0"/>
        <v>748481</v>
      </c>
      <c r="J16" s="311">
        <f t="shared" si="0"/>
        <v>1625012</v>
      </c>
      <c r="K16" s="311">
        <f t="shared" si="0"/>
        <v>2103445</v>
      </c>
      <c r="L16" s="311">
        <f t="shared" si="0"/>
        <v>1384497</v>
      </c>
      <c r="M16" s="311">
        <f t="shared" si="0"/>
        <v>3487942</v>
      </c>
      <c r="N16" s="311">
        <f t="shared" si="0"/>
        <v>139303</v>
      </c>
      <c r="O16" s="311">
        <f t="shared" si="0"/>
        <v>33326</v>
      </c>
      <c r="P16" s="311">
        <f t="shared" si="0"/>
        <v>172629</v>
      </c>
      <c r="Q16" s="311">
        <f t="shared" si="0"/>
        <v>172965</v>
      </c>
      <c r="R16" s="311">
        <f t="shared" si="0"/>
        <v>60579</v>
      </c>
      <c r="S16" s="311">
        <f t="shared" si="0"/>
        <v>233544</v>
      </c>
      <c r="T16" s="311">
        <f t="shared" si="0"/>
        <v>15810</v>
      </c>
      <c r="U16" s="311">
        <f t="shared" si="0"/>
        <v>10448</v>
      </c>
      <c r="V16" s="311">
        <f t="shared" si="0"/>
        <v>26258</v>
      </c>
      <c r="W16" s="311">
        <f t="shared" si="0"/>
        <v>37307</v>
      </c>
      <c r="X16" s="311">
        <f t="shared" si="0"/>
        <v>21036</v>
      </c>
      <c r="Y16" s="311">
        <f t="shared" si="0"/>
        <v>58343</v>
      </c>
      <c r="Z16" s="311">
        <f t="shared" si="0"/>
        <v>3400698</v>
      </c>
      <c r="AA16" s="311">
        <f t="shared" si="0"/>
        <v>2298510</v>
      </c>
      <c r="AB16" s="311">
        <f t="shared" si="0"/>
        <v>5699208</v>
      </c>
    </row>
    <row r="17" spans="1:28" s="312" customFormat="1" ht="36" customHeight="1">
      <c r="A17" s="86" t="str">
        <f>A1</f>
        <v>Table 16.</v>
      </c>
      <c r="B17" s="363" t="s">
        <v>208</v>
      </c>
      <c r="C17" s="363"/>
      <c r="D17" s="363"/>
      <c r="E17" s="363"/>
      <c r="F17" s="363"/>
      <c r="G17" s="363"/>
      <c r="H17" s="363"/>
      <c r="I17" s="363"/>
      <c r="J17" s="363"/>
      <c r="K17" s="363" t="s">
        <v>208</v>
      </c>
      <c r="L17" s="363"/>
      <c r="M17" s="363"/>
      <c r="N17" s="363"/>
      <c r="O17" s="363"/>
      <c r="P17" s="363"/>
      <c r="Q17" s="363"/>
      <c r="R17" s="363"/>
      <c r="S17" s="363"/>
      <c r="T17" s="363" t="s">
        <v>208</v>
      </c>
      <c r="U17" s="363"/>
      <c r="V17" s="363"/>
      <c r="W17" s="363"/>
      <c r="X17" s="363"/>
      <c r="Y17" s="363"/>
      <c r="Z17" s="363"/>
      <c r="AA17" s="363"/>
      <c r="AB17" s="363"/>
    </row>
    <row r="18" spans="1:28" ht="36" customHeight="1">
      <c r="A18" s="308" t="s">
        <v>170</v>
      </c>
      <c r="B18" s="309">
        <v>104</v>
      </c>
      <c r="C18" s="309">
        <v>124</v>
      </c>
      <c r="D18" s="309">
        <v>228</v>
      </c>
      <c r="E18" s="309">
        <v>0</v>
      </c>
      <c r="F18" s="309">
        <v>11</v>
      </c>
      <c r="G18" s="309">
        <v>11</v>
      </c>
      <c r="H18" s="309">
        <v>15013</v>
      </c>
      <c r="I18" s="309">
        <v>24454</v>
      </c>
      <c r="J18" s="309">
        <v>39467</v>
      </c>
      <c r="K18" s="309">
        <v>408238</v>
      </c>
      <c r="L18" s="309">
        <v>452588</v>
      </c>
      <c r="M18" s="309">
        <v>860826</v>
      </c>
      <c r="N18" s="309">
        <v>647</v>
      </c>
      <c r="O18" s="309">
        <v>633</v>
      </c>
      <c r="P18" s="309">
        <v>1280</v>
      </c>
      <c r="Q18" s="309">
        <v>3214</v>
      </c>
      <c r="R18" s="309">
        <v>2482</v>
      </c>
      <c r="S18" s="309">
        <v>5696</v>
      </c>
      <c r="T18" s="309">
        <v>1664</v>
      </c>
      <c r="U18" s="309">
        <v>1929</v>
      </c>
      <c r="V18" s="309">
        <v>3593</v>
      </c>
      <c r="W18" s="309">
        <v>282</v>
      </c>
      <c r="X18" s="309">
        <v>361</v>
      </c>
      <c r="Y18" s="309">
        <v>643</v>
      </c>
      <c r="Z18" s="309">
        <v>429162</v>
      </c>
      <c r="AA18" s="309">
        <v>482582</v>
      </c>
      <c r="AB18" s="309">
        <v>911744</v>
      </c>
    </row>
    <row r="19" spans="1:28" ht="36" customHeight="1">
      <c r="A19" s="308" t="s">
        <v>173</v>
      </c>
      <c r="B19" s="309">
        <v>5743</v>
      </c>
      <c r="C19" s="309">
        <v>5308</v>
      </c>
      <c r="D19" s="309">
        <v>11051</v>
      </c>
      <c r="E19" s="309">
        <v>4498</v>
      </c>
      <c r="F19" s="309">
        <v>7519</v>
      </c>
      <c r="G19" s="309">
        <v>12017</v>
      </c>
      <c r="H19" s="309">
        <v>840456</v>
      </c>
      <c r="I19" s="309">
        <v>854069</v>
      </c>
      <c r="J19" s="309">
        <v>1694525</v>
      </c>
      <c r="K19" s="309">
        <v>10274404</v>
      </c>
      <c r="L19" s="309">
        <v>9026761</v>
      </c>
      <c r="M19" s="309">
        <v>19301165</v>
      </c>
      <c r="N19" s="309">
        <v>13680</v>
      </c>
      <c r="O19" s="309">
        <v>12248</v>
      </c>
      <c r="P19" s="309">
        <v>25928</v>
      </c>
      <c r="Q19" s="309">
        <v>145624</v>
      </c>
      <c r="R19" s="309">
        <v>62380</v>
      </c>
      <c r="S19" s="309">
        <v>208004</v>
      </c>
      <c r="T19" s="309">
        <v>12967</v>
      </c>
      <c r="U19" s="309">
        <v>17123</v>
      </c>
      <c r="V19" s="309">
        <v>30090</v>
      </c>
      <c r="W19" s="309">
        <v>13375</v>
      </c>
      <c r="X19" s="309">
        <v>10416</v>
      </c>
      <c r="Y19" s="309">
        <v>23791</v>
      </c>
      <c r="Z19" s="309">
        <v>11310747</v>
      </c>
      <c r="AA19" s="309">
        <v>9995824</v>
      </c>
      <c r="AB19" s="309">
        <v>21306571</v>
      </c>
    </row>
    <row r="20" spans="1:28" s="312" customFormat="1" ht="36" customHeight="1">
      <c r="A20" s="322" t="s">
        <v>60</v>
      </c>
      <c r="B20" s="311">
        <v>5847</v>
      </c>
      <c r="C20" s="311">
        <v>5432</v>
      </c>
      <c r="D20" s="311">
        <v>11279</v>
      </c>
      <c r="E20" s="311">
        <v>4498</v>
      </c>
      <c r="F20" s="311">
        <v>7530</v>
      </c>
      <c r="G20" s="311">
        <v>12028</v>
      </c>
      <c r="H20" s="311">
        <v>855469</v>
      </c>
      <c r="I20" s="311">
        <v>878523</v>
      </c>
      <c r="J20" s="311">
        <v>1733992</v>
      </c>
      <c r="K20" s="311">
        <v>10682642</v>
      </c>
      <c r="L20" s="311">
        <v>9479349</v>
      </c>
      <c r="M20" s="311">
        <v>20161991</v>
      </c>
      <c r="N20" s="311">
        <v>14327</v>
      </c>
      <c r="O20" s="311">
        <v>12881</v>
      </c>
      <c r="P20" s="311">
        <v>27208</v>
      </c>
      <c r="Q20" s="311">
        <v>148838</v>
      </c>
      <c r="R20" s="311">
        <v>64862</v>
      </c>
      <c r="S20" s="311">
        <v>213700</v>
      </c>
      <c r="T20" s="311">
        <v>14631</v>
      </c>
      <c r="U20" s="311">
        <v>19052</v>
      </c>
      <c r="V20" s="311">
        <v>33683</v>
      </c>
      <c r="W20" s="311">
        <v>13657</v>
      </c>
      <c r="X20" s="311">
        <v>10777</v>
      </c>
      <c r="Y20" s="311">
        <v>24434</v>
      </c>
      <c r="Z20" s="311">
        <v>11739909</v>
      </c>
      <c r="AA20" s="311">
        <v>10478406</v>
      </c>
      <c r="AB20" s="311">
        <v>22218315</v>
      </c>
    </row>
  </sheetData>
  <mergeCells count="16">
    <mergeCell ref="B17:J17"/>
    <mergeCell ref="K17:S17"/>
    <mergeCell ref="T17:AB17"/>
    <mergeCell ref="B1:J1"/>
    <mergeCell ref="K1:S1"/>
    <mergeCell ref="T1:AB1"/>
    <mergeCell ref="N2:P2"/>
    <mergeCell ref="Q2:S2"/>
    <mergeCell ref="T2:V2"/>
    <mergeCell ref="W2:Y2"/>
    <mergeCell ref="Z2:AB2"/>
    <mergeCell ref="A2:A3"/>
    <mergeCell ref="B2:D2"/>
    <mergeCell ref="E2:G2"/>
    <mergeCell ref="H2:J2"/>
    <mergeCell ref="K2:M2"/>
  </mergeCells>
  <pageMargins left="0.7" right="0.22" top="0.55000000000000004" bottom="0.75" header="0.3" footer="0.3"/>
  <pageSetup paperSize="9" scale="95" firstPageNumber="36" orientation="portrait" useFirstPageNumber="1" verticalDpi="0" r:id="rId1"/>
  <headerFooter>
    <oddFooter>&amp;LAISHE 2012-13&amp;CT-&amp;P</oddFooter>
  </headerFooter>
  <colBreaks count="2" manualBreakCount="2">
    <brk id="10" max="19" man="1"/>
    <brk id="19" max="19" man="1"/>
  </colBreaks>
</worksheet>
</file>

<file path=xl/worksheets/sheet22.xml><?xml version="1.0" encoding="utf-8"?>
<worksheet xmlns="http://schemas.openxmlformats.org/spreadsheetml/2006/main" xmlns:r="http://schemas.openxmlformats.org/officeDocument/2006/relationships">
  <dimension ref="A1:Y19"/>
  <sheetViews>
    <sheetView view="pageBreakPreview" topLeftCell="E1" zoomScaleSheetLayoutView="100" workbookViewId="0">
      <selection activeCell="P9" sqref="P9"/>
    </sheetView>
  </sheetViews>
  <sheetFormatPr defaultRowHeight="14.25"/>
  <cols>
    <col min="1" max="1" width="21" style="291" customWidth="1"/>
    <col min="2" max="2" width="8.42578125" style="291" customWidth="1"/>
    <col min="3" max="3" width="8.140625" style="291" customWidth="1"/>
    <col min="4" max="4" width="9.140625" style="291" customWidth="1"/>
    <col min="5" max="5" width="8.140625" style="291" customWidth="1"/>
    <col min="6" max="6" width="8.28515625" style="291" customWidth="1"/>
    <col min="7" max="10" width="8.7109375" style="291" customWidth="1"/>
    <col min="11" max="11" width="7.5703125" style="291" customWidth="1"/>
    <col min="12" max="15" width="7.42578125" style="291" customWidth="1"/>
    <col min="16" max="16" width="8" style="291" customWidth="1"/>
    <col min="17" max="17" width="9" style="291" customWidth="1"/>
    <col min="18" max="18" width="9.5703125" style="291" customWidth="1"/>
    <col min="19" max="19" width="8.7109375" style="291" customWidth="1"/>
    <col min="20" max="20" width="6.42578125" style="291" customWidth="1"/>
    <col min="21" max="21" width="7.140625" style="291" customWidth="1"/>
    <col min="22" max="22" width="6.42578125" style="291" customWidth="1"/>
    <col min="23" max="23" width="12.7109375" style="291" customWidth="1"/>
    <col min="24" max="16384" width="9.140625" style="291"/>
  </cols>
  <sheetData>
    <row r="1" spans="1:24" s="290" customFormat="1" ht="38.25" customHeight="1">
      <c r="A1" s="86" t="s">
        <v>246</v>
      </c>
      <c r="B1" s="363" t="s">
        <v>196</v>
      </c>
      <c r="C1" s="363"/>
      <c r="D1" s="363"/>
      <c r="E1" s="363"/>
      <c r="F1" s="363"/>
      <c r="G1" s="363"/>
      <c r="H1" s="363"/>
      <c r="I1" s="363"/>
      <c r="J1" s="363"/>
      <c r="K1" s="363" t="str">
        <f>B1</f>
        <v>Post-wise Number of Teachers in various types of Universities
(a) Teaching departments and Constituent Units/Off-campus Centres</v>
      </c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</row>
    <row r="2" spans="1:24" ht="31.5" customHeight="1">
      <c r="A2" s="395" t="s">
        <v>169</v>
      </c>
      <c r="B2" s="380" t="s">
        <v>136</v>
      </c>
      <c r="C2" s="380"/>
      <c r="D2" s="380"/>
      <c r="E2" s="380" t="s">
        <v>137</v>
      </c>
      <c r="F2" s="381"/>
      <c r="G2" s="381"/>
      <c r="H2" s="380" t="s">
        <v>138</v>
      </c>
      <c r="I2" s="381"/>
      <c r="J2" s="381"/>
      <c r="K2" s="380" t="s">
        <v>139</v>
      </c>
      <c r="L2" s="381"/>
      <c r="M2" s="381"/>
      <c r="N2" s="380" t="s">
        <v>140</v>
      </c>
      <c r="O2" s="381"/>
      <c r="P2" s="381"/>
      <c r="Q2" s="396" t="s">
        <v>60</v>
      </c>
      <c r="R2" s="397"/>
      <c r="S2" s="398"/>
      <c r="T2" s="380" t="s">
        <v>192</v>
      </c>
      <c r="U2" s="381"/>
      <c r="V2" s="381"/>
    </row>
    <row r="3" spans="1:24" ht="19.5" customHeight="1">
      <c r="A3" s="395"/>
      <c r="B3" s="276" t="s">
        <v>91</v>
      </c>
      <c r="C3" s="276" t="s">
        <v>92</v>
      </c>
      <c r="D3" s="276" t="s">
        <v>12</v>
      </c>
      <c r="E3" s="276" t="s">
        <v>91</v>
      </c>
      <c r="F3" s="276" t="s">
        <v>92</v>
      </c>
      <c r="G3" s="276" t="s">
        <v>12</v>
      </c>
      <c r="H3" s="276" t="s">
        <v>91</v>
      </c>
      <c r="I3" s="276" t="s">
        <v>92</v>
      </c>
      <c r="J3" s="276" t="s">
        <v>12</v>
      </c>
      <c r="K3" s="276" t="s">
        <v>91</v>
      </c>
      <c r="L3" s="276" t="s">
        <v>92</v>
      </c>
      <c r="M3" s="276" t="s">
        <v>12</v>
      </c>
      <c r="N3" s="276" t="s">
        <v>91</v>
      </c>
      <c r="O3" s="276" t="s">
        <v>92</v>
      </c>
      <c r="P3" s="276" t="s">
        <v>12</v>
      </c>
      <c r="Q3" s="276" t="s">
        <v>91</v>
      </c>
      <c r="R3" s="276" t="s">
        <v>92</v>
      </c>
      <c r="S3" s="276" t="s">
        <v>12</v>
      </c>
      <c r="T3" s="276" t="s">
        <v>91</v>
      </c>
      <c r="U3" s="276" t="s">
        <v>92</v>
      </c>
      <c r="V3" s="276" t="s">
        <v>12</v>
      </c>
      <c r="W3" s="291" t="s">
        <v>116</v>
      </c>
      <c r="X3" s="291" t="s">
        <v>193</v>
      </c>
    </row>
    <row r="4" spans="1:24" ht="33.75" customHeight="1">
      <c r="A4" s="292" t="s">
        <v>170</v>
      </c>
      <c r="B4" s="277">
        <v>2288</v>
      </c>
      <c r="C4" s="277">
        <v>518</v>
      </c>
      <c r="D4" s="277">
        <v>2806</v>
      </c>
      <c r="E4" s="277">
        <v>1841</v>
      </c>
      <c r="F4" s="277">
        <v>608</v>
      </c>
      <c r="G4" s="277">
        <v>2449</v>
      </c>
      <c r="H4" s="277">
        <v>3031</v>
      </c>
      <c r="I4" s="277">
        <v>1337</v>
      </c>
      <c r="J4" s="277">
        <v>4368</v>
      </c>
      <c r="K4" s="277">
        <v>24</v>
      </c>
      <c r="L4" s="277">
        <v>9</v>
      </c>
      <c r="M4" s="277">
        <v>33</v>
      </c>
      <c r="N4" s="277">
        <v>443</v>
      </c>
      <c r="O4" s="277">
        <v>247</v>
      </c>
      <c r="P4" s="277">
        <v>690</v>
      </c>
      <c r="Q4" s="277">
        <v>7627</v>
      </c>
      <c r="R4" s="277">
        <v>2719</v>
      </c>
      <c r="S4" s="277">
        <v>10346</v>
      </c>
      <c r="T4" s="277">
        <v>3</v>
      </c>
      <c r="U4" s="277">
        <v>0</v>
      </c>
      <c r="V4" s="277">
        <v>3</v>
      </c>
      <c r="W4" s="291">
        <v>554953</v>
      </c>
      <c r="X4" s="291">
        <f>ROUND(W4/S4,0)</f>
        <v>54</v>
      </c>
    </row>
    <row r="5" spans="1:24" ht="33.75" customHeight="1">
      <c r="A5" s="292" t="s">
        <v>171</v>
      </c>
      <c r="B5" s="277">
        <v>83</v>
      </c>
      <c r="C5" s="277">
        <v>41</v>
      </c>
      <c r="D5" s="277">
        <v>124</v>
      </c>
      <c r="E5" s="277">
        <v>126</v>
      </c>
      <c r="F5" s="277">
        <v>58</v>
      </c>
      <c r="G5" s="277">
        <v>184</v>
      </c>
      <c r="H5" s="277">
        <v>128</v>
      </c>
      <c r="I5" s="277">
        <v>88</v>
      </c>
      <c r="J5" s="277">
        <v>216</v>
      </c>
      <c r="K5" s="277">
        <v>0</v>
      </c>
      <c r="L5" s="277">
        <v>0</v>
      </c>
      <c r="M5" s="277">
        <v>0</v>
      </c>
      <c r="N5" s="277">
        <v>0</v>
      </c>
      <c r="O5" s="277">
        <v>0</v>
      </c>
      <c r="P5" s="277">
        <v>0</v>
      </c>
      <c r="Q5" s="277">
        <v>337</v>
      </c>
      <c r="R5" s="277">
        <v>187</v>
      </c>
      <c r="S5" s="277">
        <v>524</v>
      </c>
      <c r="T5" s="277">
        <v>0</v>
      </c>
      <c r="U5" s="277">
        <v>0</v>
      </c>
      <c r="V5" s="277">
        <v>0</v>
      </c>
      <c r="W5" s="291">
        <v>533293</v>
      </c>
      <c r="X5" s="291">
        <f t="shared" ref="X5:X19" si="0">ROUND(W5/S5,0)</f>
        <v>1018</v>
      </c>
    </row>
    <row r="6" spans="1:24" ht="33.75" customHeight="1">
      <c r="A6" s="292" t="s">
        <v>172</v>
      </c>
      <c r="B6" s="277">
        <v>2613</v>
      </c>
      <c r="C6" s="277">
        <v>383</v>
      </c>
      <c r="D6" s="277">
        <v>2996</v>
      </c>
      <c r="E6" s="277">
        <v>1304</v>
      </c>
      <c r="F6" s="277">
        <v>255</v>
      </c>
      <c r="G6" s="277">
        <v>1559</v>
      </c>
      <c r="H6" s="277">
        <v>2692</v>
      </c>
      <c r="I6" s="277">
        <v>644</v>
      </c>
      <c r="J6" s="277">
        <v>3336</v>
      </c>
      <c r="K6" s="277">
        <v>2</v>
      </c>
      <c r="L6" s="277">
        <v>3</v>
      </c>
      <c r="M6" s="277">
        <v>5</v>
      </c>
      <c r="N6" s="277">
        <v>171</v>
      </c>
      <c r="O6" s="277">
        <v>76</v>
      </c>
      <c r="P6" s="277">
        <v>247</v>
      </c>
      <c r="Q6" s="277">
        <v>6782</v>
      </c>
      <c r="R6" s="277">
        <v>1361</v>
      </c>
      <c r="S6" s="277">
        <v>8143</v>
      </c>
      <c r="T6" s="277">
        <v>70</v>
      </c>
      <c r="U6" s="277">
        <v>24</v>
      </c>
      <c r="V6" s="277">
        <v>94</v>
      </c>
      <c r="W6" s="291">
        <v>111390</v>
      </c>
      <c r="X6" s="291">
        <f t="shared" si="0"/>
        <v>14</v>
      </c>
    </row>
    <row r="7" spans="1:24" ht="33.75" customHeight="1">
      <c r="A7" s="292" t="s">
        <v>173</v>
      </c>
      <c r="B7" s="277">
        <v>9339</v>
      </c>
      <c r="C7" s="277">
        <v>2207</v>
      </c>
      <c r="D7" s="277">
        <v>11546</v>
      </c>
      <c r="E7" s="277">
        <v>7304</v>
      </c>
      <c r="F7" s="277">
        <v>2473</v>
      </c>
      <c r="G7" s="277">
        <v>9777</v>
      </c>
      <c r="H7" s="277">
        <v>14420</v>
      </c>
      <c r="I7" s="277">
        <v>7657</v>
      </c>
      <c r="J7" s="277">
        <v>22077</v>
      </c>
      <c r="K7" s="277">
        <v>90</v>
      </c>
      <c r="L7" s="277">
        <v>66</v>
      </c>
      <c r="M7" s="277">
        <v>156</v>
      </c>
      <c r="N7" s="277">
        <v>2673</v>
      </c>
      <c r="O7" s="277">
        <v>1911</v>
      </c>
      <c r="P7" s="277">
        <v>4584</v>
      </c>
      <c r="Q7" s="277">
        <v>33826</v>
      </c>
      <c r="R7" s="277">
        <v>14314</v>
      </c>
      <c r="S7" s="277">
        <v>48140</v>
      </c>
      <c r="T7" s="277">
        <v>889</v>
      </c>
      <c r="U7" s="277">
        <v>401</v>
      </c>
      <c r="V7" s="277">
        <v>1290</v>
      </c>
      <c r="W7" s="291">
        <v>2447183</v>
      </c>
      <c r="X7" s="291">
        <f t="shared" si="0"/>
        <v>51</v>
      </c>
    </row>
    <row r="8" spans="1:24" ht="33.75" customHeight="1">
      <c r="A8" s="292" t="s">
        <v>174</v>
      </c>
      <c r="B8" s="277">
        <v>82</v>
      </c>
      <c r="C8" s="277">
        <v>20</v>
      </c>
      <c r="D8" s="277">
        <v>102</v>
      </c>
      <c r="E8" s="277">
        <v>46</v>
      </c>
      <c r="F8" s="277">
        <v>8</v>
      </c>
      <c r="G8" s="277">
        <v>54</v>
      </c>
      <c r="H8" s="277">
        <v>123</v>
      </c>
      <c r="I8" s="277">
        <v>82</v>
      </c>
      <c r="J8" s="277">
        <v>205</v>
      </c>
      <c r="K8" s="277">
        <v>0</v>
      </c>
      <c r="L8" s="277">
        <v>0</v>
      </c>
      <c r="M8" s="277">
        <v>0</v>
      </c>
      <c r="N8" s="277">
        <v>35</v>
      </c>
      <c r="O8" s="277">
        <v>17</v>
      </c>
      <c r="P8" s="277">
        <v>52</v>
      </c>
      <c r="Q8" s="277">
        <v>286</v>
      </c>
      <c r="R8" s="277">
        <v>127</v>
      </c>
      <c r="S8" s="277">
        <v>413</v>
      </c>
      <c r="T8" s="277">
        <v>325</v>
      </c>
      <c r="U8" s="277">
        <v>74</v>
      </c>
      <c r="V8" s="277">
        <v>399</v>
      </c>
      <c r="W8" s="291">
        <v>910000</v>
      </c>
      <c r="X8" s="291">
        <f t="shared" si="0"/>
        <v>2203</v>
      </c>
    </row>
    <row r="9" spans="1:24" ht="33.75" customHeight="1">
      <c r="A9" s="292" t="s">
        <v>175</v>
      </c>
      <c r="B9" s="277">
        <v>1483</v>
      </c>
      <c r="C9" s="277">
        <v>344</v>
      </c>
      <c r="D9" s="277">
        <v>1827</v>
      </c>
      <c r="E9" s="277">
        <v>1238</v>
      </c>
      <c r="F9" s="277">
        <v>490</v>
      </c>
      <c r="G9" s="277">
        <v>1728</v>
      </c>
      <c r="H9" s="277">
        <v>9191</v>
      </c>
      <c r="I9" s="277">
        <v>5796</v>
      </c>
      <c r="J9" s="277">
        <v>14987</v>
      </c>
      <c r="K9" s="277">
        <v>963</v>
      </c>
      <c r="L9" s="277">
        <v>500</v>
      </c>
      <c r="M9" s="277">
        <v>1463</v>
      </c>
      <c r="N9" s="277">
        <v>178</v>
      </c>
      <c r="O9" s="277">
        <v>137</v>
      </c>
      <c r="P9" s="277">
        <v>315</v>
      </c>
      <c r="Q9" s="277">
        <v>13053</v>
      </c>
      <c r="R9" s="277">
        <v>7267</v>
      </c>
      <c r="S9" s="277">
        <v>20320</v>
      </c>
      <c r="T9" s="277">
        <v>179</v>
      </c>
      <c r="U9" s="277">
        <v>106</v>
      </c>
      <c r="V9" s="277">
        <v>285</v>
      </c>
      <c r="W9" s="291">
        <v>270495</v>
      </c>
      <c r="X9" s="291">
        <f t="shared" si="0"/>
        <v>13</v>
      </c>
    </row>
    <row r="10" spans="1:24" ht="33.75" customHeight="1">
      <c r="A10" s="292" t="s">
        <v>176</v>
      </c>
      <c r="B10" s="277">
        <v>38</v>
      </c>
      <c r="C10" s="277">
        <v>9</v>
      </c>
      <c r="D10" s="277">
        <v>47</v>
      </c>
      <c r="E10" s="277">
        <v>20</v>
      </c>
      <c r="F10" s="277">
        <v>15</v>
      </c>
      <c r="G10" s="277">
        <v>35</v>
      </c>
      <c r="H10" s="277">
        <v>31</v>
      </c>
      <c r="I10" s="277">
        <v>11</v>
      </c>
      <c r="J10" s="277">
        <v>42</v>
      </c>
      <c r="K10" s="277">
        <v>5</v>
      </c>
      <c r="L10" s="277">
        <v>10</v>
      </c>
      <c r="M10" s="277">
        <v>15</v>
      </c>
      <c r="N10" s="277">
        <v>0</v>
      </c>
      <c r="O10" s="277">
        <v>0</v>
      </c>
      <c r="P10" s="277">
        <v>0</v>
      </c>
      <c r="Q10" s="277">
        <v>94</v>
      </c>
      <c r="R10" s="277">
        <v>45</v>
      </c>
      <c r="S10" s="277">
        <v>139</v>
      </c>
      <c r="T10" s="277">
        <v>0</v>
      </c>
      <c r="U10" s="277">
        <v>0</v>
      </c>
      <c r="V10" s="277">
        <v>0</v>
      </c>
      <c r="W10" s="291">
        <v>1699</v>
      </c>
      <c r="X10" s="291">
        <f t="shared" si="0"/>
        <v>12</v>
      </c>
    </row>
    <row r="11" spans="1:24" ht="33.75" customHeight="1">
      <c r="A11" s="292" t="s">
        <v>177</v>
      </c>
      <c r="B11" s="277">
        <v>1361</v>
      </c>
      <c r="C11" s="277">
        <v>231</v>
      </c>
      <c r="D11" s="277">
        <v>1592</v>
      </c>
      <c r="E11" s="277">
        <v>967</v>
      </c>
      <c r="F11" s="277">
        <v>221</v>
      </c>
      <c r="G11" s="277">
        <v>1188</v>
      </c>
      <c r="H11" s="277">
        <v>1242</v>
      </c>
      <c r="I11" s="277">
        <v>347</v>
      </c>
      <c r="J11" s="277">
        <v>1589</v>
      </c>
      <c r="K11" s="277">
        <v>28</v>
      </c>
      <c r="L11" s="277">
        <v>26</v>
      </c>
      <c r="M11" s="277">
        <v>54</v>
      </c>
      <c r="N11" s="277">
        <v>211</v>
      </c>
      <c r="O11" s="277">
        <v>94</v>
      </c>
      <c r="P11" s="277">
        <v>305</v>
      </c>
      <c r="Q11" s="277">
        <v>3809</v>
      </c>
      <c r="R11" s="277">
        <v>919</v>
      </c>
      <c r="S11" s="277">
        <v>4728</v>
      </c>
      <c r="T11" s="277">
        <v>9</v>
      </c>
      <c r="U11" s="277">
        <v>1</v>
      </c>
      <c r="V11" s="277">
        <v>10</v>
      </c>
      <c r="W11" s="291">
        <v>36121</v>
      </c>
      <c r="X11" s="291">
        <f t="shared" si="0"/>
        <v>8</v>
      </c>
    </row>
    <row r="12" spans="1:24" ht="33.75" customHeight="1">
      <c r="A12" s="292" t="s">
        <v>178</v>
      </c>
      <c r="B12" s="277">
        <v>263</v>
      </c>
      <c r="C12" s="277">
        <v>129</v>
      </c>
      <c r="D12" s="277">
        <v>392</v>
      </c>
      <c r="E12" s="277">
        <v>186</v>
      </c>
      <c r="F12" s="277">
        <v>149</v>
      </c>
      <c r="G12" s="277">
        <v>335</v>
      </c>
      <c r="H12" s="277">
        <v>595</v>
      </c>
      <c r="I12" s="277">
        <v>495</v>
      </c>
      <c r="J12" s="277">
        <v>1090</v>
      </c>
      <c r="K12" s="277">
        <v>39</v>
      </c>
      <c r="L12" s="277">
        <v>38</v>
      </c>
      <c r="M12" s="277">
        <v>77</v>
      </c>
      <c r="N12" s="277">
        <v>93</v>
      </c>
      <c r="O12" s="277">
        <v>126</v>
      </c>
      <c r="P12" s="277">
        <v>219</v>
      </c>
      <c r="Q12" s="277">
        <v>1176</v>
      </c>
      <c r="R12" s="277">
        <v>937</v>
      </c>
      <c r="S12" s="277">
        <v>2113</v>
      </c>
      <c r="T12" s="277">
        <v>39</v>
      </c>
      <c r="U12" s="277">
        <v>12</v>
      </c>
      <c r="V12" s="277">
        <v>51</v>
      </c>
      <c r="W12" s="291">
        <v>97025</v>
      </c>
      <c r="X12" s="291">
        <f t="shared" si="0"/>
        <v>46</v>
      </c>
    </row>
    <row r="13" spans="1:24" ht="33.75" customHeight="1">
      <c r="A13" s="292" t="s">
        <v>179</v>
      </c>
      <c r="B13" s="277">
        <v>4859</v>
      </c>
      <c r="C13" s="277">
        <v>1787</v>
      </c>
      <c r="D13" s="277">
        <v>6646</v>
      </c>
      <c r="E13" s="277">
        <v>3838</v>
      </c>
      <c r="F13" s="277">
        <v>1936</v>
      </c>
      <c r="G13" s="277">
        <v>5774</v>
      </c>
      <c r="H13" s="277">
        <v>12569</v>
      </c>
      <c r="I13" s="277">
        <v>9471</v>
      </c>
      <c r="J13" s="277">
        <v>22040</v>
      </c>
      <c r="K13" s="277">
        <v>3517</v>
      </c>
      <c r="L13" s="277">
        <v>2570</v>
      </c>
      <c r="M13" s="277">
        <v>6087</v>
      </c>
      <c r="N13" s="277">
        <v>262</v>
      </c>
      <c r="O13" s="277">
        <v>173</v>
      </c>
      <c r="P13" s="277">
        <v>435</v>
      </c>
      <c r="Q13" s="277">
        <v>25045</v>
      </c>
      <c r="R13" s="277">
        <v>15937</v>
      </c>
      <c r="S13" s="277">
        <v>40982</v>
      </c>
      <c r="T13" s="277">
        <v>457</v>
      </c>
      <c r="U13" s="277">
        <v>202</v>
      </c>
      <c r="V13" s="277">
        <v>659</v>
      </c>
      <c r="W13" s="291">
        <v>551739</v>
      </c>
      <c r="X13" s="291">
        <f t="shared" si="0"/>
        <v>13</v>
      </c>
    </row>
    <row r="14" spans="1:24" ht="33.75" customHeight="1">
      <c r="A14" s="292" t="s">
        <v>11</v>
      </c>
      <c r="B14" s="277">
        <v>14</v>
      </c>
      <c r="C14" s="277">
        <v>9</v>
      </c>
      <c r="D14" s="277">
        <v>23</v>
      </c>
      <c r="E14" s="277">
        <v>37</v>
      </c>
      <c r="F14" s="277">
        <v>30</v>
      </c>
      <c r="G14" s="277">
        <v>67</v>
      </c>
      <c r="H14" s="277">
        <v>58</v>
      </c>
      <c r="I14" s="277">
        <v>38</v>
      </c>
      <c r="J14" s="277">
        <v>96</v>
      </c>
      <c r="K14" s="277">
        <v>0</v>
      </c>
      <c r="L14" s="277">
        <v>0</v>
      </c>
      <c r="M14" s="277">
        <v>0</v>
      </c>
      <c r="N14" s="277">
        <v>0</v>
      </c>
      <c r="O14" s="277">
        <v>0</v>
      </c>
      <c r="P14" s="277">
        <v>0</v>
      </c>
      <c r="Q14" s="277">
        <v>109</v>
      </c>
      <c r="R14" s="277">
        <v>77</v>
      </c>
      <c r="S14" s="277">
        <v>186</v>
      </c>
      <c r="T14" s="277">
        <v>0</v>
      </c>
      <c r="U14" s="277">
        <v>0</v>
      </c>
      <c r="V14" s="277">
        <v>0</v>
      </c>
      <c r="W14" s="291">
        <v>2392</v>
      </c>
      <c r="X14" s="291">
        <f t="shared" si="0"/>
        <v>13</v>
      </c>
    </row>
    <row r="15" spans="1:24" s="293" customFormat="1" ht="20.25" customHeight="1">
      <c r="A15" s="280" t="s">
        <v>49</v>
      </c>
      <c r="B15" s="278">
        <v>22423</v>
      </c>
      <c r="C15" s="278">
        <v>5678</v>
      </c>
      <c r="D15" s="278">
        <v>28101</v>
      </c>
      <c r="E15" s="278">
        <v>16907</v>
      </c>
      <c r="F15" s="278">
        <v>6243</v>
      </c>
      <c r="G15" s="278">
        <v>23150</v>
      </c>
      <c r="H15" s="278">
        <v>44080</v>
      </c>
      <c r="I15" s="278">
        <v>25966</v>
      </c>
      <c r="J15" s="278">
        <v>70046</v>
      </c>
      <c r="K15" s="278">
        <v>4668</v>
      </c>
      <c r="L15" s="278">
        <v>3222</v>
      </c>
      <c r="M15" s="278">
        <v>7890</v>
      </c>
      <c r="N15" s="278">
        <v>4066</v>
      </c>
      <c r="O15" s="278">
        <v>2781</v>
      </c>
      <c r="P15" s="278">
        <v>6847</v>
      </c>
      <c r="Q15" s="278">
        <v>92144</v>
      </c>
      <c r="R15" s="278">
        <v>43890</v>
      </c>
      <c r="S15" s="278">
        <v>136034</v>
      </c>
      <c r="T15" s="278">
        <v>1971</v>
      </c>
      <c r="U15" s="278">
        <v>820</v>
      </c>
      <c r="V15" s="278">
        <v>2791</v>
      </c>
      <c r="W15" s="293">
        <v>5516290</v>
      </c>
      <c r="X15" s="291">
        <f t="shared" si="0"/>
        <v>41</v>
      </c>
    </row>
    <row r="16" spans="1:24" s="290" customFormat="1" ht="38.25" customHeight="1">
      <c r="A16" s="86" t="str">
        <f>A1</f>
        <v>Table 17.</v>
      </c>
      <c r="B16" s="363" t="s">
        <v>197</v>
      </c>
      <c r="C16" s="363"/>
      <c r="D16" s="363"/>
      <c r="E16" s="363"/>
      <c r="F16" s="363"/>
      <c r="G16" s="363"/>
      <c r="H16" s="363"/>
      <c r="I16" s="363"/>
      <c r="J16" s="363"/>
      <c r="K16" s="363" t="str">
        <f>B16</f>
        <v>Post-wise Number of Teachers in various types of Universities
(b) Affiliated and Constituent Colleges</v>
      </c>
      <c r="L16" s="355"/>
      <c r="M16" s="355"/>
      <c r="N16" s="355"/>
      <c r="O16" s="355"/>
      <c r="P16" s="355"/>
      <c r="Q16" s="355"/>
      <c r="R16" s="355"/>
      <c r="S16" s="355"/>
    </row>
    <row r="17" spans="1:25" s="296" customFormat="1" ht="33.75" customHeight="1">
      <c r="A17" s="294" t="s">
        <v>170</v>
      </c>
      <c r="B17" s="295">
        <v>1543</v>
      </c>
      <c r="C17" s="295">
        <v>818</v>
      </c>
      <c r="D17" s="295">
        <v>2361</v>
      </c>
      <c r="E17" s="295">
        <v>4024</v>
      </c>
      <c r="F17" s="295">
        <v>3953</v>
      </c>
      <c r="G17" s="295">
        <v>7977</v>
      </c>
      <c r="H17" s="295">
        <v>9478</v>
      </c>
      <c r="I17" s="295">
        <v>9100</v>
      </c>
      <c r="J17" s="295">
        <v>18578</v>
      </c>
      <c r="K17" s="295">
        <v>650</v>
      </c>
      <c r="L17" s="295">
        <v>591</v>
      </c>
      <c r="M17" s="295">
        <v>1241</v>
      </c>
      <c r="N17" s="295">
        <v>1531</v>
      </c>
      <c r="O17" s="295">
        <v>1914</v>
      </c>
      <c r="P17" s="295">
        <v>3445</v>
      </c>
      <c r="Q17" s="295">
        <v>17226</v>
      </c>
      <c r="R17" s="295">
        <v>16376</v>
      </c>
      <c r="S17" s="295">
        <v>33602</v>
      </c>
      <c r="T17" s="295">
        <v>169</v>
      </c>
      <c r="U17" s="295">
        <v>183</v>
      </c>
      <c r="V17" s="295">
        <v>352</v>
      </c>
      <c r="W17" s="296">
        <v>860246</v>
      </c>
      <c r="X17" s="296">
        <f t="shared" si="0"/>
        <v>26</v>
      </c>
      <c r="Y17" s="296">
        <f>ROUND(W17/'[1]22aTypeTeacherPost'!X17,0)</f>
        <v>35177</v>
      </c>
    </row>
    <row r="18" spans="1:25" s="296" customFormat="1" ht="33.75" customHeight="1">
      <c r="A18" s="294" t="s">
        <v>173</v>
      </c>
      <c r="B18" s="295">
        <v>51777</v>
      </c>
      <c r="C18" s="295">
        <v>19081</v>
      </c>
      <c r="D18" s="295">
        <v>70858</v>
      </c>
      <c r="E18" s="295">
        <v>99513</v>
      </c>
      <c r="F18" s="295">
        <v>51684</v>
      </c>
      <c r="G18" s="295">
        <v>151197</v>
      </c>
      <c r="H18" s="295">
        <v>434341</v>
      </c>
      <c r="I18" s="295">
        <v>297605</v>
      </c>
      <c r="J18" s="295">
        <v>731946</v>
      </c>
      <c r="K18" s="295">
        <v>12324</v>
      </c>
      <c r="L18" s="295">
        <v>15713</v>
      </c>
      <c r="M18" s="295">
        <v>28037</v>
      </c>
      <c r="N18" s="295">
        <v>30157</v>
      </c>
      <c r="O18" s="295">
        <v>27380</v>
      </c>
      <c r="P18" s="295">
        <v>57537</v>
      </c>
      <c r="Q18" s="295">
        <v>628112</v>
      </c>
      <c r="R18" s="295">
        <v>411463</v>
      </c>
      <c r="S18" s="295">
        <v>1039575</v>
      </c>
      <c r="T18" s="295">
        <v>5654</v>
      </c>
      <c r="U18" s="295">
        <v>4126</v>
      </c>
      <c r="V18" s="295">
        <v>9780</v>
      </c>
      <c r="W18" s="296">
        <v>20993574</v>
      </c>
      <c r="X18" s="296">
        <f t="shared" si="0"/>
        <v>20</v>
      </c>
      <c r="Y18" s="296">
        <f>ROUND(W18/'[1]22aTypeTeacherPost'!X18,0)</f>
        <v>969976</v>
      </c>
    </row>
    <row r="19" spans="1:25" s="299" customFormat="1" ht="20.25" customHeight="1">
      <c r="A19" s="298" t="s">
        <v>60</v>
      </c>
      <c r="B19" s="281">
        <v>53320</v>
      </c>
      <c r="C19" s="281">
        <v>19899</v>
      </c>
      <c r="D19" s="281">
        <v>73219</v>
      </c>
      <c r="E19" s="281">
        <v>103537</v>
      </c>
      <c r="F19" s="281">
        <v>55637</v>
      </c>
      <c r="G19" s="281">
        <v>159174</v>
      </c>
      <c r="H19" s="281">
        <v>443819</v>
      </c>
      <c r="I19" s="281">
        <v>306705</v>
      </c>
      <c r="J19" s="281">
        <v>750524</v>
      </c>
      <c r="K19" s="281">
        <v>12974</v>
      </c>
      <c r="L19" s="281">
        <v>16304</v>
      </c>
      <c r="M19" s="281">
        <v>29278</v>
      </c>
      <c r="N19" s="281">
        <v>31688</v>
      </c>
      <c r="O19" s="281">
        <v>29294</v>
      </c>
      <c r="P19" s="281">
        <v>60982</v>
      </c>
      <c r="Q19" s="281">
        <v>645338</v>
      </c>
      <c r="R19" s="281">
        <v>427839</v>
      </c>
      <c r="S19" s="281">
        <v>1073177</v>
      </c>
      <c r="T19" s="281">
        <v>5823</v>
      </c>
      <c r="U19" s="281">
        <v>4309</v>
      </c>
      <c r="V19" s="281">
        <v>10132</v>
      </c>
      <c r="W19" s="299">
        <v>21853820</v>
      </c>
      <c r="X19" s="323">
        <f t="shared" si="0"/>
        <v>20</v>
      </c>
      <c r="Y19" s="323"/>
    </row>
  </sheetData>
  <mergeCells count="12">
    <mergeCell ref="A2:A3"/>
    <mergeCell ref="B2:D2"/>
    <mergeCell ref="E2:G2"/>
    <mergeCell ref="H2:J2"/>
    <mergeCell ref="K2:M2"/>
    <mergeCell ref="T2:V2"/>
    <mergeCell ref="B16:J16"/>
    <mergeCell ref="K16:S16"/>
    <mergeCell ref="B1:J1"/>
    <mergeCell ref="N2:P2"/>
    <mergeCell ref="Q2:S2"/>
    <mergeCell ref="K1:V1"/>
  </mergeCells>
  <printOptions horizontalCentered="1"/>
  <pageMargins left="0.61" right="0.2" top="0.65" bottom="0.57999999999999996" header="0.23" footer="0.24"/>
  <pageSetup paperSize="9" scale="85" firstPageNumber="39" pageOrder="overThenDown" orientation="portrait" useFirstPageNumber="1" horizontalDpi="300" verticalDpi="300" r:id="rId1"/>
  <headerFooter alignWithMargins="0">
    <oddFooter>&amp;L&amp;"Arial,Italic"&amp;9AISHE 2012-13&amp;CT-&amp;P</oddFooter>
  </headerFooter>
  <colBreaks count="1" manualBreakCount="1">
    <brk id="10" max="18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dimension ref="A1:F19"/>
  <sheetViews>
    <sheetView tabSelected="1" view="pageBreakPreview" topLeftCell="A7" zoomScaleSheetLayoutView="100" workbookViewId="0">
      <selection activeCell="B11" sqref="B11"/>
    </sheetView>
  </sheetViews>
  <sheetFormatPr defaultRowHeight="14.25"/>
  <cols>
    <col min="1" max="1" width="39" style="291" customWidth="1"/>
    <col min="2" max="3" width="28.5703125" style="291" customWidth="1"/>
    <col min="4" max="16384" width="9.140625" style="291"/>
  </cols>
  <sheetData>
    <row r="1" spans="1:6" s="290" customFormat="1" ht="38.25" customHeight="1">
      <c r="A1" s="363" t="s">
        <v>247</v>
      </c>
      <c r="B1" s="363"/>
      <c r="C1" s="363"/>
    </row>
    <row r="2" spans="1:6" ht="19.5" customHeight="1">
      <c r="A2" s="313" t="s">
        <v>169</v>
      </c>
      <c r="B2" s="313" t="s">
        <v>202</v>
      </c>
      <c r="C2" s="313" t="s">
        <v>200</v>
      </c>
      <c r="E2" s="291" t="s">
        <v>210</v>
      </c>
    </row>
    <row r="3" spans="1:6" ht="33.75" customHeight="1">
      <c r="A3" s="292" t="s">
        <v>170</v>
      </c>
      <c r="B3" s="276">
        <f>ROUND('27TypeEnrolmentCategory-Est'!D5/'30TypeTeacherCategoryEstimated'!D4,0)</f>
        <v>58</v>
      </c>
      <c r="C3" s="276">
        <f>ROUND(E3/'30TypeTeacherCategoryEstimated'!D4,0)</f>
        <v>23</v>
      </c>
      <c r="E3" s="291">
        <f>SUMIF('27TypeEnrolmentCategory-Est'!$A$5:$A$16,A3,'27TypeEnrolmentCategory-Est'!$D$5:$D$16)-F3</f>
        <v>234530</v>
      </c>
      <c r="F3" s="291">
        <v>363915</v>
      </c>
    </row>
    <row r="4" spans="1:6" ht="33.75" customHeight="1">
      <c r="A4" s="292" t="s">
        <v>171</v>
      </c>
      <c r="B4" s="276">
        <f>ROUND('27TypeEnrolmentCategory-Est'!D6/'30TypeTeacherCategoryEstimated'!D5,0)</f>
        <v>1018</v>
      </c>
      <c r="C4" s="314" t="s">
        <v>211</v>
      </c>
      <c r="E4" s="291">
        <f>SUMIF('27TypeEnrolmentCategory-Est'!$A$5:$A$16,A4,'27TypeEnrolmentCategory-Est'!$D$5:$D$16)-F4</f>
        <v>254</v>
      </c>
      <c r="F4" s="291">
        <v>533039</v>
      </c>
    </row>
    <row r="5" spans="1:6" ht="33.75" customHeight="1">
      <c r="A5" s="292" t="s">
        <v>172</v>
      </c>
      <c r="B5" s="276">
        <f>ROUND('27TypeEnrolmentCategory-Est'!D7/'30TypeTeacherCategoryEstimated'!D6,0)</f>
        <v>16</v>
      </c>
      <c r="C5" s="276">
        <f>ROUND(E5/'30TypeTeacherCategoryEstimated'!D6,0)</f>
        <v>16</v>
      </c>
      <c r="E5" s="291">
        <f>SUMIF('27TypeEnrolmentCategory-Est'!$A$5:$A$16,A5,'27TypeEnrolmentCategory-Est'!$D$5:$D$16)-F5</f>
        <v>129256</v>
      </c>
      <c r="F5" s="291">
        <v>2160</v>
      </c>
    </row>
    <row r="6" spans="1:6" ht="33.75" customHeight="1">
      <c r="A6" s="292" t="s">
        <v>173</v>
      </c>
      <c r="B6" s="276">
        <f>ROUND('27TypeEnrolmentCategory-Est'!D8/'30TypeTeacherCategoryEstimated'!D7,0)</f>
        <v>50</v>
      </c>
      <c r="C6" s="276">
        <f>ROUND(E6/'30TypeTeacherCategoryEstimated'!D7,0)</f>
        <v>23</v>
      </c>
      <c r="E6" s="291">
        <f>SUMIF('27TypeEnrolmentCategory-Est'!$A$5:$A$16,A6,'27TypeEnrolmentCategory-Est'!$D$5:$D$16)-F6</f>
        <v>1094919</v>
      </c>
      <c r="F6" s="291">
        <v>1292406</v>
      </c>
    </row>
    <row r="7" spans="1:6" ht="33.75" customHeight="1">
      <c r="A7" s="292" t="s">
        <v>174</v>
      </c>
      <c r="B7" s="276">
        <f>ROUND('27TypeEnrolmentCategory-Est'!D9/'30TypeTeacherCategoryEstimated'!D8,0)</f>
        <v>2353</v>
      </c>
      <c r="C7" s="314" t="s">
        <v>211</v>
      </c>
      <c r="E7" s="291">
        <f>SUMIF('27TypeEnrolmentCategory-Est'!$A$5:$A$16,A7,'27TypeEnrolmentCategory-Est'!$D$5:$D$16)-F7</f>
        <v>61946</v>
      </c>
      <c r="F7" s="291">
        <v>909985</v>
      </c>
    </row>
    <row r="8" spans="1:6" ht="33.75" customHeight="1">
      <c r="A8" s="292" t="s">
        <v>175</v>
      </c>
      <c r="B8" s="276">
        <f>ROUND('27TypeEnrolmentCategory-Est'!D10/'30TypeTeacherCategoryEstimated'!D9,0)</f>
        <v>18</v>
      </c>
      <c r="C8" s="276">
        <f>ROUND(E8/'30TypeTeacherCategoryEstimated'!D9,0)</f>
        <v>15</v>
      </c>
      <c r="E8" s="291">
        <f>SUMIF('27TypeEnrolmentCategory-Est'!$A$5:$A$16,A8,'27TypeEnrolmentCategory-Est'!$D$5:$D$16)-F8</f>
        <v>314142</v>
      </c>
      <c r="F8" s="291">
        <v>44451</v>
      </c>
    </row>
    <row r="9" spans="1:6" ht="33.75" customHeight="1">
      <c r="A9" s="292" t="s">
        <v>176</v>
      </c>
      <c r="B9" s="276">
        <f>ROUND('27TypeEnrolmentCategory-Est'!D11/'30TypeTeacherCategoryEstimated'!D10,0)</f>
        <v>13</v>
      </c>
      <c r="C9" s="276">
        <f>ROUND(E9/'30TypeTeacherCategoryEstimated'!D10,0)</f>
        <v>13</v>
      </c>
      <c r="E9" s="291">
        <f>SUMIF('27TypeEnrolmentCategory-Est'!$A$5:$A$16,A9,'27TypeEnrolmentCategory-Est'!$D$5:$D$16)-F9</f>
        <v>1766</v>
      </c>
    </row>
    <row r="10" spans="1:6" ht="33.75" customHeight="1">
      <c r="A10" s="292" t="s">
        <v>177</v>
      </c>
      <c r="B10" s="276">
        <f>ROUND('27TypeEnrolmentCategory-Est'!D12/'30TypeTeacherCategoryEstimated'!D11,0)</f>
        <v>8</v>
      </c>
      <c r="C10" s="276">
        <f>ROUND(E10/'30TypeTeacherCategoryEstimated'!D11,0)</f>
        <v>8</v>
      </c>
      <c r="E10" s="291">
        <f>SUMIF('27TypeEnrolmentCategory-Est'!$A$5:$A$16,A10,'27TypeEnrolmentCategory-Est'!$D$5:$D$16)-F10</f>
        <v>38714</v>
      </c>
      <c r="F10" s="291">
        <v>972</v>
      </c>
    </row>
    <row r="11" spans="1:6" ht="33.75" customHeight="1">
      <c r="A11" s="292" t="s">
        <v>178</v>
      </c>
      <c r="B11" s="276">
        <f>ROUND('27TypeEnrolmentCategory-Est'!D13/'30TypeTeacherCategoryEstimated'!D12,0)</f>
        <v>46</v>
      </c>
      <c r="C11" s="276">
        <f>ROUND(E11/'30TypeTeacherCategoryEstimated'!D12,0)</f>
        <v>18</v>
      </c>
      <c r="E11" s="291">
        <f>SUMIF('27TypeEnrolmentCategory-Est'!$A$5:$A$16,A11,'27TypeEnrolmentCategory-Est'!$D$5:$D$16)-F11</f>
        <v>37497</v>
      </c>
      <c r="F11" s="291">
        <v>60443</v>
      </c>
    </row>
    <row r="12" spans="1:6" ht="33.75" customHeight="1">
      <c r="A12" s="292" t="s">
        <v>179</v>
      </c>
      <c r="B12" s="276">
        <f>ROUND('27TypeEnrolmentCategory-Est'!D14/'30TypeTeacherCategoryEstimated'!D13,0)</f>
        <v>14</v>
      </c>
      <c r="C12" s="276">
        <f>ROUND(E12/'30TypeTeacherCategoryEstimated'!D13,0)</f>
        <v>11</v>
      </c>
      <c r="E12" s="291">
        <f>SUMIF('27TypeEnrolmentCategory-Est'!$A$5:$A$16,A12,'27TypeEnrolmentCategory-Est'!$D$5:$D$16)-F12</f>
        <v>435208</v>
      </c>
      <c r="F12" s="291">
        <v>141043</v>
      </c>
    </row>
    <row r="13" spans="1:6" ht="33.75" customHeight="1">
      <c r="A13" s="292" t="s">
        <v>11</v>
      </c>
      <c r="B13" s="276">
        <f>ROUND('27TypeEnrolmentCategory-Est'!D15/'30TypeTeacherCategoryEstimated'!D14,0)</f>
        <v>14</v>
      </c>
      <c r="C13" s="276">
        <f>ROUND(E13/'30TypeTeacherCategoryEstimated'!D14,0)</f>
        <v>14</v>
      </c>
      <c r="E13" s="291">
        <f>SUMIF('27TypeEnrolmentCategory-Est'!$A$5:$A$16,A13,'27TypeEnrolmentCategory-Est'!$D$5:$D$16)-F13</f>
        <v>2562</v>
      </c>
    </row>
    <row r="14" spans="1:6" s="299" customFormat="1" ht="20.25" customHeight="1">
      <c r="A14" s="298" t="s">
        <v>49</v>
      </c>
      <c r="B14" s="298">
        <f>ROUND('27TypeEnrolmentCategory-Est'!D16/'30TypeTeacherCategoryEstimated'!D15,0)</f>
        <v>42</v>
      </c>
      <c r="C14" s="302">
        <f>ROUND(E14/'30TypeTeacherCategoryEstimated'!D15,0)</f>
        <v>17</v>
      </c>
      <c r="E14" s="291">
        <f>SUMIF('27TypeEnrolmentCategory-Est'!$A$5:$A$16,A14,'27TypeEnrolmentCategory-Est'!$D$5:$D$16)-F14</f>
        <v>2350794</v>
      </c>
      <c r="F14" s="291">
        <f>SUM(F3:F13)</f>
        <v>3348414</v>
      </c>
    </row>
    <row r="15" spans="1:6" s="290" customFormat="1" ht="38.25" customHeight="1">
      <c r="A15" s="399" t="s">
        <v>248</v>
      </c>
      <c r="B15" s="399"/>
      <c r="C15" s="399"/>
      <c r="E15" s="291"/>
      <c r="F15" s="299"/>
    </row>
    <row r="16" spans="1:6" ht="33.75" customHeight="1">
      <c r="A16" s="292" t="s">
        <v>170</v>
      </c>
      <c r="B16" s="276">
        <f>ROUND('27TypeEnrolmentCategory-Est'!D18/'30TypeTeacherCategoryEstimated'!D17,0)</f>
        <v>27</v>
      </c>
      <c r="C16" s="314">
        <f>B16</f>
        <v>27</v>
      </c>
      <c r="F16" s="290"/>
    </row>
    <row r="17" spans="1:6" ht="33.75" customHeight="1">
      <c r="A17" s="292" t="s">
        <v>173</v>
      </c>
      <c r="B17" s="276">
        <f>ROUND('27TypeEnrolmentCategory-Est'!D19/'30TypeTeacherCategoryEstimated'!D18,0)</f>
        <v>20</v>
      </c>
      <c r="C17" s="314">
        <f t="shared" ref="C17:C18" si="0">B17</f>
        <v>20</v>
      </c>
    </row>
    <row r="18" spans="1:6" s="299" customFormat="1" ht="20.25" customHeight="1">
      <c r="A18" s="298" t="s">
        <v>60</v>
      </c>
      <c r="B18" s="302">
        <f>ROUND('27TypeEnrolmentCategory-Est'!D20/'30TypeTeacherCategoryEstimated'!D19,0)</f>
        <v>21</v>
      </c>
      <c r="C18" s="315">
        <f t="shared" si="0"/>
        <v>21</v>
      </c>
      <c r="F18" s="291"/>
    </row>
    <row r="19" spans="1:6">
      <c r="F19" s="299"/>
    </row>
  </sheetData>
  <mergeCells count="2">
    <mergeCell ref="A1:C1"/>
    <mergeCell ref="A15:C15"/>
  </mergeCells>
  <printOptions horizontalCentered="1"/>
  <pageMargins left="0.61" right="0.22" top="0.65" bottom="0.53" header="0.23" footer="0.24"/>
  <pageSetup paperSize="9" scale="88" firstPageNumber="41" pageOrder="overThenDown" orientation="portrait" useFirstPageNumber="1" horizontalDpi="300" verticalDpi="300" r:id="rId1"/>
  <headerFooter alignWithMargins="0">
    <oddFooter>&amp;L&amp;"Arial,Italic"&amp;9AISHE 2012-13&amp;CT-&amp;P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M28"/>
  <sheetViews>
    <sheetView view="pageBreakPreview" topLeftCell="A16" zoomScaleSheetLayoutView="100" workbookViewId="0">
      <selection activeCell="G16" sqref="G16"/>
    </sheetView>
  </sheetViews>
  <sheetFormatPr defaultRowHeight="14.25"/>
  <cols>
    <col min="1" max="1" width="15.7109375" style="252" customWidth="1"/>
    <col min="2" max="2" width="10.28515625" style="252" customWidth="1"/>
    <col min="3" max="3" width="10.140625" style="252" customWidth="1"/>
    <col min="4" max="4" width="9.85546875" style="252" customWidth="1"/>
    <col min="5" max="6" width="8.85546875" style="252" customWidth="1"/>
    <col min="7" max="7" width="9" style="252" customWidth="1"/>
    <col min="8" max="9" width="7.85546875" style="252" customWidth="1"/>
    <col min="10" max="10" width="8.85546875" style="252" customWidth="1"/>
    <col min="11" max="11" width="9" style="252" customWidth="1"/>
    <col min="12" max="12" width="8.85546875" style="252" customWidth="1"/>
    <col min="13" max="13" width="9" style="252" customWidth="1"/>
    <col min="14" max="16384" width="9.140625" style="252"/>
  </cols>
  <sheetData>
    <row r="1" spans="1:13" s="251" customFormat="1" ht="38.25" customHeight="1">
      <c r="A1" s="86" t="s">
        <v>246</v>
      </c>
      <c r="B1" s="363" t="s">
        <v>168</v>
      </c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</row>
    <row r="2" spans="1:13" ht="31.5" customHeight="1">
      <c r="A2" s="395" t="s">
        <v>169</v>
      </c>
      <c r="B2" s="400" t="s">
        <v>12</v>
      </c>
      <c r="C2" s="400"/>
      <c r="D2" s="400"/>
      <c r="E2" s="400" t="s">
        <v>124</v>
      </c>
      <c r="F2" s="400"/>
      <c r="G2" s="400"/>
      <c r="H2" s="400" t="s">
        <v>125</v>
      </c>
      <c r="I2" s="400"/>
      <c r="J2" s="400"/>
      <c r="K2" s="400" t="s">
        <v>134</v>
      </c>
      <c r="L2" s="400"/>
      <c r="M2" s="400"/>
    </row>
    <row r="3" spans="1:13" ht="19.5" customHeight="1">
      <c r="A3" s="395"/>
      <c r="B3" s="234" t="s">
        <v>91</v>
      </c>
      <c r="C3" s="234" t="s">
        <v>92</v>
      </c>
      <c r="D3" s="234" t="s">
        <v>12</v>
      </c>
      <c r="E3" s="234" t="s">
        <v>91</v>
      </c>
      <c r="F3" s="234" t="s">
        <v>92</v>
      </c>
      <c r="G3" s="234" t="s">
        <v>12</v>
      </c>
      <c r="H3" s="234" t="s">
        <v>91</v>
      </c>
      <c r="I3" s="234" t="s">
        <v>92</v>
      </c>
      <c r="J3" s="234" t="s">
        <v>12</v>
      </c>
      <c r="K3" s="234" t="s">
        <v>91</v>
      </c>
      <c r="L3" s="234" t="s">
        <v>92</v>
      </c>
      <c r="M3" s="234" t="s">
        <v>12</v>
      </c>
    </row>
    <row r="4" spans="1:13">
      <c r="A4" s="253">
        <v>1</v>
      </c>
      <c r="B4" s="254">
        <v>2</v>
      </c>
      <c r="C4" s="253">
        <v>3</v>
      </c>
      <c r="D4" s="254">
        <v>4</v>
      </c>
      <c r="E4" s="253">
        <v>5</v>
      </c>
      <c r="F4" s="254">
        <v>6</v>
      </c>
      <c r="G4" s="253">
        <v>7</v>
      </c>
      <c r="H4" s="254">
        <v>8</v>
      </c>
      <c r="I4" s="253">
        <v>9</v>
      </c>
      <c r="J4" s="254">
        <v>10</v>
      </c>
      <c r="K4" s="253">
        <v>11</v>
      </c>
      <c r="L4" s="254">
        <v>12</v>
      </c>
      <c r="M4" s="253">
        <v>13</v>
      </c>
    </row>
    <row r="5" spans="1:13" ht="49.5" customHeight="1">
      <c r="A5" s="255" t="s">
        <v>170</v>
      </c>
      <c r="B5" s="256">
        <f>'16UnivEnrolinclConstituentUnits'!Z5</f>
        <v>323366</v>
      </c>
      <c r="C5" s="256">
        <f>'16UnivEnrolinclConstituentUnits'!AA5</f>
        <v>275079</v>
      </c>
      <c r="D5" s="256">
        <f>B5+C5</f>
        <v>598445</v>
      </c>
      <c r="E5" s="256"/>
      <c r="F5" s="256"/>
      <c r="G5" s="256"/>
      <c r="H5" s="256"/>
      <c r="I5" s="256"/>
      <c r="J5" s="256"/>
      <c r="K5" s="256"/>
      <c r="L5" s="256"/>
      <c r="M5" s="256"/>
    </row>
    <row r="6" spans="1:13" ht="49.5" customHeight="1">
      <c r="A6" s="255" t="s">
        <v>171</v>
      </c>
      <c r="B6" s="256">
        <f>'16UnivEnrolinclConstituentUnits'!Z6</f>
        <v>310334</v>
      </c>
      <c r="C6" s="256">
        <f>'16UnivEnrolinclConstituentUnits'!AA6</f>
        <v>222959</v>
      </c>
      <c r="D6" s="256">
        <f t="shared" ref="D6:D15" si="0">B6+C6</f>
        <v>533293</v>
      </c>
      <c r="E6" s="256"/>
      <c r="F6" s="256"/>
      <c r="G6" s="256"/>
      <c r="H6" s="256"/>
      <c r="I6" s="256"/>
      <c r="J6" s="256"/>
      <c r="K6" s="256"/>
      <c r="L6" s="256"/>
      <c r="M6" s="256"/>
    </row>
    <row r="7" spans="1:13" ht="49.5" customHeight="1">
      <c r="A7" s="255" t="s">
        <v>172</v>
      </c>
      <c r="B7" s="256">
        <f>'16UnivEnrolinclConstituentUnits'!Z7</f>
        <v>107566</v>
      </c>
      <c r="C7" s="256">
        <f>'16UnivEnrolinclConstituentUnits'!AA7</f>
        <v>23850</v>
      </c>
      <c r="D7" s="256">
        <f t="shared" si="0"/>
        <v>131416</v>
      </c>
      <c r="E7" s="256"/>
      <c r="F7" s="256"/>
      <c r="G7" s="256"/>
      <c r="H7" s="256"/>
      <c r="I7" s="256"/>
      <c r="J7" s="256"/>
      <c r="K7" s="256"/>
      <c r="L7" s="256"/>
      <c r="M7" s="256"/>
    </row>
    <row r="8" spans="1:13" ht="49.5" customHeight="1">
      <c r="A8" s="255" t="s">
        <v>173</v>
      </c>
      <c r="B8" s="256">
        <f>'16UnivEnrolinclConstituentUnits'!Z8</f>
        <v>1375404</v>
      </c>
      <c r="C8" s="256">
        <f>'16UnivEnrolinclConstituentUnits'!AA8</f>
        <v>1011921</v>
      </c>
      <c r="D8" s="256">
        <f t="shared" si="0"/>
        <v>2387325</v>
      </c>
      <c r="E8" s="256"/>
      <c r="F8" s="256"/>
      <c r="G8" s="256"/>
      <c r="H8" s="256"/>
      <c r="I8" s="256"/>
      <c r="J8" s="256"/>
      <c r="K8" s="256"/>
      <c r="L8" s="256"/>
      <c r="M8" s="256"/>
    </row>
    <row r="9" spans="1:13" ht="49.5" customHeight="1">
      <c r="A9" s="255" t="s">
        <v>174</v>
      </c>
      <c r="B9" s="256">
        <f>'16UnivEnrolinclConstituentUnits'!Z9</f>
        <v>567770</v>
      </c>
      <c r="C9" s="256">
        <f>'16UnivEnrolinclConstituentUnits'!AA9</f>
        <v>404161</v>
      </c>
      <c r="D9" s="256">
        <f t="shared" si="0"/>
        <v>971931</v>
      </c>
      <c r="E9" s="256"/>
      <c r="F9" s="256"/>
      <c r="G9" s="256"/>
      <c r="H9" s="256"/>
      <c r="I9" s="256"/>
      <c r="J9" s="256"/>
      <c r="K9" s="256"/>
      <c r="L9" s="256"/>
      <c r="M9" s="256"/>
    </row>
    <row r="10" spans="1:13" ht="49.5" customHeight="1">
      <c r="A10" s="255" t="s">
        <v>175</v>
      </c>
      <c r="B10" s="256">
        <f>'16UnivEnrolinclConstituentUnits'!Z10</f>
        <v>258554</v>
      </c>
      <c r="C10" s="256">
        <f>'16UnivEnrolinclConstituentUnits'!AA10</f>
        <v>100039</v>
      </c>
      <c r="D10" s="256">
        <f t="shared" si="0"/>
        <v>358593</v>
      </c>
      <c r="E10" s="256"/>
      <c r="F10" s="256"/>
      <c r="G10" s="256"/>
      <c r="H10" s="256"/>
      <c r="I10" s="256"/>
      <c r="J10" s="256"/>
      <c r="K10" s="256"/>
      <c r="L10" s="256"/>
      <c r="M10" s="256"/>
    </row>
    <row r="11" spans="1:13" ht="49.5" customHeight="1">
      <c r="A11" s="255" t="s">
        <v>176</v>
      </c>
      <c r="B11" s="256">
        <f>'16UnivEnrolinclConstituentUnits'!Z11</f>
        <v>641</v>
      </c>
      <c r="C11" s="256">
        <f>'16UnivEnrolinclConstituentUnits'!AA11</f>
        <v>1125</v>
      </c>
      <c r="D11" s="256">
        <f>B11+C11</f>
        <v>1766</v>
      </c>
      <c r="E11" s="256"/>
      <c r="F11" s="256"/>
      <c r="G11" s="256"/>
      <c r="H11" s="256"/>
      <c r="I11" s="256"/>
      <c r="J11" s="256"/>
      <c r="K11" s="256"/>
      <c r="L11" s="256"/>
      <c r="M11" s="256"/>
    </row>
    <row r="12" spans="1:13" ht="49.5" customHeight="1">
      <c r="A12" s="255" t="s">
        <v>177</v>
      </c>
      <c r="B12" s="256">
        <f>'16UnivEnrolinclConstituentUnits'!Z12</f>
        <v>29807</v>
      </c>
      <c r="C12" s="256">
        <f>'16UnivEnrolinclConstituentUnits'!AA12</f>
        <v>9879</v>
      </c>
      <c r="D12" s="256">
        <f t="shared" si="0"/>
        <v>39686</v>
      </c>
      <c r="E12" s="256"/>
      <c r="F12" s="256"/>
      <c r="G12" s="256"/>
      <c r="H12" s="256"/>
      <c r="I12" s="256"/>
      <c r="J12" s="256"/>
      <c r="K12" s="256"/>
      <c r="L12" s="256"/>
      <c r="M12" s="256"/>
    </row>
    <row r="13" spans="1:13" ht="71.25" customHeight="1">
      <c r="A13" s="255" t="s">
        <v>178</v>
      </c>
      <c r="B13" s="256">
        <f>'16UnivEnrolinclConstituentUnits'!Z13</f>
        <v>59116</v>
      </c>
      <c r="C13" s="256">
        <f>'16UnivEnrolinclConstituentUnits'!AA13</f>
        <v>38824</v>
      </c>
      <c r="D13" s="256">
        <f t="shared" si="0"/>
        <v>97940</v>
      </c>
      <c r="E13" s="256"/>
      <c r="F13" s="256"/>
      <c r="G13" s="256"/>
      <c r="H13" s="256"/>
      <c r="I13" s="256"/>
      <c r="J13" s="256"/>
      <c r="K13" s="256"/>
      <c r="L13" s="256"/>
      <c r="M13" s="256"/>
    </row>
    <row r="14" spans="1:13" ht="49.5" customHeight="1">
      <c r="A14" s="255" t="s">
        <v>179</v>
      </c>
      <c r="B14" s="256">
        <f>'16UnivEnrolinclConstituentUnits'!Z14</f>
        <v>366974</v>
      </c>
      <c r="C14" s="256">
        <f>'16UnivEnrolinclConstituentUnits'!AA14</f>
        <v>209277</v>
      </c>
      <c r="D14" s="256">
        <f t="shared" si="0"/>
        <v>576251</v>
      </c>
      <c r="E14" s="256"/>
      <c r="F14" s="256"/>
      <c r="G14" s="256"/>
      <c r="H14" s="256"/>
      <c r="I14" s="256"/>
      <c r="J14" s="256"/>
      <c r="K14" s="256"/>
      <c r="L14" s="256"/>
      <c r="M14" s="256"/>
    </row>
    <row r="15" spans="1:13" ht="49.5" customHeight="1">
      <c r="A15" s="255" t="s">
        <v>11</v>
      </c>
      <c r="B15" s="256">
        <f>'16UnivEnrolinclConstituentUnits'!Z15</f>
        <v>1166</v>
      </c>
      <c r="C15" s="256">
        <f>'16UnivEnrolinclConstituentUnits'!AA15</f>
        <v>1396</v>
      </c>
      <c r="D15" s="256">
        <f t="shared" si="0"/>
        <v>2562</v>
      </c>
      <c r="E15" s="256"/>
      <c r="F15" s="256"/>
      <c r="G15" s="256"/>
      <c r="H15" s="256"/>
      <c r="I15" s="256"/>
      <c r="J15" s="256"/>
      <c r="K15" s="256"/>
      <c r="L15" s="256"/>
      <c r="M15" s="256"/>
    </row>
    <row r="16" spans="1:13" s="259" customFormat="1" ht="33.75" customHeight="1">
      <c r="A16" s="257" t="s">
        <v>49</v>
      </c>
      <c r="B16" s="258">
        <f t="shared" ref="B16:M16" si="1">SUM(B5:B15)</f>
        <v>3400698</v>
      </c>
      <c r="C16" s="258">
        <f t="shared" si="1"/>
        <v>2298510</v>
      </c>
      <c r="D16" s="258">
        <f t="shared" si="1"/>
        <v>5699208</v>
      </c>
      <c r="E16" s="258">
        <f t="shared" si="1"/>
        <v>0</v>
      </c>
      <c r="F16" s="258">
        <f t="shared" si="1"/>
        <v>0</v>
      </c>
      <c r="G16" s="258">
        <f t="shared" si="1"/>
        <v>0</v>
      </c>
      <c r="H16" s="258">
        <f t="shared" si="1"/>
        <v>0</v>
      </c>
      <c r="I16" s="258">
        <f t="shared" si="1"/>
        <v>0</v>
      </c>
      <c r="J16" s="258">
        <f t="shared" si="1"/>
        <v>0</v>
      </c>
      <c r="K16" s="258">
        <f t="shared" si="1"/>
        <v>0</v>
      </c>
      <c r="L16" s="258">
        <f t="shared" si="1"/>
        <v>0</v>
      </c>
      <c r="M16" s="258">
        <f t="shared" si="1"/>
        <v>0</v>
      </c>
    </row>
    <row r="17" spans="1:13" s="251" customFormat="1" ht="38.25" customHeight="1">
      <c r="A17" s="86" t="str">
        <f>A1</f>
        <v>Table 17.</v>
      </c>
      <c r="B17" s="363" t="s">
        <v>180</v>
      </c>
      <c r="C17" s="363"/>
      <c r="D17" s="363"/>
      <c r="E17" s="363"/>
      <c r="F17" s="363"/>
      <c r="G17" s="363"/>
      <c r="H17" s="363"/>
      <c r="I17" s="363"/>
      <c r="J17" s="363"/>
      <c r="K17" s="363"/>
      <c r="L17" s="363"/>
      <c r="M17" s="363"/>
    </row>
    <row r="18" spans="1:13" ht="40.5" customHeight="1">
      <c r="A18" s="255" t="s">
        <v>170</v>
      </c>
      <c r="B18" s="256">
        <f>'16UnivEnrolinclConstituentUnits'!Z18</f>
        <v>429162</v>
      </c>
      <c r="C18" s="256">
        <f>'16UnivEnrolinclConstituentUnits'!AA18</f>
        <v>482582</v>
      </c>
      <c r="D18" s="256">
        <f t="shared" ref="D18:D19" si="2">B18+C18</f>
        <v>911744</v>
      </c>
      <c r="E18" s="260"/>
      <c r="F18" s="260"/>
      <c r="G18" s="256"/>
      <c r="H18" s="260"/>
      <c r="I18" s="260"/>
      <c r="J18" s="256"/>
      <c r="K18" s="260"/>
      <c r="L18" s="260"/>
      <c r="M18" s="256"/>
    </row>
    <row r="19" spans="1:13" ht="40.5" customHeight="1">
      <c r="A19" s="255" t="s">
        <v>173</v>
      </c>
      <c r="B19" s="256">
        <f>'16UnivEnrolinclConstituentUnits'!Z19</f>
        <v>11310747</v>
      </c>
      <c r="C19" s="256">
        <f>'16UnivEnrolinclConstituentUnits'!AA19</f>
        <v>9995824</v>
      </c>
      <c r="D19" s="256">
        <f t="shared" si="2"/>
        <v>21306571</v>
      </c>
      <c r="E19" s="260"/>
      <c r="F19" s="260"/>
      <c r="G19" s="256"/>
      <c r="H19" s="260"/>
      <c r="I19" s="260"/>
      <c r="J19" s="256"/>
      <c r="K19" s="260"/>
      <c r="L19" s="260"/>
      <c r="M19" s="256"/>
    </row>
    <row r="20" spans="1:13" s="259" customFormat="1" ht="40.5" customHeight="1">
      <c r="A20" s="257" t="s">
        <v>60</v>
      </c>
      <c r="B20" s="258">
        <f t="shared" ref="B20:M20" si="3">SUM(B18:B19)</f>
        <v>11739909</v>
      </c>
      <c r="C20" s="258">
        <f t="shared" si="3"/>
        <v>10478406</v>
      </c>
      <c r="D20" s="258">
        <f t="shared" si="3"/>
        <v>22218315</v>
      </c>
      <c r="E20" s="258">
        <f t="shared" si="3"/>
        <v>0</v>
      </c>
      <c r="F20" s="258">
        <f t="shared" si="3"/>
        <v>0</v>
      </c>
      <c r="G20" s="258">
        <f t="shared" si="3"/>
        <v>0</v>
      </c>
      <c r="H20" s="258">
        <f t="shared" si="3"/>
        <v>0</v>
      </c>
      <c r="I20" s="258">
        <f t="shared" si="3"/>
        <v>0</v>
      </c>
      <c r="J20" s="258">
        <f t="shared" si="3"/>
        <v>0</v>
      </c>
      <c r="K20" s="258">
        <f t="shared" si="3"/>
        <v>0</v>
      </c>
      <c r="L20" s="258">
        <f t="shared" si="3"/>
        <v>0</v>
      </c>
      <c r="M20" s="258">
        <f t="shared" si="3"/>
        <v>0</v>
      </c>
    </row>
    <row r="23" spans="1:13">
      <c r="A23" s="252" t="s">
        <v>181</v>
      </c>
      <c r="B23" s="261">
        <v>1222689</v>
      </c>
      <c r="C23" s="261">
        <v>591532</v>
      </c>
      <c r="D23" s="261">
        <f>B23+C23</f>
        <v>1814221</v>
      </c>
      <c r="E23" s="261">
        <v>172517</v>
      </c>
      <c r="F23" s="261">
        <v>111535</v>
      </c>
      <c r="G23" s="261">
        <f>E23+F23</f>
        <v>284052</v>
      </c>
      <c r="H23" s="261">
        <v>37595</v>
      </c>
      <c r="I23" s="261">
        <v>32107</v>
      </c>
      <c r="J23" s="261">
        <f>H23+I23</f>
        <v>69702</v>
      </c>
      <c r="K23" s="261">
        <v>432272</v>
      </c>
      <c r="L23" s="261">
        <v>192177</v>
      </c>
      <c r="M23" s="261">
        <f>K23+L23</f>
        <v>624449</v>
      </c>
    </row>
    <row r="24" spans="1:13">
      <c r="A24" s="252" t="s">
        <v>182</v>
      </c>
      <c r="B24" s="252">
        <f>B16+B20+B23</f>
        <v>16363296</v>
      </c>
      <c r="C24" s="252">
        <f t="shared" ref="C24:M24" si="4">C16+C20+C23</f>
        <v>13368448</v>
      </c>
      <c r="D24" s="252">
        <f t="shared" si="4"/>
        <v>29731744</v>
      </c>
      <c r="E24" s="252">
        <f t="shared" si="4"/>
        <v>172517</v>
      </c>
      <c r="F24" s="252">
        <f t="shared" si="4"/>
        <v>111535</v>
      </c>
      <c r="G24" s="252">
        <f t="shared" si="4"/>
        <v>284052</v>
      </c>
      <c r="H24" s="252">
        <f t="shared" si="4"/>
        <v>37595</v>
      </c>
      <c r="I24" s="252">
        <f t="shared" si="4"/>
        <v>32107</v>
      </c>
      <c r="J24" s="252">
        <f t="shared" si="4"/>
        <v>69702</v>
      </c>
      <c r="K24" s="252">
        <f t="shared" si="4"/>
        <v>432272</v>
      </c>
      <c r="L24" s="252">
        <f t="shared" si="4"/>
        <v>192177</v>
      </c>
      <c r="M24" s="252">
        <f t="shared" si="4"/>
        <v>624449</v>
      </c>
    </row>
    <row r="25" spans="1:13">
      <c r="A25" s="252" t="s">
        <v>183</v>
      </c>
      <c r="B25" s="252">
        <v>16173473</v>
      </c>
      <c r="C25" s="252">
        <v>13010858</v>
      </c>
      <c r="D25" s="252">
        <v>29184331</v>
      </c>
      <c r="E25" s="252">
        <v>1981164</v>
      </c>
      <c r="F25" s="252">
        <v>1590910</v>
      </c>
      <c r="G25" s="252">
        <v>3572074</v>
      </c>
      <c r="H25" s="252">
        <v>728074</v>
      </c>
      <c r="I25" s="252">
        <v>582187</v>
      </c>
      <c r="J25" s="252">
        <v>1310261</v>
      </c>
      <c r="K25" s="252">
        <v>4781536</v>
      </c>
      <c r="L25" s="252">
        <v>3990602</v>
      </c>
      <c r="M25" s="252">
        <v>8772138</v>
      </c>
    </row>
    <row r="26" spans="1:13">
      <c r="E26" s="252">
        <f>E25-E24</f>
        <v>1808647</v>
      </c>
      <c r="F26" s="252">
        <f t="shared" ref="F26:M26" si="5">F25-F24</f>
        <v>1479375</v>
      </c>
      <c r="G26" s="252">
        <f t="shared" si="5"/>
        <v>3288022</v>
      </c>
      <c r="H26" s="252">
        <f t="shared" si="5"/>
        <v>690479</v>
      </c>
      <c r="I26" s="252">
        <f t="shared" si="5"/>
        <v>550080</v>
      </c>
      <c r="J26" s="252">
        <f t="shared" si="5"/>
        <v>1240559</v>
      </c>
      <c r="K26" s="252">
        <f t="shared" si="5"/>
        <v>4349264</v>
      </c>
      <c r="L26" s="252">
        <f t="shared" si="5"/>
        <v>3798425</v>
      </c>
      <c r="M26" s="252">
        <f t="shared" si="5"/>
        <v>8147689</v>
      </c>
    </row>
    <row r="27" spans="1:13">
      <c r="C27" s="252" t="s">
        <v>184</v>
      </c>
      <c r="D27" s="252" t="s">
        <v>170</v>
      </c>
      <c r="E27" s="262">
        <v>-372</v>
      </c>
      <c r="F27" s="262">
        <v>-37</v>
      </c>
      <c r="G27" s="262">
        <v>-440</v>
      </c>
      <c r="H27" s="262">
        <v>-1093</v>
      </c>
      <c r="I27" s="262">
        <v>595</v>
      </c>
      <c r="J27" s="262">
        <v>-691</v>
      </c>
      <c r="K27" s="262">
        <v>-3016</v>
      </c>
      <c r="L27" s="262">
        <v>-3889</v>
      </c>
      <c r="M27" s="262">
        <v>-6864</v>
      </c>
    </row>
    <row r="28" spans="1:13">
      <c r="D28" s="252" t="s">
        <v>173</v>
      </c>
      <c r="E28" s="262">
        <v>-11865</v>
      </c>
      <c r="F28" s="262">
        <v>-959</v>
      </c>
      <c r="G28" s="262">
        <v>-12793</v>
      </c>
      <c r="H28" s="262">
        <v>-6359</v>
      </c>
      <c r="I28" s="262">
        <v>2630</v>
      </c>
      <c r="J28" s="262">
        <v>-3536</v>
      </c>
      <c r="K28" s="262">
        <v>-130900</v>
      </c>
      <c r="L28" s="262">
        <v>-129279</v>
      </c>
      <c r="M28" s="262">
        <v>-260220</v>
      </c>
    </row>
  </sheetData>
  <mergeCells count="7">
    <mergeCell ref="B17:M17"/>
    <mergeCell ref="B1:M1"/>
    <mergeCell ref="A2:A3"/>
    <mergeCell ref="B2:D2"/>
    <mergeCell ref="E2:G2"/>
    <mergeCell ref="H2:J2"/>
    <mergeCell ref="K2:M2"/>
  </mergeCells>
  <printOptions horizontalCentered="1"/>
  <pageMargins left="0.61" right="0.22" top="0.65" bottom="0.53" header="0.23" footer="0.24"/>
  <pageSetup paperSize="9" scale="77" firstPageNumber="95" pageOrder="overThenDown" orientation="portrait" useFirstPageNumber="1" horizontalDpi="300" verticalDpi="300" r:id="rId1"/>
  <headerFooter alignWithMargins="0">
    <oddFooter>&amp;L&amp;"Arial,Italic"&amp;9AISHE 2011-12&amp;CT-&amp;P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M26"/>
  <sheetViews>
    <sheetView view="pageBreakPreview" topLeftCell="A4" zoomScaleSheetLayoutView="100" workbookViewId="0">
      <selection activeCell="M20" sqref="M20"/>
    </sheetView>
  </sheetViews>
  <sheetFormatPr defaultRowHeight="14.25"/>
  <cols>
    <col min="1" max="1" width="15.7109375" style="252" customWidth="1"/>
    <col min="2" max="13" width="8.7109375" style="252" customWidth="1"/>
    <col min="14" max="16384" width="9.140625" style="252"/>
  </cols>
  <sheetData>
    <row r="1" spans="1:13" s="251" customFormat="1" ht="38.25" customHeight="1">
      <c r="A1" s="86" t="s">
        <v>206</v>
      </c>
      <c r="B1" s="363" t="s">
        <v>185</v>
      </c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</row>
    <row r="2" spans="1:13" ht="31.5" customHeight="1">
      <c r="A2" s="395" t="s">
        <v>169</v>
      </c>
      <c r="B2" s="400" t="s">
        <v>135</v>
      </c>
      <c r="C2" s="400"/>
      <c r="D2" s="400"/>
      <c r="E2" s="400" t="s">
        <v>121</v>
      </c>
      <c r="F2" s="400"/>
      <c r="G2" s="400"/>
      <c r="H2" s="400" t="s">
        <v>122</v>
      </c>
      <c r="I2" s="400"/>
      <c r="J2" s="400"/>
      <c r="K2" s="400" t="s">
        <v>165</v>
      </c>
      <c r="L2" s="400"/>
      <c r="M2" s="400"/>
    </row>
    <row r="3" spans="1:13" ht="19.5" customHeight="1">
      <c r="A3" s="395"/>
      <c r="B3" s="234" t="s">
        <v>91</v>
      </c>
      <c r="C3" s="234" t="s">
        <v>92</v>
      </c>
      <c r="D3" s="234" t="s">
        <v>12</v>
      </c>
      <c r="E3" s="234" t="s">
        <v>91</v>
      </c>
      <c r="F3" s="234" t="s">
        <v>92</v>
      </c>
      <c r="G3" s="234" t="s">
        <v>12</v>
      </c>
      <c r="H3" s="234" t="s">
        <v>91</v>
      </c>
      <c r="I3" s="234" t="s">
        <v>92</v>
      </c>
      <c r="J3" s="234" t="s">
        <v>12</v>
      </c>
      <c r="K3" s="234" t="s">
        <v>91</v>
      </c>
      <c r="L3" s="234" t="s">
        <v>92</v>
      </c>
      <c r="M3" s="234" t="s">
        <v>12</v>
      </c>
    </row>
    <row r="4" spans="1:13">
      <c r="A4" s="253">
        <v>1</v>
      </c>
      <c r="B4" s="254">
        <v>2</v>
      </c>
      <c r="C4" s="253">
        <v>3</v>
      </c>
      <c r="D4" s="254">
        <v>4</v>
      </c>
      <c r="E4" s="253">
        <v>5</v>
      </c>
      <c r="F4" s="254">
        <v>6</v>
      </c>
      <c r="G4" s="253">
        <v>7</v>
      </c>
      <c r="H4" s="254">
        <v>8</v>
      </c>
      <c r="I4" s="253">
        <v>9</v>
      </c>
      <c r="J4" s="254">
        <v>10</v>
      </c>
      <c r="K4" s="253">
        <v>11</v>
      </c>
      <c r="L4" s="254">
        <v>12</v>
      </c>
      <c r="M4" s="253">
        <v>13</v>
      </c>
    </row>
    <row r="5" spans="1:13" ht="49.5" customHeight="1">
      <c r="A5" s="255" t="s">
        <v>170</v>
      </c>
      <c r="B5" s="256">
        <v>1174</v>
      </c>
      <c r="C5" s="256">
        <v>380</v>
      </c>
      <c r="D5" s="256">
        <v>1554</v>
      </c>
      <c r="E5" s="256">
        <v>4152</v>
      </c>
      <c r="F5" s="256">
        <v>2256</v>
      </c>
      <c r="G5" s="256">
        <v>6408</v>
      </c>
      <c r="H5" s="256">
        <v>1864</v>
      </c>
      <c r="I5" s="256">
        <v>1988</v>
      </c>
      <c r="J5" s="256">
        <v>3852</v>
      </c>
      <c r="K5" s="256">
        <v>1103</v>
      </c>
      <c r="L5" s="256">
        <v>694</v>
      </c>
      <c r="M5" s="256">
        <v>1797</v>
      </c>
    </row>
    <row r="6" spans="1:13" ht="49.5" customHeight="1">
      <c r="A6" s="255" t="s">
        <v>171</v>
      </c>
      <c r="B6" s="256">
        <v>0</v>
      </c>
      <c r="C6" s="256">
        <v>0</v>
      </c>
      <c r="D6" s="256">
        <v>0</v>
      </c>
      <c r="E6" s="256">
        <v>0</v>
      </c>
      <c r="F6" s="256">
        <v>0</v>
      </c>
      <c r="G6" s="256">
        <v>0</v>
      </c>
      <c r="H6" s="256">
        <v>0</v>
      </c>
      <c r="I6" s="256">
        <v>0</v>
      </c>
      <c r="J6" s="256">
        <v>0</v>
      </c>
      <c r="K6" s="256">
        <v>0</v>
      </c>
      <c r="L6" s="256">
        <v>0</v>
      </c>
      <c r="M6" s="256">
        <v>0</v>
      </c>
    </row>
    <row r="7" spans="1:13" ht="49.5" customHeight="1">
      <c r="A7" s="255" t="s">
        <v>172</v>
      </c>
      <c r="B7" s="256">
        <v>650</v>
      </c>
      <c r="C7" s="256">
        <v>82</v>
      </c>
      <c r="D7" s="256">
        <v>732</v>
      </c>
      <c r="E7" s="256">
        <v>262</v>
      </c>
      <c r="F7" s="256">
        <v>40</v>
      </c>
      <c r="G7" s="256">
        <v>302</v>
      </c>
      <c r="H7" s="256">
        <v>338</v>
      </c>
      <c r="I7" s="256">
        <v>128</v>
      </c>
      <c r="J7" s="256">
        <v>466</v>
      </c>
      <c r="K7" s="256">
        <v>1118</v>
      </c>
      <c r="L7" s="256">
        <v>207</v>
      </c>
      <c r="M7" s="256">
        <v>1325</v>
      </c>
    </row>
    <row r="8" spans="1:13" ht="49.5" customHeight="1">
      <c r="A8" s="255" t="s">
        <v>173</v>
      </c>
      <c r="B8" s="256">
        <v>2156</v>
      </c>
      <c r="C8" s="256">
        <v>992</v>
      </c>
      <c r="D8" s="256">
        <v>3148</v>
      </c>
      <c r="E8" s="256">
        <v>43401</v>
      </c>
      <c r="F8" s="256">
        <v>23894</v>
      </c>
      <c r="G8" s="256">
        <v>67295</v>
      </c>
      <c r="H8" s="256">
        <v>10573</v>
      </c>
      <c r="I8" s="256">
        <v>5820</v>
      </c>
      <c r="J8" s="256">
        <v>16393</v>
      </c>
      <c r="K8" s="256">
        <v>3708</v>
      </c>
      <c r="L8" s="256">
        <v>1584</v>
      </c>
      <c r="M8" s="256">
        <v>5292</v>
      </c>
    </row>
    <row r="9" spans="1:13" ht="49.5" customHeight="1">
      <c r="A9" s="255" t="s">
        <v>174</v>
      </c>
      <c r="B9" s="256">
        <v>124</v>
      </c>
      <c r="C9" s="256">
        <v>35</v>
      </c>
      <c r="D9" s="256">
        <v>159</v>
      </c>
      <c r="E9" s="256">
        <v>2388</v>
      </c>
      <c r="F9" s="256">
        <v>1923</v>
      </c>
      <c r="G9" s="256">
        <v>4311</v>
      </c>
      <c r="H9" s="256">
        <v>905</v>
      </c>
      <c r="I9" s="256">
        <v>937</v>
      </c>
      <c r="J9" s="256">
        <v>1842</v>
      </c>
      <c r="K9" s="256">
        <v>1</v>
      </c>
      <c r="L9" s="256">
        <v>0</v>
      </c>
      <c r="M9" s="256">
        <v>1</v>
      </c>
    </row>
    <row r="10" spans="1:13" ht="49.5" customHeight="1">
      <c r="A10" s="255" t="s">
        <v>175</v>
      </c>
      <c r="B10" s="256">
        <v>697</v>
      </c>
      <c r="C10" s="256">
        <v>186</v>
      </c>
      <c r="D10" s="256">
        <v>883</v>
      </c>
      <c r="E10" s="256">
        <v>5744</v>
      </c>
      <c r="F10" s="256">
        <v>1274</v>
      </c>
      <c r="G10" s="256">
        <v>7018</v>
      </c>
      <c r="H10" s="256">
        <v>2150</v>
      </c>
      <c r="I10" s="256">
        <v>1564</v>
      </c>
      <c r="J10" s="256">
        <v>3714</v>
      </c>
      <c r="K10" s="256">
        <v>1069</v>
      </c>
      <c r="L10" s="256">
        <v>438</v>
      </c>
      <c r="M10" s="256">
        <v>1507</v>
      </c>
    </row>
    <row r="11" spans="1:13" ht="49.5" customHeight="1">
      <c r="A11" s="255" t="s">
        <v>176</v>
      </c>
      <c r="B11" s="256">
        <v>1</v>
      </c>
      <c r="C11" s="256">
        <v>0</v>
      </c>
      <c r="D11" s="256">
        <v>1</v>
      </c>
      <c r="E11" s="256">
        <v>7</v>
      </c>
      <c r="F11" s="256">
        <v>39</v>
      </c>
      <c r="G11" s="256">
        <v>46</v>
      </c>
      <c r="H11" s="256">
        <v>0</v>
      </c>
      <c r="I11" s="256">
        <v>0</v>
      </c>
      <c r="J11" s="256">
        <v>0</v>
      </c>
      <c r="K11" s="256">
        <v>0</v>
      </c>
      <c r="L11" s="256">
        <v>0</v>
      </c>
      <c r="M11" s="256">
        <v>0</v>
      </c>
    </row>
    <row r="12" spans="1:13" ht="49.5" customHeight="1">
      <c r="A12" s="255" t="s">
        <v>177</v>
      </c>
      <c r="B12" s="256">
        <v>199</v>
      </c>
      <c r="C12" s="256">
        <v>37</v>
      </c>
      <c r="D12" s="256">
        <v>236</v>
      </c>
      <c r="E12" s="256">
        <v>69</v>
      </c>
      <c r="F12" s="256">
        <v>15</v>
      </c>
      <c r="G12" s="256">
        <v>84</v>
      </c>
      <c r="H12" s="256">
        <v>373</v>
      </c>
      <c r="I12" s="256">
        <v>171</v>
      </c>
      <c r="J12" s="256">
        <v>544</v>
      </c>
      <c r="K12" s="256">
        <v>333</v>
      </c>
      <c r="L12" s="256">
        <v>80</v>
      </c>
      <c r="M12" s="256">
        <v>413</v>
      </c>
    </row>
    <row r="13" spans="1:13" ht="71.25" customHeight="1">
      <c r="A13" s="255" t="s">
        <v>178</v>
      </c>
      <c r="B13" s="256">
        <v>81</v>
      </c>
      <c r="C13" s="256">
        <v>41</v>
      </c>
      <c r="D13" s="256">
        <v>122</v>
      </c>
      <c r="E13" s="256">
        <v>3491</v>
      </c>
      <c r="F13" s="256">
        <v>1839</v>
      </c>
      <c r="G13" s="256">
        <v>5330</v>
      </c>
      <c r="H13" s="256">
        <v>381</v>
      </c>
      <c r="I13" s="256">
        <v>376</v>
      </c>
      <c r="J13" s="256">
        <v>757</v>
      </c>
      <c r="K13" s="256">
        <v>341</v>
      </c>
      <c r="L13" s="256">
        <v>125</v>
      </c>
      <c r="M13" s="256">
        <v>466</v>
      </c>
    </row>
    <row r="14" spans="1:13" ht="49.5" customHeight="1">
      <c r="A14" s="255" t="s">
        <v>179</v>
      </c>
      <c r="B14" s="256">
        <v>108</v>
      </c>
      <c r="C14" s="256">
        <v>67</v>
      </c>
      <c r="D14" s="256">
        <v>175</v>
      </c>
      <c r="E14" s="256">
        <v>5251</v>
      </c>
      <c r="F14" s="256">
        <v>2013</v>
      </c>
      <c r="G14" s="256">
        <v>7264</v>
      </c>
      <c r="H14" s="256">
        <v>11827</v>
      </c>
      <c r="I14" s="256">
        <v>8860</v>
      </c>
      <c r="J14" s="256">
        <v>20687</v>
      </c>
      <c r="K14" s="256">
        <v>2753</v>
      </c>
      <c r="L14" s="256">
        <v>2491</v>
      </c>
      <c r="M14" s="256">
        <v>5244</v>
      </c>
    </row>
    <row r="15" spans="1:13" ht="49.5" customHeight="1">
      <c r="A15" s="255" t="s">
        <v>11</v>
      </c>
      <c r="B15" s="256">
        <v>19</v>
      </c>
      <c r="C15" s="256">
        <v>10</v>
      </c>
      <c r="D15" s="256">
        <v>29</v>
      </c>
      <c r="E15" s="256">
        <v>11</v>
      </c>
      <c r="F15" s="256">
        <v>26</v>
      </c>
      <c r="G15" s="256">
        <v>37</v>
      </c>
      <c r="H15" s="256">
        <v>9</v>
      </c>
      <c r="I15" s="256">
        <v>36</v>
      </c>
      <c r="J15" s="256">
        <v>45</v>
      </c>
      <c r="K15" s="256">
        <v>0</v>
      </c>
      <c r="L15" s="256">
        <v>3</v>
      </c>
      <c r="M15" s="256">
        <v>3</v>
      </c>
    </row>
    <row r="16" spans="1:13" s="259" customFormat="1" ht="33.75" customHeight="1">
      <c r="A16" s="257" t="s">
        <v>49</v>
      </c>
      <c r="B16" s="258">
        <f t="shared" ref="B16:M16" si="0">SUM(B5:B15)</f>
        <v>5209</v>
      </c>
      <c r="C16" s="258">
        <f t="shared" si="0"/>
        <v>1830</v>
      </c>
      <c r="D16" s="258">
        <f t="shared" si="0"/>
        <v>7039</v>
      </c>
      <c r="E16" s="258">
        <f t="shared" si="0"/>
        <v>64776</v>
      </c>
      <c r="F16" s="258">
        <f t="shared" si="0"/>
        <v>33319</v>
      </c>
      <c r="G16" s="258">
        <f t="shared" si="0"/>
        <v>98095</v>
      </c>
      <c r="H16" s="258">
        <f t="shared" si="0"/>
        <v>28420</v>
      </c>
      <c r="I16" s="258">
        <f t="shared" si="0"/>
        <v>19880</v>
      </c>
      <c r="J16" s="258">
        <f t="shared" si="0"/>
        <v>48300</v>
      </c>
      <c r="K16" s="258">
        <f t="shared" si="0"/>
        <v>10426</v>
      </c>
      <c r="L16" s="258">
        <f t="shared" si="0"/>
        <v>5622</v>
      </c>
      <c r="M16" s="258">
        <f t="shared" si="0"/>
        <v>16048</v>
      </c>
    </row>
    <row r="17" spans="1:13" s="251" customFormat="1" ht="38.25" customHeight="1">
      <c r="A17" s="86" t="str">
        <f>A1</f>
        <v>Table 28.</v>
      </c>
      <c r="B17" s="363" t="s">
        <v>186</v>
      </c>
      <c r="C17" s="363"/>
      <c r="D17" s="363"/>
      <c r="E17" s="363"/>
      <c r="F17" s="363"/>
      <c r="G17" s="363"/>
      <c r="H17" s="363"/>
      <c r="I17" s="363"/>
      <c r="J17" s="363"/>
      <c r="K17" s="363"/>
      <c r="L17" s="363"/>
      <c r="M17" s="363"/>
    </row>
    <row r="18" spans="1:13" ht="40.5" customHeight="1">
      <c r="A18" s="255" t="s">
        <v>170</v>
      </c>
      <c r="B18" s="260">
        <v>989.99796441495778</v>
      </c>
      <c r="C18" s="260">
        <v>643.00421675937559</v>
      </c>
      <c r="D18" s="260">
        <v>1633.0021811743334</v>
      </c>
      <c r="E18" s="260">
        <v>10562.5893600456</v>
      </c>
      <c r="F18" s="260">
        <v>15261.974578070269</v>
      </c>
      <c r="G18" s="260">
        <v>25824.563938115869</v>
      </c>
      <c r="H18" s="260">
        <v>13377.876151610404</v>
      </c>
      <c r="I18" s="260">
        <v>16210.001288943142</v>
      </c>
      <c r="J18" s="260">
        <v>29587.877440553544</v>
      </c>
      <c r="K18" s="260">
        <v>548</v>
      </c>
      <c r="L18" s="260">
        <v>495</v>
      </c>
      <c r="M18" s="260">
        <v>1043</v>
      </c>
    </row>
    <row r="19" spans="1:13" ht="40.5" customHeight="1">
      <c r="A19" s="255" t="s">
        <v>173</v>
      </c>
      <c r="B19" s="260">
        <v>26539.002035585043</v>
      </c>
      <c r="C19" s="260">
        <v>23206.995783240625</v>
      </c>
      <c r="D19" s="260">
        <v>49745.997818825665</v>
      </c>
      <c r="E19" s="260">
        <v>493502.41063995438</v>
      </c>
      <c r="F19" s="260">
        <v>472729.02542192972</v>
      </c>
      <c r="G19" s="260">
        <v>966231.43606188404</v>
      </c>
      <c r="H19" s="260">
        <v>175492.1238483896</v>
      </c>
      <c r="I19" s="260">
        <v>237101.99871105686</v>
      </c>
      <c r="J19" s="260">
        <v>412594.12255944649</v>
      </c>
      <c r="K19" s="260">
        <v>10663</v>
      </c>
      <c r="L19" s="260">
        <v>6268</v>
      </c>
      <c r="M19" s="260">
        <v>16931</v>
      </c>
    </row>
    <row r="20" spans="1:13" s="259" customFormat="1" ht="40.5" customHeight="1">
      <c r="A20" s="257" t="s">
        <v>60</v>
      </c>
      <c r="B20" s="258">
        <f t="shared" ref="B20:M20" si="1">SUM(B18:B19)</f>
        <v>27529</v>
      </c>
      <c r="C20" s="258">
        <f t="shared" si="1"/>
        <v>23850</v>
      </c>
      <c r="D20" s="258">
        <f t="shared" si="1"/>
        <v>51379</v>
      </c>
      <c r="E20" s="258">
        <f t="shared" si="1"/>
        <v>504065</v>
      </c>
      <c r="F20" s="258">
        <f t="shared" si="1"/>
        <v>487991</v>
      </c>
      <c r="G20" s="258">
        <f t="shared" si="1"/>
        <v>992055.99999999988</v>
      </c>
      <c r="H20" s="258">
        <f t="shared" si="1"/>
        <v>188870</v>
      </c>
      <c r="I20" s="258">
        <f t="shared" si="1"/>
        <v>253312</v>
      </c>
      <c r="J20" s="258">
        <f t="shared" si="1"/>
        <v>442182.00000000006</v>
      </c>
      <c r="K20" s="258">
        <f t="shared" si="1"/>
        <v>11211</v>
      </c>
      <c r="L20" s="258">
        <f t="shared" si="1"/>
        <v>6763</v>
      </c>
      <c r="M20" s="258">
        <f t="shared" si="1"/>
        <v>17974</v>
      </c>
    </row>
    <row r="23" spans="1:13">
      <c r="A23" s="252" t="s">
        <v>181</v>
      </c>
      <c r="B23" s="261">
        <v>4415</v>
      </c>
      <c r="C23" s="261">
        <v>2719</v>
      </c>
      <c r="D23" s="261">
        <f>B23+C23</f>
        <v>7134</v>
      </c>
      <c r="E23" s="261">
        <v>40173</v>
      </c>
      <c r="F23" s="261">
        <v>16073</v>
      </c>
      <c r="G23" s="261">
        <f>E23+F23</f>
        <v>56246</v>
      </c>
      <c r="H23" s="261">
        <v>33367</v>
      </c>
      <c r="I23" s="261">
        <v>21526</v>
      </c>
      <c r="J23" s="261">
        <f>H23+I23</f>
        <v>54893</v>
      </c>
      <c r="K23" s="261">
        <v>163</v>
      </c>
      <c r="L23" s="261">
        <v>303</v>
      </c>
      <c r="M23" s="261">
        <f>K23+L23</f>
        <v>466</v>
      </c>
    </row>
    <row r="24" spans="1:13">
      <c r="A24" s="252" t="s">
        <v>182</v>
      </c>
      <c r="B24" s="252">
        <f t="shared" ref="B24:G24" si="2">B16+B20+B23</f>
        <v>37153</v>
      </c>
      <c r="C24" s="252">
        <f t="shared" si="2"/>
        <v>28399</v>
      </c>
      <c r="D24" s="252">
        <f t="shared" si="2"/>
        <v>65552</v>
      </c>
      <c r="E24" s="252">
        <f t="shared" si="2"/>
        <v>609014</v>
      </c>
      <c r="F24" s="252">
        <f t="shared" si="2"/>
        <v>537383</v>
      </c>
      <c r="G24" s="252">
        <f t="shared" si="2"/>
        <v>1146397</v>
      </c>
      <c r="H24" s="252">
        <f>H16+H20+H23</f>
        <v>250657</v>
      </c>
      <c r="I24" s="252">
        <f t="shared" ref="I24:M24" si="3">I16+I20+I23</f>
        <v>294718</v>
      </c>
      <c r="J24" s="252">
        <f t="shared" si="3"/>
        <v>545375</v>
      </c>
      <c r="K24" s="252">
        <f t="shared" si="3"/>
        <v>21800</v>
      </c>
      <c r="L24" s="252">
        <f t="shared" si="3"/>
        <v>12688</v>
      </c>
      <c r="M24" s="252">
        <f t="shared" si="3"/>
        <v>34488</v>
      </c>
    </row>
    <row r="25" spans="1:13">
      <c r="A25" s="252" t="s">
        <v>183</v>
      </c>
      <c r="B25" s="252">
        <v>29445</v>
      </c>
      <c r="C25" s="252">
        <v>21179</v>
      </c>
      <c r="D25" s="252">
        <v>50624</v>
      </c>
      <c r="E25" s="252">
        <v>519420</v>
      </c>
      <c r="F25" s="252">
        <v>443266</v>
      </c>
      <c r="G25" s="252">
        <v>962686</v>
      </c>
      <c r="H25" s="252">
        <v>214109</v>
      </c>
      <c r="I25" s="252">
        <v>239445</v>
      </c>
      <c r="J25" s="252">
        <v>453554</v>
      </c>
    </row>
    <row r="26" spans="1:13">
      <c r="B26" s="252">
        <f t="shared" ref="B26:M26" si="4">B25-B24</f>
        <v>-7708</v>
      </c>
      <c r="C26" s="252">
        <f t="shared" si="4"/>
        <v>-7220</v>
      </c>
      <c r="D26" s="252">
        <f t="shared" si="4"/>
        <v>-14928</v>
      </c>
      <c r="E26" s="252">
        <f t="shared" si="4"/>
        <v>-89594</v>
      </c>
      <c r="F26" s="252">
        <f t="shared" si="4"/>
        <v>-94117</v>
      </c>
      <c r="G26" s="252">
        <f t="shared" si="4"/>
        <v>-183711</v>
      </c>
      <c r="H26" s="252">
        <f t="shared" si="4"/>
        <v>-36548</v>
      </c>
      <c r="I26" s="252">
        <f t="shared" si="4"/>
        <v>-55273</v>
      </c>
      <c r="J26" s="252">
        <f t="shared" si="4"/>
        <v>-91821</v>
      </c>
      <c r="K26" s="252">
        <f t="shared" si="4"/>
        <v>-21800</v>
      </c>
      <c r="L26" s="252">
        <f t="shared" si="4"/>
        <v>-12688</v>
      </c>
      <c r="M26" s="252">
        <f t="shared" si="4"/>
        <v>-34488</v>
      </c>
    </row>
  </sheetData>
  <mergeCells count="7">
    <mergeCell ref="K2:M2"/>
    <mergeCell ref="B17:M17"/>
    <mergeCell ref="B1:M1"/>
    <mergeCell ref="A2:A3"/>
    <mergeCell ref="B2:D2"/>
    <mergeCell ref="E2:G2"/>
    <mergeCell ref="H2:J2"/>
  </mergeCells>
  <printOptions horizontalCentered="1"/>
  <pageMargins left="0.61" right="0.22" top="0.65" bottom="0.53" header="0.23" footer="0.24"/>
  <pageSetup paperSize="9" scale="77" firstPageNumber="96" pageOrder="overThenDown" orientation="portrait" useFirstPageNumber="1" horizontalDpi="300" verticalDpi="300" r:id="rId1"/>
  <headerFooter alignWithMargins="0">
    <oddFooter>&amp;L&amp;"Arial,Italic"&amp;9AISHE 2011-12&amp;CT-&amp;P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V19"/>
  <sheetViews>
    <sheetView view="pageBreakPreview" topLeftCell="A7" zoomScaleSheetLayoutView="100" workbookViewId="0">
      <selection activeCell="E17" sqref="E17:V19"/>
    </sheetView>
  </sheetViews>
  <sheetFormatPr defaultRowHeight="14.25"/>
  <cols>
    <col min="1" max="1" width="22" style="291" customWidth="1"/>
    <col min="2" max="4" width="9.28515625" style="291" customWidth="1"/>
    <col min="5" max="10" width="8.28515625" style="291" customWidth="1"/>
    <col min="11" max="11" width="7.85546875" style="291" customWidth="1"/>
    <col min="12" max="12" width="7.28515625" style="291" customWidth="1"/>
    <col min="13" max="13" width="8.28515625" style="291" customWidth="1"/>
    <col min="14" max="14" width="6.42578125" style="291" customWidth="1"/>
    <col min="15" max="15" width="7.28515625" style="291" customWidth="1"/>
    <col min="16" max="16" width="6.7109375" style="291" customWidth="1"/>
    <col min="17" max="17" width="6.85546875" style="291" customWidth="1"/>
    <col min="18" max="19" width="7.28515625" style="291" customWidth="1"/>
    <col min="20" max="22" width="7.5703125" style="291" customWidth="1"/>
    <col min="23" max="16384" width="9.140625" style="291"/>
  </cols>
  <sheetData>
    <row r="1" spans="1:22" s="290" customFormat="1" ht="38.25" customHeight="1">
      <c r="A1" s="86" t="s">
        <v>209</v>
      </c>
      <c r="B1" s="363" t="s">
        <v>198</v>
      </c>
      <c r="C1" s="363"/>
      <c r="D1" s="363"/>
      <c r="E1" s="363"/>
      <c r="F1" s="363"/>
      <c r="G1" s="363"/>
      <c r="H1" s="363"/>
      <c r="I1" s="363"/>
      <c r="J1" s="363"/>
      <c r="K1" s="363" t="s">
        <v>198</v>
      </c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</row>
    <row r="2" spans="1:22" ht="31.5" customHeight="1">
      <c r="A2" s="395" t="s">
        <v>169</v>
      </c>
      <c r="B2" s="401" t="s">
        <v>12</v>
      </c>
      <c r="C2" s="401"/>
      <c r="D2" s="401"/>
      <c r="E2" s="401" t="s">
        <v>124</v>
      </c>
      <c r="F2" s="401"/>
      <c r="G2" s="401"/>
      <c r="H2" s="401" t="s">
        <v>125</v>
      </c>
      <c r="I2" s="401"/>
      <c r="J2" s="401"/>
      <c r="K2" s="401" t="s">
        <v>134</v>
      </c>
      <c r="L2" s="401"/>
      <c r="M2" s="401"/>
      <c r="N2" s="401" t="s">
        <v>135</v>
      </c>
      <c r="O2" s="401"/>
      <c r="P2" s="401"/>
      <c r="Q2" s="401" t="s">
        <v>121</v>
      </c>
      <c r="R2" s="401"/>
      <c r="S2" s="401"/>
      <c r="T2" s="401" t="s">
        <v>122</v>
      </c>
      <c r="U2" s="401"/>
      <c r="V2" s="401"/>
    </row>
    <row r="3" spans="1:22" ht="19.5" customHeight="1">
      <c r="A3" s="395"/>
      <c r="B3" s="297" t="s">
        <v>91</v>
      </c>
      <c r="C3" s="297" t="s">
        <v>92</v>
      </c>
      <c r="D3" s="297" t="s">
        <v>12</v>
      </c>
      <c r="E3" s="297" t="s">
        <v>91</v>
      </c>
      <c r="F3" s="297" t="s">
        <v>92</v>
      </c>
      <c r="G3" s="297" t="s">
        <v>12</v>
      </c>
      <c r="H3" s="297" t="s">
        <v>91</v>
      </c>
      <c r="I3" s="297" t="s">
        <v>92</v>
      </c>
      <c r="J3" s="297" t="s">
        <v>12</v>
      </c>
      <c r="K3" s="297" t="s">
        <v>91</v>
      </c>
      <c r="L3" s="297" t="s">
        <v>92</v>
      </c>
      <c r="M3" s="297" t="s">
        <v>12</v>
      </c>
      <c r="N3" s="297" t="s">
        <v>91</v>
      </c>
      <c r="O3" s="297" t="s">
        <v>92</v>
      </c>
      <c r="P3" s="297" t="s">
        <v>12</v>
      </c>
      <c r="Q3" s="297" t="s">
        <v>91</v>
      </c>
      <c r="R3" s="297" t="s">
        <v>92</v>
      </c>
      <c r="S3" s="297" t="s">
        <v>12</v>
      </c>
      <c r="T3" s="297" t="s">
        <v>91</v>
      </c>
      <c r="U3" s="297" t="s">
        <v>92</v>
      </c>
      <c r="V3" s="297" t="s">
        <v>12</v>
      </c>
    </row>
    <row r="4" spans="1:22" ht="33.75" customHeight="1">
      <c r="A4" s="292" t="s">
        <v>170</v>
      </c>
      <c r="B4" s="277">
        <f>'17TypeTeacherPostEstimated'!Q4</f>
        <v>7627</v>
      </c>
      <c r="C4" s="277">
        <f>'17TypeTeacherPostEstimated'!R4</f>
        <v>2719</v>
      </c>
      <c r="D4" s="277">
        <f>B4+C4</f>
        <v>10346</v>
      </c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</row>
    <row r="5" spans="1:22" ht="33.75" customHeight="1">
      <c r="A5" s="292" t="s">
        <v>171</v>
      </c>
      <c r="B5" s="277">
        <f>'17TypeTeacherPostEstimated'!Q5</f>
        <v>337</v>
      </c>
      <c r="C5" s="277">
        <f>'17TypeTeacherPostEstimated'!R5</f>
        <v>187</v>
      </c>
      <c r="D5" s="277">
        <f t="shared" ref="D5:D14" si="0">B5+C5</f>
        <v>524</v>
      </c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77"/>
    </row>
    <row r="6" spans="1:22" ht="33.75" customHeight="1">
      <c r="A6" s="292" t="s">
        <v>172</v>
      </c>
      <c r="B6" s="277">
        <f>'17TypeTeacherPostEstimated'!Q6</f>
        <v>6782</v>
      </c>
      <c r="C6" s="277">
        <f>'17TypeTeacherPostEstimated'!R6</f>
        <v>1361</v>
      </c>
      <c r="D6" s="277">
        <f t="shared" si="0"/>
        <v>8143</v>
      </c>
      <c r="E6" s="277"/>
      <c r="F6" s="277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</row>
    <row r="7" spans="1:22" ht="33.75" customHeight="1">
      <c r="A7" s="292" t="s">
        <v>173</v>
      </c>
      <c r="B7" s="277">
        <f>'17TypeTeacherPostEstimated'!Q7</f>
        <v>33826</v>
      </c>
      <c r="C7" s="277">
        <f>'17TypeTeacherPostEstimated'!R7</f>
        <v>14314</v>
      </c>
      <c r="D7" s="277">
        <f t="shared" si="0"/>
        <v>48140</v>
      </c>
      <c r="E7" s="277"/>
      <c r="F7" s="277"/>
      <c r="G7" s="277"/>
      <c r="H7" s="277"/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/>
      <c r="T7" s="277"/>
      <c r="U7" s="277"/>
      <c r="V7" s="277"/>
    </row>
    <row r="8" spans="1:22" ht="33.75" customHeight="1">
      <c r="A8" s="292" t="s">
        <v>174</v>
      </c>
      <c r="B8" s="277">
        <f>'17TypeTeacherPostEstimated'!Q8</f>
        <v>286</v>
      </c>
      <c r="C8" s="277">
        <f>'17TypeTeacherPostEstimated'!R8</f>
        <v>127</v>
      </c>
      <c r="D8" s="277">
        <f t="shared" si="0"/>
        <v>413</v>
      </c>
      <c r="E8" s="277"/>
      <c r="F8" s="277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7"/>
    </row>
    <row r="9" spans="1:22" ht="33.75" customHeight="1">
      <c r="A9" s="292" t="s">
        <v>175</v>
      </c>
      <c r="B9" s="277">
        <f>'17TypeTeacherPostEstimated'!Q9</f>
        <v>13053</v>
      </c>
      <c r="C9" s="277">
        <f>'17TypeTeacherPostEstimated'!R9</f>
        <v>7267</v>
      </c>
      <c r="D9" s="277">
        <f t="shared" si="0"/>
        <v>20320</v>
      </c>
      <c r="E9" s="277"/>
      <c r="F9" s="277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7"/>
    </row>
    <row r="10" spans="1:22" ht="33.75" customHeight="1">
      <c r="A10" s="292" t="s">
        <v>176</v>
      </c>
      <c r="B10" s="277">
        <f>'17TypeTeacherPostEstimated'!Q10</f>
        <v>94</v>
      </c>
      <c r="C10" s="277">
        <f>'17TypeTeacherPostEstimated'!R10</f>
        <v>45</v>
      </c>
      <c r="D10" s="277">
        <f t="shared" si="0"/>
        <v>139</v>
      </c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  <c r="R10" s="277"/>
      <c r="S10" s="277"/>
      <c r="T10" s="277"/>
      <c r="U10" s="277"/>
      <c r="V10" s="277"/>
    </row>
    <row r="11" spans="1:22" ht="33.75" customHeight="1">
      <c r="A11" s="292" t="s">
        <v>177</v>
      </c>
      <c r="B11" s="277">
        <f>'17TypeTeacherPostEstimated'!Q11</f>
        <v>3809</v>
      </c>
      <c r="C11" s="277">
        <f>'17TypeTeacherPostEstimated'!R11</f>
        <v>919</v>
      </c>
      <c r="D11" s="277">
        <f t="shared" si="0"/>
        <v>4728</v>
      </c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</row>
    <row r="12" spans="1:22" ht="33.75" customHeight="1">
      <c r="A12" s="292" t="s">
        <v>178</v>
      </c>
      <c r="B12" s="277">
        <f>'17TypeTeacherPostEstimated'!Q12</f>
        <v>1176</v>
      </c>
      <c r="C12" s="277">
        <f>'17TypeTeacherPostEstimated'!R12</f>
        <v>937</v>
      </c>
      <c r="D12" s="277">
        <f t="shared" si="0"/>
        <v>2113</v>
      </c>
      <c r="E12" s="277"/>
      <c r="F12" s="277"/>
      <c r="G12" s="277"/>
      <c r="H12" s="277"/>
      <c r="I12" s="277"/>
      <c r="J12" s="277"/>
      <c r="K12" s="277"/>
      <c r="L12" s="277"/>
      <c r="M12" s="277"/>
      <c r="N12" s="277"/>
      <c r="O12" s="277"/>
      <c r="P12" s="277"/>
      <c r="Q12" s="277"/>
      <c r="R12" s="277"/>
      <c r="S12" s="277"/>
      <c r="T12" s="277"/>
      <c r="U12" s="277"/>
      <c r="V12" s="277"/>
    </row>
    <row r="13" spans="1:22" ht="33.75" customHeight="1">
      <c r="A13" s="292" t="s">
        <v>179</v>
      </c>
      <c r="B13" s="277">
        <f>'17TypeTeacherPostEstimated'!Q13</f>
        <v>25045</v>
      </c>
      <c r="C13" s="277">
        <f>'17TypeTeacherPostEstimated'!R13</f>
        <v>15937</v>
      </c>
      <c r="D13" s="277">
        <f t="shared" si="0"/>
        <v>40982</v>
      </c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7"/>
    </row>
    <row r="14" spans="1:22" ht="33.75" customHeight="1">
      <c r="A14" s="292" t="s">
        <v>11</v>
      </c>
      <c r="B14" s="277">
        <f>'17TypeTeacherPostEstimated'!Q14</f>
        <v>109</v>
      </c>
      <c r="C14" s="277">
        <f>'17TypeTeacherPostEstimated'!R14</f>
        <v>77</v>
      </c>
      <c r="D14" s="277">
        <f t="shared" si="0"/>
        <v>186</v>
      </c>
      <c r="E14" s="277"/>
      <c r="F14" s="277"/>
      <c r="G14" s="277"/>
      <c r="H14" s="277"/>
      <c r="I14" s="277"/>
      <c r="J14" s="277"/>
      <c r="K14" s="277"/>
      <c r="L14" s="277"/>
      <c r="M14" s="277"/>
      <c r="N14" s="277"/>
      <c r="O14" s="277"/>
      <c r="P14" s="277"/>
      <c r="Q14" s="277"/>
      <c r="R14" s="277"/>
      <c r="S14" s="277"/>
      <c r="T14" s="277"/>
      <c r="U14" s="277"/>
      <c r="V14" s="277"/>
    </row>
    <row r="15" spans="1:22" s="299" customFormat="1" ht="20.25" customHeight="1">
      <c r="A15" s="298" t="s">
        <v>49</v>
      </c>
      <c r="B15" s="281">
        <f>SUM(B4:B14)</f>
        <v>92144</v>
      </c>
      <c r="C15" s="281">
        <f t="shared" ref="C15:D15" si="1">SUM(C4:C14)</f>
        <v>43890</v>
      </c>
      <c r="D15" s="281">
        <f t="shared" si="1"/>
        <v>136034</v>
      </c>
      <c r="E15" s="281"/>
      <c r="F15" s="281"/>
      <c r="G15" s="281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81"/>
      <c r="S15" s="281"/>
      <c r="T15" s="281"/>
      <c r="U15" s="281"/>
      <c r="V15" s="281"/>
    </row>
    <row r="16" spans="1:22" s="290" customFormat="1" ht="38.25" customHeight="1">
      <c r="A16" s="86" t="s">
        <v>209</v>
      </c>
      <c r="B16" s="399" t="s">
        <v>199</v>
      </c>
      <c r="C16" s="399"/>
      <c r="D16" s="399"/>
      <c r="E16" s="399"/>
      <c r="F16" s="399"/>
      <c r="G16" s="399"/>
      <c r="H16" s="399"/>
      <c r="I16" s="399"/>
      <c r="J16" s="399"/>
      <c r="K16" s="399" t="s">
        <v>199</v>
      </c>
      <c r="L16" s="399"/>
      <c r="M16" s="399"/>
      <c r="N16" s="399"/>
      <c r="O16" s="399"/>
      <c r="P16" s="399"/>
      <c r="Q16" s="399"/>
      <c r="R16" s="399"/>
      <c r="S16" s="399"/>
      <c r="T16" s="399"/>
      <c r="U16" s="399"/>
      <c r="V16" s="399"/>
    </row>
    <row r="17" spans="1:22" ht="33.75" customHeight="1">
      <c r="A17" s="292" t="s">
        <v>170</v>
      </c>
      <c r="B17" s="277">
        <f>'17TypeTeacherPostEstimated'!Q17</f>
        <v>17226</v>
      </c>
      <c r="C17" s="277">
        <f>'17TypeTeacherPostEstimated'!R17</f>
        <v>16376</v>
      </c>
      <c r="D17" s="277">
        <f t="shared" ref="D17:D18" si="2">B17+C17</f>
        <v>33602</v>
      </c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77"/>
      <c r="U17" s="277"/>
      <c r="V17" s="277"/>
    </row>
    <row r="18" spans="1:22" ht="33.75" customHeight="1">
      <c r="A18" s="292" t="s">
        <v>173</v>
      </c>
      <c r="B18" s="277">
        <f>'17TypeTeacherPostEstimated'!Q18</f>
        <v>628112</v>
      </c>
      <c r="C18" s="277">
        <f>'17TypeTeacherPostEstimated'!R18</f>
        <v>411463</v>
      </c>
      <c r="D18" s="277">
        <f t="shared" si="2"/>
        <v>1039575</v>
      </c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77"/>
      <c r="V18" s="277"/>
    </row>
    <row r="19" spans="1:22" s="299" customFormat="1" ht="20.25" customHeight="1">
      <c r="A19" s="298" t="s">
        <v>60</v>
      </c>
      <c r="B19" s="281">
        <f>B17+B18</f>
        <v>645338</v>
      </c>
      <c r="C19" s="281">
        <f t="shared" ref="C19:D19" si="3">C17+C18</f>
        <v>427839</v>
      </c>
      <c r="D19" s="281">
        <f t="shared" si="3"/>
        <v>1073177</v>
      </c>
      <c r="E19" s="281"/>
      <c r="F19" s="281"/>
      <c r="G19" s="281"/>
      <c r="H19" s="281"/>
      <c r="I19" s="281"/>
      <c r="J19" s="281"/>
      <c r="K19" s="281"/>
      <c r="L19" s="281"/>
      <c r="M19" s="281"/>
      <c r="N19" s="281"/>
      <c r="O19" s="281"/>
      <c r="P19" s="281"/>
      <c r="Q19" s="281"/>
      <c r="R19" s="281"/>
      <c r="S19" s="281"/>
      <c r="T19" s="281"/>
      <c r="U19" s="281"/>
      <c r="V19" s="281"/>
    </row>
  </sheetData>
  <mergeCells count="12">
    <mergeCell ref="B16:J16"/>
    <mergeCell ref="K16:V16"/>
    <mergeCell ref="B1:J1"/>
    <mergeCell ref="K1:V1"/>
    <mergeCell ref="A2:A3"/>
    <mergeCell ref="B2:D2"/>
    <mergeCell ref="E2:G2"/>
    <mergeCell ref="H2:J2"/>
    <mergeCell ref="K2:M2"/>
    <mergeCell ref="N2:P2"/>
    <mergeCell ref="Q2:S2"/>
    <mergeCell ref="T2:V2"/>
  </mergeCells>
  <printOptions horizontalCentered="1"/>
  <pageMargins left="0.61" right="0.22" top="0.65" bottom="0.53" header="0.23" footer="0.24"/>
  <pageSetup paperSize="9" scale="88" firstPageNumber="99" pageOrder="overThenDown" orientation="portrait" useFirstPageNumber="1" horizontalDpi="300" verticalDpi="300" r:id="rId1"/>
  <headerFooter alignWithMargins="0">
    <oddFooter>&amp;L&amp;"Arial,Italic"&amp;9AISHE 2011-12&amp;CT-&amp;P</oddFooter>
  </headerFooter>
  <colBreaks count="1" manualBreakCount="1">
    <brk id="10" max="18" man="1"/>
  </colBreaks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K40"/>
  <sheetViews>
    <sheetView view="pageBreakPreview" zoomScaleSheetLayoutView="100" workbookViewId="0">
      <selection activeCell="N11" sqref="N11"/>
    </sheetView>
  </sheetViews>
  <sheetFormatPr defaultRowHeight="12.75"/>
  <cols>
    <col min="1" max="1" width="5.42578125" style="56" customWidth="1"/>
    <col min="2" max="2" width="19.5703125" style="56" customWidth="1"/>
    <col min="3" max="3" width="10.85546875" style="56" customWidth="1"/>
    <col min="4" max="4" width="9.85546875" style="56" customWidth="1"/>
    <col min="5" max="5" width="11.42578125" style="56" customWidth="1"/>
    <col min="6" max="6" width="10.85546875" style="56" customWidth="1"/>
    <col min="7" max="7" width="10" style="56" customWidth="1"/>
    <col min="8" max="8" width="10.85546875" style="56" customWidth="1"/>
    <col min="9" max="9" width="8.85546875" style="56" customWidth="1"/>
    <col min="10" max="10" width="10" style="56" customWidth="1"/>
    <col min="11" max="11" width="9.85546875" style="56" customWidth="1"/>
    <col min="12" max="16384" width="9.140625" style="56"/>
  </cols>
  <sheetData>
    <row r="1" spans="1:11" ht="24.75" customHeight="1">
      <c r="A1" s="325" t="s">
        <v>227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</row>
    <row r="2" spans="1:11" ht="19.5" customHeight="1">
      <c r="A2" s="403" t="s">
        <v>82</v>
      </c>
      <c r="B2" s="403" t="s">
        <v>83</v>
      </c>
      <c r="C2" s="405" t="s">
        <v>141</v>
      </c>
      <c r="D2" s="405"/>
      <c r="E2" s="405"/>
      <c r="F2" s="405" t="s">
        <v>124</v>
      </c>
      <c r="G2" s="405"/>
      <c r="H2" s="405"/>
      <c r="I2" s="405" t="s">
        <v>125</v>
      </c>
      <c r="J2" s="405"/>
      <c r="K2" s="405"/>
    </row>
    <row r="3" spans="1:11" ht="19.5" customHeight="1">
      <c r="A3" s="404"/>
      <c r="B3" s="404"/>
      <c r="C3" s="57" t="s">
        <v>126</v>
      </c>
      <c r="D3" s="57" t="s">
        <v>127</v>
      </c>
      <c r="E3" s="57" t="s">
        <v>128</v>
      </c>
      <c r="F3" s="57" t="s">
        <v>126</v>
      </c>
      <c r="G3" s="57" t="s">
        <v>127</v>
      </c>
      <c r="H3" s="57" t="s">
        <v>128</v>
      </c>
      <c r="I3" s="57" t="s">
        <v>126</v>
      </c>
      <c r="J3" s="57" t="s">
        <v>127</v>
      </c>
      <c r="K3" s="57" t="s">
        <v>128</v>
      </c>
    </row>
    <row r="4" spans="1:11" s="203" customFormat="1">
      <c r="A4" s="202">
        <v>1</v>
      </c>
      <c r="B4" s="202">
        <v>2</v>
      </c>
      <c r="C4" s="202">
        <v>3</v>
      </c>
      <c r="D4" s="202">
        <v>4</v>
      </c>
      <c r="E4" s="202">
        <v>5</v>
      </c>
      <c r="F4" s="202">
        <v>6</v>
      </c>
      <c r="G4" s="202">
        <v>7</v>
      </c>
      <c r="H4" s="202">
        <v>8</v>
      </c>
      <c r="I4" s="202">
        <v>9</v>
      </c>
      <c r="J4" s="202">
        <v>10</v>
      </c>
      <c r="K4" s="202">
        <v>11</v>
      </c>
    </row>
    <row r="5" spans="1:11" ht="33" customHeight="1">
      <c r="A5" s="58">
        <v>1</v>
      </c>
      <c r="B5" s="161" t="s">
        <v>55</v>
      </c>
      <c r="C5" s="204">
        <v>22833</v>
      </c>
      <c r="D5" s="204">
        <v>20932</v>
      </c>
      <c r="E5" s="204">
        <v>43765</v>
      </c>
      <c r="F5" s="204">
        <v>0</v>
      </c>
      <c r="G5" s="204">
        <v>0</v>
      </c>
      <c r="H5" s="204">
        <v>0</v>
      </c>
      <c r="I5" s="204">
        <v>1602</v>
      </c>
      <c r="J5" s="204">
        <v>1524</v>
      </c>
      <c r="K5" s="204">
        <v>3126</v>
      </c>
    </row>
    <row r="6" spans="1:11" ht="22.5" customHeight="1">
      <c r="A6" s="58">
        <v>2</v>
      </c>
      <c r="B6" s="161" t="s">
        <v>15</v>
      </c>
      <c r="C6" s="204">
        <v>4984781</v>
      </c>
      <c r="D6" s="204">
        <v>4951076</v>
      </c>
      <c r="E6" s="204">
        <v>9935857</v>
      </c>
      <c r="F6" s="204">
        <v>870310</v>
      </c>
      <c r="G6" s="204">
        <v>873916</v>
      </c>
      <c r="H6" s="204">
        <v>1744226</v>
      </c>
      <c r="I6" s="204">
        <v>336633</v>
      </c>
      <c r="J6" s="204">
        <v>357071</v>
      </c>
      <c r="K6" s="204">
        <v>693704</v>
      </c>
    </row>
    <row r="7" spans="1:11" ht="22.5" customHeight="1">
      <c r="A7" s="58">
        <v>3</v>
      </c>
      <c r="B7" s="161" t="s">
        <v>16</v>
      </c>
      <c r="C7" s="204">
        <v>82713</v>
      </c>
      <c r="D7" s="204">
        <v>82449</v>
      </c>
      <c r="E7" s="204">
        <v>165162</v>
      </c>
      <c r="F7" s="204">
        <v>0</v>
      </c>
      <c r="G7" s="204">
        <v>0</v>
      </c>
      <c r="H7" s="204">
        <v>0</v>
      </c>
      <c r="I7" s="204">
        <v>53334</v>
      </c>
      <c r="J7" s="204">
        <v>59335</v>
      </c>
      <c r="K7" s="204">
        <v>112669</v>
      </c>
    </row>
    <row r="8" spans="1:11" ht="22.5" customHeight="1">
      <c r="A8" s="58">
        <v>4</v>
      </c>
      <c r="B8" s="161" t="s">
        <v>17</v>
      </c>
      <c r="C8" s="204">
        <v>1788664</v>
      </c>
      <c r="D8" s="204">
        <v>1858218</v>
      </c>
      <c r="E8" s="204">
        <v>3646882</v>
      </c>
      <c r="F8" s="204">
        <v>139797</v>
      </c>
      <c r="G8" s="204">
        <v>135570</v>
      </c>
      <c r="H8" s="204">
        <v>275367</v>
      </c>
      <c r="I8" s="204">
        <v>218469</v>
      </c>
      <c r="J8" s="204">
        <v>239315</v>
      </c>
      <c r="K8" s="204">
        <v>457784</v>
      </c>
    </row>
    <row r="9" spans="1:11" ht="22.5" customHeight="1">
      <c r="A9" s="58">
        <v>5</v>
      </c>
      <c r="B9" s="59" t="s">
        <v>18</v>
      </c>
      <c r="C9" s="204">
        <v>5664461</v>
      </c>
      <c r="D9" s="204">
        <v>4953084</v>
      </c>
      <c r="E9" s="204">
        <v>10617545</v>
      </c>
      <c r="F9" s="204">
        <v>819365</v>
      </c>
      <c r="G9" s="204">
        <v>775437</v>
      </c>
      <c r="H9" s="204">
        <v>1594802</v>
      </c>
      <c r="I9" s="204">
        <v>67104</v>
      </c>
      <c r="J9" s="204">
        <v>63175</v>
      </c>
      <c r="K9" s="204">
        <v>130279</v>
      </c>
    </row>
    <row r="10" spans="1:11" ht="22.5" customHeight="1">
      <c r="A10" s="58">
        <v>6</v>
      </c>
      <c r="B10" s="161" t="s">
        <v>19</v>
      </c>
      <c r="C10" s="204">
        <v>87682</v>
      </c>
      <c r="D10" s="204">
        <v>64486</v>
      </c>
      <c r="E10" s="204">
        <v>152168</v>
      </c>
      <c r="F10" s="204">
        <v>16141</v>
      </c>
      <c r="G10" s="204">
        <v>13335</v>
      </c>
      <c r="H10" s="204">
        <v>29476</v>
      </c>
      <c r="I10" s="204">
        <v>0</v>
      </c>
      <c r="J10" s="204">
        <v>0</v>
      </c>
      <c r="K10" s="204">
        <v>0</v>
      </c>
    </row>
    <row r="11" spans="1:11" ht="22.5" customHeight="1">
      <c r="A11" s="58">
        <v>7</v>
      </c>
      <c r="B11" s="161" t="s">
        <v>20</v>
      </c>
      <c r="C11" s="204">
        <v>1512679</v>
      </c>
      <c r="D11" s="204">
        <v>1506442</v>
      </c>
      <c r="E11" s="204">
        <v>3019121</v>
      </c>
      <c r="F11" s="204">
        <v>203265</v>
      </c>
      <c r="G11" s="204">
        <v>199315</v>
      </c>
      <c r="H11" s="204">
        <v>402580</v>
      </c>
      <c r="I11" s="204">
        <v>434612</v>
      </c>
      <c r="J11" s="204">
        <v>460325</v>
      </c>
      <c r="K11" s="204">
        <v>894937</v>
      </c>
    </row>
    <row r="12" spans="1:11" ht="30.75" customHeight="1">
      <c r="A12" s="58">
        <v>8</v>
      </c>
      <c r="B12" s="161" t="s">
        <v>21</v>
      </c>
      <c r="C12" s="204">
        <v>33746</v>
      </c>
      <c r="D12" s="204">
        <v>19841</v>
      </c>
      <c r="E12" s="204">
        <v>53587</v>
      </c>
      <c r="F12" s="204">
        <v>497</v>
      </c>
      <c r="G12" s="204">
        <v>364</v>
      </c>
      <c r="H12" s="204">
        <v>861</v>
      </c>
      <c r="I12" s="204">
        <v>10812</v>
      </c>
      <c r="J12" s="204">
        <v>11629</v>
      </c>
      <c r="K12" s="204">
        <v>22441</v>
      </c>
    </row>
    <row r="13" spans="1:11" ht="22.5" customHeight="1">
      <c r="A13" s="58">
        <v>9</v>
      </c>
      <c r="B13" s="161" t="s">
        <v>22</v>
      </c>
      <c r="C13" s="204">
        <v>35556</v>
      </c>
      <c r="D13" s="204">
        <v>12417</v>
      </c>
      <c r="E13" s="204">
        <v>47973</v>
      </c>
      <c r="F13" s="204">
        <v>443</v>
      </c>
      <c r="G13" s="204">
        <v>370</v>
      </c>
      <c r="H13" s="204">
        <v>813</v>
      </c>
      <c r="I13" s="204">
        <v>1074</v>
      </c>
      <c r="J13" s="204">
        <v>1047</v>
      </c>
      <c r="K13" s="204">
        <v>2121</v>
      </c>
    </row>
    <row r="14" spans="1:11" ht="32.25" customHeight="1">
      <c r="A14" s="58">
        <v>10</v>
      </c>
      <c r="B14" s="59" t="s">
        <v>23</v>
      </c>
      <c r="C14" s="204">
        <v>1177977</v>
      </c>
      <c r="D14" s="204">
        <v>970309</v>
      </c>
      <c r="E14" s="204">
        <v>2148286</v>
      </c>
      <c r="F14" s="204">
        <v>215784</v>
      </c>
      <c r="G14" s="204">
        <v>186271</v>
      </c>
      <c r="H14" s="204">
        <v>402055</v>
      </c>
      <c r="I14" s="204">
        <v>0</v>
      </c>
      <c r="J14" s="204">
        <v>0</v>
      </c>
      <c r="K14" s="204">
        <v>0</v>
      </c>
    </row>
    <row r="15" spans="1:11" ht="22.5" customHeight="1">
      <c r="A15" s="58">
        <v>11</v>
      </c>
      <c r="B15" s="161" t="s">
        <v>24</v>
      </c>
      <c r="C15" s="204">
        <v>86611</v>
      </c>
      <c r="D15" s="204">
        <v>72521</v>
      </c>
      <c r="E15" s="204">
        <v>159132</v>
      </c>
      <c r="F15" s="204">
        <v>1595</v>
      </c>
      <c r="G15" s="204">
        <v>1516</v>
      </c>
      <c r="H15" s="204">
        <v>3111</v>
      </c>
      <c r="I15" s="204">
        <v>7822</v>
      </c>
      <c r="J15" s="204">
        <v>7563</v>
      </c>
      <c r="K15" s="204">
        <v>15385</v>
      </c>
    </row>
    <row r="16" spans="1:11" ht="22.5" customHeight="1">
      <c r="A16" s="58">
        <v>12</v>
      </c>
      <c r="B16" s="161" t="s">
        <v>25</v>
      </c>
      <c r="C16" s="204">
        <v>3783004</v>
      </c>
      <c r="D16" s="204">
        <v>3350437</v>
      </c>
      <c r="E16" s="204">
        <v>7133441</v>
      </c>
      <c r="F16" s="204">
        <v>267761</v>
      </c>
      <c r="G16" s="204">
        <v>238504</v>
      </c>
      <c r="H16" s="204">
        <v>506265</v>
      </c>
      <c r="I16" s="204">
        <v>482544</v>
      </c>
      <c r="J16" s="204">
        <v>472705</v>
      </c>
      <c r="K16" s="204">
        <v>955249</v>
      </c>
    </row>
    <row r="17" spans="1:11" ht="22.5" customHeight="1">
      <c r="A17" s="58">
        <v>13</v>
      </c>
      <c r="B17" s="161" t="s">
        <v>26</v>
      </c>
      <c r="C17" s="204">
        <v>1730331</v>
      </c>
      <c r="D17" s="204">
        <v>1454455</v>
      </c>
      <c r="E17" s="204">
        <v>3184786</v>
      </c>
      <c r="F17" s="204">
        <v>368259</v>
      </c>
      <c r="G17" s="204">
        <v>306449</v>
      </c>
      <c r="H17" s="204">
        <v>674708</v>
      </c>
      <c r="I17" s="204">
        <v>0</v>
      </c>
      <c r="J17" s="204">
        <v>0</v>
      </c>
      <c r="K17" s="204">
        <v>0</v>
      </c>
    </row>
    <row r="18" spans="1:11" ht="22.5" customHeight="1">
      <c r="A18" s="58">
        <v>14</v>
      </c>
      <c r="B18" s="161" t="s">
        <v>27</v>
      </c>
      <c r="C18" s="204">
        <v>395448</v>
      </c>
      <c r="D18" s="204">
        <v>376616</v>
      </c>
      <c r="E18" s="204">
        <v>772064</v>
      </c>
      <c r="F18" s="204">
        <v>101886</v>
      </c>
      <c r="G18" s="204">
        <v>99426</v>
      </c>
      <c r="H18" s="204">
        <v>201312</v>
      </c>
      <c r="I18" s="204">
        <v>22393</v>
      </c>
      <c r="J18" s="204">
        <v>22741</v>
      </c>
      <c r="K18" s="204">
        <v>45134</v>
      </c>
    </row>
    <row r="19" spans="1:11" ht="22.5" customHeight="1">
      <c r="A19" s="58">
        <v>15</v>
      </c>
      <c r="B19" s="161" t="s">
        <v>57</v>
      </c>
      <c r="C19" s="204">
        <v>726818</v>
      </c>
      <c r="D19" s="204">
        <v>679828</v>
      </c>
      <c r="E19" s="204">
        <v>1406646</v>
      </c>
      <c r="F19" s="204">
        <v>58103</v>
      </c>
      <c r="G19" s="204">
        <v>53989</v>
      </c>
      <c r="H19" s="204">
        <v>112092</v>
      </c>
      <c r="I19" s="204">
        <v>79679</v>
      </c>
      <c r="J19" s="204">
        <v>75721</v>
      </c>
      <c r="K19" s="204">
        <v>155400</v>
      </c>
    </row>
    <row r="20" spans="1:11" ht="22.5" customHeight="1">
      <c r="A20" s="58">
        <v>16</v>
      </c>
      <c r="B20" s="161" t="s">
        <v>29</v>
      </c>
      <c r="C20" s="204">
        <v>1862447</v>
      </c>
      <c r="D20" s="204">
        <v>1771608</v>
      </c>
      <c r="E20" s="204">
        <v>3634055</v>
      </c>
      <c r="F20" s="204">
        <v>222398</v>
      </c>
      <c r="G20" s="204">
        <v>209145</v>
      </c>
      <c r="H20" s="204">
        <v>431543</v>
      </c>
      <c r="I20" s="204">
        <v>451199</v>
      </c>
      <c r="J20" s="204">
        <v>480940</v>
      </c>
      <c r="K20" s="204">
        <v>932139</v>
      </c>
    </row>
    <row r="21" spans="1:11" ht="22.5" customHeight="1">
      <c r="A21" s="58">
        <v>17</v>
      </c>
      <c r="B21" s="161" t="s">
        <v>30</v>
      </c>
      <c r="C21" s="204">
        <v>3772288</v>
      </c>
      <c r="D21" s="204">
        <v>3559455</v>
      </c>
      <c r="E21" s="204">
        <v>7331743</v>
      </c>
      <c r="F21" s="204">
        <v>668689</v>
      </c>
      <c r="G21" s="204">
        <v>647754</v>
      </c>
      <c r="H21" s="204">
        <v>1316443</v>
      </c>
      <c r="I21" s="204">
        <v>271984</v>
      </c>
      <c r="J21" s="204">
        <v>259210</v>
      </c>
      <c r="K21" s="204">
        <v>531194</v>
      </c>
    </row>
    <row r="22" spans="1:11" ht="22.5" customHeight="1">
      <c r="A22" s="58">
        <v>18</v>
      </c>
      <c r="B22" s="161" t="s">
        <v>31</v>
      </c>
      <c r="C22" s="204">
        <v>1563740</v>
      </c>
      <c r="D22" s="204">
        <v>1575833</v>
      </c>
      <c r="E22" s="204">
        <v>3139573</v>
      </c>
      <c r="F22" s="204">
        <v>141749</v>
      </c>
      <c r="G22" s="204">
        <v>142548</v>
      </c>
      <c r="H22" s="204">
        <v>284297</v>
      </c>
      <c r="I22" s="204">
        <v>23761</v>
      </c>
      <c r="J22" s="204">
        <v>25414</v>
      </c>
      <c r="K22" s="204">
        <v>49175</v>
      </c>
    </row>
    <row r="23" spans="1:11" ht="22.5" customHeight="1">
      <c r="A23" s="58">
        <v>19</v>
      </c>
      <c r="B23" s="161" t="s">
        <v>32</v>
      </c>
      <c r="C23" s="204">
        <v>3556</v>
      </c>
      <c r="D23" s="204">
        <v>3278</v>
      </c>
      <c r="E23" s="204">
        <v>6834</v>
      </c>
      <c r="F23" s="204">
        <v>0</v>
      </c>
      <c r="G23" s="204">
        <v>0</v>
      </c>
      <c r="H23" s="204">
        <v>0</v>
      </c>
      <c r="I23" s="204">
        <v>3231</v>
      </c>
      <c r="J23" s="204">
        <v>3215</v>
      </c>
      <c r="K23" s="204">
        <v>6446</v>
      </c>
    </row>
    <row r="24" spans="1:11" ht="22.5" customHeight="1">
      <c r="A24" s="58">
        <v>20</v>
      </c>
      <c r="B24" s="161" t="s">
        <v>33</v>
      </c>
      <c r="C24" s="204">
        <v>4581535</v>
      </c>
      <c r="D24" s="204">
        <v>4026962</v>
      </c>
      <c r="E24" s="204">
        <v>8608497</v>
      </c>
      <c r="F24" s="204">
        <v>751072</v>
      </c>
      <c r="G24" s="204">
        <v>631794</v>
      </c>
      <c r="H24" s="204">
        <v>1382866</v>
      </c>
      <c r="I24" s="204">
        <v>838542</v>
      </c>
      <c r="J24" s="204">
        <v>840362</v>
      </c>
      <c r="K24" s="204">
        <v>1678904</v>
      </c>
    </row>
    <row r="25" spans="1:11" ht="22.5" customHeight="1">
      <c r="A25" s="58">
        <v>21</v>
      </c>
      <c r="B25" s="161" t="s">
        <v>153</v>
      </c>
      <c r="C25" s="204">
        <v>7131911</v>
      </c>
      <c r="D25" s="204">
        <v>6308517</v>
      </c>
      <c r="E25" s="204">
        <v>13440428</v>
      </c>
      <c r="F25" s="204">
        <v>868932</v>
      </c>
      <c r="G25" s="204">
        <v>794224</v>
      </c>
      <c r="H25" s="204">
        <v>1663156</v>
      </c>
      <c r="I25" s="204">
        <v>621747</v>
      </c>
      <c r="J25" s="204">
        <v>617183</v>
      </c>
      <c r="K25" s="204">
        <v>1238930</v>
      </c>
    </row>
    <row r="26" spans="1:11" ht="22.5" customHeight="1">
      <c r="A26" s="58">
        <v>22</v>
      </c>
      <c r="B26" s="161" t="s">
        <v>35</v>
      </c>
      <c r="C26" s="204">
        <v>145791</v>
      </c>
      <c r="D26" s="204">
        <v>150537</v>
      </c>
      <c r="E26" s="204">
        <v>296328</v>
      </c>
      <c r="F26" s="204">
        <v>5044</v>
      </c>
      <c r="G26" s="204">
        <v>5123</v>
      </c>
      <c r="H26" s="204">
        <v>10167</v>
      </c>
      <c r="I26" s="204">
        <v>79167</v>
      </c>
      <c r="J26" s="204">
        <v>78940</v>
      </c>
      <c r="K26" s="204">
        <v>158107</v>
      </c>
    </row>
    <row r="27" spans="1:11" ht="22.5" customHeight="1">
      <c r="A27" s="58">
        <v>23</v>
      </c>
      <c r="B27" s="161" t="s">
        <v>36</v>
      </c>
      <c r="C27" s="204">
        <v>172923</v>
      </c>
      <c r="D27" s="204">
        <v>178041</v>
      </c>
      <c r="E27" s="204">
        <v>350964</v>
      </c>
      <c r="F27" s="204">
        <v>1164</v>
      </c>
      <c r="G27" s="204">
        <v>1037</v>
      </c>
      <c r="H27" s="204">
        <v>2201</v>
      </c>
      <c r="I27" s="204">
        <v>146386</v>
      </c>
      <c r="J27" s="204">
        <v>155049</v>
      </c>
      <c r="K27" s="204">
        <v>301435</v>
      </c>
    </row>
    <row r="28" spans="1:11" ht="22.5" customHeight="1">
      <c r="A28" s="58">
        <v>24</v>
      </c>
      <c r="B28" s="161" t="s">
        <v>37</v>
      </c>
      <c r="C28" s="204">
        <v>66174</v>
      </c>
      <c r="D28" s="204">
        <v>66893</v>
      </c>
      <c r="E28" s="204">
        <v>133067</v>
      </c>
      <c r="F28" s="204">
        <v>110</v>
      </c>
      <c r="G28" s="204">
        <v>63</v>
      </c>
      <c r="H28" s="204">
        <v>173</v>
      </c>
      <c r="I28" s="204">
        <v>61543</v>
      </c>
      <c r="J28" s="204">
        <v>63974</v>
      </c>
      <c r="K28" s="204">
        <v>125517</v>
      </c>
    </row>
    <row r="29" spans="1:11" ht="22.5" customHeight="1">
      <c r="A29" s="58">
        <v>25</v>
      </c>
      <c r="B29" s="161" t="s">
        <v>38</v>
      </c>
      <c r="C29" s="204">
        <v>128519</v>
      </c>
      <c r="D29" s="204">
        <v>123819</v>
      </c>
      <c r="E29" s="204">
        <v>252338</v>
      </c>
      <c r="F29" s="204">
        <v>0</v>
      </c>
      <c r="G29" s="204">
        <v>0</v>
      </c>
      <c r="H29" s="204">
        <v>0</v>
      </c>
      <c r="I29" s="204">
        <v>109675</v>
      </c>
      <c r="J29" s="204">
        <v>110192</v>
      </c>
      <c r="K29" s="204">
        <v>219867</v>
      </c>
    </row>
    <row r="30" spans="1:11" ht="22.5" customHeight="1">
      <c r="A30" s="58">
        <v>26</v>
      </c>
      <c r="B30" s="161" t="s">
        <v>39</v>
      </c>
      <c r="C30" s="204">
        <v>2339231</v>
      </c>
      <c r="D30" s="204">
        <v>2361161</v>
      </c>
      <c r="E30" s="204">
        <v>4700392</v>
      </c>
      <c r="F30" s="204">
        <v>411634</v>
      </c>
      <c r="G30" s="204">
        <v>416300</v>
      </c>
      <c r="H30" s="204">
        <v>827934</v>
      </c>
      <c r="I30" s="204">
        <v>485685</v>
      </c>
      <c r="J30" s="204">
        <v>534546</v>
      </c>
      <c r="K30" s="204">
        <v>1020231</v>
      </c>
    </row>
    <row r="31" spans="1:11" ht="22.5" customHeight="1">
      <c r="A31" s="58">
        <v>27</v>
      </c>
      <c r="B31" s="59" t="s">
        <v>40</v>
      </c>
      <c r="C31" s="204">
        <v>66274</v>
      </c>
      <c r="D31" s="204">
        <v>69196</v>
      </c>
      <c r="E31" s="204">
        <v>135470</v>
      </c>
      <c r="F31" s="204">
        <v>11551</v>
      </c>
      <c r="G31" s="204">
        <v>12193</v>
      </c>
      <c r="H31" s="204">
        <v>23744</v>
      </c>
      <c r="I31" s="204">
        <v>0</v>
      </c>
      <c r="J31" s="204">
        <v>0</v>
      </c>
      <c r="K31" s="204">
        <v>0</v>
      </c>
    </row>
    <row r="32" spans="1:11" ht="22.5" customHeight="1">
      <c r="A32" s="58">
        <v>28</v>
      </c>
      <c r="B32" s="161" t="s">
        <v>41</v>
      </c>
      <c r="C32" s="204">
        <v>1830474</v>
      </c>
      <c r="D32" s="204">
        <v>1547616</v>
      </c>
      <c r="E32" s="204">
        <v>3378090</v>
      </c>
      <c r="F32" s="204">
        <v>608262</v>
      </c>
      <c r="G32" s="204">
        <v>524881</v>
      </c>
      <c r="H32" s="204">
        <v>1133143</v>
      </c>
      <c r="I32" s="204">
        <v>0</v>
      </c>
      <c r="J32" s="204">
        <v>0</v>
      </c>
      <c r="K32" s="204">
        <v>0</v>
      </c>
    </row>
    <row r="33" spans="1:11" ht="35.25" customHeight="1">
      <c r="A33" s="58">
        <v>29</v>
      </c>
      <c r="B33" s="161" t="s">
        <v>42</v>
      </c>
      <c r="C33" s="204">
        <v>4406721</v>
      </c>
      <c r="D33" s="204">
        <v>3969602</v>
      </c>
      <c r="E33" s="204">
        <v>8376323</v>
      </c>
      <c r="F33" s="204">
        <v>821482</v>
      </c>
      <c r="G33" s="204">
        <v>716086</v>
      </c>
      <c r="H33" s="204">
        <v>1537568</v>
      </c>
      <c r="I33" s="204">
        <v>545884</v>
      </c>
      <c r="J33" s="204">
        <v>524873</v>
      </c>
      <c r="K33" s="204">
        <v>1070757</v>
      </c>
    </row>
    <row r="34" spans="1:11" ht="25.5" customHeight="1">
      <c r="A34" s="58">
        <v>30</v>
      </c>
      <c r="B34" s="161" t="s">
        <v>43</v>
      </c>
      <c r="C34" s="204">
        <v>41454</v>
      </c>
      <c r="D34" s="204">
        <v>38715</v>
      </c>
      <c r="E34" s="204">
        <v>80169</v>
      </c>
      <c r="F34" s="204">
        <v>1877</v>
      </c>
      <c r="G34" s="204">
        <v>1995</v>
      </c>
      <c r="H34" s="204">
        <v>3872</v>
      </c>
      <c r="I34" s="204">
        <v>13171</v>
      </c>
      <c r="J34" s="204">
        <v>13367</v>
      </c>
      <c r="K34" s="204">
        <v>26538</v>
      </c>
    </row>
    <row r="35" spans="1:11" ht="15.75">
      <c r="A35" s="58">
        <v>31</v>
      </c>
      <c r="B35" s="161" t="s">
        <v>44</v>
      </c>
      <c r="C35" s="204">
        <v>3823210</v>
      </c>
      <c r="D35" s="204">
        <v>3824905</v>
      </c>
      <c r="E35" s="204">
        <v>7648115</v>
      </c>
      <c r="F35" s="204">
        <v>828568</v>
      </c>
      <c r="G35" s="204">
        <v>849450</v>
      </c>
      <c r="H35" s="204">
        <v>1678018</v>
      </c>
      <c r="I35" s="204">
        <v>42464</v>
      </c>
      <c r="J35" s="204">
        <v>44741</v>
      </c>
      <c r="K35" s="204">
        <v>87205</v>
      </c>
    </row>
    <row r="36" spans="1:11" ht="23.25" customHeight="1">
      <c r="A36" s="58">
        <v>32</v>
      </c>
      <c r="B36" s="161" t="s">
        <v>45</v>
      </c>
      <c r="C36" s="204">
        <v>219119</v>
      </c>
      <c r="D36" s="204">
        <v>227865</v>
      </c>
      <c r="E36" s="204">
        <v>446984</v>
      </c>
      <c r="F36" s="204">
        <v>42593</v>
      </c>
      <c r="G36" s="204">
        <v>42255</v>
      </c>
      <c r="H36" s="204">
        <v>84848</v>
      </c>
      <c r="I36" s="204">
        <v>68444</v>
      </c>
      <c r="J36" s="204">
        <v>77176</v>
      </c>
      <c r="K36" s="204">
        <v>145620</v>
      </c>
    </row>
    <row r="37" spans="1:11" ht="23.25" customHeight="1">
      <c r="A37" s="58">
        <v>33</v>
      </c>
      <c r="B37" s="161" t="s">
        <v>47</v>
      </c>
      <c r="C37" s="204">
        <v>12883584</v>
      </c>
      <c r="D37" s="204">
        <v>11031544</v>
      </c>
      <c r="E37" s="204">
        <v>23915128</v>
      </c>
      <c r="F37" s="204">
        <v>2627420</v>
      </c>
      <c r="G37" s="204">
        <v>2178459</v>
      </c>
      <c r="H37" s="204">
        <v>4805879</v>
      </c>
      <c r="I37" s="204">
        <v>62299</v>
      </c>
      <c r="J37" s="204">
        <v>59794</v>
      </c>
      <c r="K37" s="204">
        <v>122093</v>
      </c>
    </row>
    <row r="38" spans="1:11" ht="23.25" customHeight="1">
      <c r="A38" s="58">
        <v>34</v>
      </c>
      <c r="B38" s="161" t="s">
        <v>154</v>
      </c>
      <c r="C38" s="204">
        <v>634752</v>
      </c>
      <c r="D38" s="204">
        <v>605878</v>
      </c>
      <c r="E38" s="204">
        <v>1240630</v>
      </c>
      <c r="F38" s="204">
        <v>120202</v>
      </c>
      <c r="G38" s="204">
        <v>114420</v>
      </c>
      <c r="H38" s="204">
        <v>234622</v>
      </c>
      <c r="I38" s="204">
        <v>19525</v>
      </c>
      <c r="J38" s="204">
        <v>19786</v>
      </c>
      <c r="K38" s="204">
        <v>39311</v>
      </c>
    </row>
    <row r="39" spans="1:11" ht="23.25" customHeight="1">
      <c r="A39" s="205">
        <v>35</v>
      </c>
      <c r="B39" s="206" t="s">
        <v>48</v>
      </c>
      <c r="C39" s="204">
        <v>5506996</v>
      </c>
      <c r="D39" s="204">
        <v>5450160</v>
      </c>
      <c r="E39" s="204">
        <v>10957156</v>
      </c>
      <c r="F39" s="204">
        <v>1360855</v>
      </c>
      <c r="G39" s="204">
        <v>1320338</v>
      </c>
      <c r="H39" s="204">
        <v>2681193</v>
      </c>
      <c r="I39" s="204">
        <v>322548</v>
      </c>
      <c r="J39" s="204">
        <v>339930</v>
      </c>
      <c r="K39" s="204">
        <v>662478</v>
      </c>
    </row>
    <row r="40" spans="1:11" s="64" customFormat="1" ht="19.5" customHeight="1">
      <c r="A40" s="207"/>
      <c r="B40" s="208" t="s">
        <v>49</v>
      </c>
      <c r="C40" s="209">
        <f>SUM(C5:C39)</f>
        <v>73294003</v>
      </c>
      <c r="D40" s="209">
        <f t="shared" ref="D40:K40" si="0">SUM(D5:D39)</f>
        <v>67264696</v>
      </c>
      <c r="E40" s="209">
        <f t="shared" si="0"/>
        <v>140558699</v>
      </c>
      <c r="F40" s="209">
        <f t="shared" si="0"/>
        <v>12556808</v>
      </c>
      <c r="G40" s="209">
        <f t="shared" si="0"/>
        <v>11492527</v>
      </c>
      <c r="H40" s="209">
        <f t="shared" si="0"/>
        <v>24049335</v>
      </c>
      <c r="I40" s="209">
        <f t="shared" si="0"/>
        <v>5883333</v>
      </c>
      <c r="J40" s="209">
        <f t="shared" si="0"/>
        <v>6020843</v>
      </c>
      <c r="K40" s="209">
        <f t="shared" si="0"/>
        <v>11904176</v>
      </c>
    </row>
  </sheetData>
  <mergeCells count="6">
    <mergeCell ref="A1:K1"/>
    <mergeCell ref="A2:A3"/>
    <mergeCell ref="B2:B3"/>
    <mergeCell ref="C2:E2"/>
    <mergeCell ref="F2:H2"/>
    <mergeCell ref="I2:K2"/>
  </mergeCells>
  <pageMargins left="0.59" right="0.21" top="0.66" bottom="0.51" header="0.3" footer="0.3"/>
  <pageSetup paperSize="9" scale="82" firstPageNumber="129" orientation="portrait" useFirstPageNumber="1" r:id="rId1"/>
  <headerFooter>
    <oddFooter>&amp;L&amp;"Arial,Italic"&amp;9AISHE 2011-12&amp;CT-&amp;P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AF40"/>
  <sheetViews>
    <sheetView view="pageBreakPreview" zoomScaleSheetLayoutView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21" sqref="F21"/>
    </sheetView>
  </sheetViews>
  <sheetFormatPr defaultRowHeight="15.75"/>
  <cols>
    <col min="1" max="1" width="5.140625" style="102" customWidth="1"/>
    <col min="2" max="2" width="22.28515625" style="102" customWidth="1"/>
    <col min="3" max="3" width="8.7109375" style="102" customWidth="1"/>
    <col min="4" max="4" width="11" style="102" customWidth="1"/>
    <col min="5" max="5" width="6.5703125" style="102" customWidth="1"/>
    <col min="6" max="7" width="7.85546875" style="102" customWidth="1"/>
    <col min="8" max="8" width="6.5703125" style="102" customWidth="1"/>
    <col min="9" max="9" width="7.85546875" style="102" customWidth="1"/>
    <col min="10" max="10" width="6.42578125" style="102" customWidth="1"/>
    <col min="11" max="11" width="8.5703125" style="102" customWidth="1"/>
    <col min="12" max="15" width="9.140625" style="102"/>
    <col min="16" max="16" width="10.28515625" style="102" customWidth="1"/>
    <col min="17" max="17" width="6.85546875" style="102" customWidth="1"/>
    <col min="18" max="19" width="8.42578125" style="102" customWidth="1"/>
    <col min="20" max="20" width="7.7109375" style="102" customWidth="1"/>
    <col min="21" max="22" width="8.42578125" style="102" customWidth="1"/>
    <col min="23" max="23" width="6.85546875" style="102" customWidth="1"/>
    <col min="24" max="25" width="8.42578125" style="102" customWidth="1"/>
    <col min="26" max="26" width="6.85546875" style="102" customWidth="1"/>
    <col min="27" max="28" width="8.42578125" style="102" customWidth="1"/>
    <col min="29" max="30" width="9.140625" style="102"/>
    <col min="31" max="31" width="10.42578125" style="102" customWidth="1"/>
    <col min="32" max="32" width="12.140625" style="102" customWidth="1"/>
    <col min="33" max="16384" width="9.140625" style="102"/>
  </cols>
  <sheetData>
    <row r="1" spans="1:32" s="123" customFormat="1" ht="27" customHeight="1">
      <c r="B1" s="86" t="s">
        <v>187</v>
      </c>
      <c r="C1" s="73" t="s">
        <v>151</v>
      </c>
      <c r="N1" s="73" t="str">
        <f>C1</f>
        <v>Number of Stand Alone Institutions and Enrolment in responding Institutions at various levels</v>
      </c>
      <c r="W1" s="73" t="str">
        <f>N1</f>
        <v>Number of Stand Alone Institutions and Enrolment in responding Institutions at various levels</v>
      </c>
    </row>
    <row r="2" spans="1:32" s="90" customFormat="1" ht="30" customHeight="1">
      <c r="A2" s="347" t="s">
        <v>88</v>
      </c>
      <c r="B2" s="349" t="s">
        <v>2</v>
      </c>
      <c r="C2" s="344" t="s">
        <v>115</v>
      </c>
      <c r="D2" s="346"/>
      <c r="E2" s="344" t="s">
        <v>93</v>
      </c>
      <c r="F2" s="345"/>
      <c r="G2" s="346"/>
      <c r="H2" s="344" t="s">
        <v>94</v>
      </c>
      <c r="I2" s="345"/>
      <c r="J2" s="346"/>
      <c r="K2" s="344" t="s">
        <v>89</v>
      </c>
      <c r="L2" s="345"/>
      <c r="M2" s="346"/>
      <c r="N2" s="344" t="s">
        <v>90</v>
      </c>
      <c r="O2" s="345"/>
      <c r="P2" s="346"/>
      <c r="Q2" s="344" t="s">
        <v>95</v>
      </c>
      <c r="R2" s="345"/>
      <c r="S2" s="346"/>
      <c r="T2" s="344" t="s">
        <v>96</v>
      </c>
      <c r="U2" s="345"/>
      <c r="V2" s="346"/>
      <c r="W2" s="344" t="s">
        <v>97</v>
      </c>
      <c r="X2" s="345"/>
      <c r="Y2" s="346"/>
      <c r="Z2" s="344" t="s">
        <v>98</v>
      </c>
      <c r="AA2" s="345"/>
      <c r="AB2" s="346"/>
      <c r="AC2" s="344" t="s">
        <v>60</v>
      </c>
      <c r="AD2" s="345"/>
      <c r="AE2" s="346"/>
      <c r="AF2" s="349" t="s">
        <v>152</v>
      </c>
    </row>
    <row r="3" spans="1:32" s="94" customFormat="1" ht="24.75" customHeight="1">
      <c r="A3" s="348"/>
      <c r="B3" s="349"/>
      <c r="C3" s="224" t="s">
        <v>12</v>
      </c>
      <c r="D3" s="224" t="s">
        <v>111</v>
      </c>
      <c r="E3" s="223" t="s">
        <v>91</v>
      </c>
      <c r="F3" s="223" t="s">
        <v>92</v>
      </c>
      <c r="G3" s="223" t="s">
        <v>12</v>
      </c>
      <c r="H3" s="223" t="s">
        <v>91</v>
      </c>
      <c r="I3" s="223" t="s">
        <v>92</v>
      </c>
      <c r="J3" s="223" t="s">
        <v>12</v>
      </c>
      <c r="K3" s="223" t="s">
        <v>91</v>
      </c>
      <c r="L3" s="223" t="s">
        <v>92</v>
      </c>
      <c r="M3" s="223" t="s">
        <v>12</v>
      </c>
      <c r="N3" s="223" t="s">
        <v>91</v>
      </c>
      <c r="O3" s="223" t="s">
        <v>92</v>
      </c>
      <c r="P3" s="223" t="s">
        <v>12</v>
      </c>
      <c r="Q3" s="223" t="s">
        <v>91</v>
      </c>
      <c r="R3" s="223" t="s">
        <v>92</v>
      </c>
      <c r="S3" s="223" t="s">
        <v>12</v>
      </c>
      <c r="T3" s="223" t="s">
        <v>91</v>
      </c>
      <c r="U3" s="223" t="s">
        <v>92</v>
      </c>
      <c r="V3" s="223" t="s">
        <v>12</v>
      </c>
      <c r="W3" s="223" t="s">
        <v>91</v>
      </c>
      <c r="X3" s="223" t="s">
        <v>92</v>
      </c>
      <c r="Y3" s="223" t="s">
        <v>12</v>
      </c>
      <c r="Z3" s="223" t="s">
        <v>91</v>
      </c>
      <c r="AA3" s="223" t="s">
        <v>92</v>
      </c>
      <c r="AB3" s="223" t="s">
        <v>12</v>
      </c>
      <c r="AC3" s="223" t="s">
        <v>91</v>
      </c>
      <c r="AD3" s="223" t="s">
        <v>92</v>
      </c>
      <c r="AE3" s="223" t="s">
        <v>12</v>
      </c>
      <c r="AF3" s="349"/>
    </row>
    <row r="4" spans="1:32" s="94" customFormat="1" ht="15" customHeight="1">
      <c r="A4" s="103">
        <v>1</v>
      </c>
      <c r="B4" s="103">
        <v>2</v>
      </c>
      <c r="C4" s="103">
        <v>3</v>
      </c>
      <c r="D4" s="103">
        <v>4</v>
      </c>
      <c r="E4" s="103">
        <v>5</v>
      </c>
      <c r="F4" s="103">
        <v>6</v>
      </c>
      <c r="G4" s="103">
        <v>7</v>
      </c>
      <c r="H4" s="103">
        <v>8</v>
      </c>
      <c r="I4" s="103">
        <v>9</v>
      </c>
      <c r="J4" s="103">
        <v>10</v>
      </c>
      <c r="K4" s="103">
        <v>11</v>
      </c>
      <c r="L4" s="103">
        <v>12</v>
      </c>
      <c r="M4" s="103">
        <v>13</v>
      </c>
      <c r="N4" s="103">
        <v>14</v>
      </c>
      <c r="O4" s="103">
        <v>15</v>
      </c>
      <c r="P4" s="103">
        <v>16</v>
      </c>
      <c r="Q4" s="103">
        <v>17</v>
      </c>
      <c r="R4" s="103">
        <v>18</v>
      </c>
      <c r="S4" s="103">
        <v>19</v>
      </c>
      <c r="T4" s="103">
        <v>20</v>
      </c>
      <c r="U4" s="103">
        <v>21</v>
      </c>
      <c r="V4" s="103">
        <v>22</v>
      </c>
      <c r="W4" s="103">
        <v>23</v>
      </c>
      <c r="X4" s="103">
        <v>24</v>
      </c>
      <c r="Y4" s="103">
        <v>25</v>
      </c>
      <c r="Z4" s="103">
        <v>26</v>
      </c>
      <c r="AA4" s="103">
        <v>27</v>
      </c>
      <c r="AB4" s="103">
        <v>28</v>
      </c>
      <c r="AC4" s="103">
        <v>29</v>
      </c>
      <c r="AD4" s="103">
        <v>30</v>
      </c>
      <c r="AE4" s="103">
        <v>31</v>
      </c>
      <c r="AF4" s="103">
        <v>32</v>
      </c>
    </row>
    <row r="5" spans="1:32" s="94" customFormat="1" ht="30.75" customHeight="1">
      <c r="A5" s="95">
        <v>1</v>
      </c>
      <c r="B5" s="92" t="s">
        <v>55</v>
      </c>
      <c r="C5" s="225">
        <f>'7AllSAAct'!AG6</f>
        <v>4</v>
      </c>
      <c r="D5" s="225">
        <f>'7AllSAAct'!AH6</f>
        <v>1</v>
      </c>
      <c r="E5" s="98">
        <f>SUMIF('[2]Level-wiseALL'!$A:$A,$B5,'[2]Level-wiseALL'!B:B)</f>
        <v>0</v>
      </c>
      <c r="F5" s="98">
        <f>SUMIF('[2]Level-wiseALL'!$A:$A,$B5,'[2]Level-wiseALL'!C:C)</f>
        <v>0</v>
      </c>
      <c r="G5" s="98">
        <f>E5+F5</f>
        <v>0</v>
      </c>
      <c r="H5" s="98">
        <f>SUMIF('[2]Level-wiseALL'!$A:$A,$B5,'[2]Level-wiseALL'!E:E)</f>
        <v>0</v>
      </c>
      <c r="I5" s="98">
        <f>SUMIF('[2]Level-wiseALL'!$A:$A,$B5,'[2]Level-wiseALL'!F:F)</f>
        <v>0</v>
      </c>
      <c r="J5" s="98">
        <f>H5+I5</f>
        <v>0</v>
      </c>
      <c r="K5" s="98">
        <f>SUMIF('[2]Level-wiseALL'!$A:$A,$B5,'[2]Level-wiseALL'!H:H)</f>
        <v>0</v>
      </c>
      <c r="L5" s="98">
        <f>SUMIF('[2]Level-wiseALL'!$A:$A,$B5,'[2]Level-wiseALL'!I:I)</f>
        <v>0</v>
      </c>
      <c r="M5" s="98">
        <f>K5+L5</f>
        <v>0</v>
      </c>
      <c r="N5" s="98">
        <f>SUMIF('[2]Level-wiseALL'!$A:$A,$B5,'[2]Level-wiseALL'!K:K)</f>
        <v>0</v>
      </c>
      <c r="O5" s="98">
        <f>SUMIF('[2]Level-wiseALL'!$A:$A,$B5,'[2]Level-wiseALL'!L:L)</f>
        <v>0</v>
      </c>
      <c r="P5" s="98">
        <f>N5+O5</f>
        <v>0</v>
      </c>
      <c r="Q5" s="98">
        <f>SUMIF('[2]Level-wiseALL'!$A:$A,$B5,'[2]Level-wiseALL'!N:N)</f>
        <v>0</v>
      </c>
      <c r="R5" s="98">
        <f>SUMIF('[2]Level-wiseALL'!$A:$A,$B5,'[2]Level-wiseALL'!O:O)</f>
        <v>0</v>
      </c>
      <c r="S5" s="98">
        <f>Q5+R5</f>
        <v>0</v>
      </c>
      <c r="T5" s="98">
        <f>SUMIF('[2]Level-wiseALL'!$A:$A,$B5,'[2]Level-wiseALL'!Q:Q)</f>
        <v>42</v>
      </c>
      <c r="U5" s="98">
        <f>SUMIF('[2]Level-wiseALL'!$A:$A,$B5,'[2]Level-wiseALL'!R:R)</f>
        <v>75</v>
      </c>
      <c r="V5" s="98">
        <f>T5+U5</f>
        <v>117</v>
      </c>
      <c r="W5" s="98">
        <f>SUMIF('[2]Level-wiseALL'!$A:$A,$B5,'[2]Level-wiseALL'!T:T)</f>
        <v>0</v>
      </c>
      <c r="X5" s="98">
        <f>SUMIF('[2]Level-wiseALL'!$A:$A,$B5,'[2]Level-wiseALL'!U:U)</f>
        <v>0</v>
      </c>
      <c r="Y5" s="98">
        <f>W5+X5</f>
        <v>0</v>
      </c>
      <c r="Z5" s="98">
        <f>SUMIF('[2]Level-wiseALL'!$A:$A,$B5,'[2]Level-wiseALL'!W:W)</f>
        <v>0</v>
      </c>
      <c r="AA5" s="98">
        <f>SUMIF('[2]Level-wiseALL'!$A:$A,$B5,'[2]Level-wiseALL'!X:X)</f>
        <v>0</v>
      </c>
      <c r="AB5" s="98">
        <f>Z5+AA5</f>
        <v>0</v>
      </c>
      <c r="AC5" s="98">
        <f>E5+H5+K5+N5+Q5+T5+W5+Z5</f>
        <v>42</v>
      </c>
      <c r="AD5" s="98">
        <f t="shared" ref="AD5:AD39" si="0">F5+I5+L5+O5+R5+U5+X5+AA5</f>
        <v>75</v>
      </c>
      <c r="AE5" s="98">
        <f>AC5+AD5</f>
        <v>117</v>
      </c>
      <c r="AF5" s="105">
        <f>AE5/D5</f>
        <v>117</v>
      </c>
    </row>
    <row r="6" spans="1:32" s="94" customFormat="1" ht="21.75" customHeight="1">
      <c r="A6" s="95">
        <v>2</v>
      </c>
      <c r="B6" s="99" t="s">
        <v>15</v>
      </c>
      <c r="C6" s="225">
        <f>'7AllSAAct'!AG7</f>
        <v>1369</v>
      </c>
      <c r="D6" s="225">
        <f>'7AllSAAct'!AH7</f>
        <v>602</v>
      </c>
      <c r="E6" s="98">
        <f>SUMIF('[2]Level-wiseALL'!$A:$A,$B6,'[2]Level-wiseALL'!B:B)</f>
        <v>0</v>
      </c>
      <c r="F6" s="98">
        <f>SUMIF('[2]Level-wiseALL'!$A:$A,$B6,'[2]Level-wiseALL'!C:C)</f>
        <v>0</v>
      </c>
      <c r="G6" s="98">
        <f t="shared" ref="G6:G39" si="1">E6+F6</f>
        <v>0</v>
      </c>
      <c r="H6" s="98">
        <f>SUMIF('[2]Level-wiseALL'!$A:$A,$B6,'[2]Level-wiseALL'!E:E)</f>
        <v>0</v>
      </c>
      <c r="I6" s="98">
        <f>SUMIF('[2]Level-wiseALL'!$A:$A,$B6,'[2]Level-wiseALL'!F:F)</f>
        <v>0</v>
      </c>
      <c r="J6" s="98">
        <f t="shared" ref="J6:J39" si="2">H6+I6</f>
        <v>0</v>
      </c>
      <c r="K6" s="98">
        <f>SUMIF('[2]Level-wiseALL'!$A:$A,$B6,'[2]Level-wiseALL'!H:H)</f>
        <v>136</v>
      </c>
      <c r="L6" s="98">
        <f>SUMIF('[2]Level-wiseALL'!$A:$A,$B6,'[2]Level-wiseALL'!I:I)</f>
        <v>27</v>
      </c>
      <c r="M6" s="98">
        <f t="shared" ref="M6:M39" si="3">K6+L6</f>
        <v>163</v>
      </c>
      <c r="N6" s="98">
        <f>SUMIF('[2]Level-wiseALL'!$A:$A,$B6,'[2]Level-wiseALL'!K:K)</f>
        <v>1070</v>
      </c>
      <c r="O6" s="98">
        <f>SUMIF('[2]Level-wiseALL'!$A:$A,$B6,'[2]Level-wiseALL'!L:L)</f>
        <v>1539</v>
      </c>
      <c r="P6" s="98">
        <f t="shared" ref="P6:P39" si="4">N6+O6</f>
        <v>2609</v>
      </c>
      <c r="Q6" s="98">
        <f>SUMIF('[2]Level-wiseALL'!$A:$A,$B6,'[2]Level-wiseALL'!N:N)</f>
        <v>0</v>
      </c>
      <c r="R6" s="98">
        <f>SUMIF('[2]Level-wiseALL'!$A:$A,$B6,'[2]Level-wiseALL'!O:O)</f>
        <v>0</v>
      </c>
      <c r="S6" s="98">
        <f t="shared" ref="S6:S39" si="5">Q6+R6</f>
        <v>0</v>
      </c>
      <c r="T6" s="98">
        <f>SUMIF('[2]Level-wiseALL'!$A:$A,$B6,'[2]Level-wiseALL'!Q:Q)</f>
        <v>69851</v>
      </c>
      <c r="U6" s="98">
        <f>SUMIF('[2]Level-wiseALL'!$A:$A,$B6,'[2]Level-wiseALL'!R:R)</f>
        <v>74212</v>
      </c>
      <c r="V6" s="98">
        <f t="shared" ref="V6:V39" si="6">T6+U6</f>
        <v>144063</v>
      </c>
      <c r="W6" s="98">
        <f>SUMIF('[2]Level-wiseALL'!$A:$A,$B6,'[2]Level-wiseALL'!T:T)</f>
        <v>173</v>
      </c>
      <c r="X6" s="98">
        <f>SUMIF('[2]Level-wiseALL'!$A:$A,$B6,'[2]Level-wiseALL'!U:U)</f>
        <v>858</v>
      </c>
      <c r="Y6" s="98">
        <f t="shared" ref="Y6:Y39" si="7">W6+X6</f>
        <v>1031</v>
      </c>
      <c r="Z6" s="98">
        <f>SUMIF('[2]Level-wiseALL'!$A:$A,$B6,'[2]Level-wiseALL'!W:W)</f>
        <v>22</v>
      </c>
      <c r="AA6" s="98">
        <f>SUMIF('[2]Level-wiseALL'!$A:$A,$B6,'[2]Level-wiseALL'!X:X)</f>
        <v>75</v>
      </c>
      <c r="AB6" s="98">
        <f t="shared" ref="AB6:AB39" si="8">Z6+AA6</f>
        <v>97</v>
      </c>
      <c r="AC6" s="98">
        <f t="shared" ref="AC6:AC39" si="9">E6+H6+K6+N6+Q6+T6+W6+Z6</f>
        <v>71252</v>
      </c>
      <c r="AD6" s="98">
        <f t="shared" si="0"/>
        <v>76711</v>
      </c>
      <c r="AE6" s="98">
        <f t="shared" ref="AE6:AE39" si="10">AC6+AD6</f>
        <v>147963</v>
      </c>
      <c r="AF6" s="105">
        <f t="shared" ref="AF6:AF40" si="11">AE6/D6</f>
        <v>245.78571428571428</v>
      </c>
    </row>
    <row r="7" spans="1:32" s="94" customFormat="1" ht="21.75" customHeight="1">
      <c r="A7" s="95">
        <v>3</v>
      </c>
      <c r="B7" s="99" t="s">
        <v>16</v>
      </c>
      <c r="C7" s="225">
        <f>'7AllSAAct'!AG8</f>
        <v>11</v>
      </c>
      <c r="D7" s="225">
        <f>'7AllSAAct'!AH8</f>
        <v>8</v>
      </c>
      <c r="E7" s="98">
        <f>SUMIF('[2]Level-wiseALL'!$A:$A,$B7,'[2]Level-wiseALL'!B:B)</f>
        <v>0</v>
      </c>
      <c r="F7" s="98">
        <f>SUMIF('[2]Level-wiseALL'!$A:$A,$B7,'[2]Level-wiseALL'!C:C)</f>
        <v>0</v>
      </c>
      <c r="G7" s="98">
        <f t="shared" si="1"/>
        <v>0</v>
      </c>
      <c r="H7" s="98">
        <f>SUMIF('[2]Level-wiseALL'!$A:$A,$B7,'[2]Level-wiseALL'!E:E)</f>
        <v>0</v>
      </c>
      <c r="I7" s="98">
        <f>SUMIF('[2]Level-wiseALL'!$A:$A,$B7,'[2]Level-wiseALL'!F:F)</f>
        <v>0</v>
      </c>
      <c r="J7" s="98">
        <f t="shared" si="2"/>
        <v>0</v>
      </c>
      <c r="K7" s="98">
        <f>SUMIF('[2]Level-wiseALL'!$A:$A,$B7,'[2]Level-wiseALL'!H:H)</f>
        <v>0</v>
      </c>
      <c r="L7" s="98">
        <f>SUMIF('[2]Level-wiseALL'!$A:$A,$B7,'[2]Level-wiseALL'!I:I)</f>
        <v>0</v>
      </c>
      <c r="M7" s="98">
        <f t="shared" si="3"/>
        <v>0</v>
      </c>
      <c r="N7" s="98">
        <f>SUMIF('[2]Level-wiseALL'!$A:$A,$B7,'[2]Level-wiseALL'!K:K)</f>
        <v>0</v>
      </c>
      <c r="O7" s="98">
        <f>SUMIF('[2]Level-wiseALL'!$A:$A,$B7,'[2]Level-wiseALL'!L:L)</f>
        <v>0</v>
      </c>
      <c r="P7" s="98">
        <f t="shared" si="4"/>
        <v>0</v>
      </c>
      <c r="Q7" s="98">
        <f>SUMIF('[2]Level-wiseALL'!$A:$A,$B7,'[2]Level-wiseALL'!N:N)</f>
        <v>0</v>
      </c>
      <c r="R7" s="98">
        <f>SUMIF('[2]Level-wiseALL'!$A:$A,$B7,'[2]Level-wiseALL'!O:O)</f>
        <v>0</v>
      </c>
      <c r="S7" s="98">
        <f t="shared" si="5"/>
        <v>0</v>
      </c>
      <c r="T7" s="98">
        <f>SUMIF('[2]Level-wiseALL'!$A:$A,$B7,'[2]Level-wiseALL'!Q:Q)</f>
        <v>663</v>
      </c>
      <c r="U7" s="98">
        <f>SUMIF('[2]Level-wiseALL'!$A:$A,$B7,'[2]Level-wiseALL'!R:R)</f>
        <v>253</v>
      </c>
      <c r="V7" s="98">
        <f t="shared" si="6"/>
        <v>916</v>
      </c>
      <c r="W7" s="98">
        <f>SUMIF('[2]Level-wiseALL'!$A:$A,$B7,'[2]Level-wiseALL'!T:T)</f>
        <v>0</v>
      </c>
      <c r="X7" s="98">
        <f>SUMIF('[2]Level-wiseALL'!$A:$A,$B7,'[2]Level-wiseALL'!U:U)</f>
        <v>0</v>
      </c>
      <c r="Y7" s="98">
        <f t="shared" si="7"/>
        <v>0</v>
      </c>
      <c r="Z7" s="98">
        <f>SUMIF('[2]Level-wiseALL'!$A:$A,$B7,'[2]Level-wiseALL'!W:W)</f>
        <v>0</v>
      </c>
      <c r="AA7" s="98">
        <f>SUMIF('[2]Level-wiseALL'!$A:$A,$B7,'[2]Level-wiseALL'!X:X)</f>
        <v>0</v>
      </c>
      <c r="AB7" s="98">
        <f t="shared" si="8"/>
        <v>0</v>
      </c>
      <c r="AC7" s="98">
        <f t="shared" si="9"/>
        <v>663</v>
      </c>
      <c r="AD7" s="98">
        <f t="shared" si="0"/>
        <v>253</v>
      </c>
      <c r="AE7" s="98">
        <f t="shared" si="10"/>
        <v>916</v>
      </c>
      <c r="AF7" s="105">
        <f t="shared" si="11"/>
        <v>114.5</v>
      </c>
    </row>
    <row r="8" spans="1:32" s="94" customFormat="1" ht="21.75" customHeight="1">
      <c r="A8" s="95">
        <v>4</v>
      </c>
      <c r="B8" s="99" t="s">
        <v>17</v>
      </c>
      <c r="C8" s="225">
        <f>'7AllSAAct'!AG9</f>
        <v>90</v>
      </c>
      <c r="D8" s="225">
        <f>'7AllSAAct'!AH9</f>
        <v>40</v>
      </c>
      <c r="E8" s="98">
        <f>SUMIF('[2]Level-wiseALL'!$A:$A,$B8,'[2]Level-wiseALL'!B:B)</f>
        <v>0</v>
      </c>
      <c r="F8" s="98">
        <f>SUMIF('[2]Level-wiseALL'!$A:$A,$B8,'[2]Level-wiseALL'!C:C)</f>
        <v>0</v>
      </c>
      <c r="G8" s="98">
        <f t="shared" si="1"/>
        <v>0</v>
      </c>
      <c r="H8" s="98">
        <f>SUMIF('[2]Level-wiseALL'!$A:$A,$B8,'[2]Level-wiseALL'!E:E)</f>
        <v>0</v>
      </c>
      <c r="I8" s="98">
        <f>SUMIF('[2]Level-wiseALL'!$A:$A,$B8,'[2]Level-wiseALL'!F:F)</f>
        <v>0</v>
      </c>
      <c r="J8" s="98">
        <f t="shared" si="2"/>
        <v>0</v>
      </c>
      <c r="K8" s="98">
        <f>SUMIF('[2]Level-wiseALL'!$A:$A,$B8,'[2]Level-wiseALL'!H:H)</f>
        <v>0</v>
      </c>
      <c r="L8" s="98">
        <f>SUMIF('[2]Level-wiseALL'!$A:$A,$B8,'[2]Level-wiseALL'!I:I)</f>
        <v>0</v>
      </c>
      <c r="M8" s="98">
        <f t="shared" si="3"/>
        <v>0</v>
      </c>
      <c r="N8" s="98">
        <f>SUMIF('[2]Level-wiseALL'!$A:$A,$B8,'[2]Level-wiseALL'!K:K)</f>
        <v>0</v>
      </c>
      <c r="O8" s="98">
        <f>SUMIF('[2]Level-wiseALL'!$A:$A,$B8,'[2]Level-wiseALL'!L:L)</f>
        <v>0</v>
      </c>
      <c r="P8" s="98">
        <f t="shared" si="4"/>
        <v>0</v>
      </c>
      <c r="Q8" s="98">
        <f>SUMIF('[2]Level-wiseALL'!$A:$A,$B8,'[2]Level-wiseALL'!N:N)</f>
        <v>18</v>
      </c>
      <c r="R8" s="98">
        <f>SUMIF('[2]Level-wiseALL'!$A:$A,$B8,'[2]Level-wiseALL'!O:O)</f>
        <v>41</v>
      </c>
      <c r="S8" s="98">
        <f t="shared" si="5"/>
        <v>59</v>
      </c>
      <c r="T8" s="98">
        <f>SUMIF('[2]Level-wiseALL'!$A:$A,$B8,'[2]Level-wiseALL'!Q:Q)</f>
        <v>2380</v>
      </c>
      <c r="U8" s="98">
        <f>SUMIF('[2]Level-wiseALL'!$A:$A,$B8,'[2]Level-wiseALL'!R:R)</f>
        <v>2887</v>
      </c>
      <c r="V8" s="98">
        <f t="shared" si="6"/>
        <v>5267</v>
      </c>
      <c r="W8" s="98">
        <f>SUMIF('[2]Level-wiseALL'!$A:$A,$B8,'[2]Level-wiseALL'!T:T)</f>
        <v>0</v>
      </c>
      <c r="X8" s="98">
        <f>SUMIF('[2]Level-wiseALL'!$A:$A,$B8,'[2]Level-wiseALL'!U:U)</f>
        <v>37</v>
      </c>
      <c r="Y8" s="98">
        <f t="shared" si="7"/>
        <v>37</v>
      </c>
      <c r="Z8" s="98">
        <f>SUMIF('[2]Level-wiseALL'!$A:$A,$B8,'[2]Level-wiseALL'!W:W)</f>
        <v>0</v>
      </c>
      <c r="AA8" s="98">
        <f>SUMIF('[2]Level-wiseALL'!$A:$A,$B8,'[2]Level-wiseALL'!X:X)</f>
        <v>0</v>
      </c>
      <c r="AB8" s="98">
        <f t="shared" si="8"/>
        <v>0</v>
      </c>
      <c r="AC8" s="98">
        <f t="shared" si="9"/>
        <v>2398</v>
      </c>
      <c r="AD8" s="98">
        <f t="shared" si="0"/>
        <v>2965</v>
      </c>
      <c r="AE8" s="98">
        <f t="shared" si="10"/>
        <v>5363</v>
      </c>
      <c r="AF8" s="105">
        <f t="shared" si="11"/>
        <v>134.07499999999999</v>
      </c>
    </row>
    <row r="9" spans="1:32" s="94" customFormat="1" ht="21.75" customHeight="1">
      <c r="A9" s="95">
        <v>5</v>
      </c>
      <c r="B9" s="99" t="s">
        <v>18</v>
      </c>
      <c r="C9" s="225">
        <f>'7AllSAAct'!AG10</f>
        <v>77</v>
      </c>
      <c r="D9" s="225">
        <f>'7AllSAAct'!AH10</f>
        <v>69</v>
      </c>
      <c r="E9" s="98">
        <f>SUMIF('[2]Level-wiseALL'!$A:$A,$B9,'[2]Level-wiseALL'!B:B)</f>
        <v>0</v>
      </c>
      <c r="F9" s="98">
        <f>SUMIF('[2]Level-wiseALL'!$A:$A,$B9,'[2]Level-wiseALL'!C:C)</f>
        <v>0</v>
      </c>
      <c r="G9" s="98">
        <f t="shared" si="1"/>
        <v>0</v>
      </c>
      <c r="H9" s="98">
        <f>SUMIF('[2]Level-wiseALL'!$A:$A,$B9,'[2]Level-wiseALL'!E:E)</f>
        <v>0</v>
      </c>
      <c r="I9" s="98">
        <f>SUMIF('[2]Level-wiseALL'!$A:$A,$B9,'[2]Level-wiseALL'!F:F)</f>
        <v>0</v>
      </c>
      <c r="J9" s="98">
        <f t="shared" si="2"/>
        <v>0</v>
      </c>
      <c r="K9" s="98">
        <f>SUMIF('[2]Level-wiseALL'!$A:$A,$B9,'[2]Level-wiseALL'!H:H)</f>
        <v>23</v>
      </c>
      <c r="L9" s="98">
        <f>SUMIF('[2]Level-wiseALL'!$A:$A,$B9,'[2]Level-wiseALL'!I:I)</f>
        <v>19</v>
      </c>
      <c r="M9" s="98">
        <f t="shared" si="3"/>
        <v>42</v>
      </c>
      <c r="N9" s="98">
        <f>SUMIF('[2]Level-wiseALL'!$A:$A,$B9,'[2]Level-wiseALL'!K:K)</f>
        <v>455</v>
      </c>
      <c r="O9" s="98">
        <f>SUMIF('[2]Level-wiseALL'!$A:$A,$B9,'[2]Level-wiseALL'!L:L)</f>
        <v>26</v>
      </c>
      <c r="P9" s="98">
        <f t="shared" si="4"/>
        <v>481</v>
      </c>
      <c r="Q9" s="98">
        <f>SUMIF('[2]Level-wiseALL'!$A:$A,$B9,'[2]Level-wiseALL'!N:N)</f>
        <v>55</v>
      </c>
      <c r="R9" s="98">
        <f>SUMIF('[2]Level-wiseALL'!$A:$A,$B9,'[2]Level-wiseALL'!O:O)</f>
        <v>36</v>
      </c>
      <c r="S9" s="98">
        <f t="shared" si="5"/>
        <v>91</v>
      </c>
      <c r="T9" s="98">
        <f>SUMIF('[2]Level-wiseALL'!$A:$A,$B9,'[2]Level-wiseALL'!Q:Q)</f>
        <v>8852</v>
      </c>
      <c r="U9" s="98">
        <f>SUMIF('[2]Level-wiseALL'!$A:$A,$B9,'[2]Level-wiseALL'!R:R)</f>
        <v>3228</v>
      </c>
      <c r="V9" s="98">
        <f t="shared" si="6"/>
        <v>12080</v>
      </c>
      <c r="W9" s="98">
        <f>SUMIF('[2]Level-wiseALL'!$A:$A,$B9,'[2]Level-wiseALL'!T:T)</f>
        <v>106</v>
      </c>
      <c r="X9" s="98">
        <f>SUMIF('[2]Level-wiseALL'!$A:$A,$B9,'[2]Level-wiseALL'!U:U)</f>
        <v>94</v>
      </c>
      <c r="Y9" s="98">
        <f t="shared" si="7"/>
        <v>200</v>
      </c>
      <c r="Z9" s="98">
        <f>SUMIF('[2]Level-wiseALL'!$A:$A,$B9,'[2]Level-wiseALL'!W:W)</f>
        <v>0</v>
      </c>
      <c r="AA9" s="98">
        <f>SUMIF('[2]Level-wiseALL'!$A:$A,$B9,'[2]Level-wiseALL'!X:X)</f>
        <v>0</v>
      </c>
      <c r="AB9" s="98">
        <f t="shared" si="8"/>
        <v>0</v>
      </c>
      <c r="AC9" s="98">
        <f t="shared" si="9"/>
        <v>9491</v>
      </c>
      <c r="AD9" s="98">
        <f t="shared" si="0"/>
        <v>3403</v>
      </c>
      <c r="AE9" s="98">
        <f t="shared" si="10"/>
        <v>12894</v>
      </c>
      <c r="AF9" s="105">
        <f t="shared" si="11"/>
        <v>186.86956521739131</v>
      </c>
    </row>
    <row r="10" spans="1:32" s="94" customFormat="1" ht="21.75" customHeight="1">
      <c r="A10" s="95">
        <v>6</v>
      </c>
      <c r="B10" s="99" t="s">
        <v>19</v>
      </c>
      <c r="C10" s="225">
        <f>'7AllSAAct'!AG11</f>
        <v>5</v>
      </c>
      <c r="D10" s="225">
        <f>'7AllSAAct'!AH11</f>
        <v>2</v>
      </c>
      <c r="E10" s="98">
        <f>SUMIF('[2]Level-wiseALL'!$A:$A,$B10,'[2]Level-wiseALL'!B:B)</f>
        <v>0</v>
      </c>
      <c r="F10" s="98">
        <f>SUMIF('[2]Level-wiseALL'!$A:$A,$B10,'[2]Level-wiseALL'!C:C)</f>
        <v>0</v>
      </c>
      <c r="G10" s="98">
        <f t="shared" si="1"/>
        <v>0</v>
      </c>
      <c r="H10" s="98">
        <f>SUMIF('[2]Level-wiseALL'!$A:$A,$B10,'[2]Level-wiseALL'!E:E)</f>
        <v>0</v>
      </c>
      <c r="I10" s="98">
        <f>SUMIF('[2]Level-wiseALL'!$A:$A,$B10,'[2]Level-wiseALL'!F:F)</f>
        <v>0</v>
      </c>
      <c r="J10" s="98">
        <f t="shared" si="2"/>
        <v>0</v>
      </c>
      <c r="K10" s="98">
        <f>SUMIF('[2]Level-wiseALL'!$A:$A,$B10,'[2]Level-wiseALL'!H:H)</f>
        <v>0</v>
      </c>
      <c r="L10" s="98">
        <f>SUMIF('[2]Level-wiseALL'!$A:$A,$B10,'[2]Level-wiseALL'!I:I)</f>
        <v>0</v>
      </c>
      <c r="M10" s="98">
        <f t="shared" si="3"/>
        <v>0</v>
      </c>
      <c r="N10" s="98">
        <f>SUMIF('[2]Level-wiseALL'!$A:$A,$B10,'[2]Level-wiseALL'!K:K)</f>
        <v>0</v>
      </c>
      <c r="O10" s="98">
        <f>SUMIF('[2]Level-wiseALL'!$A:$A,$B10,'[2]Level-wiseALL'!L:L)</f>
        <v>0</v>
      </c>
      <c r="P10" s="98">
        <f t="shared" si="4"/>
        <v>0</v>
      </c>
      <c r="Q10" s="98">
        <f>SUMIF('[2]Level-wiseALL'!$A:$A,$B10,'[2]Level-wiseALL'!N:N)</f>
        <v>0</v>
      </c>
      <c r="R10" s="98">
        <f>SUMIF('[2]Level-wiseALL'!$A:$A,$B10,'[2]Level-wiseALL'!O:O)</f>
        <v>0</v>
      </c>
      <c r="S10" s="98">
        <f t="shared" si="5"/>
        <v>0</v>
      </c>
      <c r="T10" s="98">
        <f>SUMIF('[2]Level-wiseALL'!$A:$A,$B10,'[2]Level-wiseALL'!Q:Q)</f>
        <v>20</v>
      </c>
      <c r="U10" s="98">
        <f>SUMIF('[2]Level-wiseALL'!$A:$A,$B10,'[2]Level-wiseALL'!R:R)</f>
        <v>655</v>
      </c>
      <c r="V10" s="98">
        <f t="shared" si="6"/>
        <v>675</v>
      </c>
      <c r="W10" s="98">
        <f>SUMIF('[2]Level-wiseALL'!$A:$A,$B10,'[2]Level-wiseALL'!T:T)</f>
        <v>0</v>
      </c>
      <c r="X10" s="98">
        <f>SUMIF('[2]Level-wiseALL'!$A:$A,$B10,'[2]Level-wiseALL'!U:U)</f>
        <v>0</v>
      </c>
      <c r="Y10" s="98">
        <f t="shared" si="7"/>
        <v>0</v>
      </c>
      <c r="Z10" s="98">
        <f>SUMIF('[2]Level-wiseALL'!$A:$A,$B10,'[2]Level-wiseALL'!W:W)</f>
        <v>0</v>
      </c>
      <c r="AA10" s="98">
        <f>SUMIF('[2]Level-wiseALL'!$A:$A,$B10,'[2]Level-wiseALL'!X:X)</f>
        <v>0</v>
      </c>
      <c r="AB10" s="98">
        <f t="shared" si="8"/>
        <v>0</v>
      </c>
      <c r="AC10" s="98">
        <f t="shared" si="9"/>
        <v>20</v>
      </c>
      <c r="AD10" s="98">
        <f t="shared" si="0"/>
        <v>655</v>
      </c>
      <c r="AE10" s="98">
        <f t="shared" si="10"/>
        <v>675</v>
      </c>
      <c r="AF10" s="105">
        <f t="shared" si="11"/>
        <v>337.5</v>
      </c>
    </row>
    <row r="11" spans="1:32" s="94" customFormat="1" ht="21.75" customHeight="1">
      <c r="A11" s="95">
        <v>7</v>
      </c>
      <c r="B11" s="99" t="s">
        <v>56</v>
      </c>
      <c r="C11" s="225">
        <f>'7AllSAAct'!AG12</f>
        <v>71</v>
      </c>
      <c r="D11" s="225">
        <f>'7AllSAAct'!AH12</f>
        <v>43</v>
      </c>
      <c r="E11" s="98">
        <f>SUMIF('[2]Level-wiseALL'!$A:$A,$B11,'[2]Level-wiseALL'!B:B)</f>
        <v>0</v>
      </c>
      <c r="F11" s="98">
        <f>SUMIF('[2]Level-wiseALL'!$A:$A,$B11,'[2]Level-wiseALL'!C:C)</f>
        <v>0</v>
      </c>
      <c r="G11" s="98">
        <f t="shared" si="1"/>
        <v>0</v>
      </c>
      <c r="H11" s="98">
        <f>SUMIF('[2]Level-wiseALL'!$A:$A,$B11,'[2]Level-wiseALL'!E:E)</f>
        <v>0</v>
      </c>
      <c r="I11" s="98">
        <f>SUMIF('[2]Level-wiseALL'!$A:$A,$B11,'[2]Level-wiseALL'!F:F)</f>
        <v>0</v>
      </c>
      <c r="J11" s="98">
        <f t="shared" si="2"/>
        <v>0</v>
      </c>
      <c r="K11" s="98">
        <f>SUMIF('[2]Level-wiseALL'!$A:$A,$B11,'[2]Level-wiseALL'!H:H)</f>
        <v>74</v>
      </c>
      <c r="L11" s="98">
        <f>SUMIF('[2]Level-wiseALL'!$A:$A,$B11,'[2]Level-wiseALL'!I:I)</f>
        <v>58</v>
      </c>
      <c r="M11" s="98">
        <f t="shared" si="3"/>
        <v>132</v>
      </c>
      <c r="N11" s="98">
        <f>SUMIF('[2]Level-wiseALL'!$A:$A,$B11,'[2]Level-wiseALL'!K:K)</f>
        <v>97</v>
      </c>
      <c r="O11" s="98">
        <f>SUMIF('[2]Level-wiseALL'!$A:$A,$B11,'[2]Level-wiseALL'!L:L)</f>
        <v>243</v>
      </c>
      <c r="P11" s="98">
        <f t="shared" si="4"/>
        <v>340</v>
      </c>
      <c r="Q11" s="98">
        <f>SUMIF('[2]Level-wiseALL'!$A:$A,$B11,'[2]Level-wiseALL'!N:N)</f>
        <v>309</v>
      </c>
      <c r="R11" s="98">
        <f>SUMIF('[2]Level-wiseALL'!$A:$A,$B11,'[2]Level-wiseALL'!O:O)</f>
        <v>105</v>
      </c>
      <c r="S11" s="98">
        <f t="shared" si="5"/>
        <v>414</v>
      </c>
      <c r="T11" s="98">
        <f>SUMIF('[2]Level-wiseALL'!$A:$A,$B11,'[2]Level-wiseALL'!Q:Q)</f>
        <v>2537</v>
      </c>
      <c r="U11" s="98">
        <f>SUMIF('[2]Level-wiseALL'!$A:$A,$B11,'[2]Level-wiseALL'!R:R)</f>
        <v>2391</v>
      </c>
      <c r="V11" s="98">
        <f t="shared" si="6"/>
        <v>4928</v>
      </c>
      <c r="W11" s="98">
        <f>SUMIF('[2]Level-wiseALL'!$A:$A,$B11,'[2]Level-wiseALL'!T:T)</f>
        <v>0</v>
      </c>
      <c r="X11" s="98">
        <f>SUMIF('[2]Level-wiseALL'!$A:$A,$B11,'[2]Level-wiseALL'!U:U)</f>
        <v>0</v>
      </c>
      <c r="Y11" s="98">
        <f t="shared" si="7"/>
        <v>0</v>
      </c>
      <c r="Z11" s="98">
        <f>SUMIF('[2]Level-wiseALL'!$A:$A,$B11,'[2]Level-wiseALL'!W:W)</f>
        <v>0</v>
      </c>
      <c r="AA11" s="98">
        <f>SUMIF('[2]Level-wiseALL'!$A:$A,$B11,'[2]Level-wiseALL'!X:X)</f>
        <v>0</v>
      </c>
      <c r="AB11" s="98">
        <f t="shared" si="8"/>
        <v>0</v>
      </c>
      <c r="AC11" s="98">
        <f t="shared" si="9"/>
        <v>3017</v>
      </c>
      <c r="AD11" s="98">
        <f t="shared" si="0"/>
        <v>2797</v>
      </c>
      <c r="AE11" s="98">
        <f t="shared" si="10"/>
        <v>5814</v>
      </c>
      <c r="AF11" s="105">
        <f t="shared" si="11"/>
        <v>135.2093023255814</v>
      </c>
    </row>
    <row r="12" spans="1:32" s="94" customFormat="1" ht="21.75" customHeight="1">
      <c r="A12" s="95">
        <v>8</v>
      </c>
      <c r="B12" s="99" t="s">
        <v>21</v>
      </c>
      <c r="C12" s="225">
        <f>'7AllSAAct'!AG13</f>
        <v>1</v>
      </c>
      <c r="D12" s="225">
        <f>'7AllSAAct'!AH13</f>
        <v>1</v>
      </c>
      <c r="E12" s="98">
        <f>SUMIF('[2]Level-wiseALL'!$A:$A,$B12,'[2]Level-wiseALL'!B:B)</f>
        <v>0</v>
      </c>
      <c r="F12" s="98">
        <f>SUMIF('[2]Level-wiseALL'!$A:$A,$B12,'[2]Level-wiseALL'!C:C)</f>
        <v>0</v>
      </c>
      <c r="G12" s="98">
        <f t="shared" si="1"/>
        <v>0</v>
      </c>
      <c r="H12" s="98">
        <f>SUMIF('[2]Level-wiseALL'!$A:$A,$B12,'[2]Level-wiseALL'!E:E)</f>
        <v>0</v>
      </c>
      <c r="I12" s="98">
        <f>SUMIF('[2]Level-wiseALL'!$A:$A,$B12,'[2]Level-wiseALL'!F:F)</f>
        <v>0</v>
      </c>
      <c r="J12" s="98">
        <f t="shared" si="2"/>
        <v>0</v>
      </c>
      <c r="K12" s="98">
        <f>SUMIF('[2]Level-wiseALL'!$A:$A,$B12,'[2]Level-wiseALL'!H:H)</f>
        <v>0</v>
      </c>
      <c r="L12" s="98">
        <f>SUMIF('[2]Level-wiseALL'!$A:$A,$B12,'[2]Level-wiseALL'!I:I)</f>
        <v>0</v>
      </c>
      <c r="M12" s="98">
        <f t="shared" si="3"/>
        <v>0</v>
      </c>
      <c r="N12" s="98">
        <f>SUMIF('[2]Level-wiseALL'!$A:$A,$B12,'[2]Level-wiseALL'!K:K)</f>
        <v>0</v>
      </c>
      <c r="O12" s="98">
        <f>SUMIF('[2]Level-wiseALL'!$A:$A,$B12,'[2]Level-wiseALL'!L:L)</f>
        <v>0</v>
      </c>
      <c r="P12" s="98">
        <f t="shared" si="4"/>
        <v>0</v>
      </c>
      <c r="Q12" s="98">
        <f>SUMIF('[2]Level-wiseALL'!$A:$A,$B12,'[2]Level-wiseALL'!N:N)</f>
        <v>0</v>
      </c>
      <c r="R12" s="98">
        <f>SUMIF('[2]Level-wiseALL'!$A:$A,$B12,'[2]Level-wiseALL'!O:O)</f>
        <v>0</v>
      </c>
      <c r="S12" s="98">
        <f t="shared" si="5"/>
        <v>0</v>
      </c>
      <c r="T12" s="98">
        <f>SUMIF('[2]Level-wiseALL'!$A:$A,$B12,'[2]Level-wiseALL'!Q:Q)</f>
        <v>0</v>
      </c>
      <c r="U12" s="98">
        <f>SUMIF('[2]Level-wiseALL'!$A:$A,$B12,'[2]Level-wiseALL'!R:R)</f>
        <v>57</v>
      </c>
      <c r="V12" s="98">
        <f t="shared" si="6"/>
        <v>57</v>
      </c>
      <c r="W12" s="98">
        <f>SUMIF('[2]Level-wiseALL'!$A:$A,$B12,'[2]Level-wiseALL'!T:T)</f>
        <v>0</v>
      </c>
      <c r="X12" s="98">
        <f>SUMIF('[2]Level-wiseALL'!$A:$A,$B12,'[2]Level-wiseALL'!U:U)</f>
        <v>0</v>
      </c>
      <c r="Y12" s="98">
        <f t="shared" si="7"/>
        <v>0</v>
      </c>
      <c r="Z12" s="98">
        <f>SUMIF('[2]Level-wiseALL'!$A:$A,$B12,'[2]Level-wiseALL'!W:W)</f>
        <v>0</v>
      </c>
      <c r="AA12" s="98">
        <f>SUMIF('[2]Level-wiseALL'!$A:$A,$B12,'[2]Level-wiseALL'!X:X)</f>
        <v>0</v>
      </c>
      <c r="AB12" s="98">
        <f t="shared" si="8"/>
        <v>0</v>
      </c>
      <c r="AC12" s="98">
        <f t="shared" si="9"/>
        <v>0</v>
      </c>
      <c r="AD12" s="98">
        <f t="shared" si="0"/>
        <v>57</v>
      </c>
      <c r="AE12" s="98">
        <f t="shared" si="10"/>
        <v>57</v>
      </c>
      <c r="AF12" s="105">
        <f t="shared" si="11"/>
        <v>57</v>
      </c>
    </row>
    <row r="13" spans="1:32" s="94" customFormat="1" ht="21.75" customHeight="1">
      <c r="A13" s="95">
        <v>9</v>
      </c>
      <c r="B13" s="99" t="s">
        <v>22</v>
      </c>
      <c r="C13" s="225">
        <f>'7AllSAAct'!AG14</f>
        <v>4</v>
      </c>
      <c r="D13" s="225">
        <f>'7AllSAAct'!AH14</f>
        <v>1</v>
      </c>
      <c r="E13" s="98">
        <f>SUMIF('[2]Level-wiseALL'!$A:$A,$B13,'[2]Level-wiseALL'!B:B)</f>
        <v>0</v>
      </c>
      <c r="F13" s="98">
        <f>SUMIF('[2]Level-wiseALL'!$A:$A,$B13,'[2]Level-wiseALL'!C:C)</f>
        <v>0</v>
      </c>
      <c r="G13" s="98">
        <f t="shared" si="1"/>
        <v>0</v>
      </c>
      <c r="H13" s="98">
        <f>SUMIF('[2]Level-wiseALL'!$A:$A,$B13,'[2]Level-wiseALL'!E:E)</f>
        <v>0</v>
      </c>
      <c r="I13" s="98">
        <f>SUMIF('[2]Level-wiseALL'!$A:$A,$B13,'[2]Level-wiseALL'!F:F)</f>
        <v>0</v>
      </c>
      <c r="J13" s="98">
        <f t="shared" si="2"/>
        <v>0</v>
      </c>
      <c r="K13" s="98">
        <f>SUMIF('[2]Level-wiseALL'!$A:$A,$B13,'[2]Level-wiseALL'!H:H)</f>
        <v>0</v>
      </c>
      <c r="L13" s="98">
        <f>SUMIF('[2]Level-wiseALL'!$A:$A,$B13,'[2]Level-wiseALL'!I:I)</f>
        <v>0</v>
      </c>
      <c r="M13" s="98">
        <f t="shared" si="3"/>
        <v>0</v>
      </c>
      <c r="N13" s="98">
        <f>SUMIF('[2]Level-wiseALL'!$A:$A,$B13,'[2]Level-wiseALL'!K:K)</f>
        <v>0</v>
      </c>
      <c r="O13" s="98">
        <f>SUMIF('[2]Level-wiseALL'!$A:$A,$B13,'[2]Level-wiseALL'!L:L)</f>
        <v>0</v>
      </c>
      <c r="P13" s="98">
        <f t="shared" si="4"/>
        <v>0</v>
      </c>
      <c r="Q13" s="98">
        <f>SUMIF('[2]Level-wiseALL'!$A:$A,$B13,'[2]Level-wiseALL'!N:N)</f>
        <v>0</v>
      </c>
      <c r="R13" s="98">
        <f>SUMIF('[2]Level-wiseALL'!$A:$A,$B13,'[2]Level-wiseALL'!O:O)</f>
        <v>0</v>
      </c>
      <c r="S13" s="98">
        <f t="shared" si="5"/>
        <v>0</v>
      </c>
      <c r="T13" s="98">
        <f>SUMIF('[2]Level-wiseALL'!$A:$A,$B13,'[2]Level-wiseALL'!Q:Q)</f>
        <v>813</v>
      </c>
      <c r="U13" s="98">
        <f>SUMIF('[2]Level-wiseALL'!$A:$A,$B13,'[2]Level-wiseALL'!R:R)</f>
        <v>132</v>
      </c>
      <c r="V13" s="98">
        <f t="shared" si="6"/>
        <v>945</v>
      </c>
      <c r="W13" s="98">
        <f>SUMIF('[2]Level-wiseALL'!$A:$A,$B13,'[2]Level-wiseALL'!T:T)</f>
        <v>0</v>
      </c>
      <c r="X13" s="98">
        <f>SUMIF('[2]Level-wiseALL'!$A:$A,$B13,'[2]Level-wiseALL'!U:U)</f>
        <v>0</v>
      </c>
      <c r="Y13" s="98">
        <f t="shared" si="7"/>
        <v>0</v>
      </c>
      <c r="Z13" s="98">
        <f>SUMIF('[2]Level-wiseALL'!$A:$A,$B13,'[2]Level-wiseALL'!W:W)</f>
        <v>0</v>
      </c>
      <c r="AA13" s="98">
        <f>SUMIF('[2]Level-wiseALL'!$A:$A,$B13,'[2]Level-wiseALL'!X:X)</f>
        <v>0</v>
      </c>
      <c r="AB13" s="98">
        <f t="shared" si="8"/>
        <v>0</v>
      </c>
      <c r="AC13" s="98">
        <f t="shared" si="9"/>
        <v>813</v>
      </c>
      <c r="AD13" s="98">
        <f t="shared" si="0"/>
        <v>132</v>
      </c>
      <c r="AE13" s="98">
        <f t="shared" si="10"/>
        <v>945</v>
      </c>
      <c r="AF13" s="105">
        <f t="shared" si="11"/>
        <v>945</v>
      </c>
    </row>
    <row r="14" spans="1:32" s="94" customFormat="1" ht="21.75" customHeight="1">
      <c r="A14" s="95">
        <v>10</v>
      </c>
      <c r="B14" s="99" t="s">
        <v>23</v>
      </c>
      <c r="C14" s="225">
        <f>'7AllSAAct'!AG15</f>
        <v>129</v>
      </c>
      <c r="D14" s="225">
        <f>'7AllSAAct'!AH15</f>
        <v>55</v>
      </c>
      <c r="E14" s="98">
        <f>SUMIF('[2]Level-wiseALL'!$A:$A,$B14,'[2]Level-wiseALL'!B:B)</f>
        <v>0</v>
      </c>
      <c r="F14" s="98">
        <f>SUMIF('[2]Level-wiseALL'!$A:$A,$B14,'[2]Level-wiseALL'!C:C)</f>
        <v>0</v>
      </c>
      <c r="G14" s="98">
        <f t="shared" si="1"/>
        <v>0</v>
      </c>
      <c r="H14" s="98">
        <f>SUMIF('[2]Level-wiseALL'!$A:$A,$B14,'[2]Level-wiseALL'!E:E)</f>
        <v>0</v>
      </c>
      <c r="I14" s="98">
        <f>SUMIF('[2]Level-wiseALL'!$A:$A,$B14,'[2]Level-wiseALL'!F:F)</f>
        <v>0</v>
      </c>
      <c r="J14" s="98">
        <f t="shared" si="2"/>
        <v>0</v>
      </c>
      <c r="K14" s="98">
        <f>SUMIF('[2]Level-wiseALL'!$A:$A,$B14,'[2]Level-wiseALL'!H:H)</f>
        <v>139</v>
      </c>
      <c r="L14" s="98">
        <f>SUMIF('[2]Level-wiseALL'!$A:$A,$B14,'[2]Level-wiseALL'!I:I)</f>
        <v>97</v>
      </c>
      <c r="M14" s="98">
        <f t="shared" si="3"/>
        <v>236</v>
      </c>
      <c r="N14" s="98">
        <f>SUMIF('[2]Level-wiseALL'!$A:$A,$B14,'[2]Level-wiseALL'!K:K)</f>
        <v>57</v>
      </c>
      <c r="O14" s="98">
        <f>SUMIF('[2]Level-wiseALL'!$A:$A,$B14,'[2]Level-wiseALL'!L:L)</f>
        <v>333</v>
      </c>
      <c r="P14" s="98">
        <f t="shared" si="4"/>
        <v>390</v>
      </c>
      <c r="Q14" s="98">
        <f>SUMIF('[2]Level-wiseALL'!$A:$A,$B14,'[2]Level-wiseALL'!N:N)</f>
        <v>642</v>
      </c>
      <c r="R14" s="98">
        <f>SUMIF('[2]Level-wiseALL'!$A:$A,$B14,'[2]Level-wiseALL'!O:O)</f>
        <v>232</v>
      </c>
      <c r="S14" s="98">
        <f t="shared" si="5"/>
        <v>874</v>
      </c>
      <c r="T14" s="98">
        <f>SUMIF('[2]Level-wiseALL'!$A:$A,$B14,'[2]Level-wiseALL'!Q:Q)</f>
        <v>14666</v>
      </c>
      <c r="U14" s="98">
        <f>SUMIF('[2]Level-wiseALL'!$A:$A,$B14,'[2]Level-wiseALL'!R:R)</f>
        <v>8261</v>
      </c>
      <c r="V14" s="98">
        <f t="shared" si="6"/>
        <v>22927</v>
      </c>
      <c r="W14" s="98">
        <f>SUMIF('[2]Level-wiseALL'!$A:$A,$B14,'[2]Level-wiseALL'!T:T)</f>
        <v>0</v>
      </c>
      <c r="X14" s="98">
        <f>SUMIF('[2]Level-wiseALL'!$A:$A,$B14,'[2]Level-wiseALL'!U:U)</f>
        <v>166</v>
      </c>
      <c r="Y14" s="98">
        <f t="shared" si="7"/>
        <v>166</v>
      </c>
      <c r="Z14" s="98">
        <f>SUMIF('[2]Level-wiseALL'!$A:$A,$B14,'[2]Level-wiseALL'!W:W)</f>
        <v>0</v>
      </c>
      <c r="AA14" s="98">
        <f>SUMIF('[2]Level-wiseALL'!$A:$A,$B14,'[2]Level-wiseALL'!X:X)</f>
        <v>0</v>
      </c>
      <c r="AB14" s="98">
        <f t="shared" si="8"/>
        <v>0</v>
      </c>
      <c r="AC14" s="98">
        <f t="shared" si="9"/>
        <v>15504</v>
      </c>
      <c r="AD14" s="98">
        <f t="shared" si="0"/>
        <v>9089</v>
      </c>
      <c r="AE14" s="98">
        <f t="shared" si="10"/>
        <v>24593</v>
      </c>
      <c r="AF14" s="105">
        <f t="shared" si="11"/>
        <v>447.14545454545453</v>
      </c>
    </row>
    <row r="15" spans="1:32" s="94" customFormat="1" ht="21.75" customHeight="1">
      <c r="A15" s="95">
        <v>11</v>
      </c>
      <c r="B15" s="99" t="s">
        <v>24</v>
      </c>
      <c r="C15" s="225">
        <f>'7AllSAAct'!AG16</f>
        <v>10</v>
      </c>
      <c r="D15" s="225">
        <f>'7AllSAAct'!AH16</f>
        <v>7</v>
      </c>
      <c r="E15" s="98">
        <f>SUMIF('[2]Level-wiseALL'!$A:$A,$B15,'[2]Level-wiseALL'!B:B)</f>
        <v>0</v>
      </c>
      <c r="F15" s="98">
        <f>SUMIF('[2]Level-wiseALL'!$A:$A,$B15,'[2]Level-wiseALL'!C:C)</f>
        <v>0</v>
      </c>
      <c r="G15" s="98">
        <f t="shared" si="1"/>
        <v>0</v>
      </c>
      <c r="H15" s="98">
        <f>SUMIF('[2]Level-wiseALL'!$A:$A,$B15,'[2]Level-wiseALL'!E:E)</f>
        <v>0</v>
      </c>
      <c r="I15" s="98">
        <f>SUMIF('[2]Level-wiseALL'!$A:$A,$B15,'[2]Level-wiseALL'!F:F)</f>
        <v>0</v>
      </c>
      <c r="J15" s="98">
        <f t="shared" si="2"/>
        <v>0</v>
      </c>
      <c r="K15" s="98">
        <f>SUMIF('[2]Level-wiseALL'!$A:$A,$B15,'[2]Level-wiseALL'!H:H)</f>
        <v>0</v>
      </c>
      <c r="L15" s="98">
        <f>SUMIF('[2]Level-wiseALL'!$A:$A,$B15,'[2]Level-wiseALL'!I:I)</f>
        <v>0</v>
      </c>
      <c r="M15" s="98">
        <f t="shared" si="3"/>
        <v>0</v>
      </c>
      <c r="N15" s="98">
        <f>SUMIF('[2]Level-wiseALL'!$A:$A,$B15,'[2]Level-wiseALL'!K:K)</f>
        <v>0</v>
      </c>
      <c r="O15" s="98">
        <f>SUMIF('[2]Level-wiseALL'!$A:$A,$B15,'[2]Level-wiseALL'!L:L)</f>
        <v>0</v>
      </c>
      <c r="P15" s="98">
        <f t="shared" si="4"/>
        <v>0</v>
      </c>
      <c r="Q15" s="98">
        <f>SUMIF('[2]Level-wiseALL'!$A:$A,$B15,'[2]Level-wiseALL'!N:N)</f>
        <v>0</v>
      </c>
      <c r="R15" s="98">
        <f>SUMIF('[2]Level-wiseALL'!$A:$A,$B15,'[2]Level-wiseALL'!O:O)</f>
        <v>0</v>
      </c>
      <c r="S15" s="98">
        <f t="shared" si="5"/>
        <v>0</v>
      </c>
      <c r="T15" s="98">
        <f>SUMIF('[2]Level-wiseALL'!$A:$A,$B15,'[2]Level-wiseALL'!Q:Q)</f>
        <v>2106</v>
      </c>
      <c r="U15" s="98">
        <f>SUMIF('[2]Level-wiseALL'!$A:$A,$B15,'[2]Level-wiseALL'!R:R)</f>
        <v>615</v>
      </c>
      <c r="V15" s="98">
        <f t="shared" si="6"/>
        <v>2721</v>
      </c>
      <c r="W15" s="98">
        <f>SUMIF('[2]Level-wiseALL'!$A:$A,$B15,'[2]Level-wiseALL'!T:T)</f>
        <v>0</v>
      </c>
      <c r="X15" s="98">
        <f>SUMIF('[2]Level-wiseALL'!$A:$A,$B15,'[2]Level-wiseALL'!U:U)</f>
        <v>0</v>
      </c>
      <c r="Y15" s="98">
        <f t="shared" si="7"/>
        <v>0</v>
      </c>
      <c r="Z15" s="98">
        <f>SUMIF('[2]Level-wiseALL'!$A:$A,$B15,'[2]Level-wiseALL'!W:W)</f>
        <v>0</v>
      </c>
      <c r="AA15" s="98">
        <f>SUMIF('[2]Level-wiseALL'!$A:$A,$B15,'[2]Level-wiseALL'!X:X)</f>
        <v>0</v>
      </c>
      <c r="AB15" s="98">
        <f t="shared" si="8"/>
        <v>0</v>
      </c>
      <c r="AC15" s="98">
        <f t="shared" si="9"/>
        <v>2106</v>
      </c>
      <c r="AD15" s="98">
        <f t="shared" si="0"/>
        <v>615</v>
      </c>
      <c r="AE15" s="98">
        <f t="shared" si="10"/>
        <v>2721</v>
      </c>
      <c r="AF15" s="105">
        <f t="shared" si="11"/>
        <v>388.71428571428572</v>
      </c>
    </row>
    <row r="16" spans="1:32" s="94" customFormat="1" ht="21.75" customHeight="1">
      <c r="A16" s="95">
        <v>12</v>
      </c>
      <c r="B16" s="99" t="s">
        <v>25</v>
      </c>
      <c r="C16" s="225">
        <f>'7AllSAAct'!AG17</f>
        <v>484</v>
      </c>
      <c r="D16" s="225">
        <f>'7AllSAAct'!AH17</f>
        <v>224</v>
      </c>
      <c r="E16" s="98">
        <f>SUMIF('[2]Level-wiseALL'!$A:$A,$B16,'[2]Level-wiseALL'!B:B)</f>
        <v>63</v>
      </c>
      <c r="F16" s="98">
        <f>SUMIF('[2]Level-wiseALL'!$A:$A,$B16,'[2]Level-wiseALL'!C:C)</f>
        <v>24</v>
      </c>
      <c r="G16" s="98">
        <f t="shared" si="1"/>
        <v>87</v>
      </c>
      <c r="H16" s="98">
        <f>SUMIF('[2]Level-wiseALL'!$A:$A,$B16,'[2]Level-wiseALL'!E:E)</f>
        <v>0</v>
      </c>
      <c r="I16" s="98">
        <f>SUMIF('[2]Level-wiseALL'!$A:$A,$B16,'[2]Level-wiseALL'!F:F)</f>
        <v>0</v>
      </c>
      <c r="J16" s="98">
        <f t="shared" si="2"/>
        <v>0</v>
      </c>
      <c r="K16" s="98">
        <f>SUMIF('[2]Level-wiseALL'!$A:$A,$B16,'[2]Level-wiseALL'!H:H)</f>
        <v>834</v>
      </c>
      <c r="L16" s="98">
        <f>SUMIF('[2]Level-wiseALL'!$A:$A,$B16,'[2]Level-wiseALL'!I:I)</f>
        <v>216</v>
      </c>
      <c r="M16" s="98">
        <f t="shared" si="3"/>
        <v>1050</v>
      </c>
      <c r="N16" s="98">
        <f>SUMIF('[2]Level-wiseALL'!$A:$A,$B16,'[2]Level-wiseALL'!K:K)</f>
        <v>0</v>
      </c>
      <c r="O16" s="98">
        <f>SUMIF('[2]Level-wiseALL'!$A:$A,$B16,'[2]Level-wiseALL'!L:L)</f>
        <v>96</v>
      </c>
      <c r="P16" s="98">
        <f t="shared" si="4"/>
        <v>96</v>
      </c>
      <c r="Q16" s="98">
        <f>SUMIF('[2]Level-wiseALL'!$A:$A,$B16,'[2]Level-wiseALL'!N:N)</f>
        <v>658</v>
      </c>
      <c r="R16" s="98">
        <f>SUMIF('[2]Level-wiseALL'!$A:$A,$B16,'[2]Level-wiseALL'!O:O)</f>
        <v>526</v>
      </c>
      <c r="S16" s="98">
        <f t="shared" si="5"/>
        <v>1184</v>
      </c>
      <c r="T16" s="98">
        <f>SUMIF('[2]Level-wiseALL'!$A:$A,$B16,'[2]Level-wiseALL'!Q:Q)</f>
        <v>1634</v>
      </c>
      <c r="U16" s="98">
        <f>SUMIF('[2]Level-wiseALL'!$A:$A,$B16,'[2]Level-wiseALL'!R:R)</f>
        <v>5717</v>
      </c>
      <c r="V16" s="98">
        <f t="shared" si="6"/>
        <v>7351</v>
      </c>
      <c r="W16" s="98">
        <f>SUMIF('[2]Level-wiseALL'!$A:$A,$B16,'[2]Level-wiseALL'!T:T)</f>
        <v>2928</v>
      </c>
      <c r="X16" s="98">
        <f>SUMIF('[2]Level-wiseALL'!$A:$A,$B16,'[2]Level-wiseALL'!U:U)</f>
        <v>4570</v>
      </c>
      <c r="Y16" s="98">
        <f t="shared" si="7"/>
        <v>7498</v>
      </c>
      <c r="Z16" s="98">
        <f>SUMIF('[2]Level-wiseALL'!$A:$A,$B16,'[2]Level-wiseALL'!W:W)</f>
        <v>0</v>
      </c>
      <c r="AA16" s="98">
        <f>SUMIF('[2]Level-wiseALL'!$A:$A,$B16,'[2]Level-wiseALL'!X:X)</f>
        <v>0</v>
      </c>
      <c r="AB16" s="98">
        <f t="shared" si="8"/>
        <v>0</v>
      </c>
      <c r="AC16" s="98">
        <f t="shared" si="9"/>
        <v>6117</v>
      </c>
      <c r="AD16" s="98">
        <f t="shared" si="0"/>
        <v>11149</v>
      </c>
      <c r="AE16" s="98">
        <f t="shared" si="10"/>
        <v>17266</v>
      </c>
      <c r="AF16" s="105">
        <f t="shared" si="11"/>
        <v>77.080357142857139</v>
      </c>
    </row>
    <row r="17" spans="1:32" s="94" customFormat="1" ht="21.75" customHeight="1">
      <c r="A17" s="95">
        <v>13</v>
      </c>
      <c r="B17" s="99" t="s">
        <v>26</v>
      </c>
      <c r="C17" s="225">
        <f>'7AllSAAct'!AG18</f>
        <v>327</v>
      </c>
      <c r="D17" s="225">
        <f>'7AllSAAct'!AH18</f>
        <v>124</v>
      </c>
      <c r="E17" s="98">
        <f>SUMIF('[2]Level-wiseALL'!$A:$A,$B17,'[2]Level-wiseALL'!B:B)</f>
        <v>0</v>
      </c>
      <c r="F17" s="98">
        <f>SUMIF('[2]Level-wiseALL'!$A:$A,$B17,'[2]Level-wiseALL'!C:C)</f>
        <v>0</v>
      </c>
      <c r="G17" s="98">
        <f t="shared" si="1"/>
        <v>0</v>
      </c>
      <c r="H17" s="98">
        <f>SUMIF('[2]Level-wiseALL'!$A:$A,$B17,'[2]Level-wiseALL'!E:E)</f>
        <v>0</v>
      </c>
      <c r="I17" s="98">
        <f>SUMIF('[2]Level-wiseALL'!$A:$A,$B17,'[2]Level-wiseALL'!F:F)</f>
        <v>0</v>
      </c>
      <c r="J17" s="98">
        <f t="shared" si="2"/>
        <v>0</v>
      </c>
      <c r="K17" s="98">
        <f>SUMIF('[2]Level-wiseALL'!$A:$A,$B17,'[2]Level-wiseALL'!H:H)</f>
        <v>154</v>
      </c>
      <c r="L17" s="98">
        <f>SUMIF('[2]Level-wiseALL'!$A:$A,$B17,'[2]Level-wiseALL'!I:I)</f>
        <v>4</v>
      </c>
      <c r="M17" s="98">
        <f t="shared" si="3"/>
        <v>158</v>
      </c>
      <c r="N17" s="98">
        <f>SUMIF('[2]Level-wiseALL'!$A:$A,$B17,'[2]Level-wiseALL'!K:K)</f>
        <v>695</v>
      </c>
      <c r="O17" s="98">
        <f>SUMIF('[2]Level-wiseALL'!$A:$A,$B17,'[2]Level-wiseALL'!L:L)</f>
        <v>101</v>
      </c>
      <c r="P17" s="98">
        <f t="shared" si="4"/>
        <v>796</v>
      </c>
      <c r="Q17" s="98">
        <f>SUMIF('[2]Level-wiseALL'!$A:$A,$B17,'[2]Level-wiseALL'!N:N)</f>
        <v>250</v>
      </c>
      <c r="R17" s="98">
        <f>SUMIF('[2]Level-wiseALL'!$A:$A,$B17,'[2]Level-wiseALL'!O:O)</f>
        <v>43</v>
      </c>
      <c r="S17" s="98">
        <f t="shared" si="5"/>
        <v>293</v>
      </c>
      <c r="T17" s="98">
        <f>SUMIF('[2]Level-wiseALL'!$A:$A,$B17,'[2]Level-wiseALL'!Q:Q)</f>
        <v>66859</v>
      </c>
      <c r="U17" s="98">
        <f>SUMIF('[2]Level-wiseALL'!$A:$A,$B17,'[2]Level-wiseALL'!R:R)</f>
        <v>9768</v>
      </c>
      <c r="V17" s="98">
        <f t="shared" si="6"/>
        <v>76627</v>
      </c>
      <c r="W17" s="98">
        <f>SUMIF('[2]Level-wiseALL'!$A:$A,$B17,'[2]Level-wiseALL'!T:T)</f>
        <v>0</v>
      </c>
      <c r="X17" s="98">
        <f>SUMIF('[2]Level-wiseALL'!$A:$A,$B17,'[2]Level-wiseALL'!U:U)</f>
        <v>0</v>
      </c>
      <c r="Y17" s="98">
        <f t="shared" si="7"/>
        <v>0</v>
      </c>
      <c r="Z17" s="98">
        <f>SUMIF('[2]Level-wiseALL'!$A:$A,$B17,'[2]Level-wiseALL'!W:W)</f>
        <v>0</v>
      </c>
      <c r="AA17" s="98">
        <f>SUMIF('[2]Level-wiseALL'!$A:$A,$B17,'[2]Level-wiseALL'!X:X)</f>
        <v>0</v>
      </c>
      <c r="AB17" s="98">
        <f t="shared" si="8"/>
        <v>0</v>
      </c>
      <c r="AC17" s="98">
        <f t="shared" si="9"/>
        <v>67958</v>
      </c>
      <c r="AD17" s="98">
        <f t="shared" si="0"/>
        <v>9916</v>
      </c>
      <c r="AE17" s="98">
        <f t="shared" si="10"/>
        <v>77874</v>
      </c>
      <c r="AF17" s="105">
        <f t="shared" si="11"/>
        <v>628.01612903225805</v>
      </c>
    </row>
    <row r="18" spans="1:32" s="94" customFormat="1" ht="21.75" customHeight="1">
      <c r="A18" s="95">
        <v>14</v>
      </c>
      <c r="B18" s="99" t="s">
        <v>27</v>
      </c>
      <c r="C18" s="225">
        <f>'7AllSAAct'!AG19</f>
        <v>75</v>
      </c>
      <c r="D18" s="225">
        <f>'7AllSAAct'!AH19</f>
        <v>56</v>
      </c>
      <c r="E18" s="98">
        <f>SUMIF('[2]Level-wiseALL'!$A:$A,$B18,'[2]Level-wiseALL'!B:B)</f>
        <v>0</v>
      </c>
      <c r="F18" s="98">
        <f>SUMIF('[2]Level-wiseALL'!$A:$A,$B18,'[2]Level-wiseALL'!C:C)</f>
        <v>0</v>
      </c>
      <c r="G18" s="98">
        <f t="shared" si="1"/>
        <v>0</v>
      </c>
      <c r="H18" s="98">
        <f>SUMIF('[2]Level-wiseALL'!$A:$A,$B18,'[2]Level-wiseALL'!E:E)</f>
        <v>0</v>
      </c>
      <c r="I18" s="98">
        <f>SUMIF('[2]Level-wiseALL'!$A:$A,$B18,'[2]Level-wiseALL'!F:F)</f>
        <v>0</v>
      </c>
      <c r="J18" s="98">
        <f t="shared" si="2"/>
        <v>0</v>
      </c>
      <c r="K18" s="98">
        <f>SUMIF('[2]Level-wiseALL'!$A:$A,$B18,'[2]Level-wiseALL'!H:H)</f>
        <v>0</v>
      </c>
      <c r="L18" s="98">
        <f>SUMIF('[2]Level-wiseALL'!$A:$A,$B18,'[2]Level-wiseALL'!I:I)</f>
        <v>0</v>
      </c>
      <c r="M18" s="98">
        <f t="shared" si="3"/>
        <v>0</v>
      </c>
      <c r="N18" s="98">
        <f>SUMIF('[2]Level-wiseALL'!$A:$A,$B18,'[2]Level-wiseALL'!K:K)</f>
        <v>2</v>
      </c>
      <c r="O18" s="98">
        <f>SUMIF('[2]Level-wiseALL'!$A:$A,$B18,'[2]Level-wiseALL'!L:L)</f>
        <v>136</v>
      </c>
      <c r="P18" s="98">
        <f t="shared" si="4"/>
        <v>138</v>
      </c>
      <c r="Q18" s="98">
        <f>SUMIF('[2]Level-wiseALL'!$A:$A,$B18,'[2]Level-wiseALL'!N:N)</f>
        <v>0</v>
      </c>
      <c r="R18" s="98">
        <f>SUMIF('[2]Level-wiseALL'!$A:$A,$B18,'[2]Level-wiseALL'!O:O)</f>
        <v>0</v>
      </c>
      <c r="S18" s="98">
        <f t="shared" si="5"/>
        <v>0</v>
      </c>
      <c r="T18" s="98">
        <f>SUMIF('[2]Level-wiseALL'!$A:$A,$B18,'[2]Level-wiseALL'!Q:Q)</f>
        <v>11471</v>
      </c>
      <c r="U18" s="98">
        <f>SUMIF('[2]Level-wiseALL'!$A:$A,$B18,'[2]Level-wiseALL'!R:R)</f>
        <v>4328</v>
      </c>
      <c r="V18" s="98">
        <f t="shared" si="6"/>
        <v>15799</v>
      </c>
      <c r="W18" s="98">
        <f>SUMIF('[2]Level-wiseALL'!$A:$A,$B18,'[2]Level-wiseALL'!T:T)</f>
        <v>394</v>
      </c>
      <c r="X18" s="98">
        <f>SUMIF('[2]Level-wiseALL'!$A:$A,$B18,'[2]Level-wiseALL'!U:U)</f>
        <v>367</v>
      </c>
      <c r="Y18" s="98">
        <f t="shared" si="7"/>
        <v>761</v>
      </c>
      <c r="Z18" s="98">
        <f>SUMIF('[2]Level-wiseALL'!$A:$A,$B18,'[2]Level-wiseALL'!W:W)</f>
        <v>0</v>
      </c>
      <c r="AA18" s="98">
        <f>SUMIF('[2]Level-wiseALL'!$A:$A,$B18,'[2]Level-wiseALL'!X:X)</f>
        <v>0</v>
      </c>
      <c r="AB18" s="98">
        <f t="shared" si="8"/>
        <v>0</v>
      </c>
      <c r="AC18" s="98">
        <f t="shared" si="9"/>
        <v>11867</v>
      </c>
      <c r="AD18" s="98">
        <f t="shared" si="0"/>
        <v>4831</v>
      </c>
      <c r="AE18" s="98">
        <f t="shared" si="10"/>
        <v>16698</v>
      </c>
      <c r="AF18" s="105">
        <f t="shared" si="11"/>
        <v>298.17857142857144</v>
      </c>
    </row>
    <row r="19" spans="1:32" s="94" customFormat="1" ht="21.75" customHeight="1">
      <c r="A19" s="95">
        <v>15</v>
      </c>
      <c r="B19" s="99" t="s">
        <v>57</v>
      </c>
      <c r="C19" s="225">
        <f>'7AllSAAct'!AG20</f>
        <v>46</v>
      </c>
      <c r="D19" s="225">
        <f>'7AllSAAct'!AH20</f>
        <v>12</v>
      </c>
      <c r="E19" s="98">
        <f>SUMIF('[2]Level-wiseALL'!$A:$A,$B19,'[2]Level-wiseALL'!B:B)</f>
        <v>0</v>
      </c>
      <c r="F19" s="98">
        <f>SUMIF('[2]Level-wiseALL'!$A:$A,$B19,'[2]Level-wiseALL'!C:C)</f>
        <v>0</v>
      </c>
      <c r="G19" s="98">
        <f t="shared" si="1"/>
        <v>0</v>
      </c>
      <c r="H19" s="98">
        <f>SUMIF('[2]Level-wiseALL'!$A:$A,$B19,'[2]Level-wiseALL'!E:E)</f>
        <v>0</v>
      </c>
      <c r="I19" s="98">
        <f>SUMIF('[2]Level-wiseALL'!$A:$A,$B19,'[2]Level-wiseALL'!F:F)</f>
        <v>0</v>
      </c>
      <c r="J19" s="98">
        <f t="shared" si="2"/>
        <v>0</v>
      </c>
      <c r="K19" s="98">
        <f>SUMIF('[2]Level-wiseALL'!$A:$A,$B19,'[2]Level-wiseALL'!H:H)</f>
        <v>0</v>
      </c>
      <c r="L19" s="98">
        <f>SUMIF('[2]Level-wiseALL'!$A:$A,$B19,'[2]Level-wiseALL'!I:I)</f>
        <v>0</v>
      </c>
      <c r="M19" s="98">
        <f t="shared" si="3"/>
        <v>0</v>
      </c>
      <c r="N19" s="98">
        <f>SUMIF('[2]Level-wiseALL'!$A:$A,$B19,'[2]Level-wiseALL'!K:K)</f>
        <v>0</v>
      </c>
      <c r="O19" s="98">
        <f>SUMIF('[2]Level-wiseALL'!$A:$A,$B19,'[2]Level-wiseALL'!L:L)</f>
        <v>0</v>
      </c>
      <c r="P19" s="98">
        <f t="shared" si="4"/>
        <v>0</v>
      </c>
      <c r="Q19" s="98">
        <f>SUMIF('[2]Level-wiseALL'!$A:$A,$B19,'[2]Level-wiseALL'!N:N)</f>
        <v>0</v>
      </c>
      <c r="R19" s="98">
        <f>SUMIF('[2]Level-wiseALL'!$A:$A,$B19,'[2]Level-wiseALL'!O:O)</f>
        <v>0</v>
      </c>
      <c r="S19" s="98">
        <f t="shared" si="5"/>
        <v>0</v>
      </c>
      <c r="T19" s="98">
        <f>SUMIF('[2]Level-wiseALL'!$A:$A,$B19,'[2]Level-wiseALL'!Q:Q)</f>
        <v>257</v>
      </c>
      <c r="U19" s="98">
        <f>SUMIF('[2]Level-wiseALL'!$A:$A,$B19,'[2]Level-wiseALL'!R:R)</f>
        <v>76</v>
      </c>
      <c r="V19" s="98">
        <f t="shared" si="6"/>
        <v>333</v>
      </c>
      <c r="W19" s="98">
        <f>SUMIF('[2]Level-wiseALL'!$A:$A,$B19,'[2]Level-wiseALL'!T:T)</f>
        <v>0</v>
      </c>
      <c r="X19" s="98">
        <f>SUMIF('[2]Level-wiseALL'!$A:$A,$B19,'[2]Level-wiseALL'!U:U)</f>
        <v>0</v>
      </c>
      <c r="Y19" s="98">
        <f t="shared" si="7"/>
        <v>0</v>
      </c>
      <c r="Z19" s="98">
        <f>SUMIF('[2]Level-wiseALL'!$A:$A,$B19,'[2]Level-wiseALL'!W:W)</f>
        <v>0</v>
      </c>
      <c r="AA19" s="98">
        <f>SUMIF('[2]Level-wiseALL'!$A:$A,$B19,'[2]Level-wiseALL'!X:X)</f>
        <v>0</v>
      </c>
      <c r="AB19" s="98">
        <f t="shared" si="8"/>
        <v>0</v>
      </c>
      <c r="AC19" s="98">
        <f t="shared" si="9"/>
        <v>257</v>
      </c>
      <c r="AD19" s="98">
        <f t="shared" si="0"/>
        <v>76</v>
      </c>
      <c r="AE19" s="98">
        <f t="shared" si="10"/>
        <v>333</v>
      </c>
      <c r="AF19" s="105">
        <f t="shared" si="11"/>
        <v>27.75</v>
      </c>
    </row>
    <row r="20" spans="1:32" s="94" customFormat="1" ht="21.75" customHeight="1">
      <c r="A20" s="95">
        <v>16</v>
      </c>
      <c r="B20" s="99" t="s">
        <v>29</v>
      </c>
      <c r="C20" s="225">
        <f>'7AllSAAct'!AG21</f>
        <v>56</v>
      </c>
      <c r="D20" s="225">
        <f>'7AllSAAct'!AH21</f>
        <v>1</v>
      </c>
      <c r="E20" s="98">
        <f>SUMIF('[2]Level-wiseALL'!$A:$A,$B20,'[2]Level-wiseALL'!B:B)</f>
        <v>0</v>
      </c>
      <c r="F20" s="98">
        <f>SUMIF('[2]Level-wiseALL'!$A:$A,$B20,'[2]Level-wiseALL'!C:C)</f>
        <v>0</v>
      </c>
      <c r="G20" s="98">
        <f t="shared" si="1"/>
        <v>0</v>
      </c>
      <c r="H20" s="98">
        <f>SUMIF('[2]Level-wiseALL'!$A:$A,$B20,'[2]Level-wiseALL'!E:E)</f>
        <v>0</v>
      </c>
      <c r="I20" s="98">
        <f>SUMIF('[2]Level-wiseALL'!$A:$A,$B20,'[2]Level-wiseALL'!F:F)</f>
        <v>0</v>
      </c>
      <c r="J20" s="98">
        <f t="shared" si="2"/>
        <v>0</v>
      </c>
      <c r="K20" s="98">
        <f>SUMIF('[2]Level-wiseALL'!$A:$A,$B20,'[2]Level-wiseALL'!H:H)</f>
        <v>0</v>
      </c>
      <c r="L20" s="98">
        <f>SUMIF('[2]Level-wiseALL'!$A:$A,$B20,'[2]Level-wiseALL'!I:I)</f>
        <v>0</v>
      </c>
      <c r="M20" s="98">
        <f t="shared" si="3"/>
        <v>0</v>
      </c>
      <c r="N20" s="98">
        <f>SUMIF('[2]Level-wiseALL'!$A:$A,$B20,'[2]Level-wiseALL'!K:K)</f>
        <v>0</v>
      </c>
      <c r="O20" s="98">
        <f>SUMIF('[2]Level-wiseALL'!$A:$A,$B20,'[2]Level-wiseALL'!L:L)</f>
        <v>0</v>
      </c>
      <c r="P20" s="98">
        <f t="shared" si="4"/>
        <v>0</v>
      </c>
      <c r="Q20" s="98">
        <f>SUMIF('[2]Level-wiseALL'!$A:$A,$B20,'[2]Level-wiseALL'!N:N)</f>
        <v>123</v>
      </c>
      <c r="R20" s="98">
        <f>SUMIF('[2]Level-wiseALL'!$A:$A,$B20,'[2]Level-wiseALL'!O:O)</f>
        <v>22</v>
      </c>
      <c r="S20" s="98">
        <f t="shared" si="5"/>
        <v>145</v>
      </c>
      <c r="T20" s="98">
        <f>SUMIF('[2]Level-wiseALL'!$A:$A,$B20,'[2]Level-wiseALL'!Q:Q)</f>
        <v>0</v>
      </c>
      <c r="U20" s="98">
        <f>SUMIF('[2]Level-wiseALL'!$A:$A,$B20,'[2]Level-wiseALL'!R:R)</f>
        <v>0</v>
      </c>
      <c r="V20" s="98">
        <f t="shared" si="6"/>
        <v>0</v>
      </c>
      <c r="W20" s="98">
        <f>SUMIF('[2]Level-wiseALL'!$A:$A,$B20,'[2]Level-wiseALL'!T:T)</f>
        <v>0</v>
      </c>
      <c r="X20" s="98">
        <f>SUMIF('[2]Level-wiseALL'!$A:$A,$B20,'[2]Level-wiseALL'!U:U)</f>
        <v>0</v>
      </c>
      <c r="Y20" s="98">
        <f t="shared" si="7"/>
        <v>0</v>
      </c>
      <c r="Z20" s="98">
        <f>SUMIF('[2]Level-wiseALL'!$A:$A,$B20,'[2]Level-wiseALL'!W:W)</f>
        <v>0</v>
      </c>
      <c r="AA20" s="98">
        <f>SUMIF('[2]Level-wiseALL'!$A:$A,$B20,'[2]Level-wiseALL'!X:X)</f>
        <v>0</v>
      </c>
      <c r="AB20" s="98">
        <f t="shared" si="8"/>
        <v>0</v>
      </c>
      <c r="AC20" s="98">
        <f t="shared" si="9"/>
        <v>123</v>
      </c>
      <c r="AD20" s="98">
        <f t="shared" si="0"/>
        <v>22</v>
      </c>
      <c r="AE20" s="98">
        <f t="shared" si="10"/>
        <v>145</v>
      </c>
      <c r="AF20" s="105">
        <f t="shared" si="11"/>
        <v>145</v>
      </c>
    </row>
    <row r="21" spans="1:32" s="94" customFormat="1" ht="21.75" customHeight="1">
      <c r="A21" s="95">
        <v>17</v>
      </c>
      <c r="B21" s="99" t="s">
        <v>30</v>
      </c>
      <c r="C21" s="225">
        <f>'7AllSAAct'!AG22</f>
        <v>1714</v>
      </c>
      <c r="D21" s="225">
        <f>'7AllSAAct'!AH22</f>
        <v>1420</v>
      </c>
      <c r="E21" s="98">
        <f>SUMIF('[2]Level-wiseALL'!$A:$A,$B21,'[2]Level-wiseALL'!B:B)</f>
        <v>21</v>
      </c>
      <c r="F21" s="98">
        <f>SUMIF('[2]Level-wiseALL'!$A:$A,$B21,'[2]Level-wiseALL'!C:C)</f>
        <v>7</v>
      </c>
      <c r="G21" s="98">
        <f t="shared" si="1"/>
        <v>28</v>
      </c>
      <c r="H21" s="98">
        <f>SUMIF('[2]Level-wiseALL'!$A:$A,$B21,'[2]Level-wiseALL'!E:E)</f>
        <v>0</v>
      </c>
      <c r="I21" s="98">
        <f>SUMIF('[2]Level-wiseALL'!$A:$A,$B21,'[2]Level-wiseALL'!F:F)</f>
        <v>0</v>
      </c>
      <c r="J21" s="98">
        <f t="shared" si="2"/>
        <v>0</v>
      </c>
      <c r="K21" s="98">
        <f>SUMIF('[2]Level-wiseALL'!$A:$A,$B21,'[2]Level-wiseALL'!H:H)</f>
        <v>2014</v>
      </c>
      <c r="L21" s="98">
        <f>SUMIF('[2]Level-wiseALL'!$A:$A,$B21,'[2]Level-wiseALL'!I:I)</f>
        <v>979</v>
      </c>
      <c r="M21" s="98">
        <f t="shared" si="3"/>
        <v>2993</v>
      </c>
      <c r="N21" s="98">
        <f>SUMIF('[2]Level-wiseALL'!$A:$A,$B21,'[2]Level-wiseALL'!K:K)</f>
        <v>190</v>
      </c>
      <c r="O21" s="98">
        <f>SUMIF('[2]Level-wiseALL'!$A:$A,$B21,'[2]Level-wiseALL'!L:L)</f>
        <v>1214</v>
      </c>
      <c r="P21" s="98">
        <f t="shared" si="4"/>
        <v>1404</v>
      </c>
      <c r="Q21" s="98">
        <f>SUMIF('[2]Level-wiseALL'!$A:$A,$B21,'[2]Level-wiseALL'!N:N)</f>
        <v>460</v>
      </c>
      <c r="R21" s="98">
        <f>SUMIF('[2]Level-wiseALL'!$A:$A,$B21,'[2]Level-wiseALL'!O:O)</f>
        <v>431</v>
      </c>
      <c r="S21" s="98">
        <f t="shared" si="5"/>
        <v>891</v>
      </c>
      <c r="T21" s="98">
        <f>SUMIF('[2]Level-wiseALL'!$A:$A,$B21,'[2]Level-wiseALL'!Q:Q)</f>
        <v>148091</v>
      </c>
      <c r="U21" s="98">
        <f>SUMIF('[2]Level-wiseALL'!$A:$A,$B21,'[2]Level-wiseALL'!R:R)</f>
        <v>87738</v>
      </c>
      <c r="V21" s="98">
        <f t="shared" si="6"/>
        <v>235829</v>
      </c>
      <c r="W21" s="98">
        <f>SUMIF('[2]Level-wiseALL'!$A:$A,$B21,'[2]Level-wiseALL'!T:T)</f>
        <v>106</v>
      </c>
      <c r="X21" s="98">
        <f>SUMIF('[2]Level-wiseALL'!$A:$A,$B21,'[2]Level-wiseALL'!U:U)</f>
        <v>448</v>
      </c>
      <c r="Y21" s="98">
        <f t="shared" si="7"/>
        <v>554</v>
      </c>
      <c r="Z21" s="98">
        <f>SUMIF('[2]Level-wiseALL'!$A:$A,$B21,'[2]Level-wiseALL'!W:W)</f>
        <v>0</v>
      </c>
      <c r="AA21" s="98">
        <f>SUMIF('[2]Level-wiseALL'!$A:$A,$B21,'[2]Level-wiseALL'!X:X)</f>
        <v>0</v>
      </c>
      <c r="AB21" s="98">
        <f t="shared" si="8"/>
        <v>0</v>
      </c>
      <c r="AC21" s="98">
        <f t="shared" si="9"/>
        <v>150882</v>
      </c>
      <c r="AD21" s="98">
        <f t="shared" si="0"/>
        <v>90817</v>
      </c>
      <c r="AE21" s="98">
        <f t="shared" si="10"/>
        <v>241699</v>
      </c>
      <c r="AF21" s="105">
        <f t="shared" si="11"/>
        <v>170.21056338028168</v>
      </c>
    </row>
    <row r="22" spans="1:32" s="94" customFormat="1" ht="21.75" customHeight="1">
      <c r="A22" s="95">
        <v>18</v>
      </c>
      <c r="B22" s="99" t="s">
        <v>31</v>
      </c>
      <c r="C22" s="225">
        <f>'7AllSAAct'!AG23</f>
        <v>593</v>
      </c>
      <c r="D22" s="225">
        <f>'7AllSAAct'!AH23</f>
        <v>418</v>
      </c>
      <c r="E22" s="98">
        <f>SUMIF('[2]Level-wiseALL'!$A:$A,$B22,'[2]Level-wiseALL'!B:B)</f>
        <v>0</v>
      </c>
      <c r="F22" s="98">
        <f>SUMIF('[2]Level-wiseALL'!$A:$A,$B22,'[2]Level-wiseALL'!C:C)</f>
        <v>0</v>
      </c>
      <c r="G22" s="98">
        <f t="shared" si="1"/>
        <v>0</v>
      </c>
      <c r="H22" s="98">
        <f>SUMIF('[2]Level-wiseALL'!$A:$A,$B22,'[2]Level-wiseALL'!E:E)</f>
        <v>0</v>
      </c>
      <c r="I22" s="98">
        <f>SUMIF('[2]Level-wiseALL'!$A:$A,$B22,'[2]Level-wiseALL'!F:F)</f>
        <v>0</v>
      </c>
      <c r="J22" s="98">
        <f t="shared" si="2"/>
        <v>0</v>
      </c>
      <c r="K22" s="98">
        <f>SUMIF('[2]Level-wiseALL'!$A:$A,$B22,'[2]Level-wiseALL'!H:H)</f>
        <v>1200</v>
      </c>
      <c r="L22" s="98">
        <f>SUMIF('[2]Level-wiseALL'!$A:$A,$B22,'[2]Level-wiseALL'!I:I)</f>
        <v>272</v>
      </c>
      <c r="M22" s="98">
        <f t="shared" si="3"/>
        <v>1472</v>
      </c>
      <c r="N22" s="98">
        <f>SUMIF('[2]Level-wiseALL'!$A:$A,$B22,'[2]Level-wiseALL'!K:K)</f>
        <v>20</v>
      </c>
      <c r="O22" s="98">
        <f>SUMIF('[2]Level-wiseALL'!$A:$A,$B22,'[2]Level-wiseALL'!L:L)</f>
        <v>70</v>
      </c>
      <c r="P22" s="98">
        <f t="shared" si="4"/>
        <v>90</v>
      </c>
      <c r="Q22" s="98">
        <f>SUMIF('[2]Level-wiseALL'!$A:$A,$B22,'[2]Level-wiseALL'!N:N)</f>
        <v>0</v>
      </c>
      <c r="R22" s="98">
        <f>SUMIF('[2]Level-wiseALL'!$A:$A,$B22,'[2]Level-wiseALL'!O:O)</f>
        <v>0</v>
      </c>
      <c r="S22" s="98">
        <f t="shared" si="5"/>
        <v>0</v>
      </c>
      <c r="T22" s="98">
        <f>SUMIF('[2]Level-wiseALL'!$A:$A,$B22,'[2]Level-wiseALL'!Q:Q)</f>
        <v>27298</v>
      </c>
      <c r="U22" s="98">
        <f>SUMIF('[2]Level-wiseALL'!$A:$A,$B22,'[2]Level-wiseALL'!R:R)</f>
        <v>31524</v>
      </c>
      <c r="V22" s="98">
        <f t="shared" si="6"/>
        <v>58822</v>
      </c>
      <c r="W22" s="98">
        <f>SUMIF('[2]Level-wiseALL'!$A:$A,$B22,'[2]Level-wiseALL'!T:T)</f>
        <v>339</v>
      </c>
      <c r="X22" s="98">
        <f>SUMIF('[2]Level-wiseALL'!$A:$A,$B22,'[2]Level-wiseALL'!U:U)</f>
        <v>5462</v>
      </c>
      <c r="Y22" s="98">
        <f t="shared" si="7"/>
        <v>5801</v>
      </c>
      <c r="Z22" s="98">
        <f>SUMIF('[2]Level-wiseALL'!$A:$A,$B22,'[2]Level-wiseALL'!W:W)</f>
        <v>4</v>
      </c>
      <c r="AA22" s="98">
        <f>SUMIF('[2]Level-wiseALL'!$A:$A,$B22,'[2]Level-wiseALL'!X:X)</f>
        <v>71</v>
      </c>
      <c r="AB22" s="98">
        <f t="shared" si="8"/>
        <v>75</v>
      </c>
      <c r="AC22" s="98">
        <f t="shared" si="9"/>
        <v>28861</v>
      </c>
      <c r="AD22" s="98">
        <f t="shared" si="0"/>
        <v>37399</v>
      </c>
      <c r="AE22" s="98">
        <f t="shared" si="10"/>
        <v>66260</v>
      </c>
      <c r="AF22" s="105">
        <f t="shared" si="11"/>
        <v>158.51674641148324</v>
      </c>
    </row>
    <row r="23" spans="1:32" s="94" customFormat="1" ht="21.75" customHeight="1">
      <c r="A23" s="95">
        <v>19</v>
      </c>
      <c r="B23" s="99" t="s">
        <v>32</v>
      </c>
      <c r="C23" s="225">
        <f>'7AllSAAct'!AG24</f>
        <v>0</v>
      </c>
      <c r="D23" s="225">
        <f>'7AllSAAct'!AH24</f>
        <v>0</v>
      </c>
      <c r="E23" s="98">
        <f>SUMIF('[2]Level-wiseALL'!$A:$A,$B23,'[2]Level-wiseALL'!B:B)</f>
        <v>0</v>
      </c>
      <c r="F23" s="98">
        <f>SUMIF('[2]Level-wiseALL'!$A:$A,$B23,'[2]Level-wiseALL'!C:C)</f>
        <v>0</v>
      </c>
      <c r="G23" s="98">
        <f t="shared" si="1"/>
        <v>0</v>
      </c>
      <c r="H23" s="98">
        <f>SUMIF('[2]Level-wiseALL'!$A:$A,$B23,'[2]Level-wiseALL'!E:E)</f>
        <v>0</v>
      </c>
      <c r="I23" s="98">
        <f>SUMIF('[2]Level-wiseALL'!$A:$A,$B23,'[2]Level-wiseALL'!F:F)</f>
        <v>0</v>
      </c>
      <c r="J23" s="98">
        <f t="shared" si="2"/>
        <v>0</v>
      </c>
      <c r="K23" s="98">
        <f>SUMIF('[2]Level-wiseALL'!$A:$A,$B23,'[2]Level-wiseALL'!H:H)</f>
        <v>0</v>
      </c>
      <c r="L23" s="98">
        <f>SUMIF('[2]Level-wiseALL'!$A:$A,$B23,'[2]Level-wiseALL'!I:I)</f>
        <v>0</v>
      </c>
      <c r="M23" s="98">
        <f t="shared" si="3"/>
        <v>0</v>
      </c>
      <c r="N23" s="98">
        <f>SUMIF('[2]Level-wiseALL'!$A:$A,$B23,'[2]Level-wiseALL'!K:K)</f>
        <v>0</v>
      </c>
      <c r="O23" s="98">
        <f>SUMIF('[2]Level-wiseALL'!$A:$A,$B23,'[2]Level-wiseALL'!L:L)</f>
        <v>0</v>
      </c>
      <c r="P23" s="98">
        <f t="shared" si="4"/>
        <v>0</v>
      </c>
      <c r="Q23" s="98">
        <f>SUMIF('[2]Level-wiseALL'!$A:$A,$B23,'[2]Level-wiseALL'!N:N)</f>
        <v>0</v>
      </c>
      <c r="R23" s="98">
        <f>SUMIF('[2]Level-wiseALL'!$A:$A,$B23,'[2]Level-wiseALL'!O:O)</f>
        <v>0</v>
      </c>
      <c r="S23" s="98">
        <f t="shared" si="5"/>
        <v>0</v>
      </c>
      <c r="T23" s="98">
        <f>SUMIF('[2]Level-wiseALL'!$A:$A,$B23,'[2]Level-wiseALL'!Q:Q)</f>
        <v>0</v>
      </c>
      <c r="U23" s="98">
        <f>SUMIF('[2]Level-wiseALL'!$A:$A,$B23,'[2]Level-wiseALL'!R:R)</f>
        <v>0</v>
      </c>
      <c r="V23" s="98">
        <f t="shared" si="6"/>
        <v>0</v>
      </c>
      <c r="W23" s="98">
        <f>SUMIF('[2]Level-wiseALL'!$A:$A,$B23,'[2]Level-wiseALL'!T:T)</f>
        <v>0</v>
      </c>
      <c r="X23" s="98">
        <f>SUMIF('[2]Level-wiseALL'!$A:$A,$B23,'[2]Level-wiseALL'!U:U)</f>
        <v>0</v>
      </c>
      <c r="Y23" s="98">
        <f t="shared" si="7"/>
        <v>0</v>
      </c>
      <c r="Z23" s="98">
        <f>SUMIF('[2]Level-wiseALL'!$A:$A,$B23,'[2]Level-wiseALL'!W:W)</f>
        <v>0</v>
      </c>
      <c r="AA23" s="98">
        <f>SUMIF('[2]Level-wiseALL'!$A:$A,$B23,'[2]Level-wiseALL'!X:X)</f>
        <v>0</v>
      </c>
      <c r="AB23" s="98">
        <f t="shared" si="8"/>
        <v>0</v>
      </c>
      <c r="AC23" s="98">
        <f t="shared" si="9"/>
        <v>0</v>
      </c>
      <c r="AD23" s="98">
        <f t="shared" si="0"/>
        <v>0</v>
      </c>
      <c r="AE23" s="98">
        <f t="shared" si="10"/>
        <v>0</v>
      </c>
      <c r="AF23" s="105"/>
    </row>
    <row r="24" spans="1:32" s="94" customFormat="1" ht="21.75" customHeight="1">
      <c r="A24" s="95">
        <v>20</v>
      </c>
      <c r="B24" s="99" t="s">
        <v>33</v>
      </c>
      <c r="C24" s="225">
        <f>'7AllSAAct'!AG25</f>
        <v>390</v>
      </c>
      <c r="D24" s="225">
        <f>'7AllSAAct'!AH25</f>
        <v>28</v>
      </c>
      <c r="E24" s="98">
        <f>SUMIF('[2]Level-wiseALL'!$A:$A,$B24,'[2]Level-wiseALL'!B:B)</f>
        <v>12</v>
      </c>
      <c r="F24" s="98">
        <f>SUMIF('[2]Level-wiseALL'!$A:$A,$B24,'[2]Level-wiseALL'!C:C)</f>
        <v>4</v>
      </c>
      <c r="G24" s="98">
        <f t="shared" si="1"/>
        <v>16</v>
      </c>
      <c r="H24" s="98">
        <f>SUMIF('[2]Level-wiseALL'!$A:$A,$B24,'[2]Level-wiseALL'!E:E)</f>
        <v>0</v>
      </c>
      <c r="I24" s="98">
        <f>SUMIF('[2]Level-wiseALL'!$A:$A,$B24,'[2]Level-wiseALL'!F:F)</f>
        <v>0</v>
      </c>
      <c r="J24" s="98">
        <f t="shared" si="2"/>
        <v>0</v>
      </c>
      <c r="K24" s="98">
        <f>SUMIF('[2]Level-wiseALL'!$A:$A,$B24,'[2]Level-wiseALL'!H:H)</f>
        <v>985</v>
      </c>
      <c r="L24" s="98">
        <f>SUMIF('[2]Level-wiseALL'!$A:$A,$B24,'[2]Level-wiseALL'!I:I)</f>
        <v>244</v>
      </c>
      <c r="M24" s="98">
        <f t="shared" si="3"/>
        <v>1229</v>
      </c>
      <c r="N24" s="98">
        <f>SUMIF('[2]Level-wiseALL'!$A:$A,$B24,'[2]Level-wiseALL'!K:K)</f>
        <v>1315</v>
      </c>
      <c r="O24" s="98">
        <f>SUMIF('[2]Level-wiseALL'!$A:$A,$B24,'[2]Level-wiseALL'!L:L)</f>
        <v>1590</v>
      </c>
      <c r="P24" s="98">
        <f t="shared" si="4"/>
        <v>2905</v>
      </c>
      <c r="Q24" s="98">
        <f>SUMIF('[2]Level-wiseALL'!$A:$A,$B24,'[2]Level-wiseALL'!N:N)</f>
        <v>17</v>
      </c>
      <c r="R24" s="98">
        <f>SUMIF('[2]Level-wiseALL'!$A:$A,$B24,'[2]Level-wiseALL'!O:O)</f>
        <v>39</v>
      </c>
      <c r="S24" s="98">
        <f t="shared" si="5"/>
        <v>56</v>
      </c>
      <c r="T24" s="98">
        <f>SUMIF('[2]Level-wiseALL'!$A:$A,$B24,'[2]Level-wiseALL'!Q:Q)</f>
        <v>1010</v>
      </c>
      <c r="U24" s="98">
        <f>SUMIF('[2]Level-wiseALL'!$A:$A,$B24,'[2]Level-wiseALL'!R:R)</f>
        <v>1010</v>
      </c>
      <c r="V24" s="98">
        <f t="shared" si="6"/>
        <v>2020</v>
      </c>
      <c r="W24" s="98">
        <f>SUMIF('[2]Level-wiseALL'!$A:$A,$B24,'[2]Level-wiseALL'!T:T)</f>
        <v>0</v>
      </c>
      <c r="X24" s="98">
        <f>SUMIF('[2]Level-wiseALL'!$A:$A,$B24,'[2]Level-wiseALL'!U:U)</f>
        <v>138</v>
      </c>
      <c r="Y24" s="98">
        <f t="shared" si="7"/>
        <v>138</v>
      </c>
      <c r="Z24" s="98">
        <f>SUMIF('[2]Level-wiseALL'!$A:$A,$B24,'[2]Level-wiseALL'!W:W)</f>
        <v>146</v>
      </c>
      <c r="AA24" s="98">
        <f>SUMIF('[2]Level-wiseALL'!$A:$A,$B24,'[2]Level-wiseALL'!X:X)</f>
        <v>94</v>
      </c>
      <c r="AB24" s="98">
        <f t="shared" si="8"/>
        <v>240</v>
      </c>
      <c r="AC24" s="98">
        <f t="shared" si="9"/>
        <v>3485</v>
      </c>
      <c r="AD24" s="98">
        <f t="shared" si="0"/>
        <v>3119</v>
      </c>
      <c r="AE24" s="98">
        <f t="shared" si="10"/>
        <v>6604</v>
      </c>
      <c r="AF24" s="105">
        <f t="shared" si="11"/>
        <v>235.85714285714286</v>
      </c>
    </row>
    <row r="25" spans="1:32" s="94" customFormat="1" ht="21.75" customHeight="1">
      <c r="A25" s="95">
        <v>21</v>
      </c>
      <c r="B25" s="99" t="s">
        <v>34</v>
      </c>
      <c r="C25" s="225">
        <f>'7AllSAAct'!AG26</f>
        <v>2525</v>
      </c>
      <c r="D25" s="225">
        <f>'7AllSAAct'!AH26</f>
        <v>1560</v>
      </c>
      <c r="E25" s="98">
        <f>SUMIF('[2]Level-wiseALL'!$A:$A,$B25,'[2]Level-wiseALL'!B:B)</f>
        <v>26</v>
      </c>
      <c r="F25" s="98">
        <f>SUMIF('[2]Level-wiseALL'!$A:$A,$B25,'[2]Level-wiseALL'!C:C)</f>
        <v>15</v>
      </c>
      <c r="G25" s="98">
        <f t="shared" si="1"/>
        <v>41</v>
      </c>
      <c r="H25" s="98">
        <f>SUMIF('[2]Level-wiseALL'!$A:$A,$B25,'[2]Level-wiseALL'!E:E)</f>
        <v>0</v>
      </c>
      <c r="I25" s="98">
        <f>SUMIF('[2]Level-wiseALL'!$A:$A,$B25,'[2]Level-wiseALL'!F:F)</f>
        <v>0</v>
      </c>
      <c r="J25" s="98">
        <f t="shared" si="2"/>
        <v>0</v>
      </c>
      <c r="K25" s="98">
        <f>SUMIF('[2]Level-wiseALL'!$A:$A,$B25,'[2]Level-wiseALL'!H:H)</f>
        <v>3271</v>
      </c>
      <c r="L25" s="98">
        <f>SUMIF('[2]Level-wiseALL'!$A:$A,$B25,'[2]Level-wiseALL'!I:I)</f>
        <v>1841</v>
      </c>
      <c r="M25" s="98">
        <f t="shared" si="3"/>
        <v>5112</v>
      </c>
      <c r="N25" s="98">
        <f>SUMIF('[2]Level-wiseALL'!$A:$A,$B25,'[2]Level-wiseALL'!K:K)</f>
        <v>527</v>
      </c>
      <c r="O25" s="98">
        <f>SUMIF('[2]Level-wiseALL'!$A:$A,$B25,'[2]Level-wiseALL'!L:L)</f>
        <v>411</v>
      </c>
      <c r="P25" s="98">
        <f t="shared" si="4"/>
        <v>938</v>
      </c>
      <c r="Q25" s="98">
        <f>SUMIF('[2]Level-wiseALL'!$A:$A,$B25,'[2]Level-wiseALL'!N:N)</f>
        <v>3463</v>
      </c>
      <c r="R25" s="98">
        <f>SUMIF('[2]Level-wiseALL'!$A:$A,$B25,'[2]Level-wiseALL'!O:O)</f>
        <v>1738</v>
      </c>
      <c r="S25" s="98">
        <f t="shared" si="5"/>
        <v>5201</v>
      </c>
      <c r="T25" s="98">
        <f>SUMIF('[2]Level-wiseALL'!$A:$A,$B25,'[2]Level-wiseALL'!Q:Q)</f>
        <v>224123</v>
      </c>
      <c r="U25" s="98">
        <f>SUMIF('[2]Level-wiseALL'!$A:$A,$B25,'[2]Level-wiseALL'!R:R)</f>
        <v>130761</v>
      </c>
      <c r="V25" s="98">
        <f t="shared" si="6"/>
        <v>354884</v>
      </c>
      <c r="W25" s="98">
        <f>SUMIF('[2]Level-wiseALL'!$A:$A,$B25,'[2]Level-wiseALL'!T:T)</f>
        <v>294</v>
      </c>
      <c r="X25" s="98">
        <f>SUMIF('[2]Level-wiseALL'!$A:$A,$B25,'[2]Level-wiseALL'!U:U)</f>
        <v>510</v>
      </c>
      <c r="Y25" s="98">
        <f t="shared" si="7"/>
        <v>804</v>
      </c>
      <c r="Z25" s="98">
        <f>SUMIF('[2]Level-wiseALL'!$A:$A,$B25,'[2]Level-wiseALL'!W:W)</f>
        <v>0</v>
      </c>
      <c r="AA25" s="98">
        <f>SUMIF('[2]Level-wiseALL'!$A:$A,$B25,'[2]Level-wiseALL'!X:X)</f>
        <v>0</v>
      </c>
      <c r="AB25" s="98">
        <f t="shared" si="8"/>
        <v>0</v>
      </c>
      <c r="AC25" s="98">
        <f t="shared" si="9"/>
        <v>231704</v>
      </c>
      <c r="AD25" s="98">
        <f t="shared" si="0"/>
        <v>135276</v>
      </c>
      <c r="AE25" s="98">
        <f t="shared" si="10"/>
        <v>366980</v>
      </c>
      <c r="AF25" s="105">
        <f t="shared" si="11"/>
        <v>235.24358974358975</v>
      </c>
    </row>
    <row r="26" spans="1:32" s="94" customFormat="1" ht="21.75" customHeight="1">
      <c r="A26" s="95">
        <v>22</v>
      </c>
      <c r="B26" s="99" t="s">
        <v>35</v>
      </c>
      <c r="C26" s="225">
        <f>'7AllSAAct'!AG27</f>
        <v>17</v>
      </c>
      <c r="D26" s="225">
        <f>'7AllSAAct'!AH27</f>
        <v>0</v>
      </c>
      <c r="E26" s="98">
        <f>SUMIF('[2]Level-wiseALL'!$A:$A,$B26,'[2]Level-wiseALL'!B:B)</f>
        <v>0</v>
      </c>
      <c r="F26" s="98">
        <f>SUMIF('[2]Level-wiseALL'!$A:$A,$B26,'[2]Level-wiseALL'!C:C)</f>
        <v>0</v>
      </c>
      <c r="G26" s="98">
        <f t="shared" si="1"/>
        <v>0</v>
      </c>
      <c r="H26" s="98">
        <f>SUMIF('[2]Level-wiseALL'!$A:$A,$B26,'[2]Level-wiseALL'!E:E)</f>
        <v>0</v>
      </c>
      <c r="I26" s="98">
        <f>SUMIF('[2]Level-wiseALL'!$A:$A,$B26,'[2]Level-wiseALL'!F:F)</f>
        <v>0</v>
      </c>
      <c r="J26" s="98">
        <f t="shared" si="2"/>
        <v>0</v>
      </c>
      <c r="K26" s="98">
        <f>SUMIF('[2]Level-wiseALL'!$A:$A,$B26,'[2]Level-wiseALL'!H:H)</f>
        <v>0</v>
      </c>
      <c r="L26" s="98">
        <f>SUMIF('[2]Level-wiseALL'!$A:$A,$B26,'[2]Level-wiseALL'!I:I)</f>
        <v>0</v>
      </c>
      <c r="M26" s="98">
        <f t="shared" si="3"/>
        <v>0</v>
      </c>
      <c r="N26" s="98">
        <f>SUMIF('[2]Level-wiseALL'!$A:$A,$B26,'[2]Level-wiseALL'!K:K)</f>
        <v>0</v>
      </c>
      <c r="O26" s="98">
        <f>SUMIF('[2]Level-wiseALL'!$A:$A,$B26,'[2]Level-wiseALL'!L:L)</f>
        <v>0</v>
      </c>
      <c r="P26" s="98">
        <f t="shared" si="4"/>
        <v>0</v>
      </c>
      <c r="Q26" s="98">
        <f>SUMIF('[2]Level-wiseALL'!$A:$A,$B26,'[2]Level-wiseALL'!N:N)</f>
        <v>0</v>
      </c>
      <c r="R26" s="98">
        <f>SUMIF('[2]Level-wiseALL'!$A:$A,$B26,'[2]Level-wiseALL'!O:O)</f>
        <v>0</v>
      </c>
      <c r="S26" s="98">
        <f t="shared" si="5"/>
        <v>0</v>
      </c>
      <c r="T26" s="98">
        <f>SUMIF('[2]Level-wiseALL'!$A:$A,$B26,'[2]Level-wiseALL'!Q:Q)</f>
        <v>0</v>
      </c>
      <c r="U26" s="98">
        <f>SUMIF('[2]Level-wiseALL'!$A:$A,$B26,'[2]Level-wiseALL'!R:R)</f>
        <v>0</v>
      </c>
      <c r="V26" s="98">
        <f t="shared" si="6"/>
        <v>0</v>
      </c>
      <c r="W26" s="98">
        <f>SUMIF('[2]Level-wiseALL'!$A:$A,$B26,'[2]Level-wiseALL'!T:T)</f>
        <v>0</v>
      </c>
      <c r="X26" s="98">
        <f>SUMIF('[2]Level-wiseALL'!$A:$A,$B26,'[2]Level-wiseALL'!U:U)</f>
        <v>0</v>
      </c>
      <c r="Y26" s="98">
        <f t="shared" si="7"/>
        <v>0</v>
      </c>
      <c r="Z26" s="98">
        <f>SUMIF('[2]Level-wiseALL'!$A:$A,$B26,'[2]Level-wiseALL'!W:W)</f>
        <v>0</v>
      </c>
      <c r="AA26" s="98">
        <f>SUMIF('[2]Level-wiseALL'!$A:$A,$B26,'[2]Level-wiseALL'!X:X)</f>
        <v>0</v>
      </c>
      <c r="AB26" s="98">
        <f t="shared" si="8"/>
        <v>0</v>
      </c>
      <c r="AC26" s="98">
        <f t="shared" si="9"/>
        <v>0</v>
      </c>
      <c r="AD26" s="98">
        <f t="shared" si="0"/>
        <v>0</v>
      </c>
      <c r="AE26" s="98">
        <f t="shared" si="10"/>
        <v>0</v>
      </c>
      <c r="AF26" s="105"/>
    </row>
    <row r="27" spans="1:32" s="94" customFormat="1" ht="21.75" customHeight="1">
      <c r="A27" s="95">
        <v>23</v>
      </c>
      <c r="B27" s="99" t="s">
        <v>36</v>
      </c>
      <c r="C27" s="225">
        <f>'7AllSAAct'!AG28</f>
        <v>21</v>
      </c>
      <c r="D27" s="225">
        <f>'7AllSAAct'!AH28</f>
        <v>13</v>
      </c>
      <c r="E27" s="98">
        <f>SUMIF('[2]Level-wiseALL'!$A:$A,$B27,'[2]Level-wiseALL'!B:B)</f>
        <v>0</v>
      </c>
      <c r="F27" s="98">
        <f>SUMIF('[2]Level-wiseALL'!$A:$A,$B27,'[2]Level-wiseALL'!C:C)</f>
        <v>0</v>
      </c>
      <c r="G27" s="98">
        <f t="shared" si="1"/>
        <v>0</v>
      </c>
      <c r="H27" s="98">
        <f>SUMIF('[2]Level-wiseALL'!$A:$A,$B27,'[2]Level-wiseALL'!E:E)</f>
        <v>0</v>
      </c>
      <c r="I27" s="98">
        <f>SUMIF('[2]Level-wiseALL'!$A:$A,$B27,'[2]Level-wiseALL'!F:F)</f>
        <v>0</v>
      </c>
      <c r="J27" s="98">
        <f t="shared" si="2"/>
        <v>0</v>
      </c>
      <c r="K27" s="98">
        <f>SUMIF('[2]Level-wiseALL'!$A:$A,$B27,'[2]Level-wiseALL'!H:H)</f>
        <v>109</v>
      </c>
      <c r="L27" s="98">
        <f>SUMIF('[2]Level-wiseALL'!$A:$A,$B27,'[2]Level-wiseALL'!I:I)</f>
        <v>34</v>
      </c>
      <c r="M27" s="98">
        <f t="shared" si="3"/>
        <v>143</v>
      </c>
      <c r="N27" s="98">
        <f>SUMIF('[2]Level-wiseALL'!$A:$A,$B27,'[2]Level-wiseALL'!K:K)</f>
        <v>4</v>
      </c>
      <c r="O27" s="98">
        <f>SUMIF('[2]Level-wiseALL'!$A:$A,$B27,'[2]Level-wiseALL'!L:L)</f>
        <v>182</v>
      </c>
      <c r="P27" s="98">
        <f t="shared" si="4"/>
        <v>186</v>
      </c>
      <c r="Q27" s="98">
        <f>SUMIF('[2]Level-wiseALL'!$A:$A,$B27,'[2]Level-wiseALL'!N:N)</f>
        <v>0</v>
      </c>
      <c r="R27" s="98">
        <f>SUMIF('[2]Level-wiseALL'!$A:$A,$B27,'[2]Level-wiseALL'!O:O)</f>
        <v>0</v>
      </c>
      <c r="S27" s="98">
        <f t="shared" si="5"/>
        <v>0</v>
      </c>
      <c r="T27" s="98">
        <f>SUMIF('[2]Level-wiseALL'!$A:$A,$B27,'[2]Level-wiseALL'!Q:Q)</f>
        <v>709</v>
      </c>
      <c r="U27" s="98">
        <f>SUMIF('[2]Level-wiseALL'!$A:$A,$B27,'[2]Level-wiseALL'!R:R)</f>
        <v>1291</v>
      </c>
      <c r="V27" s="98">
        <f t="shared" si="6"/>
        <v>2000</v>
      </c>
      <c r="W27" s="98">
        <f>SUMIF('[2]Level-wiseALL'!$A:$A,$B27,'[2]Level-wiseALL'!T:T)</f>
        <v>0</v>
      </c>
      <c r="X27" s="98">
        <f>SUMIF('[2]Level-wiseALL'!$A:$A,$B27,'[2]Level-wiseALL'!U:U)</f>
        <v>0</v>
      </c>
      <c r="Y27" s="98">
        <f t="shared" si="7"/>
        <v>0</v>
      </c>
      <c r="Z27" s="98">
        <f>SUMIF('[2]Level-wiseALL'!$A:$A,$B27,'[2]Level-wiseALL'!W:W)</f>
        <v>0</v>
      </c>
      <c r="AA27" s="98">
        <f>SUMIF('[2]Level-wiseALL'!$A:$A,$B27,'[2]Level-wiseALL'!X:X)</f>
        <v>0</v>
      </c>
      <c r="AB27" s="98">
        <f t="shared" si="8"/>
        <v>0</v>
      </c>
      <c r="AC27" s="98">
        <f t="shared" si="9"/>
        <v>822</v>
      </c>
      <c r="AD27" s="98">
        <f t="shared" si="0"/>
        <v>1507</v>
      </c>
      <c r="AE27" s="98">
        <f t="shared" si="10"/>
        <v>2329</v>
      </c>
      <c r="AF27" s="105">
        <f t="shared" si="11"/>
        <v>179.15384615384616</v>
      </c>
    </row>
    <row r="28" spans="1:32" s="94" customFormat="1" ht="21.75" customHeight="1">
      <c r="A28" s="95">
        <v>24</v>
      </c>
      <c r="B28" s="99" t="s">
        <v>37</v>
      </c>
      <c r="C28" s="225">
        <f>'7AllSAAct'!AG29</f>
        <v>9</v>
      </c>
      <c r="D28" s="225">
        <f>'7AllSAAct'!AH29</f>
        <v>9</v>
      </c>
      <c r="E28" s="98">
        <f>SUMIF('[2]Level-wiseALL'!$A:$A,$B28,'[2]Level-wiseALL'!B:B)</f>
        <v>0</v>
      </c>
      <c r="F28" s="98">
        <f>SUMIF('[2]Level-wiseALL'!$A:$A,$B28,'[2]Level-wiseALL'!C:C)</f>
        <v>0</v>
      </c>
      <c r="G28" s="98">
        <f t="shared" si="1"/>
        <v>0</v>
      </c>
      <c r="H28" s="98">
        <f>SUMIF('[2]Level-wiseALL'!$A:$A,$B28,'[2]Level-wiseALL'!E:E)</f>
        <v>0</v>
      </c>
      <c r="I28" s="98">
        <f>SUMIF('[2]Level-wiseALL'!$A:$A,$B28,'[2]Level-wiseALL'!F:F)</f>
        <v>0</v>
      </c>
      <c r="J28" s="98">
        <f t="shared" si="2"/>
        <v>0</v>
      </c>
      <c r="K28" s="98">
        <f>SUMIF('[2]Level-wiseALL'!$A:$A,$B28,'[2]Level-wiseALL'!H:H)</f>
        <v>0</v>
      </c>
      <c r="L28" s="98">
        <f>SUMIF('[2]Level-wiseALL'!$A:$A,$B28,'[2]Level-wiseALL'!I:I)</f>
        <v>0</v>
      </c>
      <c r="M28" s="98">
        <f t="shared" si="3"/>
        <v>0</v>
      </c>
      <c r="N28" s="98">
        <f>SUMIF('[2]Level-wiseALL'!$A:$A,$B28,'[2]Level-wiseALL'!K:K)</f>
        <v>6</v>
      </c>
      <c r="O28" s="98">
        <f>SUMIF('[2]Level-wiseALL'!$A:$A,$B28,'[2]Level-wiseALL'!L:L)</f>
        <v>13</v>
      </c>
      <c r="P28" s="98">
        <f t="shared" si="4"/>
        <v>19</v>
      </c>
      <c r="Q28" s="98">
        <f>SUMIF('[2]Level-wiseALL'!$A:$A,$B28,'[2]Level-wiseALL'!N:N)</f>
        <v>0</v>
      </c>
      <c r="R28" s="98">
        <f>SUMIF('[2]Level-wiseALL'!$A:$A,$B28,'[2]Level-wiseALL'!O:O)</f>
        <v>0</v>
      </c>
      <c r="S28" s="98">
        <f t="shared" si="5"/>
        <v>0</v>
      </c>
      <c r="T28" s="98">
        <f>SUMIF('[2]Level-wiseALL'!$A:$A,$B28,'[2]Level-wiseALL'!Q:Q)</f>
        <v>357</v>
      </c>
      <c r="U28" s="98">
        <f>SUMIF('[2]Level-wiseALL'!$A:$A,$B28,'[2]Level-wiseALL'!R:R)</f>
        <v>923</v>
      </c>
      <c r="V28" s="98">
        <f t="shared" si="6"/>
        <v>1280</v>
      </c>
      <c r="W28" s="98">
        <f>SUMIF('[2]Level-wiseALL'!$A:$A,$B28,'[2]Level-wiseALL'!T:T)</f>
        <v>5</v>
      </c>
      <c r="X28" s="98">
        <f>SUMIF('[2]Level-wiseALL'!$A:$A,$B28,'[2]Level-wiseALL'!U:U)</f>
        <v>20</v>
      </c>
      <c r="Y28" s="98">
        <f t="shared" si="7"/>
        <v>25</v>
      </c>
      <c r="Z28" s="98">
        <f>SUMIF('[2]Level-wiseALL'!$A:$A,$B28,'[2]Level-wiseALL'!W:W)</f>
        <v>0</v>
      </c>
      <c r="AA28" s="98">
        <f>SUMIF('[2]Level-wiseALL'!$A:$A,$B28,'[2]Level-wiseALL'!X:X)</f>
        <v>0</v>
      </c>
      <c r="AB28" s="98">
        <f t="shared" si="8"/>
        <v>0</v>
      </c>
      <c r="AC28" s="98">
        <f t="shared" si="9"/>
        <v>368</v>
      </c>
      <c r="AD28" s="98">
        <f t="shared" si="0"/>
        <v>956</v>
      </c>
      <c r="AE28" s="98">
        <f t="shared" si="10"/>
        <v>1324</v>
      </c>
      <c r="AF28" s="105">
        <f t="shared" si="11"/>
        <v>147.11111111111111</v>
      </c>
    </row>
    <row r="29" spans="1:32" s="94" customFormat="1" ht="21.75" customHeight="1">
      <c r="A29" s="95">
        <v>25</v>
      </c>
      <c r="B29" s="99" t="s">
        <v>38</v>
      </c>
      <c r="C29" s="225">
        <f>'7AllSAAct'!AG30</f>
        <v>9</v>
      </c>
      <c r="D29" s="225">
        <f>'7AllSAAct'!AH30</f>
        <v>6</v>
      </c>
      <c r="E29" s="98">
        <f>SUMIF('[2]Level-wiseALL'!$A:$A,$B29,'[2]Level-wiseALL'!B:B)</f>
        <v>0</v>
      </c>
      <c r="F29" s="98">
        <f>SUMIF('[2]Level-wiseALL'!$A:$A,$B29,'[2]Level-wiseALL'!C:C)</f>
        <v>0</v>
      </c>
      <c r="G29" s="98">
        <f t="shared" si="1"/>
        <v>0</v>
      </c>
      <c r="H29" s="98">
        <f>SUMIF('[2]Level-wiseALL'!$A:$A,$B29,'[2]Level-wiseALL'!E:E)</f>
        <v>0</v>
      </c>
      <c r="I29" s="98">
        <f>SUMIF('[2]Level-wiseALL'!$A:$A,$B29,'[2]Level-wiseALL'!F:F)</f>
        <v>0</v>
      </c>
      <c r="J29" s="98">
        <f t="shared" si="2"/>
        <v>0</v>
      </c>
      <c r="K29" s="98">
        <f>SUMIF('[2]Level-wiseALL'!$A:$A,$B29,'[2]Level-wiseALL'!H:H)</f>
        <v>0</v>
      </c>
      <c r="L29" s="98">
        <f>SUMIF('[2]Level-wiseALL'!$A:$A,$B29,'[2]Level-wiseALL'!I:I)</f>
        <v>0</v>
      </c>
      <c r="M29" s="98">
        <f t="shared" si="3"/>
        <v>0</v>
      </c>
      <c r="N29" s="98">
        <f>SUMIF('[2]Level-wiseALL'!$A:$A,$B29,'[2]Level-wiseALL'!K:K)</f>
        <v>0</v>
      </c>
      <c r="O29" s="98">
        <f>SUMIF('[2]Level-wiseALL'!$A:$A,$B29,'[2]Level-wiseALL'!L:L)</f>
        <v>0</v>
      </c>
      <c r="P29" s="98">
        <f t="shared" si="4"/>
        <v>0</v>
      </c>
      <c r="Q29" s="98">
        <f>SUMIF('[2]Level-wiseALL'!$A:$A,$B29,'[2]Level-wiseALL'!N:N)</f>
        <v>0</v>
      </c>
      <c r="R29" s="98">
        <f>SUMIF('[2]Level-wiseALL'!$A:$A,$B29,'[2]Level-wiseALL'!O:O)</f>
        <v>0</v>
      </c>
      <c r="S29" s="98">
        <f t="shared" si="5"/>
        <v>0</v>
      </c>
      <c r="T29" s="98">
        <f>SUMIF('[2]Level-wiseALL'!$A:$A,$B29,'[2]Level-wiseALL'!Q:Q)</f>
        <v>393</v>
      </c>
      <c r="U29" s="98">
        <f>SUMIF('[2]Level-wiseALL'!$A:$A,$B29,'[2]Level-wiseALL'!R:R)</f>
        <v>283</v>
      </c>
      <c r="V29" s="98">
        <f t="shared" si="6"/>
        <v>676</v>
      </c>
      <c r="W29" s="98">
        <f>SUMIF('[2]Level-wiseALL'!$A:$A,$B29,'[2]Level-wiseALL'!T:T)</f>
        <v>0</v>
      </c>
      <c r="X29" s="98">
        <f>SUMIF('[2]Level-wiseALL'!$A:$A,$B29,'[2]Level-wiseALL'!U:U)</f>
        <v>0</v>
      </c>
      <c r="Y29" s="98">
        <f t="shared" si="7"/>
        <v>0</v>
      </c>
      <c r="Z29" s="98">
        <f>SUMIF('[2]Level-wiseALL'!$A:$A,$B29,'[2]Level-wiseALL'!W:W)</f>
        <v>0</v>
      </c>
      <c r="AA29" s="98">
        <f>SUMIF('[2]Level-wiseALL'!$A:$A,$B29,'[2]Level-wiseALL'!X:X)</f>
        <v>0</v>
      </c>
      <c r="AB29" s="98">
        <f t="shared" si="8"/>
        <v>0</v>
      </c>
      <c r="AC29" s="98">
        <f t="shared" si="9"/>
        <v>393</v>
      </c>
      <c r="AD29" s="98">
        <f t="shared" si="0"/>
        <v>283</v>
      </c>
      <c r="AE29" s="98">
        <f t="shared" si="10"/>
        <v>676</v>
      </c>
      <c r="AF29" s="105">
        <f t="shared" si="11"/>
        <v>112.66666666666667</v>
      </c>
    </row>
    <row r="30" spans="1:32" s="94" customFormat="1" ht="21.75" customHeight="1">
      <c r="A30" s="95">
        <v>26</v>
      </c>
      <c r="B30" s="99" t="s">
        <v>39</v>
      </c>
      <c r="C30" s="225">
        <f>'7AllSAAct'!AG31</f>
        <v>260</v>
      </c>
      <c r="D30" s="225">
        <f>'7AllSAAct'!AH31</f>
        <v>156</v>
      </c>
      <c r="E30" s="98">
        <f>SUMIF('[2]Level-wiseALL'!$A:$A,$B30,'[2]Level-wiseALL'!B:B)</f>
        <v>13</v>
      </c>
      <c r="F30" s="98">
        <f>SUMIF('[2]Level-wiseALL'!$A:$A,$B30,'[2]Level-wiseALL'!C:C)</f>
        <v>5</v>
      </c>
      <c r="G30" s="98">
        <f t="shared" si="1"/>
        <v>18</v>
      </c>
      <c r="H30" s="98">
        <f>SUMIF('[2]Level-wiseALL'!$A:$A,$B30,'[2]Level-wiseALL'!E:E)</f>
        <v>0</v>
      </c>
      <c r="I30" s="98">
        <f>SUMIF('[2]Level-wiseALL'!$A:$A,$B30,'[2]Level-wiseALL'!F:F)</f>
        <v>0</v>
      </c>
      <c r="J30" s="98">
        <f t="shared" si="2"/>
        <v>0</v>
      </c>
      <c r="K30" s="98">
        <f>SUMIF('[2]Level-wiseALL'!$A:$A,$B30,'[2]Level-wiseALL'!H:H)</f>
        <v>1958</v>
      </c>
      <c r="L30" s="98">
        <f>SUMIF('[2]Level-wiseALL'!$A:$A,$B30,'[2]Level-wiseALL'!I:I)</f>
        <v>81</v>
      </c>
      <c r="M30" s="98">
        <f t="shared" si="3"/>
        <v>2039</v>
      </c>
      <c r="N30" s="98">
        <f>SUMIF('[2]Level-wiseALL'!$A:$A,$B30,'[2]Level-wiseALL'!K:K)</f>
        <v>654</v>
      </c>
      <c r="O30" s="98">
        <f>SUMIF('[2]Level-wiseALL'!$A:$A,$B30,'[2]Level-wiseALL'!L:L)</f>
        <v>153</v>
      </c>
      <c r="P30" s="98">
        <f t="shared" si="4"/>
        <v>807</v>
      </c>
      <c r="Q30" s="98">
        <f>SUMIF('[2]Level-wiseALL'!$A:$A,$B30,'[2]Level-wiseALL'!N:N)</f>
        <v>441</v>
      </c>
      <c r="R30" s="98">
        <f>SUMIF('[2]Level-wiseALL'!$A:$A,$B30,'[2]Level-wiseALL'!O:O)</f>
        <v>158</v>
      </c>
      <c r="S30" s="98">
        <f t="shared" si="5"/>
        <v>599</v>
      </c>
      <c r="T30" s="98">
        <f>SUMIF('[2]Level-wiseALL'!$A:$A,$B30,'[2]Level-wiseALL'!Q:Q)</f>
        <v>46892</v>
      </c>
      <c r="U30" s="98">
        <f>SUMIF('[2]Level-wiseALL'!$A:$A,$B30,'[2]Level-wiseALL'!R:R)</f>
        <v>10404</v>
      </c>
      <c r="V30" s="98">
        <f t="shared" si="6"/>
        <v>57296</v>
      </c>
      <c r="W30" s="98">
        <f>SUMIF('[2]Level-wiseALL'!$A:$A,$B30,'[2]Level-wiseALL'!T:T)</f>
        <v>5840</v>
      </c>
      <c r="X30" s="98">
        <f>SUMIF('[2]Level-wiseALL'!$A:$A,$B30,'[2]Level-wiseALL'!U:U)</f>
        <v>5748</v>
      </c>
      <c r="Y30" s="98">
        <f t="shared" si="7"/>
        <v>11588</v>
      </c>
      <c r="Z30" s="98">
        <f>SUMIF('[2]Level-wiseALL'!$A:$A,$B30,'[2]Level-wiseALL'!W:W)</f>
        <v>0</v>
      </c>
      <c r="AA30" s="98">
        <f>SUMIF('[2]Level-wiseALL'!$A:$A,$B30,'[2]Level-wiseALL'!X:X)</f>
        <v>0</v>
      </c>
      <c r="AB30" s="98">
        <f t="shared" si="8"/>
        <v>0</v>
      </c>
      <c r="AC30" s="98">
        <f t="shared" si="9"/>
        <v>55798</v>
      </c>
      <c r="AD30" s="98">
        <f t="shared" si="0"/>
        <v>16549</v>
      </c>
      <c r="AE30" s="98">
        <f t="shared" si="10"/>
        <v>72347</v>
      </c>
      <c r="AF30" s="105">
        <f t="shared" si="11"/>
        <v>463.7628205128205</v>
      </c>
    </row>
    <row r="31" spans="1:32" s="94" customFormat="1" ht="21.75" customHeight="1">
      <c r="A31" s="95">
        <v>27</v>
      </c>
      <c r="B31" s="99" t="s">
        <v>40</v>
      </c>
      <c r="C31" s="225">
        <f>'7AllSAAct'!AG32</f>
        <v>56</v>
      </c>
      <c r="D31" s="225">
        <f>'7AllSAAct'!AH32</f>
        <v>12</v>
      </c>
      <c r="E31" s="98">
        <f>SUMIF('[2]Level-wiseALL'!$A:$A,$B31,'[2]Level-wiseALL'!B:B)</f>
        <v>0</v>
      </c>
      <c r="F31" s="98">
        <f>SUMIF('[2]Level-wiseALL'!$A:$A,$B31,'[2]Level-wiseALL'!C:C)</f>
        <v>0</v>
      </c>
      <c r="G31" s="98">
        <f t="shared" si="1"/>
        <v>0</v>
      </c>
      <c r="H31" s="98">
        <f>SUMIF('[2]Level-wiseALL'!$A:$A,$B31,'[2]Level-wiseALL'!E:E)</f>
        <v>0</v>
      </c>
      <c r="I31" s="98">
        <f>SUMIF('[2]Level-wiseALL'!$A:$A,$B31,'[2]Level-wiseALL'!F:F)</f>
        <v>0</v>
      </c>
      <c r="J31" s="98">
        <f t="shared" si="2"/>
        <v>0</v>
      </c>
      <c r="K31" s="98">
        <f>SUMIF('[2]Level-wiseALL'!$A:$A,$B31,'[2]Level-wiseALL'!H:H)</f>
        <v>0</v>
      </c>
      <c r="L31" s="98">
        <f>SUMIF('[2]Level-wiseALL'!$A:$A,$B31,'[2]Level-wiseALL'!I:I)</f>
        <v>0</v>
      </c>
      <c r="M31" s="98">
        <f t="shared" si="3"/>
        <v>0</v>
      </c>
      <c r="N31" s="98">
        <f>SUMIF('[2]Level-wiseALL'!$A:$A,$B31,'[2]Level-wiseALL'!K:K)</f>
        <v>0</v>
      </c>
      <c r="O31" s="98">
        <f>SUMIF('[2]Level-wiseALL'!$A:$A,$B31,'[2]Level-wiseALL'!L:L)</f>
        <v>0</v>
      </c>
      <c r="P31" s="98">
        <f t="shared" si="4"/>
        <v>0</v>
      </c>
      <c r="Q31" s="98">
        <f>SUMIF('[2]Level-wiseALL'!$A:$A,$B31,'[2]Level-wiseALL'!N:N)</f>
        <v>0</v>
      </c>
      <c r="R31" s="98">
        <f>SUMIF('[2]Level-wiseALL'!$A:$A,$B31,'[2]Level-wiseALL'!O:O)</f>
        <v>0</v>
      </c>
      <c r="S31" s="98">
        <f t="shared" si="5"/>
        <v>0</v>
      </c>
      <c r="T31" s="98">
        <f>SUMIF('[2]Level-wiseALL'!$A:$A,$B31,'[2]Level-wiseALL'!Q:Q)</f>
        <v>4112</v>
      </c>
      <c r="U31" s="98">
        <f>SUMIF('[2]Level-wiseALL'!$A:$A,$B31,'[2]Level-wiseALL'!R:R)</f>
        <v>1739</v>
      </c>
      <c r="V31" s="98">
        <f t="shared" si="6"/>
        <v>5851</v>
      </c>
      <c r="W31" s="98">
        <f>SUMIF('[2]Level-wiseALL'!$A:$A,$B31,'[2]Level-wiseALL'!T:T)</f>
        <v>0</v>
      </c>
      <c r="X31" s="98">
        <f>SUMIF('[2]Level-wiseALL'!$A:$A,$B31,'[2]Level-wiseALL'!U:U)</f>
        <v>0</v>
      </c>
      <c r="Y31" s="98">
        <f t="shared" si="7"/>
        <v>0</v>
      </c>
      <c r="Z31" s="98">
        <f>SUMIF('[2]Level-wiseALL'!$A:$A,$B31,'[2]Level-wiseALL'!W:W)</f>
        <v>0</v>
      </c>
      <c r="AA31" s="98">
        <f>SUMIF('[2]Level-wiseALL'!$A:$A,$B31,'[2]Level-wiseALL'!X:X)</f>
        <v>0</v>
      </c>
      <c r="AB31" s="98">
        <f t="shared" si="8"/>
        <v>0</v>
      </c>
      <c r="AC31" s="98">
        <f t="shared" si="9"/>
        <v>4112</v>
      </c>
      <c r="AD31" s="98">
        <f t="shared" si="0"/>
        <v>1739</v>
      </c>
      <c r="AE31" s="98">
        <f t="shared" si="10"/>
        <v>5851</v>
      </c>
      <c r="AF31" s="105">
        <f t="shared" si="11"/>
        <v>487.58333333333331</v>
      </c>
    </row>
    <row r="32" spans="1:32" s="94" customFormat="1" ht="21.75" customHeight="1">
      <c r="A32" s="95">
        <v>28</v>
      </c>
      <c r="B32" s="99" t="s">
        <v>41</v>
      </c>
      <c r="C32" s="225">
        <f>'7AllSAAct'!AG33</f>
        <v>318</v>
      </c>
      <c r="D32" s="225">
        <f>'7AllSAAct'!AH33</f>
        <v>134</v>
      </c>
      <c r="E32" s="98">
        <f>SUMIF('[2]Level-wiseALL'!$A:$A,$B32,'[2]Level-wiseALL'!B:B)</f>
        <v>0</v>
      </c>
      <c r="F32" s="98">
        <f>SUMIF('[2]Level-wiseALL'!$A:$A,$B32,'[2]Level-wiseALL'!C:C)</f>
        <v>0</v>
      </c>
      <c r="G32" s="98">
        <f t="shared" si="1"/>
        <v>0</v>
      </c>
      <c r="H32" s="98">
        <f>SUMIF('[2]Level-wiseALL'!$A:$A,$B32,'[2]Level-wiseALL'!E:E)</f>
        <v>0</v>
      </c>
      <c r="I32" s="98">
        <f>SUMIF('[2]Level-wiseALL'!$A:$A,$B32,'[2]Level-wiseALL'!F:F)</f>
        <v>0</v>
      </c>
      <c r="J32" s="98">
        <f t="shared" si="2"/>
        <v>0</v>
      </c>
      <c r="K32" s="98">
        <f>SUMIF('[2]Level-wiseALL'!$A:$A,$B32,'[2]Level-wiseALL'!H:H)</f>
        <v>0</v>
      </c>
      <c r="L32" s="98">
        <f>SUMIF('[2]Level-wiseALL'!$A:$A,$B32,'[2]Level-wiseALL'!I:I)</f>
        <v>26</v>
      </c>
      <c r="M32" s="98">
        <f t="shared" si="3"/>
        <v>26</v>
      </c>
      <c r="N32" s="98">
        <f>SUMIF('[2]Level-wiseALL'!$A:$A,$B32,'[2]Level-wiseALL'!K:K)</f>
        <v>69</v>
      </c>
      <c r="O32" s="98">
        <f>SUMIF('[2]Level-wiseALL'!$A:$A,$B32,'[2]Level-wiseALL'!L:L)</f>
        <v>623</v>
      </c>
      <c r="P32" s="98">
        <f t="shared" si="4"/>
        <v>692</v>
      </c>
      <c r="Q32" s="98">
        <f>SUMIF('[2]Level-wiseALL'!$A:$A,$B32,'[2]Level-wiseALL'!N:N)</f>
        <v>118</v>
      </c>
      <c r="R32" s="98">
        <f>SUMIF('[2]Level-wiseALL'!$A:$A,$B32,'[2]Level-wiseALL'!O:O)</f>
        <v>95</v>
      </c>
      <c r="S32" s="98">
        <f t="shared" si="5"/>
        <v>213</v>
      </c>
      <c r="T32" s="98">
        <f>SUMIF('[2]Level-wiseALL'!$A:$A,$B32,'[2]Level-wiseALL'!Q:Q)</f>
        <v>78973</v>
      </c>
      <c r="U32" s="98">
        <f>SUMIF('[2]Level-wiseALL'!$A:$A,$B32,'[2]Level-wiseALL'!R:R)</f>
        <v>14664</v>
      </c>
      <c r="V32" s="98">
        <f t="shared" si="6"/>
        <v>93637</v>
      </c>
      <c r="W32" s="98">
        <f>SUMIF('[2]Level-wiseALL'!$A:$A,$B32,'[2]Level-wiseALL'!T:T)</f>
        <v>15</v>
      </c>
      <c r="X32" s="98">
        <f>SUMIF('[2]Level-wiseALL'!$A:$A,$B32,'[2]Level-wiseALL'!U:U)</f>
        <v>89</v>
      </c>
      <c r="Y32" s="98">
        <f t="shared" si="7"/>
        <v>104</v>
      </c>
      <c r="Z32" s="98">
        <f>SUMIF('[2]Level-wiseALL'!$A:$A,$B32,'[2]Level-wiseALL'!W:W)</f>
        <v>0</v>
      </c>
      <c r="AA32" s="98">
        <f>SUMIF('[2]Level-wiseALL'!$A:$A,$B32,'[2]Level-wiseALL'!X:X)</f>
        <v>0</v>
      </c>
      <c r="AB32" s="98">
        <f t="shared" si="8"/>
        <v>0</v>
      </c>
      <c r="AC32" s="98">
        <f t="shared" si="9"/>
        <v>79175</v>
      </c>
      <c r="AD32" s="98">
        <f t="shared" si="0"/>
        <v>15497</v>
      </c>
      <c r="AE32" s="98">
        <f t="shared" si="10"/>
        <v>94672</v>
      </c>
      <c r="AF32" s="105">
        <f t="shared" si="11"/>
        <v>706.50746268656712</v>
      </c>
    </row>
    <row r="33" spans="1:32" s="94" customFormat="1" ht="21.75" customHeight="1">
      <c r="A33" s="95">
        <v>29</v>
      </c>
      <c r="B33" s="99" t="s">
        <v>42</v>
      </c>
      <c r="C33" s="225">
        <f>'7AllSAAct'!AG34</f>
        <v>552</v>
      </c>
      <c r="D33" s="225">
        <f>'7AllSAAct'!AH34</f>
        <v>191</v>
      </c>
      <c r="E33" s="98">
        <f>SUMIF('[2]Level-wiseALL'!$A:$A,$B33,'[2]Level-wiseALL'!B:B)</f>
        <v>28</v>
      </c>
      <c r="F33" s="98">
        <f>SUMIF('[2]Level-wiseALL'!$A:$A,$B33,'[2]Level-wiseALL'!C:C)</f>
        <v>43</v>
      </c>
      <c r="G33" s="98">
        <f t="shared" si="1"/>
        <v>71</v>
      </c>
      <c r="H33" s="98">
        <f>SUMIF('[2]Level-wiseALL'!$A:$A,$B33,'[2]Level-wiseALL'!E:E)</f>
        <v>0</v>
      </c>
      <c r="I33" s="98">
        <f>SUMIF('[2]Level-wiseALL'!$A:$A,$B33,'[2]Level-wiseALL'!F:F)</f>
        <v>0</v>
      </c>
      <c r="J33" s="98">
        <f t="shared" si="2"/>
        <v>0</v>
      </c>
      <c r="K33" s="98">
        <f>SUMIF('[2]Level-wiseALL'!$A:$A,$B33,'[2]Level-wiseALL'!H:H)</f>
        <v>18</v>
      </c>
      <c r="L33" s="98">
        <f>SUMIF('[2]Level-wiseALL'!$A:$A,$B33,'[2]Level-wiseALL'!I:I)</f>
        <v>39</v>
      </c>
      <c r="M33" s="98">
        <f t="shared" si="3"/>
        <v>57</v>
      </c>
      <c r="N33" s="98">
        <f>SUMIF('[2]Level-wiseALL'!$A:$A,$B33,'[2]Level-wiseALL'!K:K)</f>
        <v>607</v>
      </c>
      <c r="O33" s="98">
        <f>SUMIF('[2]Level-wiseALL'!$A:$A,$B33,'[2]Level-wiseALL'!L:L)</f>
        <v>765</v>
      </c>
      <c r="P33" s="98">
        <f t="shared" si="4"/>
        <v>1372</v>
      </c>
      <c r="Q33" s="98">
        <f>SUMIF('[2]Level-wiseALL'!$A:$A,$B33,'[2]Level-wiseALL'!N:N)</f>
        <v>546</v>
      </c>
      <c r="R33" s="98">
        <f>SUMIF('[2]Level-wiseALL'!$A:$A,$B33,'[2]Level-wiseALL'!O:O)</f>
        <v>231</v>
      </c>
      <c r="S33" s="98">
        <f t="shared" si="5"/>
        <v>777</v>
      </c>
      <c r="T33" s="98">
        <f>SUMIF('[2]Level-wiseALL'!$A:$A,$B33,'[2]Level-wiseALL'!Q:Q)</f>
        <v>28867</v>
      </c>
      <c r="U33" s="98">
        <f>SUMIF('[2]Level-wiseALL'!$A:$A,$B33,'[2]Level-wiseALL'!R:R)</f>
        <v>5277</v>
      </c>
      <c r="V33" s="98">
        <f t="shared" si="6"/>
        <v>34144</v>
      </c>
      <c r="W33" s="98">
        <f>SUMIF('[2]Level-wiseALL'!$A:$A,$B33,'[2]Level-wiseALL'!T:T)</f>
        <v>2397</v>
      </c>
      <c r="X33" s="98">
        <f>SUMIF('[2]Level-wiseALL'!$A:$A,$B33,'[2]Level-wiseALL'!U:U)</f>
        <v>3624</v>
      </c>
      <c r="Y33" s="98">
        <f t="shared" si="7"/>
        <v>6021</v>
      </c>
      <c r="Z33" s="98">
        <f>SUMIF('[2]Level-wiseALL'!$A:$A,$B33,'[2]Level-wiseALL'!W:W)</f>
        <v>0</v>
      </c>
      <c r="AA33" s="98">
        <f>SUMIF('[2]Level-wiseALL'!$A:$A,$B33,'[2]Level-wiseALL'!X:X)</f>
        <v>0</v>
      </c>
      <c r="AB33" s="98">
        <f t="shared" si="8"/>
        <v>0</v>
      </c>
      <c r="AC33" s="98">
        <f t="shared" si="9"/>
        <v>32463</v>
      </c>
      <c r="AD33" s="98">
        <f t="shared" si="0"/>
        <v>9979</v>
      </c>
      <c r="AE33" s="98">
        <f t="shared" si="10"/>
        <v>42442</v>
      </c>
      <c r="AF33" s="105">
        <f t="shared" si="11"/>
        <v>222.20942408376965</v>
      </c>
    </row>
    <row r="34" spans="1:32" s="94" customFormat="1" ht="21.75" customHeight="1">
      <c r="A34" s="95">
        <v>30</v>
      </c>
      <c r="B34" s="99" t="s">
        <v>43</v>
      </c>
      <c r="C34" s="225">
        <f>'7AllSAAct'!AG35</f>
        <v>5</v>
      </c>
      <c r="D34" s="225">
        <f>'7AllSAAct'!AH35</f>
        <v>3</v>
      </c>
      <c r="E34" s="98">
        <f>SUMIF('[2]Level-wiseALL'!$A:$A,$B34,'[2]Level-wiseALL'!B:B)</f>
        <v>0</v>
      </c>
      <c r="F34" s="98">
        <f>SUMIF('[2]Level-wiseALL'!$A:$A,$B34,'[2]Level-wiseALL'!C:C)</f>
        <v>0</v>
      </c>
      <c r="G34" s="98">
        <f t="shared" si="1"/>
        <v>0</v>
      </c>
      <c r="H34" s="98">
        <f>SUMIF('[2]Level-wiseALL'!$A:$A,$B34,'[2]Level-wiseALL'!E:E)</f>
        <v>0</v>
      </c>
      <c r="I34" s="98">
        <f>SUMIF('[2]Level-wiseALL'!$A:$A,$B34,'[2]Level-wiseALL'!F:F)</f>
        <v>0</v>
      </c>
      <c r="J34" s="98">
        <f t="shared" si="2"/>
        <v>0</v>
      </c>
      <c r="K34" s="98">
        <f>SUMIF('[2]Level-wiseALL'!$A:$A,$B34,'[2]Level-wiseALL'!H:H)</f>
        <v>0</v>
      </c>
      <c r="L34" s="98">
        <f>SUMIF('[2]Level-wiseALL'!$A:$A,$B34,'[2]Level-wiseALL'!I:I)</f>
        <v>0</v>
      </c>
      <c r="M34" s="98">
        <f t="shared" si="3"/>
        <v>0</v>
      </c>
      <c r="N34" s="98">
        <f>SUMIF('[2]Level-wiseALL'!$A:$A,$B34,'[2]Level-wiseALL'!K:K)</f>
        <v>0</v>
      </c>
      <c r="O34" s="98">
        <f>SUMIF('[2]Level-wiseALL'!$A:$A,$B34,'[2]Level-wiseALL'!L:L)</f>
        <v>0</v>
      </c>
      <c r="P34" s="98">
        <f t="shared" si="4"/>
        <v>0</v>
      </c>
      <c r="Q34" s="98">
        <f>SUMIF('[2]Level-wiseALL'!$A:$A,$B34,'[2]Level-wiseALL'!N:N)</f>
        <v>0</v>
      </c>
      <c r="R34" s="98">
        <f>SUMIF('[2]Level-wiseALL'!$A:$A,$B34,'[2]Level-wiseALL'!O:O)</f>
        <v>0</v>
      </c>
      <c r="S34" s="98">
        <f t="shared" si="5"/>
        <v>0</v>
      </c>
      <c r="T34" s="98">
        <f>SUMIF('[2]Level-wiseALL'!$A:$A,$B34,'[2]Level-wiseALL'!Q:Q)</f>
        <v>517</v>
      </c>
      <c r="U34" s="98">
        <f>SUMIF('[2]Level-wiseALL'!$A:$A,$B34,'[2]Level-wiseALL'!R:R)</f>
        <v>266</v>
      </c>
      <c r="V34" s="98">
        <f t="shared" si="6"/>
        <v>783</v>
      </c>
      <c r="W34" s="98">
        <f>SUMIF('[2]Level-wiseALL'!$A:$A,$B34,'[2]Level-wiseALL'!T:T)</f>
        <v>0</v>
      </c>
      <c r="X34" s="98">
        <f>SUMIF('[2]Level-wiseALL'!$A:$A,$B34,'[2]Level-wiseALL'!U:U)</f>
        <v>40</v>
      </c>
      <c r="Y34" s="98">
        <f t="shared" si="7"/>
        <v>40</v>
      </c>
      <c r="Z34" s="98">
        <f>SUMIF('[2]Level-wiseALL'!$A:$A,$B34,'[2]Level-wiseALL'!W:W)</f>
        <v>0</v>
      </c>
      <c r="AA34" s="98">
        <f>SUMIF('[2]Level-wiseALL'!$A:$A,$B34,'[2]Level-wiseALL'!X:X)</f>
        <v>0</v>
      </c>
      <c r="AB34" s="98">
        <f t="shared" si="8"/>
        <v>0</v>
      </c>
      <c r="AC34" s="98">
        <f t="shared" si="9"/>
        <v>517</v>
      </c>
      <c r="AD34" s="98">
        <f t="shared" si="0"/>
        <v>306</v>
      </c>
      <c r="AE34" s="98">
        <f t="shared" si="10"/>
        <v>823</v>
      </c>
      <c r="AF34" s="105">
        <f t="shared" si="11"/>
        <v>274.33333333333331</v>
      </c>
    </row>
    <row r="35" spans="1:32" s="94" customFormat="1" ht="21.75" customHeight="1">
      <c r="A35" s="95">
        <v>31</v>
      </c>
      <c r="B35" s="99" t="s">
        <v>44</v>
      </c>
      <c r="C35" s="225">
        <f>'7AllSAAct'!AG36</f>
        <v>1154</v>
      </c>
      <c r="D35" s="225">
        <f>'7AllSAAct'!AH36</f>
        <v>1135</v>
      </c>
      <c r="E35" s="98">
        <f>SUMIF('[2]Level-wiseALL'!$A:$A,$B35,'[2]Level-wiseALL'!B:B)</f>
        <v>0</v>
      </c>
      <c r="F35" s="98">
        <f>SUMIF('[2]Level-wiseALL'!$A:$A,$B35,'[2]Level-wiseALL'!C:C)</f>
        <v>1</v>
      </c>
      <c r="G35" s="98">
        <f t="shared" si="1"/>
        <v>1</v>
      </c>
      <c r="H35" s="98">
        <f>SUMIF('[2]Level-wiseALL'!$A:$A,$B35,'[2]Level-wiseALL'!E:E)</f>
        <v>0</v>
      </c>
      <c r="I35" s="98">
        <f>SUMIF('[2]Level-wiseALL'!$A:$A,$B35,'[2]Level-wiseALL'!F:F)</f>
        <v>0</v>
      </c>
      <c r="J35" s="98">
        <f t="shared" si="2"/>
        <v>0</v>
      </c>
      <c r="K35" s="98">
        <f>SUMIF('[2]Level-wiseALL'!$A:$A,$B35,'[2]Level-wiseALL'!H:H)</f>
        <v>322</v>
      </c>
      <c r="L35" s="98">
        <f>SUMIF('[2]Level-wiseALL'!$A:$A,$B35,'[2]Level-wiseALL'!I:I)</f>
        <v>104</v>
      </c>
      <c r="M35" s="98">
        <f t="shared" si="3"/>
        <v>426</v>
      </c>
      <c r="N35" s="98">
        <f>SUMIF('[2]Level-wiseALL'!$A:$A,$B35,'[2]Level-wiseALL'!K:K)</f>
        <v>350</v>
      </c>
      <c r="O35" s="98">
        <f>SUMIF('[2]Level-wiseALL'!$A:$A,$B35,'[2]Level-wiseALL'!L:L)</f>
        <v>16</v>
      </c>
      <c r="P35" s="98">
        <f t="shared" si="4"/>
        <v>366</v>
      </c>
      <c r="Q35" s="98">
        <f>SUMIF('[2]Level-wiseALL'!$A:$A,$B35,'[2]Level-wiseALL'!N:N)</f>
        <v>1406</v>
      </c>
      <c r="R35" s="98">
        <f>SUMIF('[2]Level-wiseALL'!$A:$A,$B35,'[2]Level-wiseALL'!O:O)</f>
        <v>170</v>
      </c>
      <c r="S35" s="98">
        <f t="shared" si="5"/>
        <v>1576</v>
      </c>
      <c r="T35" s="98">
        <f>SUMIF('[2]Level-wiseALL'!$A:$A,$B35,'[2]Level-wiseALL'!Q:Q)</f>
        <v>353284</v>
      </c>
      <c r="U35" s="98">
        <f>SUMIF('[2]Level-wiseALL'!$A:$A,$B35,'[2]Level-wiseALL'!R:R)</f>
        <v>67491</v>
      </c>
      <c r="V35" s="98">
        <f t="shared" si="6"/>
        <v>420775</v>
      </c>
      <c r="W35" s="98">
        <f>SUMIF('[2]Level-wiseALL'!$A:$A,$B35,'[2]Level-wiseALL'!T:T)</f>
        <v>103</v>
      </c>
      <c r="X35" s="98">
        <f>SUMIF('[2]Level-wiseALL'!$A:$A,$B35,'[2]Level-wiseALL'!U:U)</f>
        <v>7</v>
      </c>
      <c r="Y35" s="98">
        <f t="shared" si="7"/>
        <v>110</v>
      </c>
      <c r="Z35" s="98">
        <f>SUMIF('[2]Level-wiseALL'!$A:$A,$B35,'[2]Level-wiseALL'!W:W)</f>
        <v>0</v>
      </c>
      <c r="AA35" s="98">
        <f>SUMIF('[2]Level-wiseALL'!$A:$A,$B35,'[2]Level-wiseALL'!X:X)</f>
        <v>0</v>
      </c>
      <c r="AB35" s="98">
        <f t="shared" si="8"/>
        <v>0</v>
      </c>
      <c r="AC35" s="98">
        <f t="shared" si="9"/>
        <v>355465</v>
      </c>
      <c r="AD35" s="98">
        <f t="shared" si="0"/>
        <v>67789</v>
      </c>
      <c r="AE35" s="98">
        <f t="shared" si="10"/>
        <v>423254</v>
      </c>
      <c r="AF35" s="105">
        <f t="shared" si="11"/>
        <v>372.91101321585904</v>
      </c>
    </row>
    <row r="36" spans="1:32" s="94" customFormat="1" ht="21.75" customHeight="1">
      <c r="A36" s="95">
        <v>32</v>
      </c>
      <c r="B36" s="99" t="s">
        <v>45</v>
      </c>
      <c r="C36" s="225">
        <f>'7AllSAAct'!AG37</f>
        <v>12</v>
      </c>
      <c r="D36" s="225">
        <f>'7AllSAAct'!AH37</f>
        <v>8</v>
      </c>
      <c r="E36" s="98">
        <f>SUMIF('[2]Level-wiseALL'!$A:$A,$B36,'[2]Level-wiseALL'!B:B)</f>
        <v>0</v>
      </c>
      <c r="F36" s="98">
        <f>SUMIF('[2]Level-wiseALL'!$A:$A,$B36,'[2]Level-wiseALL'!C:C)</f>
        <v>0</v>
      </c>
      <c r="G36" s="98">
        <f t="shared" si="1"/>
        <v>0</v>
      </c>
      <c r="H36" s="98">
        <f>SUMIF('[2]Level-wiseALL'!$A:$A,$B36,'[2]Level-wiseALL'!E:E)</f>
        <v>0</v>
      </c>
      <c r="I36" s="98">
        <f>SUMIF('[2]Level-wiseALL'!$A:$A,$B36,'[2]Level-wiseALL'!F:F)</f>
        <v>0</v>
      </c>
      <c r="J36" s="98">
        <f t="shared" si="2"/>
        <v>0</v>
      </c>
      <c r="K36" s="98">
        <f>SUMIF('[2]Level-wiseALL'!$A:$A,$B36,'[2]Level-wiseALL'!H:H)</f>
        <v>0</v>
      </c>
      <c r="L36" s="98">
        <f>SUMIF('[2]Level-wiseALL'!$A:$A,$B36,'[2]Level-wiseALL'!I:I)</f>
        <v>0</v>
      </c>
      <c r="M36" s="98">
        <f t="shared" si="3"/>
        <v>0</v>
      </c>
      <c r="N36" s="98">
        <f>SUMIF('[2]Level-wiseALL'!$A:$A,$B36,'[2]Level-wiseALL'!K:K)</f>
        <v>15</v>
      </c>
      <c r="O36" s="98">
        <f>SUMIF('[2]Level-wiseALL'!$A:$A,$B36,'[2]Level-wiseALL'!L:L)</f>
        <v>1</v>
      </c>
      <c r="P36" s="98">
        <f t="shared" si="4"/>
        <v>16</v>
      </c>
      <c r="Q36" s="98">
        <f>SUMIF('[2]Level-wiseALL'!$A:$A,$B36,'[2]Level-wiseALL'!N:N)</f>
        <v>0</v>
      </c>
      <c r="R36" s="98">
        <f>SUMIF('[2]Level-wiseALL'!$A:$A,$B36,'[2]Level-wiseALL'!O:O)</f>
        <v>0</v>
      </c>
      <c r="S36" s="98">
        <f t="shared" si="5"/>
        <v>0</v>
      </c>
      <c r="T36" s="98">
        <f>SUMIF('[2]Level-wiseALL'!$A:$A,$B36,'[2]Level-wiseALL'!Q:Q)</f>
        <v>247</v>
      </c>
      <c r="U36" s="98">
        <f>SUMIF('[2]Level-wiseALL'!$A:$A,$B36,'[2]Level-wiseALL'!R:R)</f>
        <v>281</v>
      </c>
      <c r="V36" s="98">
        <f t="shared" si="6"/>
        <v>528</v>
      </c>
      <c r="W36" s="98">
        <f>SUMIF('[2]Level-wiseALL'!$A:$A,$B36,'[2]Level-wiseALL'!T:T)</f>
        <v>0</v>
      </c>
      <c r="X36" s="98">
        <f>SUMIF('[2]Level-wiseALL'!$A:$A,$B36,'[2]Level-wiseALL'!U:U)</f>
        <v>0</v>
      </c>
      <c r="Y36" s="98">
        <f t="shared" si="7"/>
        <v>0</v>
      </c>
      <c r="Z36" s="98">
        <f>SUMIF('[2]Level-wiseALL'!$A:$A,$B36,'[2]Level-wiseALL'!W:W)</f>
        <v>0</v>
      </c>
      <c r="AA36" s="98">
        <f>SUMIF('[2]Level-wiseALL'!$A:$A,$B36,'[2]Level-wiseALL'!X:X)</f>
        <v>0</v>
      </c>
      <c r="AB36" s="98">
        <f t="shared" si="8"/>
        <v>0</v>
      </c>
      <c r="AC36" s="98">
        <f t="shared" si="9"/>
        <v>262</v>
      </c>
      <c r="AD36" s="98">
        <f t="shared" si="0"/>
        <v>282</v>
      </c>
      <c r="AE36" s="98">
        <f t="shared" si="10"/>
        <v>544</v>
      </c>
      <c r="AF36" s="105">
        <f t="shared" si="11"/>
        <v>68</v>
      </c>
    </row>
    <row r="37" spans="1:32" s="94" customFormat="1" ht="21.75" customHeight="1">
      <c r="A37" s="95">
        <v>33</v>
      </c>
      <c r="B37" s="99" t="s">
        <v>47</v>
      </c>
      <c r="C37" s="225">
        <f>'7AllSAAct'!AG38</f>
        <v>701</v>
      </c>
      <c r="D37" s="225">
        <f>'7AllSAAct'!AH38</f>
        <v>183</v>
      </c>
      <c r="E37" s="98">
        <f>SUMIF('[2]Level-wiseALL'!$A:$A,$B37,'[2]Level-wiseALL'!B:B)</f>
        <v>63</v>
      </c>
      <c r="F37" s="98">
        <f>SUMIF('[2]Level-wiseALL'!$A:$A,$B37,'[2]Level-wiseALL'!C:C)</f>
        <v>0</v>
      </c>
      <c r="G37" s="98">
        <f t="shared" si="1"/>
        <v>63</v>
      </c>
      <c r="H37" s="98">
        <f>SUMIF('[2]Level-wiseALL'!$A:$A,$B37,'[2]Level-wiseALL'!E:E)</f>
        <v>0</v>
      </c>
      <c r="I37" s="98">
        <f>SUMIF('[2]Level-wiseALL'!$A:$A,$B37,'[2]Level-wiseALL'!F:F)</f>
        <v>0</v>
      </c>
      <c r="J37" s="98">
        <f t="shared" si="2"/>
        <v>0</v>
      </c>
      <c r="K37" s="98">
        <f>SUMIF('[2]Level-wiseALL'!$A:$A,$B37,'[2]Level-wiseALL'!H:H)</f>
        <v>895</v>
      </c>
      <c r="L37" s="98">
        <f>SUMIF('[2]Level-wiseALL'!$A:$A,$B37,'[2]Level-wiseALL'!I:I)</f>
        <v>160</v>
      </c>
      <c r="M37" s="98">
        <f t="shared" si="3"/>
        <v>1055</v>
      </c>
      <c r="N37" s="98">
        <f>SUMIF('[2]Level-wiseALL'!$A:$A,$B37,'[2]Level-wiseALL'!K:K)</f>
        <v>265</v>
      </c>
      <c r="O37" s="98">
        <f>SUMIF('[2]Level-wiseALL'!$A:$A,$B37,'[2]Level-wiseALL'!L:L)</f>
        <v>444</v>
      </c>
      <c r="P37" s="98">
        <f t="shared" si="4"/>
        <v>709</v>
      </c>
      <c r="Q37" s="98">
        <f>SUMIF('[2]Level-wiseALL'!$A:$A,$B37,'[2]Level-wiseALL'!N:N)</f>
        <v>669</v>
      </c>
      <c r="R37" s="98">
        <f>SUMIF('[2]Level-wiseALL'!$A:$A,$B37,'[2]Level-wiseALL'!O:O)</f>
        <v>422</v>
      </c>
      <c r="S37" s="98">
        <f t="shared" si="5"/>
        <v>1091</v>
      </c>
      <c r="T37" s="98">
        <f>SUMIF('[2]Level-wiseALL'!$A:$A,$B37,'[2]Level-wiseALL'!Q:Q)</f>
        <v>21951</v>
      </c>
      <c r="U37" s="98">
        <f>SUMIF('[2]Level-wiseALL'!$A:$A,$B37,'[2]Level-wiseALL'!R:R)</f>
        <v>15996</v>
      </c>
      <c r="V37" s="98">
        <f t="shared" si="6"/>
        <v>37947</v>
      </c>
      <c r="W37" s="98">
        <f>SUMIF('[2]Level-wiseALL'!$A:$A,$B37,'[2]Level-wiseALL'!T:T)</f>
        <v>35054</v>
      </c>
      <c r="X37" s="98">
        <f>SUMIF('[2]Level-wiseALL'!$A:$A,$B37,'[2]Level-wiseALL'!U:U)</f>
        <v>42680</v>
      </c>
      <c r="Y37" s="98">
        <f t="shared" si="7"/>
        <v>77734</v>
      </c>
      <c r="Z37" s="98">
        <f>SUMIF('[2]Level-wiseALL'!$A:$A,$B37,'[2]Level-wiseALL'!W:W)</f>
        <v>0</v>
      </c>
      <c r="AA37" s="98">
        <f>SUMIF('[2]Level-wiseALL'!$A:$A,$B37,'[2]Level-wiseALL'!X:X)</f>
        <v>0</v>
      </c>
      <c r="AB37" s="98">
        <f t="shared" si="8"/>
        <v>0</v>
      </c>
      <c r="AC37" s="98">
        <f t="shared" si="9"/>
        <v>58897</v>
      </c>
      <c r="AD37" s="98">
        <f t="shared" si="0"/>
        <v>59702</v>
      </c>
      <c r="AE37" s="98">
        <f t="shared" si="10"/>
        <v>118599</v>
      </c>
      <c r="AF37" s="105">
        <f t="shared" si="11"/>
        <v>648.08196721311481</v>
      </c>
    </row>
    <row r="38" spans="1:32" s="94" customFormat="1" ht="21.75" customHeight="1">
      <c r="A38" s="95">
        <v>34</v>
      </c>
      <c r="B38" s="99" t="s">
        <v>58</v>
      </c>
      <c r="C38" s="225">
        <f>'7AllSAAct'!AG39</f>
        <v>100</v>
      </c>
      <c r="D38" s="225">
        <f>'7AllSAAct'!AH39</f>
        <v>76</v>
      </c>
      <c r="E38" s="98">
        <f>SUMIF('[2]Level-wiseALL'!$A:$A,$B38,'[2]Level-wiseALL'!B:B)</f>
        <v>0</v>
      </c>
      <c r="F38" s="98">
        <f>SUMIF('[2]Level-wiseALL'!$A:$A,$B38,'[2]Level-wiseALL'!C:C)</f>
        <v>0</v>
      </c>
      <c r="G38" s="98">
        <f t="shared" si="1"/>
        <v>0</v>
      </c>
      <c r="H38" s="98">
        <f>SUMIF('[2]Level-wiseALL'!$A:$A,$B38,'[2]Level-wiseALL'!E:E)</f>
        <v>0</v>
      </c>
      <c r="I38" s="98">
        <f>SUMIF('[2]Level-wiseALL'!$A:$A,$B38,'[2]Level-wiseALL'!F:F)</f>
        <v>0</v>
      </c>
      <c r="J38" s="98">
        <f t="shared" si="2"/>
        <v>0</v>
      </c>
      <c r="K38" s="98">
        <f>SUMIF('[2]Level-wiseALL'!$A:$A,$B38,'[2]Level-wiseALL'!H:H)</f>
        <v>159</v>
      </c>
      <c r="L38" s="98">
        <f>SUMIF('[2]Level-wiseALL'!$A:$A,$B38,'[2]Level-wiseALL'!I:I)</f>
        <v>82</v>
      </c>
      <c r="M38" s="98">
        <f t="shared" si="3"/>
        <v>241</v>
      </c>
      <c r="N38" s="98">
        <f>SUMIF('[2]Level-wiseALL'!$A:$A,$B38,'[2]Level-wiseALL'!K:K)</f>
        <v>107</v>
      </c>
      <c r="O38" s="98">
        <f>SUMIF('[2]Level-wiseALL'!$A:$A,$B38,'[2]Level-wiseALL'!L:L)</f>
        <v>188</v>
      </c>
      <c r="P38" s="98">
        <f t="shared" si="4"/>
        <v>295</v>
      </c>
      <c r="Q38" s="98">
        <f>SUMIF('[2]Level-wiseALL'!$A:$A,$B38,'[2]Level-wiseALL'!N:N)</f>
        <v>44</v>
      </c>
      <c r="R38" s="98">
        <f>SUMIF('[2]Level-wiseALL'!$A:$A,$B38,'[2]Level-wiseALL'!O:O)</f>
        <v>100</v>
      </c>
      <c r="S38" s="98">
        <f t="shared" si="5"/>
        <v>144</v>
      </c>
      <c r="T38" s="98">
        <f>SUMIF('[2]Level-wiseALL'!$A:$A,$B38,'[2]Level-wiseALL'!Q:Q)</f>
        <v>13874</v>
      </c>
      <c r="U38" s="98">
        <f>SUMIF('[2]Level-wiseALL'!$A:$A,$B38,'[2]Level-wiseALL'!R:R)</f>
        <v>5130</v>
      </c>
      <c r="V38" s="98">
        <f t="shared" si="6"/>
        <v>19004</v>
      </c>
      <c r="W38" s="98">
        <f>SUMIF('[2]Level-wiseALL'!$A:$A,$B38,'[2]Level-wiseALL'!T:T)</f>
        <v>612</v>
      </c>
      <c r="X38" s="98">
        <f>SUMIF('[2]Level-wiseALL'!$A:$A,$B38,'[2]Level-wiseALL'!U:U)</f>
        <v>420</v>
      </c>
      <c r="Y38" s="98">
        <f t="shared" si="7"/>
        <v>1032</v>
      </c>
      <c r="Z38" s="98">
        <f>SUMIF('[2]Level-wiseALL'!$A:$A,$B38,'[2]Level-wiseALL'!W:W)</f>
        <v>0</v>
      </c>
      <c r="AA38" s="98">
        <f>SUMIF('[2]Level-wiseALL'!$A:$A,$B38,'[2]Level-wiseALL'!X:X)</f>
        <v>0</v>
      </c>
      <c r="AB38" s="98">
        <f t="shared" si="8"/>
        <v>0</v>
      </c>
      <c r="AC38" s="98">
        <f t="shared" si="9"/>
        <v>14796</v>
      </c>
      <c r="AD38" s="98">
        <f t="shared" si="0"/>
        <v>5920</v>
      </c>
      <c r="AE38" s="98">
        <f t="shared" si="10"/>
        <v>20716</v>
      </c>
      <c r="AF38" s="105">
        <f t="shared" si="11"/>
        <v>272.57894736842104</v>
      </c>
    </row>
    <row r="39" spans="1:32" s="94" customFormat="1" ht="21.75" customHeight="1">
      <c r="A39" s="95">
        <v>35</v>
      </c>
      <c r="B39" s="99" t="s">
        <v>48</v>
      </c>
      <c r="C39" s="225">
        <f>'7AllSAAct'!AG40</f>
        <v>248</v>
      </c>
      <c r="D39" s="225">
        <f>'7AllSAAct'!AH40</f>
        <v>174</v>
      </c>
      <c r="E39" s="98">
        <f>SUMIF('[2]Level-wiseALL'!$A:$A,$B39,'[2]Level-wiseALL'!B:B)</f>
        <v>43</v>
      </c>
      <c r="F39" s="98">
        <f>SUMIF('[2]Level-wiseALL'!$A:$A,$B39,'[2]Level-wiseALL'!C:C)</f>
        <v>26</v>
      </c>
      <c r="G39" s="98">
        <f t="shared" si="1"/>
        <v>69</v>
      </c>
      <c r="H39" s="98">
        <f>SUMIF('[2]Level-wiseALL'!$A:$A,$B39,'[2]Level-wiseALL'!E:E)</f>
        <v>0</v>
      </c>
      <c r="I39" s="98">
        <f>SUMIF('[2]Level-wiseALL'!$A:$A,$B39,'[2]Level-wiseALL'!F:F)</f>
        <v>0</v>
      </c>
      <c r="J39" s="98">
        <f t="shared" si="2"/>
        <v>0</v>
      </c>
      <c r="K39" s="98">
        <f>SUMIF('[2]Level-wiseALL'!$A:$A,$B39,'[2]Level-wiseALL'!H:H)</f>
        <v>0</v>
      </c>
      <c r="L39" s="98">
        <f>SUMIF('[2]Level-wiseALL'!$A:$A,$B39,'[2]Level-wiseALL'!I:I)</f>
        <v>0</v>
      </c>
      <c r="M39" s="98">
        <f t="shared" si="3"/>
        <v>0</v>
      </c>
      <c r="N39" s="98">
        <f>SUMIF('[2]Level-wiseALL'!$A:$A,$B39,'[2]Level-wiseALL'!K:K)</f>
        <v>0</v>
      </c>
      <c r="O39" s="98">
        <f>SUMIF('[2]Level-wiseALL'!$A:$A,$B39,'[2]Level-wiseALL'!L:L)</f>
        <v>0</v>
      </c>
      <c r="P39" s="98">
        <f t="shared" si="4"/>
        <v>0</v>
      </c>
      <c r="Q39" s="98">
        <f>SUMIF('[2]Level-wiseALL'!$A:$A,$B39,'[2]Level-wiseALL'!N:N)</f>
        <v>797</v>
      </c>
      <c r="R39" s="98">
        <f>SUMIF('[2]Level-wiseALL'!$A:$A,$B39,'[2]Level-wiseALL'!O:O)</f>
        <v>79</v>
      </c>
      <c r="S39" s="98">
        <f t="shared" si="5"/>
        <v>876</v>
      </c>
      <c r="T39" s="98">
        <f>SUMIF('[2]Level-wiseALL'!$A:$A,$B39,'[2]Level-wiseALL'!Q:Q)</f>
        <v>45777</v>
      </c>
      <c r="U39" s="98">
        <f>SUMIF('[2]Level-wiseALL'!$A:$A,$B39,'[2]Level-wiseALL'!R:R)</f>
        <v>11306</v>
      </c>
      <c r="V39" s="98">
        <f t="shared" si="6"/>
        <v>57083</v>
      </c>
      <c r="W39" s="98">
        <f>SUMIF('[2]Level-wiseALL'!$A:$A,$B39,'[2]Level-wiseALL'!T:T)</f>
        <v>1707</v>
      </c>
      <c r="X39" s="98">
        <f>SUMIF('[2]Level-wiseALL'!$A:$A,$B39,'[2]Level-wiseALL'!U:U)</f>
        <v>447</v>
      </c>
      <c r="Y39" s="98">
        <f t="shared" si="7"/>
        <v>2154</v>
      </c>
      <c r="Z39" s="98">
        <f>SUMIF('[2]Level-wiseALL'!$A:$A,$B39,'[2]Level-wiseALL'!W:W)</f>
        <v>0</v>
      </c>
      <c r="AA39" s="98">
        <f>SUMIF('[2]Level-wiseALL'!$A:$A,$B39,'[2]Level-wiseALL'!X:X)</f>
        <v>0</v>
      </c>
      <c r="AB39" s="98">
        <f t="shared" si="8"/>
        <v>0</v>
      </c>
      <c r="AC39" s="98">
        <f t="shared" si="9"/>
        <v>48324</v>
      </c>
      <c r="AD39" s="98">
        <f t="shared" si="0"/>
        <v>11858</v>
      </c>
      <c r="AE39" s="98">
        <f t="shared" si="10"/>
        <v>60182</v>
      </c>
      <c r="AF39" s="105">
        <f t="shared" si="11"/>
        <v>345.87356321839081</v>
      </c>
    </row>
    <row r="40" spans="1:32" s="100" customFormat="1" ht="21.75" customHeight="1">
      <c r="A40" s="350" t="s">
        <v>49</v>
      </c>
      <c r="B40" s="350"/>
      <c r="C40" s="99">
        <f>SUM(C5:C39)</f>
        <v>11443</v>
      </c>
      <c r="D40" s="106">
        <f t="shared" ref="D40:AE40" si="12">SUM(D5:D39)</f>
        <v>6772</v>
      </c>
      <c r="E40" s="99">
        <f t="shared" si="12"/>
        <v>269</v>
      </c>
      <c r="F40" s="99">
        <f t="shared" si="12"/>
        <v>125</v>
      </c>
      <c r="G40" s="99">
        <f t="shared" si="12"/>
        <v>394</v>
      </c>
      <c r="H40" s="99">
        <f>SUM(H5:H39)</f>
        <v>0</v>
      </c>
      <c r="I40" s="99">
        <f t="shared" si="12"/>
        <v>0</v>
      </c>
      <c r="J40" s="99">
        <f t="shared" si="12"/>
        <v>0</v>
      </c>
      <c r="K40" s="99">
        <f>SUM(K5:K39)</f>
        <v>12291</v>
      </c>
      <c r="L40" s="99">
        <f t="shared" si="12"/>
        <v>4283</v>
      </c>
      <c r="M40" s="99">
        <f t="shared" si="12"/>
        <v>16574</v>
      </c>
      <c r="N40" s="99">
        <f>SUM(N5:N39)</f>
        <v>6505</v>
      </c>
      <c r="O40" s="99">
        <f t="shared" si="12"/>
        <v>8144</v>
      </c>
      <c r="P40" s="99">
        <f t="shared" si="12"/>
        <v>14649</v>
      </c>
      <c r="Q40" s="99">
        <f>SUM(Q5:Q39)</f>
        <v>10016</v>
      </c>
      <c r="R40" s="99">
        <f t="shared" si="12"/>
        <v>4468</v>
      </c>
      <c r="S40" s="99">
        <f t="shared" si="12"/>
        <v>14484</v>
      </c>
      <c r="T40" s="99">
        <f>SUM(T5:T39)</f>
        <v>1178626</v>
      </c>
      <c r="U40" s="99">
        <f t="shared" si="12"/>
        <v>498739</v>
      </c>
      <c r="V40" s="99">
        <f t="shared" si="12"/>
        <v>1677365</v>
      </c>
      <c r="W40" s="99">
        <f>SUM(W5:W39)</f>
        <v>50073</v>
      </c>
      <c r="X40" s="99">
        <f t="shared" si="12"/>
        <v>65725</v>
      </c>
      <c r="Y40" s="99">
        <f t="shared" si="12"/>
        <v>115798</v>
      </c>
      <c r="Z40" s="99">
        <f>SUM(Z5:Z39)</f>
        <v>172</v>
      </c>
      <c r="AA40" s="99">
        <f t="shared" si="12"/>
        <v>240</v>
      </c>
      <c r="AB40" s="99">
        <f t="shared" si="12"/>
        <v>412</v>
      </c>
      <c r="AC40" s="99">
        <f t="shared" si="12"/>
        <v>1257952</v>
      </c>
      <c r="AD40" s="99">
        <f t="shared" si="12"/>
        <v>581724</v>
      </c>
      <c r="AE40" s="99">
        <f t="shared" si="12"/>
        <v>1839676</v>
      </c>
      <c r="AF40" s="105">
        <f t="shared" si="11"/>
        <v>271.65918487891315</v>
      </c>
    </row>
  </sheetData>
  <mergeCells count="14">
    <mergeCell ref="AF2:AF3"/>
    <mergeCell ref="A40:B40"/>
    <mergeCell ref="N2:P2"/>
    <mergeCell ref="Q2:S2"/>
    <mergeCell ref="T2:V2"/>
    <mergeCell ref="W2:Y2"/>
    <mergeCell ref="Z2:AB2"/>
    <mergeCell ref="AC2:AE2"/>
    <mergeCell ref="A2:A3"/>
    <mergeCell ref="B2:B3"/>
    <mergeCell ref="C2:D2"/>
    <mergeCell ref="E2:G2"/>
    <mergeCell ref="H2:J2"/>
    <mergeCell ref="K2:M2"/>
  </mergeCells>
  <conditionalFormatting sqref="J6:J39 M6:M39 P6:P39 S6:S39 V6:V39 Y6:Y39 AF5:AF40 E5:I39 K5:L39 N5:O39 Q5:R39 T5:U39 W5:X39 Z5:AE39">
    <cfRule type="cellIs" dxfId="12" priority="13" operator="lessThan">
      <formula>0</formula>
    </cfRule>
  </conditionalFormatting>
  <conditionalFormatting sqref="J5 Q5 W5">
    <cfRule type="cellIs" dxfId="11" priority="12" operator="lessThan">
      <formula>0</formula>
    </cfRule>
  </conditionalFormatting>
  <conditionalFormatting sqref="M5">
    <cfRule type="cellIs" dxfId="10" priority="11" operator="lessThan">
      <formula>0</formula>
    </cfRule>
  </conditionalFormatting>
  <conditionalFormatting sqref="P5">
    <cfRule type="cellIs" dxfId="9" priority="10" operator="lessThan">
      <formula>0</formula>
    </cfRule>
  </conditionalFormatting>
  <conditionalFormatting sqref="S5">
    <cfRule type="cellIs" dxfId="8" priority="9" operator="lessThan">
      <formula>0</formula>
    </cfRule>
  </conditionalFormatting>
  <conditionalFormatting sqref="V5">
    <cfRule type="cellIs" dxfId="7" priority="8" operator="lessThan">
      <formula>0</formula>
    </cfRule>
  </conditionalFormatting>
  <conditionalFormatting sqref="Y5">
    <cfRule type="cellIs" dxfId="6" priority="7" operator="lessThan">
      <formula>0</formula>
    </cfRule>
  </conditionalFormatting>
  <conditionalFormatting sqref="J6:J39">
    <cfRule type="cellIs" dxfId="5" priority="6" operator="lessThan">
      <formula>0</formula>
    </cfRule>
  </conditionalFormatting>
  <conditionalFormatting sqref="M6:M39">
    <cfRule type="cellIs" dxfId="4" priority="5" operator="lessThan">
      <formula>0</formula>
    </cfRule>
  </conditionalFormatting>
  <conditionalFormatting sqref="P6:P39">
    <cfRule type="cellIs" dxfId="3" priority="4" operator="lessThan">
      <formula>0</formula>
    </cfRule>
  </conditionalFormatting>
  <conditionalFormatting sqref="S6:S39">
    <cfRule type="cellIs" dxfId="2" priority="3" operator="lessThan">
      <formula>0</formula>
    </cfRule>
  </conditionalFormatting>
  <conditionalFormatting sqref="V6:V39">
    <cfRule type="cellIs" dxfId="1" priority="2" operator="lessThan">
      <formula>0</formula>
    </cfRule>
  </conditionalFormatting>
  <conditionalFormatting sqref="Y6:Y39">
    <cfRule type="cellIs" dxfId="0" priority="1" operator="lessThan">
      <formula>0</formula>
    </cfRule>
  </conditionalFormatting>
  <pageMargins left="0.45" right="0.15" top="0.52" bottom="0.28999999999999998" header="0.2" footer="0.16"/>
  <pageSetup paperSize="9" scale="80" firstPageNumber="16" orientation="portrait" useFirstPageNumber="1" r:id="rId1"/>
  <headerFooter>
    <oddFooter>&amp;L&amp;"Arial,Italic"&amp;9AISHE 2010-11&amp;RT-&amp;P</oddFooter>
  </headerFooter>
  <colBreaks count="2" manualBreakCount="2">
    <brk id="13" max="38" man="1"/>
    <brk id="22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>
  <dimension ref="A1:Z41"/>
  <sheetViews>
    <sheetView view="pageBreakPreview" zoomScaleSheetLayoutView="100" workbookViewId="0">
      <pane xSplit="2" ySplit="3" topLeftCell="C22" activePane="bottomRight" state="frozen"/>
      <selection activeCell="D45" sqref="D45"/>
      <selection pane="topRight" activeCell="D45" sqref="D45"/>
      <selection pane="bottomLeft" activeCell="D45" sqref="D45"/>
      <selection pane="bottomRight" activeCell="D5" sqref="D5"/>
    </sheetView>
  </sheetViews>
  <sheetFormatPr defaultRowHeight="15"/>
  <cols>
    <col min="1" max="1" width="5.140625" style="244" customWidth="1"/>
    <col min="2" max="2" width="18.5703125" style="244" customWidth="1"/>
    <col min="3" max="3" width="9.28515625" style="244" customWidth="1"/>
    <col min="4" max="4" width="9.140625" style="244" customWidth="1"/>
    <col min="5" max="5" width="9" style="244" customWidth="1"/>
    <col min="6" max="6" width="7.85546875" style="244" customWidth="1"/>
    <col min="7" max="8" width="7.7109375" style="244" customWidth="1"/>
    <col min="9" max="9" width="7.28515625" style="244" customWidth="1"/>
    <col min="10" max="10" width="7" style="244" customWidth="1"/>
    <col min="11" max="11" width="7.85546875" style="244" customWidth="1"/>
    <col min="12" max="12" width="7.7109375" style="244" customWidth="1"/>
    <col min="13" max="13" width="8.140625" style="244" customWidth="1"/>
    <col min="14" max="14" width="7.7109375" style="244" customWidth="1"/>
    <col min="15" max="16384" width="9.140625" style="244"/>
  </cols>
  <sheetData>
    <row r="1" spans="1:26" s="83" customFormat="1" ht="27" customHeight="1">
      <c r="B1" s="86" t="s">
        <v>167</v>
      </c>
      <c r="C1" s="84" t="s">
        <v>166</v>
      </c>
      <c r="L1" s="84"/>
    </row>
    <row r="2" spans="1:26" s="232" customFormat="1" ht="30" customHeight="1">
      <c r="A2" s="407" t="s">
        <v>88</v>
      </c>
      <c r="B2" s="400" t="s">
        <v>2</v>
      </c>
      <c r="C2" s="409" t="s">
        <v>99</v>
      </c>
      <c r="D2" s="410"/>
      <c r="E2" s="411"/>
      <c r="F2" s="409" t="s">
        <v>100</v>
      </c>
      <c r="G2" s="410"/>
      <c r="H2" s="411"/>
      <c r="I2" s="409" t="s">
        <v>101</v>
      </c>
      <c r="J2" s="410"/>
      <c r="K2" s="411"/>
      <c r="L2" s="409" t="s">
        <v>102</v>
      </c>
      <c r="M2" s="410"/>
      <c r="N2" s="411"/>
      <c r="O2" s="400" t="s">
        <v>135</v>
      </c>
      <c r="P2" s="400"/>
      <c r="Q2" s="400"/>
      <c r="R2" s="400" t="s">
        <v>121</v>
      </c>
      <c r="S2" s="400"/>
      <c r="T2" s="400"/>
      <c r="U2" s="400" t="s">
        <v>122</v>
      </c>
      <c r="V2" s="400"/>
      <c r="W2" s="400"/>
      <c r="X2" s="400" t="s">
        <v>165</v>
      </c>
      <c r="Y2" s="400"/>
      <c r="Z2" s="400"/>
    </row>
    <row r="3" spans="1:26" s="235" customFormat="1" ht="24.75" customHeight="1">
      <c r="A3" s="408"/>
      <c r="B3" s="400"/>
      <c r="C3" s="233" t="s">
        <v>91</v>
      </c>
      <c r="D3" s="233" t="s">
        <v>92</v>
      </c>
      <c r="E3" s="233" t="s">
        <v>12</v>
      </c>
      <c r="F3" s="233" t="s">
        <v>91</v>
      </c>
      <c r="G3" s="233" t="s">
        <v>92</v>
      </c>
      <c r="H3" s="233" t="s">
        <v>12</v>
      </c>
      <c r="I3" s="233" t="s">
        <v>91</v>
      </c>
      <c r="J3" s="233" t="s">
        <v>92</v>
      </c>
      <c r="K3" s="233" t="s">
        <v>12</v>
      </c>
      <c r="L3" s="233" t="s">
        <v>91</v>
      </c>
      <c r="M3" s="233" t="s">
        <v>92</v>
      </c>
      <c r="N3" s="233" t="s">
        <v>12</v>
      </c>
      <c r="O3" s="234" t="s">
        <v>91</v>
      </c>
      <c r="P3" s="234" t="s">
        <v>92</v>
      </c>
      <c r="Q3" s="234" t="s">
        <v>12</v>
      </c>
      <c r="R3" s="234" t="s">
        <v>91</v>
      </c>
      <c r="S3" s="234" t="s">
        <v>92</v>
      </c>
      <c r="T3" s="234" t="s">
        <v>12</v>
      </c>
      <c r="U3" s="234" t="s">
        <v>91</v>
      </c>
      <c r="V3" s="234" t="s">
        <v>92</v>
      </c>
      <c r="W3" s="234" t="s">
        <v>12</v>
      </c>
      <c r="X3" s="234" t="s">
        <v>91</v>
      </c>
      <c r="Y3" s="234" t="s">
        <v>92</v>
      </c>
      <c r="Z3" s="234" t="s">
        <v>12</v>
      </c>
    </row>
    <row r="4" spans="1:26" s="235" customFormat="1" ht="13.5" customHeight="1">
      <c r="A4" s="236">
        <v>1</v>
      </c>
      <c r="B4" s="236">
        <v>2</v>
      </c>
      <c r="C4" s="236">
        <v>3</v>
      </c>
      <c r="D4" s="236">
        <v>4</v>
      </c>
      <c r="E4" s="236">
        <v>5</v>
      </c>
      <c r="F4" s="236">
        <v>6</v>
      </c>
      <c r="G4" s="236">
        <v>7</v>
      </c>
      <c r="H4" s="236">
        <v>8</v>
      </c>
      <c r="I4" s="236">
        <v>9</v>
      </c>
      <c r="J4" s="236">
        <v>10</v>
      </c>
      <c r="K4" s="236">
        <v>11</v>
      </c>
      <c r="L4" s="236">
        <v>12</v>
      </c>
      <c r="M4" s="236">
        <v>13</v>
      </c>
      <c r="N4" s="236">
        <v>14</v>
      </c>
      <c r="O4" s="236">
        <v>15</v>
      </c>
      <c r="P4" s="236">
        <v>16</v>
      </c>
      <c r="Q4" s="236">
        <v>17</v>
      </c>
      <c r="R4" s="236">
        <v>18</v>
      </c>
      <c r="S4" s="236">
        <v>19</v>
      </c>
      <c r="T4" s="236">
        <v>20</v>
      </c>
      <c r="U4" s="236">
        <v>21</v>
      </c>
      <c r="V4" s="236">
        <v>22</v>
      </c>
      <c r="W4" s="236">
        <v>23</v>
      </c>
      <c r="X4" s="236">
        <v>24</v>
      </c>
      <c r="Y4" s="236">
        <v>25</v>
      </c>
      <c r="Z4" s="236">
        <v>26</v>
      </c>
    </row>
    <row r="5" spans="1:26" s="235" customFormat="1" ht="30.75" customHeight="1">
      <c r="A5" s="237">
        <v>1</v>
      </c>
      <c r="B5" s="238" t="s">
        <v>55</v>
      </c>
      <c r="C5" s="239">
        <v>2461</v>
      </c>
      <c r="D5" s="239">
        <v>2797</v>
      </c>
      <c r="E5" s="240">
        <v>5258</v>
      </c>
      <c r="F5" s="239">
        <v>16</v>
      </c>
      <c r="G5" s="239">
        <v>11</v>
      </c>
      <c r="H5" s="240">
        <v>27</v>
      </c>
      <c r="I5" s="239">
        <v>72</v>
      </c>
      <c r="J5" s="239">
        <v>147</v>
      </c>
      <c r="K5" s="240">
        <v>219</v>
      </c>
      <c r="L5" s="239">
        <v>228</v>
      </c>
      <c r="M5" s="239">
        <v>251</v>
      </c>
      <c r="N5" s="240">
        <v>479</v>
      </c>
      <c r="O5" s="239">
        <v>8</v>
      </c>
      <c r="P5" s="239">
        <v>1</v>
      </c>
      <c r="Q5" s="240">
        <v>9</v>
      </c>
      <c r="R5" s="239">
        <v>38</v>
      </c>
      <c r="S5" s="239">
        <v>69</v>
      </c>
      <c r="T5" s="240">
        <v>107</v>
      </c>
      <c r="U5" s="239">
        <v>34</v>
      </c>
      <c r="V5" s="239">
        <v>77</v>
      </c>
      <c r="W5" s="240">
        <v>111</v>
      </c>
      <c r="X5" s="239">
        <v>0</v>
      </c>
      <c r="Y5" s="239">
        <v>0</v>
      </c>
      <c r="Z5" s="240">
        <v>0</v>
      </c>
    </row>
    <row r="6" spans="1:26" s="235" customFormat="1" ht="21.75" customHeight="1">
      <c r="A6" s="237">
        <v>2</v>
      </c>
      <c r="B6" s="241" t="s">
        <v>15</v>
      </c>
      <c r="C6" s="239">
        <v>1524897</v>
      </c>
      <c r="D6" s="239">
        <v>1168814</v>
      </c>
      <c r="E6" s="240">
        <v>2693711</v>
      </c>
      <c r="F6" s="239">
        <v>225493</v>
      </c>
      <c r="G6" s="239">
        <v>179159</v>
      </c>
      <c r="H6" s="240">
        <v>404652</v>
      </c>
      <c r="I6" s="239">
        <v>90998</v>
      </c>
      <c r="J6" s="239">
        <v>61382</v>
      </c>
      <c r="K6" s="240">
        <v>152380</v>
      </c>
      <c r="L6" s="239">
        <v>604351</v>
      </c>
      <c r="M6" s="239">
        <v>437180</v>
      </c>
      <c r="N6" s="240">
        <v>1041531</v>
      </c>
      <c r="O6" s="239">
        <v>3123</v>
      </c>
      <c r="P6" s="239">
        <v>1968</v>
      </c>
      <c r="Q6" s="240">
        <v>5091</v>
      </c>
      <c r="R6" s="239">
        <v>64065</v>
      </c>
      <c r="S6" s="239">
        <v>51170</v>
      </c>
      <c r="T6" s="240">
        <v>115235</v>
      </c>
      <c r="U6" s="239">
        <v>6895</v>
      </c>
      <c r="V6" s="239">
        <v>7414</v>
      </c>
      <c r="W6" s="240">
        <v>14309</v>
      </c>
      <c r="X6" s="239">
        <v>2809</v>
      </c>
      <c r="Y6" s="239">
        <v>937</v>
      </c>
      <c r="Z6" s="240">
        <v>3746</v>
      </c>
    </row>
    <row r="7" spans="1:26" s="235" customFormat="1" ht="21.75" customHeight="1">
      <c r="A7" s="237">
        <v>3</v>
      </c>
      <c r="B7" s="241" t="s">
        <v>16</v>
      </c>
      <c r="C7" s="239">
        <v>14496</v>
      </c>
      <c r="D7" s="239">
        <v>12371</v>
      </c>
      <c r="E7" s="240">
        <v>26867</v>
      </c>
      <c r="F7" s="239">
        <v>195</v>
      </c>
      <c r="G7" s="239">
        <v>76</v>
      </c>
      <c r="H7" s="240">
        <v>271</v>
      </c>
      <c r="I7" s="239">
        <v>11237</v>
      </c>
      <c r="J7" s="239">
        <v>10040</v>
      </c>
      <c r="K7" s="240">
        <v>21277</v>
      </c>
      <c r="L7" s="239">
        <v>446</v>
      </c>
      <c r="M7" s="239">
        <v>205</v>
      </c>
      <c r="N7" s="240">
        <v>651</v>
      </c>
      <c r="O7" s="239">
        <v>32</v>
      </c>
      <c r="P7" s="239">
        <v>9</v>
      </c>
      <c r="Q7" s="240">
        <v>41</v>
      </c>
      <c r="R7" s="239">
        <v>19</v>
      </c>
      <c r="S7" s="239">
        <v>14</v>
      </c>
      <c r="T7" s="240">
        <v>33</v>
      </c>
      <c r="U7" s="239">
        <v>229</v>
      </c>
      <c r="V7" s="239">
        <v>284</v>
      </c>
      <c r="W7" s="240">
        <v>513</v>
      </c>
      <c r="X7" s="239">
        <v>0</v>
      </c>
      <c r="Y7" s="239">
        <v>0</v>
      </c>
      <c r="Z7" s="240">
        <v>0</v>
      </c>
    </row>
    <row r="8" spans="1:26" s="235" customFormat="1" ht="21.75" customHeight="1">
      <c r="A8" s="237">
        <v>4</v>
      </c>
      <c r="B8" s="241" t="s">
        <v>17</v>
      </c>
      <c r="C8" s="239">
        <v>188701</v>
      </c>
      <c r="D8" s="239">
        <v>190846</v>
      </c>
      <c r="E8" s="240">
        <v>379547</v>
      </c>
      <c r="F8" s="239">
        <v>12954</v>
      </c>
      <c r="G8" s="239">
        <v>11484</v>
      </c>
      <c r="H8" s="240">
        <v>24438</v>
      </c>
      <c r="I8" s="239">
        <v>24814</v>
      </c>
      <c r="J8" s="239">
        <v>26590</v>
      </c>
      <c r="K8" s="240">
        <v>51404</v>
      </c>
      <c r="L8" s="239">
        <v>37153</v>
      </c>
      <c r="M8" s="239">
        <v>42667</v>
      </c>
      <c r="N8" s="240">
        <v>79820</v>
      </c>
      <c r="O8" s="239">
        <v>179</v>
      </c>
      <c r="P8" s="239">
        <v>96</v>
      </c>
      <c r="Q8" s="240">
        <v>275</v>
      </c>
      <c r="R8" s="239">
        <v>18516</v>
      </c>
      <c r="S8" s="239">
        <v>16831</v>
      </c>
      <c r="T8" s="240">
        <v>35347</v>
      </c>
      <c r="U8" s="239">
        <v>1384</v>
      </c>
      <c r="V8" s="239">
        <v>1448</v>
      </c>
      <c r="W8" s="240">
        <v>2832</v>
      </c>
      <c r="X8" s="239">
        <v>36</v>
      </c>
      <c r="Y8" s="239">
        <v>8</v>
      </c>
      <c r="Z8" s="240">
        <v>44</v>
      </c>
    </row>
    <row r="9" spans="1:26" s="235" customFormat="1" ht="21.75" customHeight="1">
      <c r="A9" s="237">
        <v>5</v>
      </c>
      <c r="B9" s="241" t="s">
        <v>18</v>
      </c>
      <c r="C9" s="239">
        <v>726685</v>
      </c>
      <c r="D9" s="239">
        <v>484117</v>
      </c>
      <c r="E9" s="240">
        <v>1210802</v>
      </c>
      <c r="F9" s="239">
        <v>70405</v>
      </c>
      <c r="G9" s="239">
        <v>42376</v>
      </c>
      <c r="H9" s="240">
        <v>112781</v>
      </c>
      <c r="I9" s="239">
        <v>9787</v>
      </c>
      <c r="J9" s="239">
        <v>7984</v>
      </c>
      <c r="K9" s="240">
        <v>17771</v>
      </c>
      <c r="L9" s="239">
        <v>254982</v>
      </c>
      <c r="M9" s="239">
        <v>170336</v>
      </c>
      <c r="N9" s="240">
        <v>425318</v>
      </c>
      <c r="O9" s="239">
        <v>1193</v>
      </c>
      <c r="P9" s="239">
        <v>382</v>
      </c>
      <c r="Q9" s="240">
        <v>1575</v>
      </c>
      <c r="R9" s="239">
        <v>51899</v>
      </c>
      <c r="S9" s="239">
        <v>34598</v>
      </c>
      <c r="T9" s="240">
        <v>86497</v>
      </c>
      <c r="U9" s="239">
        <v>125</v>
      </c>
      <c r="V9" s="239">
        <v>483</v>
      </c>
      <c r="W9" s="240">
        <v>608</v>
      </c>
      <c r="X9" s="239">
        <v>182</v>
      </c>
      <c r="Y9" s="239">
        <v>68</v>
      </c>
      <c r="Z9" s="240">
        <v>250</v>
      </c>
    </row>
    <row r="10" spans="1:26" s="235" customFormat="1" ht="21.75" customHeight="1">
      <c r="A10" s="237">
        <v>6</v>
      </c>
      <c r="B10" s="241" t="s">
        <v>19</v>
      </c>
      <c r="C10" s="239">
        <v>27608</v>
      </c>
      <c r="D10" s="239">
        <v>33629</v>
      </c>
      <c r="E10" s="240">
        <v>61237</v>
      </c>
      <c r="F10" s="239">
        <v>2339</v>
      </c>
      <c r="G10" s="239">
        <v>2872</v>
      </c>
      <c r="H10" s="240">
        <v>5211</v>
      </c>
      <c r="I10" s="239">
        <v>494</v>
      </c>
      <c r="J10" s="239">
        <v>503</v>
      </c>
      <c r="K10" s="240">
        <v>997</v>
      </c>
      <c r="L10" s="239">
        <v>1098</v>
      </c>
      <c r="M10" s="239">
        <v>773</v>
      </c>
      <c r="N10" s="240">
        <v>1871</v>
      </c>
      <c r="O10" s="239">
        <v>86</v>
      </c>
      <c r="P10" s="239">
        <v>35</v>
      </c>
      <c r="Q10" s="240">
        <v>121</v>
      </c>
      <c r="R10" s="239">
        <v>80</v>
      </c>
      <c r="S10" s="239">
        <v>28</v>
      </c>
      <c r="T10" s="240">
        <v>108</v>
      </c>
      <c r="U10" s="239">
        <v>1510</v>
      </c>
      <c r="V10" s="239">
        <v>647</v>
      </c>
      <c r="W10" s="240">
        <v>2157</v>
      </c>
      <c r="X10" s="239">
        <v>197</v>
      </c>
      <c r="Y10" s="239">
        <v>126</v>
      </c>
      <c r="Z10" s="240">
        <v>323</v>
      </c>
    </row>
    <row r="11" spans="1:26" s="235" customFormat="1" ht="21.75" customHeight="1">
      <c r="A11" s="237">
        <v>7</v>
      </c>
      <c r="B11" s="241" t="s">
        <v>56</v>
      </c>
      <c r="C11" s="239">
        <v>165222</v>
      </c>
      <c r="D11" s="239">
        <v>150786</v>
      </c>
      <c r="E11" s="240">
        <v>316008</v>
      </c>
      <c r="F11" s="239">
        <v>17789</v>
      </c>
      <c r="G11" s="239">
        <v>14496</v>
      </c>
      <c r="H11" s="240">
        <v>32285</v>
      </c>
      <c r="I11" s="239">
        <v>21350</v>
      </c>
      <c r="J11" s="239">
        <v>20424</v>
      </c>
      <c r="K11" s="240">
        <v>41774</v>
      </c>
      <c r="L11" s="239">
        <v>55168</v>
      </c>
      <c r="M11" s="239">
        <v>46864</v>
      </c>
      <c r="N11" s="240">
        <v>102032</v>
      </c>
      <c r="O11" s="239">
        <v>388</v>
      </c>
      <c r="P11" s="239">
        <v>162</v>
      </c>
      <c r="Q11" s="240">
        <v>550</v>
      </c>
      <c r="R11" s="239">
        <v>1292</v>
      </c>
      <c r="S11" s="239">
        <v>1432</v>
      </c>
      <c r="T11" s="240">
        <v>2724</v>
      </c>
      <c r="U11" s="239">
        <v>1009</v>
      </c>
      <c r="V11" s="239">
        <v>1645</v>
      </c>
      <c r="W11" s="240">
        <v>2654</v>
      </c>
      <c r="X11" s="239">
        <v>4</v>
      </c>
      <c r="Y11" s="239">
        <v>4</v>
      </c>
      <c r="Z11" s="240">
        <v>8</v>
      </c>
    </row>
    <row r="12" spans="1:26" s="235" customFormat="1" ht="30">
      <c r="A12" s="237">
        <v>8</v>
      </c>
      <c r="B12" s="238" t="s">
        <v>21</v>
      </c>
      <c r="C12" s="239">
        <v>2074</v>
      </c>
      <c r="D12" s="239">
        <v>1193</v>
      </c>
      <c r="E12" s="240">
        <v>3267</v>
      </c>
      <c r="F12" s="239">
        <v>31</v>
      </c>
      <c r="G12" s="239">
        <v>20</v>
      </c>
      <c r="H12" s="240">
        <v>51</v>
      </c>
      <c r="I12" s="239">
        <v>305</v>
      </c>
      <c r="J12" s="239">
        <v>102</v>
      </c>
      <c r="K12" s="240">
        <v>407</v>
      </c>
      <c r="L12" s="239">
        <v>96</v>
      </c>
      <c r="M12" s="239">
        <v>75</v>
      </c>
      <c r="N12" s="240">
        <v>171</v>
      </c>
      <c r="O12" s="239">
        <v>0</v>
      </c>
      <c r="P12" s="239">
        <v>0</v>
      </c>
      <c r="Q12" s="240">
        <v>0</v>
      </c>
      <c r="R12" s="239">
        <v>16</v>
      </c>
      <c r="S12" s="239">
        <v>11</v>
      </c>
      <c r="T12" s="240">
        <v>27</v>
      </c>
      <c r="U12" s="239">
        <v>2</v>
      </c>
      <c r="V12" s="239">
        <v>0</v>
      </c>
      <c r="W12" s="240">
        <v>2</v>
      </c>
      <c r="X12" s="239">
        <v>0</v>
      </c>
      <c r="Y12" s="239">
        <v>0</v>
      </c>
      <c r="Z12" s="240">
        <v>0</v>
      </c>
    </row>
    <row r="13" spans="1:26" s="235" customFormat="1" ht="21.75" customHeight="1">
      <c r="A13" s="237">
        <v>9</v>
      </c>
      <c r="B13" s="241" t="s">
        <v>22</v>
      </c>
      <c r="C13" s="239">
        <v>1014</v>
      </c>
      <c r="D13" s="239">
        <v>754</v>
      </c>
      <c r="E13" s="240">
        <v>1768</v>
      </c>
      <c r="F13" s="239">
        <v>49</v>
      </c>
      <c r="G13" s="239">
        <v>67</v>
      </c>
      <c r="H13" s="240">
        <v>116</v>
      </c>
      <c r="I13" s="239">
        <v>178</v>
      </c>
      <c r="J13" s="239">
        <v>77</v>
      </c>
      <c r="K13" s="240">
        <v>255</v>
      </c>
      <c r="L13" s="239">
        <v>122</v>
      </c>
      <c r="M13" s="239">
        <v>122</v>
      </c>
      <c r="N13" s="240">
        <v>244</v>
      </c>
      <c r="O13" s="239">
        <v>0</v>
      </c>
      <c r="P13" s="239">
        <v>1</v>
      </c>
      <c r="Q13" s="240">
        <v>1</v>
      </c>
      <c r="R13" s="239">
        <v>30</v>
      </c>
      <c r="S13" s="239">
        <v>27</v>
      </c>
      <c r="T13" s="240">
        <v>57</v>
      </c>
      <c r="U13" s="239">
        <v>19</v>
      </c>
      <c r="V13" s="239">
        <v>16</v>
      </c>
      <c r="W13" s="240">
        <v>35</v>
      </c>
      <c r="X13" s="239">
        <v>1</v>
      </c>
      <c r="Y13" s="239">
        <v>0</v>
      </c>
      <c r="Z13" s="240">
        <v>1</v>
      </c>
    </row>
    <row r="14" spans="1:26" s="235" customFormat="1" ht="21.75" customHeight="1">
      <c r="A14" s="237">
        <v>10</v>
      </c>
      <c r="B14" s="241" t="s">
        <v>23</v>
      </c>
      <c r="C14" s="239">
        <v>451785</v>
      </c>
      <c r="D14" s="239">
        <v>372611</v>
      </c>
      <c r="E14" s="240">
        <v>824396</v>
      </c>
      <c r="F14" s="239">
        <v>42021</v>
      </c>
      <c r="G14" s="239">
        <v>31156</v>
      </c>
      <c r="H14" s="240">
        <v>73177</v>
      </c>
      <c r="I14" s="239">
        <v>8388</v>
      </c>
      <c r="J14" s="239">
        <v>6062</v>
      </c>
      <c r="K14" s="240">
        <v>14450</v>
      </c>
      <c r="L14" s="239">
        <v>44437</v>
      </c>
      <c r="M14" s="239">
        <v>26654</v>
      </c>
      <c r="N14" s="240">
        <v>71091</v>
      </c>
      <c r="O14" s="239">
        <v>1475</v>
      </c>
      <c r="P14" s="239">
        <v>589</v>
      </c>
      <c r="Q14" s="240">
        <v>2064</v>
      </c>
      <c r="R14" s="239">
        <v>6455</v>
      </c>
      <c r="S14" s="239">
        <v>3555</v>
      </c>
      <c r="T14" s="240">
        <v>10010</v>
      </c>
      <c r="U14" s="239">
        <v>2213</v>
      </c>
      <c r="V14" s="239">
        <v>2587</v>
      </c>
      <c r="W14" s="240">
        <v>4800</v>
      </c>
      <c r="X14" s="239">
        <v>1101</v>
      </c>
      <c r="Y14" s="239">
        <v>778</v>
      </c>
      <c r="Z14" s="240">
        <v>1879</v>
      </c>
    </row>
    <row r="15" spans="1:26" s="235" customFormat="1" ht="21.75" customHeight="1">
      <c r="A15" s="237">
        <v>11</v>
      </c>
      <c r="B15" s="241" t="s">
        <v>24</v>
      </c>
      <c r="C15" s="239">
        <v>18002</v>
      </c>
      <c r="D15" s="239">
        <v>18326</v>
      </c>
      <c r="E15" s="240">
        <v>36328</v>
      </c>
      <c r="F15" s="239">
        <v>325</v>
      </c>
      <c r="G15" s="239">
        <v>362</v>
      </c>
      <c r="H15" s="240">
        <v>687</v>
      </c>
      <c r="I15" s="239">
        <v>891</v>
      </c>
      <c r="J15" s="239">
        <v>1006</v>
      </c>
      <c r="K15" s="240">
        <v>1897</v>
      </c>
      <c r="L15" s="239">
        <v>2247</v>
      </c>
      <c r="M15" s="239">
        <v>2550</v>
      </c>
      <c r="N15" s="240">
        <v>4797</v>
      </c>
      <c r="O15" s="239">
        <v>11</v>
      </c>
      <c r="P15" s="239">
        <v>12</v>
      </c>
      <c r="Q15" s="240">
        <v>23</v>
      </c>
      <c r="R15" s="239">
        <v>440</v>
      </c>
      <c r="S15" s="239">
        <v>418</v>
      </c>
      <c r="T15" s="240">
        <v>858</v>
      </c>
      <c r="U15" s="239">
        <v>1602</v>
      </c>
      <c r="V15" s="239">
        <v>2866</v>
      </c>
      <c r="W15" s="240">
        <v>4468</v>
      </c>
      <c r="X15" s="239">
        <v>122</v>
      </c>
      <c r="Y15" s="239">
        <v>22</v>
      </c>
      <c r="Z15" s="240">
        <v>144</v>
      </c>
    </row>
    <row r="16" spans="1:26" s="235" customFormat="1" ht="21.75" customHeight="1">
      <c r="A16" s="237">
        <v>12</v>
      </c>
      <c r="B16" s="241" t="s">
        <v>25</v>
      </c>
      <c r="C16" s="239">
        <v>684922</v>
      </c>
      <c r="D16" s="239">
        <v>489826</v>
      </c>
      <c r="E16" s="240">
        <v>1174748</v>
      </c>
      <c r="F16" s="239">
        <v>49052</v>
      </c>
      <c r="G16" s="239">
        <v>35874</v>
      </c>
      <c r="H16" s="240">
        <v>84926</v>
      </c>
      <c r="I16" s="239">
        <v>45670</v>
      </c>
      <c r="J16" s="239">
        <v>40970</v>
      </c>
      <c r="K16" s="240">
        <v>86640</v>
      </c>
      <c r="L16" s="239">
        <v>176849</v>
      </c>
      <c r="M16" s="239">
        <v>113656</v>
      </c>
      <c r="N16" s="240">
        <v>290505</v>
      </c>
      <c r="O16" s="239">
        <v>1117</v>
      </c>
      <c r="P16" s="239">
        <v>728</v>
      </c>
      <c r="Q16" s="240">
        <v>1845</v>
      </c>
      <c r="R16" s="239">
        <v>12225</v>
      </c>
      <c r="S16" s="239">
        <v>9048</v>
      </c>
      <c r="T16" s="240">
        <v>21273</v>
      </c>
      <c r="U16" s="239">
        <v>1437</v>
      </c>
      <c r="V16" s="239">
        <v>1468</v>
      </c>
      <c r="W16" s="240">
        <v>2905</v>
      </c>
      <c r="X16" s="239">
        <v>262</v>
      </c>
      <c r="Y16" s="239">
        <v>155</v>
      </c>
      <c r="Z16" s="240">
        <v>417</v>
      </c>
    </row>
    <row r="17" spans="1:26" s="235" customFormat="1" ht="21.75" customHeight="1">
      <c r="A17" s="237">
        <v>13</v>
      </c>
      <c r="B17" s="241" t="s">
        <v>26</v>
      </c>
      <c r="C17" s="239">
        <v>328985</v>
      </c>
      <c r="D17" s="239">
        <v>230999</v>
      </c>
      <c r="E17" s="240">
        <v>559984</v>
      </c>
      <c r="F17" s="239">
        <v>45233</v>
      </c>
      <c r="G17" s="239">
        <v>29105</v>
      </c>
      <c r="H17" s="240">
        <v>74338</v>
      </c>
      <c r="I17" s="239">
        <v>422</v>
      </c>
      <c r="J17" s="239">
        <v>187</v>
      </c>
      <c r="K17" s="240">
        <v>609</v>
      </c>
      <c r="L17" s="239">
        <v>65911</v>
      </c>
      <c r="M17" s="239">
        <v>50753</v>
      </c>
      <c r="N17" s="240">
        <v>116664</v>
      </c>
      <c r="O17" s="239">
        <v>451</v>
      </c>
      <c r="P17" s="239">
        <v>198</v>
      </c>
      <c r="Q17" s="240">
        <v>649</v>
      </c>
      <c r="R17" s="239">
        <v>2532</v>
      </c>
      <c r="S17" s="239">
        <v>504</v>
      </c>
      <c r="T17" s="240">
        <v>3036</v>
      </c>
      <c r="U17" s="239">
        <v>4180</v>
      </c>
      <c r="V17" s="239">
        <v>2948</v>
      </c>
      <c r="W17" s="240">
        <v>7128</v>
      </c>
      <c r="X17" s="239">
        <v>188</v>
      </c>
      <c r="Y17" s="239">
        <v>70</v>
      </c>
      <c r="Z17" s="240">
        <v>258</v>
      </c>
    </row>
    <row r="18" spans="1:26" s="235" customFormat="1" ht="21.75" customHeight="1">
      <c r="A18" s="237">
        <v>14</v>
      </c>
      <c r="B18" s="241" t="s">
        <v>27</v>
      </c>
      <c r="C18" s="239">
        <v>98141</v>
      </c>
      <c r="D18" s="239">
        <v>95913</v>
      </c>
      <c r="E18" s="240">
        <v>194054</v>
      </c>
      <c r="F18" s="239">
        <v>14267</v>
      </c>
      <c r="G18" s="239">
        <v>13974</v>
      </c>
      <c r="H18" s="240">
        <v>28241</v>
      </c>
      <c r="I18" s="239">
        <v>4300</v>
      </c>
      <c r="J18" s="239">
        <v>4527</v>
      </c>
      <c r="K18" s="240">
        <v>8827</v>
      </c>
      <c r="L18" s="239">
        <v>9635</v>
      </c>
      <c r="M18" s="239">
        <v>10474</v>
      </c>
      <c r="N18" s="240">
        <v>20109</v>
      </c>
      <c r="O18" s="239">
        <v>363</v>
      </c>
      <c r="P18" s="239">
        <v>111</v>
      </c>
      <c r="Q18" s="240">
        <v>474</v>
      </c>
      <c r="R18" s="239">
        <v>420</v>
      </c>
      <c r="S18" s="239">
        <v>137</v>
      </c>
      <c r="T18" s="240">
        <v>557</v>
      </c>
      <c r="U18" s="239">
        <v>342</v>
      </c>
      <c r="V18" s="239">
        <v>757</v>
      </c>
      <c r="W18" s="240">
        <v>1099</v>
      </c>
      <c r="X18" s="239">
        <v>49</v>
      </c>
      <c r="Y18" s="239">
        <v>9</v>
      </c>
      <c r="Z18" s="240">
        <v>58</v>
      </c>
    </row>
    <row r="19" spans="1:26" s="235" customFormat="1" ht="21.75" customHeight="1">
      <c r="A19" s="237">
        <v>15</v>
      </c>
      <c r="B19" s="238" t="s">
        <v>57</v>
      </c>
      <c r="C19" s="239">
        <v>130640</v>
      </c>
      <c r="D19" s="239">
        <v>137585</v>
      </c>
      <c r="E19" s="240">
        <v>268225</v>
      </c>
      <c r="F19" s="239">
        <v>4286</v>
      </c>
      <c r="G19" s="239">
        <v>5537</v>
      </c>
      <c r="H19" s="240">
        <v>9823</v>
      </c>
      <c r="I19" s="239">
        <v>5253</v>
      </c>
      <c r="J19" s="239">
        <v>3718</v>
      </c>
      <c r="K19" s="240">
        <v>8971</v>
      </c>
      <c r="L19" s="239">
        <v>8959</v>
      </c>
      <c r="M19" s="239">
        <v>6788</v>
      </c>
      <c r="N19" s="240">
        <v>15747</v>
      </c>
      <c r="O19" s="239">
        <v>131</v>
      </c>
      <c r="P19" s="239">
        <v>143</v>
      </c>
      <c r="Q19" s="240">
        <v>274</v>
      </c>
      <c r="R19" s="239">
        <v>47853</v>
      </c>
      <c r="S19" s="239">
        <v>52911</v>
      </c>
      <c r="T19" s="240">
        <v>100764</v>
      </c>
      <c r="U19" s="239">
        <v>1466</v>
      </c>
      <c r="V19" s="239">
        <v>3574</v>
      </c>
      <c r="W19" s="240">
        <v>5040</v>
      </c>
      <c r="X19" s="239">
        <v>1</v>
      </c>
      <c r="Y19" s="239">
        <v>1</v>
      </c>
      <c r="Z19" s="240">
        <v>2</v>
      </c>
    </row>
    <row r="20" spans="1:26" s="235" customFormat="1" ht="21.75" customHeight="1">
      <c r="A20" s="237">
        <v>16</v>
      </c>
      <c r="B20" s="241" t="s">
        <v>29</v>
      </c>
      <c r="C20" s="239">
        <v>157991</v>
      </c>
      <c r="D20" s="239">
        <v>128859</v>
      </c>
      <c r="E20" s="240">
        <v>286850</v>
      </c>
      <c r="F20" s="239">
        <v>12072</v>
      </c>
      <c r="G20" s="239">
        <v>7882</v>
      </c>
      <c r="H20" s="240">
        <v>19954</v>
      </c>
      <c r="I20" s="239">
        <v>19673</v>
      </c>
      <c r="J20" s="239">
        <v>21992</v>
      </c>
      <c r="K20" s="240">
        <v>41665</v>
      </c>
      <c r="L20" s="239">
        <v>38896</v>
      </c>
      <c r="M20" s="239">
        <v>25153</v>
      </c>
      <c r="N20" s="240">
        <v>64049</v>
      </c>
      <c r="O20" s="239">
        <v>314</v>
      </c>
      <c r="P20" s="239">
        <v>215</v>
      </c>
      <c r="Q20" s="240">
        <v>529</v>
      </c>
      <c r="R20" s="239">
        <v>6411</v>
      </c>
      <c r="S20" s="239">
        <v>8391</v>
      </c>
      <c r="T20" s="240">
        <v>14802</v>
      </c>
      <c r="U20" s="239">
        <v>2058</v>
      </c>
      <c r="V20" s="239">
        <v>3460</v>
      </c>
      <c r="W20" s="240">
        <v>5518</v>
      </c>
      <c r="X20" s="239">
        <v>4</v>
      </c>
      <c r="Y20" s="239">
        <v>2</v>
      </c>
      <c r="Z20" s="240">
        <v>6</v>
      </c>
    </row>
    <row r="21" spans="1:26" s="235" customFormat="1" ht="21.75" customHeight="1">
      <c r="A21" s="237">
        <v>17</v>
      </c>
      <c r="B21" s="241" t="s">
        <v>30</v>
      </c>
      <c r="C21" s="239">
        <v>948088</v>
      </c>
      <c r="D21" s="239">
        <v>812876</v>
      </c>
      <c r="E21" s="240">
        <v>1760964</v>
      </c>
      <c r="F21" s="239">
        <v>118049</v>
      </c>
      <c r="G21" s="239">
        <v>92419</v>
      </c>
      <c r="H21" s="240">
        <v>210468</v>
      </c>
      <c r="I21" s="239">
        <v>43458</v>
      </c>
      <c r="J21" s="239">
        <v>33235</v>
      </c>
      <c r="K21" s="240">
        <v>76693</v>
      </c>
      <c r="L21" s="239">
        <v>356065</v>
      </c>
      <c r="M21" s="239">
        <v>320044</v>
      </c>
      <c r="N21" s="240">
        <v>676109</v>
      </c>
      <c r="O21" s="239">
        <v>2183</v>
      </c>
      <c r="P21" s="239">
        <v>1312</v>
      </c>
      <c r="Q21" s="240">
        <v>3495</v>
      </c>
      <c r="R21" s="239">
        <v>43112</v>
      </c>
      <c r="S21" s="239">
        <v>33835</v>
      </c>
      <c r="T21" s="240">
        <v>76947</v>
      </c>
      <c r="U21" s="239">
        <v>22941</v>
      </c>
      <c r="V21" s="239">
        <v>29954</v>
      </c>
      <c r="W21" s="240">
        <v>52895</v>
      </c>
      <c r="X21" s="239">
        <v>6562</v>
      </c>
      <c r="Y21" s="239">
        <v>5496</v>
      </c>
      <c r="Z21" s="240">
        <v>12058</v>
      </c>
    </row>
    <row r="22" spans="1:26" s="235" customFormat="1" ht="21.75" customHeight="1">
      <c r="A22" s="237">
        <v>18</v>
      </c>
      <c r="B22" s="241" t="s">
        <v>31</v>
      </c>
      <c r="C22" s="239">
        <v>260046</v>
      </c>
      <c r="D22" s="239">
        <v>359251</v>
      </c>
      <c r="E22" s="240">
        <v>619297</v>
      </c>
      <c r="F22" s="239">
        <v>15806</v>
      </c>
      <c r="G22" s="239">
        <v>27613</v>
      </c>
      <c r="H22" s="240">
        <v>43419</v>
      </c>
      <c r="I22" s="239">
        <v>2861</v>
      </c>
      <c r="J22" s="239">
        <v>3390</v>
      </c>
      <c r="K22" s="240">
        <v>6251</v>
      </c>
      <c r="L22" s="239">
        <v>79326</v>
      </c>
      <c r="M22" s="239">
        <v>117077</v>
      </c>
      <c r="N22" s="240">
        <v>196403</v>
      </c>
      <c r="O22" s="239">
        <v>1045</v>
      </c>
      <c r="P22" s="239">
        <v>671</v>
      </c>
      <c r="Q22" s="240">
        <v>1716</v>
      </c>
      <c r="R22" s="239">
        <v>25985</v>
      </c>
      <c r="S22" s="239">
        <v>37997</v>
      </c>
      <c r="T22" s="240">
        <v>63982</v>
      </c>
      <c r="U22" s="239">
        <v>26595</v>
      </c>
      <c r="V22" s="239">
        <v>39741</v>
      </c>
      <c r="W22" s="240">
        <v>66336</v>
      </c>
      <c r="X22" s="239">
        <v>136</v>
      </c>
      <c r="Y22" s="239">
        <v>56</v>
      </c>
      <c r="Z22" s="240">
        <v>192</v>
      </c>
    </row>
    <row r="23" spans="1:26" s="235" customFormat="1" ht="21.75" customHeight="1">
      <c r="A23" s="237">
        <v>19</v>
      </c>
      <c r="B23" s="241" t="s">
        <v>32</v>
      </c>
      <c r="C23" s="239">
        <v>219</v>
      </c>
      <c r="D23" s="239">
        <v>559</v>
      </c>
      <c r="E23" s="240">
        <v>778</v>
      </c>
      <c r="F23" s="239">
        <v>0</v>
      </c>
      <c r="G23" s="239">
        <v>0</v>
      </c>
      <c r="H23" s="240">
        <v>0</v>
      </c>
      <c r="I23" s="239">
        <v>50</v>
      </c>
      <c r="J23" s="239">
        <v>152</v>
      </c>
      <c r="K23" s="240">
        <v>202</v>
      </c>
      <c r="L23" s="239">
        <v>0</v>
      </c>
      <c r="M23" s="239">
        <v>0</v>
      </c>
      <c r="N23" s="240">
        <v>0</v>
      </c>
      <c r="O23" s="239">
        <v>0</v>
      </c>
      <c r="P23" s="239">
        <v>0</v>
      </c>
      <c r="Q23" s="240">
        <v>0</v>
      </c>
      <c r="R23" s="239">
        <v>0</v>
      </c>
      <c r="S23" s="239">
        <v>0</v>
      </c>
      <c r="T23" s="240">
        <v>0</v>
      </c>
      <c r="U23" s="239">
        <v>0</v>
      </c>
      <c r="V23" s="239">
        <v>0</v>
      </c>
      <c r="W23" s="240">
        <v>0</v>
      </c>
      <c r="X23" s="239">
        <v>0</v>
      </c>
      <c r="Y23" s="239">
        <v>0</v>
      </c>
      <c r="Z23" s="240">
        <v>0</v>
      </c>
    </row>
    <row r="24" spans="1:26" s="235" customFormat="1" ht="21.75" customHeight="1">
      <c r="A24" s="237">
        <v>20</v>
      </c>
      <c r="B24" s="241" t="s">
        <v>33</v>
      </c>
      <c r="C24" s="239">
        <v>699136</v>
      </c>
      <c r="D24" s="239">
        <v>420814</v>
      </c>
      <c r="E24" s="240">
        <v>1119950</v>
      </c>
      <c r="F24" s="239">
        <v>71584</v>
      </c>
      <c r="G24" s="239">
        <v>49172</v>
      </c>
      <c r="H24" s="240">
        <v>120756</v>
      </c>
      <c r="I24" s="239">
        <v>48854</v>
      </c>
      <c r="J24" s="239">
        <v>34910</v>
      </c>
      <c r="K24" s="240">
        <v>83764</v>
      </c>
      <c r="L24" s="239">
        <v>161383</v>
      </c>
      <c r="M24" s="239">
        <v>134953</v>
      </c>
      <c r="N24" s="240">
        <v>296336</v>
      </c>
      <c r="O24" s="239">
        <v>2452</v>
      </c>
      <c r="P24" s="239">
        <v>1066</v>
      </c>
      <c r="Q24" s="240">
        <v>3518</v>
      </c>
      <c r="R24" s="239">
        <v>8698</v>
      </c>
      <c r="S24" s="239">
        <v>8966</v>
      </c>
      <c r="T24" s="240">
        <v>17664</v>
      </c>
      <c r="U24" s="239">
        <v>1535</v>
      </c>
      <c r="V24" s="239">
        <v>4842</v>
      </c>
      <c r="W24" s="240">
        <v>6377</v>
      </c>
      <c r="X24" s="239">
        <v>131</v>
      </c>
      <c r="Y24" s="239">
        <v>66</v>
      </c>
      <c r="Z24" s="240">
        <v>197</v>
      </c>
    </row>
    <row r="25" spans="1:26" s="235" customFormat="1" ht="21.75" customHeight="1">
      <c r="A25" s="237">
        <v>21</v>
      </c>
      <c r="B25" s="241" t="s">
        <v>34</v>
      </c>
      <c r="C25" s="239">
        <v>1518883</v>
      </c>
      <c r="D25" s="239">
        <v>1098188</v>
      </c>
      <c r="E25" s="240">
        <v>2617071</v>
      </c>
      <c r="F25" s="239">
        <v>169036</v>
      </c>
      <c r="G25" s="239">
        <v>125178</v>
      </c>
      <c r="H25" s="240">
        <v>294214</v>
      </c>
      <c r="I25" s="239">
        <v>66925</v>
      </c>
      <c r="J25" s="239">
        <v>38010</v>
      </c>
      <c r="K25" s="240">
        <v>104935</v>
      </c>
      <c r="L25" s="239">
        <v>416379</v>
      </c>
      <c r="M25" s="239">
        <v>293048</v>
      </c>
      <c r="N25" s="240">
        <v>709427</v>
      </c>
      <c r="O25" s="239">
        <v>2014</v>
      </c>
      <c r="P25" s="239">
        <v>1156</v>
      </c>
      <c r="Q25" s="240">
        <v>3170</v>
      </c>
      <c r="R25" s="239">
        <v>36719</v>
      </c>
      <c r="S25" s="239">
        <v>31682</v>
      </c>
      <c r="T25" s="240">
        <v>68401</v>
      </c>
      <c r="U25" s="239">
        <v>20846</v>
      </c>
      <c r="V25" s="239">
        <v>23035</v>
      </c>
      <c r="W25" s="240">
        <v>43881</v>
      </c>
      <c r="X25" s="239">
        <v>3577</v>
      </c>
      <c r="Y25" s="239">
        <v>1441</v>
      </c>
      <c r="Z25" s="240">
        <v>5018</v>
      </c>
    </row>
    <row r="26" spans="1:26" s="235" customFormat="1" ht="21.75" customHeight="1">
      <c r="A26" s="237">
        <v>22</v>
      </c>
      <c r="B26" s="241" t="s">
        <v>35</v>
      </c>
      <c r="C26" s="239">
        <v>39762</v>
      </c>
      <c r="D26" s="239">
        <v>39766</v>
      </c>
      <c r="E26" s="240">
        <v>79528</v>
      </c>
      <c r="F26" s="239">
        <v>2485</v>
      </c>
      <c r="G26" s="239">
        <v>2476</v>
      </c>
      <c r="H26" s="240">
        <v>4961</v>
      </c>
      <c r="I26" s="239">
        <v>14569</v>
      </c>
      <c r="J26" s="239">
        <v>12726</v>
      </c>
      <c r="K26" s="240">
        <v>27295</v>
      </c>
      <c r="L26" s="239">
        <v>10598</v>
      </c>
      <c r="M26" s="239">
        <v>13339</v>
      </c>
      <c r="N26" s="240">
        <v>23937</v>
      </c>
      <c r="O26" s="239">
        <v>39</v>
      </c>
      <c r="P26" s="239">
        <v>32</v>
      </c>
      <c r="Q26" s="240">
        <v>71</v>
      </c>
      <c r="R26" s="239">
        <v>757</v>
      </c>
      <c r="S26" s="239">
        <v>696</v>
      </c>
      <c r="T26" s="240">
        <v>1453</v>
      </c>
      <c r="U26" s="239">
        <v>178</v>
      </c>
      <c r="V26" s="239">
        <v>112</v>
      </c>
      <c r="W26" s="240">
        <v>290</v>
      </c>
      <c r="X26" s="239">
        <v>1</v>
      </c>
      <c r="Y26" s="239">
        <v>0</v>
      </c>
      <c r="Z26" s="240">
        <v>1</v>
      </c>
    </row>
    <row r="27" spans="1:26" s="235" customFormat="1" ht="21.75" customHeight="1">
      <c r="A27" s="237">
        <v>23</v>
      </c>
      <c r="B27" s="241" t="s">
        <v>36</v>
      </c>
      <c r="C27" s="239">
        <v>20670</v>
      </c>
      <c r="D27" s="239">
        <v>23420</v>
      </c>
      <c r="E27" s="240">
        <v>44090</v>
      </c>
      <c r="F27" s="239">
        <v>286</v>
      </c>
      <c r="G27" s="239">
        <v>240</v>
      </c>
      <c r="H27" s="240">
        <v>526</v>
      </c>
      <c r="I27" s="239">
        <v>14573</v>
      </c>
      <c r="J27" s="239">
        <v>17794</v>
      </c>
      <c r="K27" s="240">
        <v>32367</v>
      </c>
      <c r="L27" s="239">
        <v>425</v>
      </c>
      <c r="M27" s="239">
        <v>240</v>
      </c>
      <c r="N27" s="240">
        <v>665</v>
      </c>
      <c r="O27" s="239">
        <v>10</v>
      </c>
      <c r="P27" s="239">
        <v>7</v>
      </c>
      <c r="Q27" s="240">
        <v>17</v>
      </c>
      <c r="R27" s="239">
        <v>261</v>
      </c>
      <c r="S27" s="239">
        <v>63</v>
      </c>
      <c r="T27" s="240">
        <v>324</v>
      </c>
      <c r="U27" s="239">
        <v>2672</v>
      </c>
      <c r="V27" s="239">
        <v>2806</v>
      </c>
      <c r="W27" s="240">
        <v>5478</v>
      </c>
      <c r="X27" s="239">
        <v>83</v>
      </c>
      <c r="Y27" s="239">
        <v>58</v>
      </c>
      <c r="Z27" s="240">
        <v>141</v>
      </c>
    </row>
    <row r="28" spans="1:26" s="235" customFormat="1" ht="21.75" customHeight="1">
      <c r="A28" s="237">
        <v>24</v>
      </c>
      <c r="B28" s="241" t="s">
        <v>37</v>
      </c>
      <c r="C28" s="239">
        <v>13086</v>
      </c>
      <c r="D28" s="239">
        <v>12315</v>
      </c>
      <c r="E28" s="240">
        <v>25401</v>
      </c>
      <c r="F28" s="239">
        <v>87</v>
      </c>
      <c r="G28" s="239">
        <v>71</v>
      </c>
      <c r="H28" s="240">
        <v>158</v>
      </c>
      <c r="I28" s="239">
        <v>12402</v>
      </c>
      <c r="J28" s="239">
        <v>11809</v>
      </c>
      <c r="K28" s="240">
        <v>24211</v>
      </c>
      <c r="L28" s="239">
        <v>131</v>
      </c>
      <c r="M28" s="239">
        <v>93</v>
      </c>
      <c r="N28" s="240">
        <v>224</v>
      </c>
      <c r="O28" s="239">
        <v>8</v>
      </c>
      <c r="P28" s="239">
        <v>1</v>
      </c>
      <c r="Q28" s="240">
        <v>9</v>
      </c>
      <c r="R28" s="239">
        <v>24</v>
      </c>
      <c r="S28" s="239">
        <v>2</v>
      </c>
      <c r="T28" s="240">
        <v>26</v>
      </c>
      <c r="U28" s="239">
        <v>5871</v>
      </c>
      <c r="V28" s="239">
        <v>5901</v>
      </c>
      <c r="W28" s="240">
        <v>11772</v>
      </c>
      <c r="X28" s="239">
        <v>1</v>
      </c>
      <c r="Y28" s="239">
        <v>0</v>
      </c>
      <c r="Z28" s="240">
        <v>1</v>
      </c>
    </row>
    <row r="29" spans="1:26" s="235" customFormat="1" ht="21.75" customHeight="1">
      <c r="A29" s="237">
        <v>25</v>
      </c>
      <c r="B29" s="241" t="s">
        <v>38</v>
      </c>
      <c r="C29" s="239">
        <v>23497</v>
      </c>
      <c r="D29" s="239">
        <v>16653</v>
      </c>
      <c r="E29" s="240">
        <v>40150</v>
      </c>
      <c r="F29" s="239">
        <v>287</v>
      </c>
      <c r="G29" s="239">
        <v>206</v>
      </c>
      <c r="H29" s="240">
        <v>493</v>
      </c>
      <c r="I29" s="239">
        <v>12935</v>
      </c>
      <c r="J29" s="239">
        <v>14209</v>
      </c>
      <c r="K29" s="240">
        <v>27144</v>
      </c>
      <c r="L29" s="239">
        <v>311</v>
      </c>
      <c r="M29" s="239">
        <v>199</v>
      </c>
      <c r="N29" s="240">
        <v>510</v>
      </c>
      <c r="O29" s="239">
        <v>7</v>
      </c>
      <c r="P29" s="239">
        <v>3</v>
      </c>
      <c r="Q29" s="240">
        <v>10</v>
      </c>
      <c r="R29" s="239">
        <v>107</v>
      </c>
      <c r="S29" s="239">
        <v>85</v>
      </c>
      <c r="T29" s="240">
        <v>192</v>
      </c>
      <c r="U29" s="239">
        <v>4292</v>
      </c>
      <c r="V29" s="239">
        <v>4975</v>
      </c>
      <c r="W29" s="240">
        <v>9267</v>
      </c>
      <c r="X29" s="239">
        <v>0</v>
      </c>
      <c r="Y29" s="239">
        <v>0</v>
      </c>
      <c r="Z29" s="240">
        <v>0</v>
      </c>
    </row>
    <row r="30" spans="1:26" s="235" customFormat="1" ht="21.75" customHeight="1">
      <c r="A30" s="237">
        <v>26</v>
      </c>
      <c r="B30" s="241" t="s">
        <v>39</v>
      </c>
      <c r="C30" s="239">
        <v>263227</v>
      </c>
      <c r="D30" s="239">
        <v>188847</v>
      </c>
      <c r="E30" s="240">
        <v>452074</v>
      </c>
      <c r="F30" s="239">
        <v>25416</v>
      </c>
      <c r="G30" s="239">
        <v>18605</v>
      </c>
      <c r="H30" s="240">
        <v>44021</v>
      </c>
      <c r="I30" s="239">
        <v>21617</v>
      </c>
      <c r="J30" s="239">
        <v>17013</v>
      </c>
      <c r="K30" s="240">
        <v>38630</v>
      </c>
      <c r="L30" s="239">
        <v>40764</v>
      </c>
      <c r="M30" s="239">
        <v>35731</v>
      </c>
      <c r="N30" s="240">
        <v>76495</v>
      </c>
      <c r="O30" s="239">
        <v>1281</v>
      </c>
      <c r="P30" s="239">
        <v>170</v>
      </c>
      <c r="Q30" s="240">
        <v>1451</v>
      </c>
      <c r="R30" s="239">
        <v>2005</v>
      </c>
      <c r="S30" s="239">
        <v>1564</v>
      </c>
      <c r="T30" s="240">
        <v>3569</v>
      </c>
      <c r="U30" s="239">
        <v>358</v>
      </c>
      <c r="V30" s="239">
        <v>391</v>
      </c>
      <c r="W30" s="240">
        <v>749</v>
      </c>
      <c r="X30" s="239">
        <v>32</v>
      </c>
      <c r="Y30" s="239">
        <v>17</v>
      </c>
      <c r="Z30" s="240">
        <v>49</v>
      </c>
    </row>
    <row r="31" spans="1:26" s="235" customFormat="1" ht="21.75" customHeight="1">
      <c r="A31" s="237">
        <v>27</v>
      </c>
      <c r="B31" s="241" t="s">
        <v>40</v>
      </c>
      <c r="C31" s="239">
        <v>25376</v>
      </c>
      <c r="D31" s="239">
        <v>24367</v>
      </c>
      <c r="E31" s="240">
        <v>49743</v>
      </c>
      <c r="F31" s="239">
        <v>3423</v>
      </c>
      <c r="G31" s="239">
        <v>3148</v>
      </c>
      <c r="H31" s="240">
        <v>6571</v>
      </c>
      <c r="I31" s="239">
        <v>501</v>
      </c>
      <c r="J31" s="239">
        <v>234</v>
      </c>
      <c r="K31" s="240">
        <v>735</v>
      </c>
      <c r="L31" s="239">
        <v>13774</v>
      </c>
      <c r="M31" s="239">
        <v>14618</v>
      </c>
      <c r="N31" s="240">
        <v>28392</v>
      </c>
      <c r="O31" s="239">
        <v>85</v>
      </c>
      <c r="P31" s="239">
        <v>59</v>
      </c>
      <c r="Q31" s="240">
        <v>144</v>
      </c>
      <c r="R31" s="239">
        <v>666</v>
      </c>
      <c r="S31" s="239">
        <v>666</v>
      </c>
      <c r="T31" s="240">
        <v>1332</v>
      </c>
      <c r="U31" s="239">
        <v>856</v>
      </c>
      <c r="V31" s="239">
        <v>1515</v>
      </c>
      <c r="W31" s="240">
        <v>2371</v>
      </c>
      <c r="X31" s="239">
        <v>21</v>
      </c>
      <c r="Y31" s="239">
        <v>21</v>
      </c>
      <c r="Z31" s="240">
        <v>42</v>
      </c>
    </row>
    <row r="32" spans="1:26" s="235" customFormat="1" ht="21.75" customHeight="1">
      <c r="A32" s="237">
        <v>28</v>
      </c>
      <c r="B32" s="241" t="s">
        <v>41</v>
      </c>
      <c r="C32" s="239">
        <v>274153</v>
      </c>
      <c r="D32" s="239">
        <v>173723</v>
      </c>
      <c r="E32" s="240">
        <v>447876</v>
      </c>
      <c r="F32" s="239">
        <v>32525</v>
      </c>
      <c r="G32" s="239">
        <v>22037</v>
      </c>
      <c r="H32" s="240">
        <v>54562</v>
      </c>
      <c r="I32" s="239">
        <v>920</v>
      </c>
      <c r="J32" s="239">
        <v>380</v>
      </c>
      <c r="K32" s="240">
        <v>1300</v>
      </c>
      <c r="L32" s="239">
        <v>14076</v>
      </c>
      <c r="M32" s="239">
        <v>10637</v>
      </c>
      <c r="N32" s="240">
        <v>24713</v>
      </c>
      <c r="O32" s="239">
        <v>396</v>
      </c>
      <c r="P32" s="239">
        <v>193</v>
      </c>
      <c r="Q32" s="240">
        <v>589</v>
      </c>
      <c r="R32" s="239">
        <v>2037</v>
      </c>
      <c r="S32" s="239">
        <v>542</v>
      </c>
      <c r="T32" s="240">
        <v>2579</v>
      </c>
      <c r="U32" s="239">
        <v>32855</v>
      </c>
      <c r="V32" s="239">
        <v>23748</v>
      </c>
      <c r="W32" s="240">
        <v>56603</v>
      </c>
      <c r="X32" s="239">
        <v>695</v>
      </c>
      <c r="Y32" s="239">
        <v>385</v>
      </c>
      <c r="Z32" s="240">
        <v>1080</v>
      </c>
    </row>
    <row r="33" spans="1:26" s="235" customFormat="1" ht="21.75" customHeight="1">
      <c r="A33" s="237">
        <v>29</v>
      </c>
      <c r="B33" s="241" t="s">
        <v>42</v>
      </c>
      <c r="C33" s="239">
        <v>591589</v>
      </c>
      <c r="D33" s="239">
        <v>338826</v>
      </c>
      <c r="E33" s="240">
        <v>930415</v>
      </c>
      <c r="F33" s="239">
        <v>75088</v>
      </c>
      <c r="G33" s="239">
        <v>36619</v>
      </c>
      <c r="H33" s="240">
        <v>111707</v>
      </c>
      <c r="I33" s="239">
        <v>53529</v>
      </c>
      <c r="J33" s="239">
        <v>29246</v>
      </c>
      <c r="K33" s="240">
        <v>82775</v>
      </c>
      <c r="L33" s="239">
        <v>194174</v>
      </c>
      <c r="M33" s="239">
        <v>107394</v>
      </c>
      <c r="N33" s="240">
        <v>301568</v>
      </c>
      <c r="O33" s="239">
        <v>1235</v>
      </c>
      <c r="P33" s="239">
        <v>454</v>
      </c>
      <c r="Q33" s="240">
        <v>1689</v>
      </c>
      <c r="R33" s="239">
        <v>7597</v>
      </c>
      <c r="S33" s="239">
        <v>4583</v>
      </c>
      <c r="T33" s="240">
        <v>12180</v>
      </c>
      <c r="U33" s="239">
        <v>1672</v>
      </c>
      <c r="V33" s="239">
        <v>1432</v>
      </c>
      <c r="W33" s="240">
        <v>3104</v>
      </c>
      <c r="X33" s="239">
        <v>330</v>
      </c>
      <c r="Y33" s="239">
        <v>79</v>
      </c>
      <c r="Z33" s="240">
        <v>409</v>
      </c>
    </row>
    <row r="34" spans="1:26" s="235" customFormat="1" ht="21.75" customHeight="1">
      <c r="A34" s="237">
        <v>30</v>
      </c>
      <c r="B34" s="241" t="s">
        <v>43</v>
      </c>
      <c r="C34" s="239">
        <v>12071</v>
      </c>
      <c r="D34" s="239">
        <v>10682</v>
      </c>
      <c r="E34" s="240">
        <v>22753</v>
      </c>
      <c r="F34" s="239">
        <v>546</v>
      </c>
      <c r="G34" s="239">
        <v>537</v>
      </c>
      <c r="H34" s="240">
        <v>1083</v>
      </c>
      <c r="I34" s="239">
        <v>2066</v>
      </c>
      <c r="J34" s="239">
        <v>3017</v>
      </c>
      <c r="K34" s="240">
        <v>5083</v>
      </c>
      <c r="L34" s="239">
        <v>2639</v>
      </c>
      <c r="M34" s="239">
        <v>2734</v>
      </c>
      <c r="N34" s="240">
        <v>5373</v>
      </c>
      <c r="O34" s="239">
        <v>6</v>
      </c>
      <c r="P34" s="239">
        <v>1</v>
      </c>
      <c r="Q34" s="240">
        <v>7</v>
      </c>
      <c r="R34" s="239">
        <v>96</v>
      </c>
      <c r="S34" s="239">
        <v>25</v>
      </c>
      <c r="T34" s="240">
        <v>121</v>
      </c>
      <c r="U34" s="239">
        <v>41</v>
      </c>
      <c r="V34" s="239">
        <v>78</v>
      </c>
      <c r="W34" s="240">
        <v>119</v>
      </c>
      <c r="X34" s="239">
        <v>194</v>
      </c>
      <c r="Y34" s="239">
        <v>302</v>
      </c>
      <c r="Z34" s="240">
        <v>496</v>
      </c>
    </row>
    <row r="35" spans="1:26" s="235" customFormat="1" ht="21.75" customHeight="1">
      <c r="A35" s="237">
        <v>31</v>
      </c>
      <c r="B35" s="241" t="s">
        <v>44</v>
      </c>
      <c r="C35" s="239">
        <v>1674821</v>
      </c>
      <c r="D35" s="239">
        <v>1430187</v>
      </c>
      <c r="E35" s="240">
        <v>3105008</v>
      </c>
      <c r="F35" s="239">
        <v>254525</v>
      </c>
      <c r="G35" s="239">
        <v>230772</v>
      </c>
      <c r="H35" s="240">
        <v>485297</v>
      </c>
      <c r="I35" s="239">
        <v>15561</v>
      </c>
      <c r="J35" s="239">
        <v>13219</v>
      </c>
      <c r="K35" s="240">
        <v>28780</v>
      </c>
      <c r="L35" s="239">
        <v>899072</v>
      </c>
      <c r="M35" s="239">
        <v>830201</v>
      </c>
      <c r="N35" s="240">
        <v>1729273</v>
      </c>
      <c r="O35" s="239">
        <v>2468</v>
      </c>
      <c r="P35" s="239">
        <v>2874</v>
      </c>
      <c r="Q35" s="240">
        <v>5342</v>
      </c>
      <c r="R35" s="239">
        <v>50981</v>
      </c>
      <c r="S35" s="239">
        <v>30783</v>
      </c>
      <c r="T35" s="240">
        <v>81764</v>
      </c>
      <c r="U35" s="239">
        <v>60453</v>
      </c>
      <c r="V35" s="239">
        <v>62843</v>
      </c>
      <c r="W35" s="240">
        <v>123296</v>
      </c>
      <c r="X35" s="239">
        <v>3023</v>
      </c>
      <c r="Y35" s="239">
        <v>1843</v>
      </c>
      <c r="Z35" s="240">
        <v>4866</v>
      </c>
    </row>
    <row r="36" spans="1:26" s="235" customFormat="1" ht="21.75" customHeight="1">
      <c r="A36" s="237">
        <v>32</v>
      </c>
      <c r="B36" s="241" t="s">
        <v>45</v>
      </c>
      <c r="C36" s="239">
        <v>32276</v>
      </c>
      <c r="D36" s="239">
        <v>23393</v>
      </c>
      <c r="E36" s="240">
        <v>55669</v>
      </c>
      <c r="F36" s="239">
        <v>5413</v>
      </c>
      <c r="G36" s="239">
        <v>3605</v>
      </c>
      <c r="H36" s="240">
        <v>9018</v>
      </c>
      <c r="I36" s="239">
        <v>5687</v>
      </c>
      <c r="J36" s="239">
        <v>3706</v>
      </c>
      <c r="K36" s="240">
        <v>9393</v>
      </c>
      <c r="L36" s="239">
        <v>5384</v>
      </c>
      <c r="M36" s="239">
        <v>3156</v>
      </c>
      <c r="N36" s="240">
        <v>8540</v>
      </c>
      <c r="O36" s="239">
        <v>71</v>
      </c>
      <c r="P36" s="239">
        <v>25</v>
      </c>
      <c r="Q36" s="240">
        <v>96</v>
      </c>
      <c r="R36" s="239">
        <v>1285</v>
      </c>
      <c r="S36" s="239">
        <v>677</v>
      </c>
      <c r="T36" s="240">
        <v>1962</v>
      </c>
      <c r="U36" s="239">
        <v>205</v>
      </c>
      <c r="V36" s="239">
        <v>150</v>
      </c>
      <c r="W36" s="240">
        <v>355</v>
      </c>
      <c r="X36" s="239">
        <v>2</v>
      </c>
      <c r="Y36" s="239">
        <v>1</v>
      </c>
      <c r="Z36" s="240">
        <v>3</v>
      </c>
    </row>
    <row r="37" spans="1:26" s="235" customFormat="1" ht="21.75" customHeight="1">
      <c r="A37" s="237">
        <v>33</v>
      </c>
      <c r="B37" s="241" t="s">
        <v>47</v>
      </c>
      <c r="C37" s="239">
        <v>1292130</v>
      </c>
      <c r="D37" s="239">
        <v>1120537</v>
      </c>
      <c r="E37" s="240">
        <v>2412667</v>
      </c>
      <c r="F37" s="239">
        <v>189968</v>
      </c>
      <c r="G37" s="239">
        <v>169671</v>
      </c>
      <c r="H37" s="240">
        <v>359639</v>
      </c>
      <c r="I37" s="239">
        <v>8417</v>
      </c>
      <c r="J37" s="239">
        <v>6060</v>
      </c>
      <c r="K37" s="240">
        <v>14477</v>
      </c>
      <c r="L37" s="239">
        <v>423827</v>
      </c>
      <c r="M37" s="239">
        <v>402409</v>
      </c>
      <c r="N37" s="240">
        <v>826236</v>
      </c>
      <c r="O37" s="239">
        <v>4613</v>
      </c>
      <c r="P37" s="239">
        <v>7322</v>
      </c>
      <c r="Q37" s="240">
        <v>11935</v>
      </c>
      <c r="R37" s="239">
        <v>45421</v>
      </c>
      <c r="S37" s="239">
        <v>54360</v>
      </c>
      <c r="T37" s="240">
        <v>99781</v>
      </c>
      <c r="U37" s="239">
        <v>5172</v>
      </c>
      <c r="V37" s="239">
        <v>5238</v>
      </c>
      <c r="W37" s="240">
        <v>10410</v>
      </c>
      <c r="X37" s="239">
        <v>1366</v>
      </c>
      <c r="Y37" s="239">
        <v>359</v>
      </c>
      <c r="Z37" s="240">
        <v>1725</v>
      </c>
    </row>
    <row r="38" spans="1:26" s="235" customFormat="1" ht="21.75" customHeight="1">
      <c r="A38" s="237">
        <v>34</v>
      </c>
      <c r="B38" s="241" t="s">
        <v>58</v>
      </c>
      <c r="C38" s="239">
        <v>161639</v>
      </c>
      <c r="D38" s="239">
        <v>150704</v>
      </c>
      <c r="E38" s="240">
        <v>312343</v>
      </c>
      <c r="F38" s="239">
        <v>17412</v>
      </c>
      <c r="G38" s="239">
        <v>15183</v>
      </c>
      <c r="H38" s="240">
        <v>32595</v>
      </c>
      <c r="I38" s="239">
        <v>6462</v>
      </c>
      <c r="J38" s="239">
        <v>6311</v>
      </c>
      <c r="K38" s="240">
        <v>12773</v>
      </c>
      <c r="L38" s="239">
        <v>16054</v>
      </c>
      <c r="M38" s="239">
        <v>13458</v>
      </c>
      <c r="N38" s="240">
        <v>29512</v>
      </c>
      <c r="O38" s="239">
        <v>173</v>
      </c>
      <c r="P38" s="239">
        <v>66</v>
      </c>
      <c r="Q38" s="240">
        <v>239</v>
      </c>
      <c r="R38" s="239">
        <v>2201</v>
      </c>
      <c r="S38" s="239">
        <v>1322</v>
      </c>
      <c r="T38" s="240">
        <v>3523</v>
      </c>
      <c r="U38" s="239">
        <v>236</v>
      </c>
      <c r="V38" s="239">
        <v>295</v>
      </c>
      <c r="W38" s="240">
        <v>531</v>
      </c>
      <c r="X38" s="239">
        <v>199</v>
      </c>
      <c r="Y38" s="239">
        <v>68</v>
      </c>
      <c r="Z38" s="240">
        <v>267</v>
      </c>
    </row>
    <row r="39" spans="1:26" s="235" customFormat="1" ht="21.75" customHeight="1">
      <c r="A39" s="237">
        <v>35</v>
      </c>
      <c r="B39" s="241" t="s">
        <v>48</v>
      </c>
      <c r="C39" s="239">
        <v>856041</v>
      </c>
      <c r="D39" s="239">
        <v>641013</v>
      </c>
      <c r="E39" s="240">
        <v>1497054</v>
      </c>
      <c r="F39" s="239">
        <v>140321</v>
      </c>
      <c r="G39" s="239">
        <v>100576</v>
      </c>
      <c r="H39" s="240">
        <v>240897</v>
      </c>
      <c r="I39" s="239">
        <v>24901</v>
      </c>
      <c r="J39" s="239">
        <v>17874</v>
      </c>
      <c r="K39" s="240">
        <v>42775</v>
      </c>
      <c r="L39" s="239">
        <v>44358</v>
      </c>
      <c r="M39" s="239">
        <v>32670</v>
      </c>
      <c r="N39" s="240">
        <v>77028</v>
      </c>
      <c r="O39" s="239">
        <v>2488</v>
      </c>
      <c r="P39" s="239">
        <v>1117</v>
      </c>
      <c r="Q39" s="240">
        <v>3605</v>
      </c>
      <c r="R39" s="239">
        <v>79177</v>
      </c>
      <c r="S39" s="239">
        <v>56274</v>
      </c>
      <c r="T39" s="240">
        <v>135451</v>
      </c>
      <c r="U39" s="239">
        <v>2826</v>
      </c>
      <c r="V39" s="239">
        <v>2715</v>
      </c>
      <c r="W39" s="240">
        <v>5541</v>
      </c>
      <c r="X39" s="239">
        <v>491</v>
      </c>
      <c r="Y39" s="239">
        <v>316</v>
      </c>
      <c r="Z39" s="240">
        <v>807</v>
      </c>
    </row>
    <row r="40" spans="1:26" s="243" customFormat="1" ht="21.75" customHeight="1">
      <c r="A40" s="406" t="s">
        <v>49</v>
      </c>
      <c r="B40" s="406"/>
      <c r="C40" s="242">
        <f>SUM(C5:C39)</f>
        <v>13230334</v>
      </c>
      <c r="D40" s="242">
        <f t="shared" ref="D40:Z40" si="0">SUM(D5:D39)</f>
        <v>10405547</v>
      </c>
      <c r="E40" s="242">
        <f t="shared" si="0"/>
        <v>23635881</v>
      </c>
      <c r="F40" s="242">
        <f t="shared" si="0"/>
        <v>1618784</v>
      </c>
      <c r="G40" s="242">
        <f t="shared" si="0"/>
        <v>1272579</v>
      </c>
      <c r="H40" s="242">
        <f t="shared" si="0"/>
        <v>2891363</v>
      </c>
      <c r="I40" s="242">
        <f t="shared" si="0"/>
        <v>600120</v>
      </c>
      <c r="J40" s="242">
        <f t="shared" si="0"/>
        <v>469006</v>
      </c>
      <c r="K40" s="242">
        <f t="shared" si="0"/>
        <v>1069126</v>
      </c>
      <c r="L40" s="242">
        <f t="shared" si="0"/>
        <v>3979318</v>
      </c>
      <c r="M40" s="242">
        <f t="shared" si="0"/>
        <v>3266502</v>
      </c>
      <c r="N40" s="242">
        <f t="shared" si="0"/>
        <v>7245820</v>
      </c>
      <c r="O40" s="242">
        <f t="shared" si="0"/>
        <v>29445</v>
      </c>
      <c r="P40" s="242">
        <f t="shared" si="0"/>
        <v>21179</v>
      </c>
      <c r="Q40" s="242">
        <f t="shared" si="0"/>
        <v>50624</v>
      </c>
      <c r="R40" s="242">
        <f t="shared" si="0"/>
        <v>519420</v>
      </c>
      <c r="S40" s="242">
        <f t="shared" si="0"/>
        <v>443266</v>
      </c>
      <c r="T40" s="242">
        <f t="shared" si="0"/>
        <v>962686</v>
      </c>
      <c r="U40" s="242">
        <f t="shared" si="0"/>
        <v>214109</v>
      </c>
      <c r="V40" s="242">
        <f t="shared" si="0"/>
        <v>239445</v>
      </c>
      <c r="W40" s="242">
        <f t="shared" si="0"/>
        <v>453554</v>
      </c>
      <c r="X40" s="242">
        <f t="shared" si="0"/>
        <v>21800</v>
      </c>
      <c r="Y40" s="242">
        <f t="shared" si="0"/>
        <v>12688</v>
      </c>
      <c r="Z40" s="242">
        <f t="shared" si="0"/>
        <v>34488</v>
      </c>
    </row>
    <row r="41" spans="1:26">
      <c r="C41" s="245">
        <f>C40/E40%</f>
        <v>55.975632979367262</v>
      </c>
      <c r="F41" s="245">
        <f>F40/H40%</f>
        <v>55.986882311214465</v>
      </c>
      <c r="H41" s="246">
        <f>H40/$E$40%</f>
        <v>12.232939402597264</v>
      </c>
      <c r="I41" s="245">
        <f>I40/K40%</f>
        <v>56.131831047042162</v>
      </c>
      <c r="K41" s="247">
        <f>K40/$E$40%</f>
        <v>4.5233177472843087</v>
      </c>
      <c r="L41" s="245">
        <f>L40/N40%</f>
        <v>54.918808361234483</v>
      </c>
      <c r="N41" s="247">
        <f>N40/$E$40%</f>
        <v>30.656018280004034</v>
      </c>
    </row>
  </sheetData>
  <mergeCells count="11">
    <mergeCell ref="O2:Q2"/>
    <mergeCell ref="R2:T2"/>
    <mergeCell ref="U2:W2"/>
    <mergeCell ref="X2:Z2"/>
    <mergeCell ref="A40:B40"/>
    <mergeCell ref="A2:A3"/>
    <mergeCell ref="B2:B3"/>
    <mergeCell ref="C2:E2"/>
    <mergeCell ref="F2:H2"/>
    <mergeCell ref="I2:K2"/>
    <mergeCell ref="L2:N2"/>
  </mergeCells>
  <printOptions horizontalCentered="1"/>
  <pageMargins left="0.41" right="0.16" top="0.52" bottom="0.38" header="0.2" footer="0.16"/>
  <pageSetup paperSize="9" scale="80" firstPageNumber="40" orientation="portrait" useFirstPageNumber="1" r:id="rId1"/>
  <headerFooter>
    <oddFooter>&amp;L&amp;"Arial,Italic"&amp;9AISHE 2010-11&amp;RT-&amp;P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 tint="-0.499984740745262"/>
  </sheetPr>
  <dimension ref="A1:L44"/>
  <sheetViews>
    <sheetView showZeros="0" view="pageBreakPreview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13" sqref="I13"/>
    </sheetView>
  </sheetViews>
  <sheetFormatPr defaultRowHeight="14.25"/>
  <cols>
    <col min="1" max="1" width="20.28515625" style="27" customWidth="1"/>
    <col min="2" max="2" width="13.42578125" style="27" customWidth="1"/>
    <col min="3" max="4" width="11.28515625" style="27" customWidth="1"/>
    <col min="5" max="7" width="13.42578125" style="27" customWidth="1"/>
    <col min="8" max="8" width="12.42578125" style="27" customWidth="1"/>
    <col min="9" max="9" width="11.7109375" style="27" customWidth="1"/>
    <col min="10" max="11" width="13.42578125" style="27" customWidth="1"/>
    <col min="12" max="16384" width="9.140625" style="27"/>
  </cols>
  <sheetData>
    <row r="1" spans="1:12" s="265" customFormat="1" ht="47.25" customHeight="1">
      <c r="A1" s="218" t="s">
        <v>230</v>
      </c>
      <c r="B1" s="329" t="s">
        <v>229</v>
      </c>
      <c r="C1" s="329"/>
      <c r="D1" s="329"/>
      <c r="E1" s="329"/>
      <c r="F1" s="329"/>
      <c r="G1" s="329" t="s">
        <v>231</v>
      </c>
      <c r="H1" s="329"/>
      <c r="I1" s="329"/>
      <c r="J1" s="329"/>
      <c r="K1" s="329"/>
    </row>
    <row r="2" spans="1:12" s="38" customFormat="1" ht="14.25" customHeight="1">
      <c r="A2" s="327" t="s">
        <v>2</v>
      </c>
      <c r="B2" s="327" t="s">
        <v>63</v>
      </c>
      <c r="C2" s="327" t="s">
        <v>64</v>
      </c>
      <c r="D2" s="327" t="s">
        <v>65</v>
      </c>
      <c r="E2" s="327" t="s">
        <v>66</v>
      </c>
      <c r="F2" s="327" t="s">
        <v>12</v>
      </c>
      <c r="G2" s="327" t="s">
        <v>63</v>
      </c>
      <c r="H2" s="327" t="s">
        <v>64</v>
      </c>
      <c r="I2" s="327" t="s">
        <v>65</v>
      </c>
      <c r="J2" s="327" t="s">
        <v>66</v>
      </c>
      <c r="K2" s="327" t="s">
        <v>12</v>
      </c>
    </row>
    <row r="3" spans="1:12" s="38" customFormat="1">
      <c r="A3" s="328"/>
      <c r="B3" s="328"/>
      <c r="C3" s="328"/>
      <c r="D3" s="328"/>
      <c r="E3" s="328"/>
      <c r="F3" s="328"/>
      <c r="G3" s="328"/>
      <c r="H3" s="328"/>
      <c r="I3" s="328"/>
      <c r="J3" s="328"/>
      <c r="K3" s="328"/>
    </row>
    <row r="4" spans="1:12" s="38" customFormat="1">
      <c r="A4" s="231">
        <v>1</v>
      </c>
      <c r="B4" s="103">
        <v>2</v>
      </c>
      <c r="C4" s="103">
        <v>3</v>
      </c>
      <c r="D4" s="103">
        <v>4</v>
      </c>
      <c r="E4" s="103">
        <v>5</v>
      </c>
      <c r="F4" s="103">
        <v>6</v>
      </c>
      <c r="G4" s="103">
        <v>7</v>
      </c>
      <c r="H4" s="103">
        <v>8</v>
      </c>
      <c r="I4" s="103">
        <v>9</v>
      </c>
      <c r="J4" s="103">
        <v>10</v>
      </c>
      <c r="K4" s="103">
        <v>11</v>
      </c>
    </row>
    <row r="5" spans="1:12" s="28" customFormat="1" ht="28.5">
      <c r="A5" s="39" t="s">
        <v>55</v>
      </c>
      <c r="B5" s="40"/>
      <c r="C5" s="40"/>
      <c r="D5" s="40">
        <f>B5+C5</f>
        <v>0</v>
      </c>
      <c r="E5" s="40">
        <v>5</v>
      </c>
      <c r="F5" s="32">
        <f>D5+E5</f>
        <v>5</v>
      </c>
      <c r="G5" s="40"/>
      <c r="H5" s="40"/>
      <c r="I5" s="40">
        <f>G5+H5</f>
        <v>0</v>
      </c>
      <c r="J5" s="40">
        <v>3290</v>
      </c>
      <c r="K5" s="200">
        <f>I5+J5</f>
        <v>3290</v>
      </c>
      <c r="L5" s="49">
        <f>B5/F5%</f>
        <v>0</v>
      </c>
    </row>
    <row r="6" spans="1:12" s="28" customFormat="1" ht="19.5" customHeight="1">
      <c r="A6" s="32" t="s">
        <v>15</v>
      </c>
      <c r="B6" s="40">
        <v>3119</v>
      </c>
      <c r="C6" s="40">
        <v>283</v>
      </c>
      <c r="D6" s="40">
        <f t="shared" ref="D6:D38" si="0">B6+C6</f>
        <v>3402</v>
      </c>
      <c r="E6" s="40">
        <v>419</v>
      </c>
      <c r="F6" s="32">
        <f t="shared" ref="F6:F38" si="1">D6+E6</f>
        <v>3821</v>
      </c>
      <c r="G6" s="40">
        <v>1393581</v>
      </c>
      <c r="H6" s="40">
        <v>176116</v>
      </c>
      <c r="I6" s="40">
        <f t="shared" ref="I6:I38" si="2">G6+H6</f>
        <v>1569697</v>
      </c>
      <c r="J6" s="40">
        <v>238666</v>
      </c>
      <c r="K6" s="200">
        <f t="shared" ref="K6:K38" si="3">I6+J6</f>
        <v>1808363</v>
      </c>
      <c r="L6" s="49">
        <f t="shared" ref="L6:L39" si="4">B6/F6%</f>
        <v>81.627846113582834</v>
      </c>
    </row>
    <row r="7" spans="1:12" s="28" customFormat="1" ht="19.5" customHeight="1">
      <c r="A7" s="39" t="s">
        <v>16</v>
      </c>
      <c r="B7" s="40">
        <v>4</v>
      </c>
      <c r="C7" s="40">
        <v>2</v>
      </c>
      <c r="D7" s="40">
        <f t="shared" si="0"/>
        <v>6</v>
      </c>
      <c r="E7" s="40">
        <v>8</v>
      </c>
      <c r="F7" s="32">
        <f t="shared" si="1"/>
        <v>14</v>
      </c>
      <c r="G7" s="40">
        <v>1741</v>
      </c>
      <c r="H7" s="40">
        <v>157</v>
      </c>
      <c r="I7" s="40">
        <f t="shared" si="2"/>
        <v>1898</v>
      </c>
      <c r="J7" s="40">
        <v>12890</v>
      </c>
      <c r="K7" s="200">
        <f t="shared" si="3"/>
        <v>14788</v>
      </c>
      <c r="L7" s="49">
        <f t="shared" si="4"/>
        <v>28.571428571428569</v>
      </c>
    </row>
    <row r="8" spans="1:12" s="28" customFormat="1" ht="19.5" customHeight="1">
      <c r="A8" s="32" t="s">
        <v>17</v>
      </c>
      <c r="B8" s="40">
        <v>29</v>
      </c>
      <c r="C8" s="40">
        <v>12</v>
      </c>
      <c r="D8" s="40">
        <f t="shared" si="0"/>
        <v>41</v>
      </c>
      <c r="E8" s="40">
        <v>265</v>
      </c>
      <c r="F8" s="32">
        <f t="shared" si="1"/>
        <v>306</v>
      </c>
      <c r="G8" s="40">
        <v>2304</v>
      </c>
      <c r="H8" s="40">
        <v>4539</v>
      </c>
      <c r="I8" s="40">
        <f t="shared" si="2"/>
        <v>6843</v>
      </c>
      <c r="J8" s="40">
        <v>214462</v>
      </c>
      <c r="K8" s="200">
        <f t="shared" si="3"/>
        <v>221305</v>
      </c>
      <c r="L8" s="49">
        <f t="shared" si="4"/>
        <v>9.477124183006536</v>
      </c>
    </row>
    <row r="9" spans="1:12" s="28" customFormat="1" ht="19.5" customHeight="1">
      <c r="A9" s="32" t="s">
        <v>18</v>
      </c>
      <c r="B9" s="40">
        <v>35</v>
      </c>
      <c r="C9" s="40">
        <v>37</v>
      </c>
      <c r="D9" s="40">
        <f t="shared" si="0"/>
        <v>72</v>
      </c>
      <c r="E9" s="40">
        <v>480</v>
      </c>
      <c r="F9" s="32">
        <f t="shared" si="1"/>
        <v>552</v>
      </c>
      <c r="G9" s="40">
        <v>34871</v>
      </c>
      <c r="H9" s="40">
        <v>77214</v>
      </c>
      <c r="I9" s="40">
        <f t="shared" si="2"/>
        <v>112085</v>
      </c>
      <c r="J9" s="40">
        <v>819622</v>
      </c>
      <c r="K9" s="200">
        <f t="shared" si="3"/>
        <v>931707</v>
      </c>
      <c r="L9" s="49">
        <f t="shared" si="4"/>
        <v>6.3405797101449277</v>
      </c>
    </row>
    <row r="10" spans="1:12" s="28" customFormat="1" ht="19.5" customHeight="1">
      <c r="A10" s="32" t="s">
        <v>19</v>
      </c>
      <c r="B10" s="40">
        <v>1</v>
      </c>
      <c r="C10" s="40">
        <v>7</v>
      </c>
      <c r="D10" s="40">
        <f t="shared" si="0"/>
        <v>8</v>
      </c>
      <c r="E10" s="40">
        <v>14</v>
      </c>
      <c r="F10" s="32">
        <f t="shared" si="1"/>
        <v>22</v>
      </c>
      <c r="G10" s="40">
        <v>11</v>
      </c>
      <c r="H10" s="40">
        <v>19022</v>
      </c>
      <c r="I10" s="40">
        <f t="shared" si="2"/>
        <v>19033</v>
      </c>
      <c r="J10" s="40">
        <v>17285</v>
      </c>
      <c r="K10" s="200">
        <f t="shared" si="3"/>
        <v>36318</v>
      </c>
      <c r="L10" s="49">
        <f t="shared" si="4"/>
        <v>4.5454545454545459</v>
      </c>
    </row>
    <row r="11" spans="1:12" s="28" customFormat="1" ht="19.5" customHeight="1">
      <c r="A11" s="32" t="s">
        <v>56</v>
      </c>
      <c r="B11" s="40">
        <v>240</v>
      </c>
      <c r="C11" s="40">
        <v>64</v>
      </c>
      <c r="D11" s="40">
        <f t="shared" si="0"/>
        <v>304</v>
      </c>
      <c r="E11" s="40">
        <v>260</v>
      </c>
      <c r="F11" s="32">
        <f t="shared" si="1"/>
        <v>564</v>
      </c>
      <c r="G11" s="40">
        <v>100123</v>
      </c>
      <c r="H11" s="40">
        <v>37207</v>
      </c>
      <c r="I11" s="40">
        <f t="shared" si="2"/>
        <v>137330</v>
      </c>
      <c r="J11" s="40">
        <v>156299</v>
      </c>
      <c r="K11" s="200">
        <f t="shared" si="3"/>
        <v>293629</v>
      </c>
      <c r="L11" s="49">
        <f t="shared" si="4"/>
        <v>42.553191489361701</v>
      </c>
    </row>
    <row r="12" spans="1:12" s="28" customFormat="1" ht="19.5" customHeight="1">
      <c r="A12" s="39" t="s">
        <v>21</v>
      </c>
      <c r="B12" s="40">
        <v>3</v>
      </c>
      <c r="C12" s="40"/>
      <c r="D12" s="40">
        <f t="shared" si="0"/>
        <v>3</v>
      </c>
      <c r="E12" s="40">
        <v>2</v>
      </c>
      <c r="F12" s="32">
        <f t="shared" si="1"/>
        <v>5</v>
      </c>
      <c r="G12" s="40">
        <v>1937</v>
      </c>
      <c r="H12" s="40"/>
      <c r="I12" s="40">
        <f t="shared" si="2"/>
        <v>1937</v>
      </c>
      <c r="J12" s="40">
        <v>1228</v>
      </c>
      <c r="K12" s="200">
        <f t="shared" si="3"/>
        <v>3165</v>
      </c>
      <c r="L12" s="49">
        <f t="shared" si="4"/>
        <v>60</v>
      </c>
    </row>
    <row r="13" spans="1:12" s="28" customFormat="1" ht="19.5" customHeight="1">
      <c r="A13" s="32" t="s">
        <v>22</v>
      </c>
      <c r="B13" s="40">
        <v>1</v>
      </c>
      <c r="C13" s="40">
        <v>1</v>
      </c>
      <c r="D13" s="40">
        <f t="shared" si="0"/>
        <v>2</v>
      </c>
      <c r="E13" s="40">
        <v>1</v>
      </c>
      <c r="F13" s="32">
        <f t="shared" si="1"/>
        <v>3</v>
      </c>
      <c r="G13" s="40">
        <v>372</v>
      </c>
      <c r="H13" s="40">
        <v>60</v>
      </c>
      <c r="I13" s="40">
        <f t="shared" si="2"/>
        <v>432</v>
      </c>
      <c r="J13" s="40">
        <v>670</v>
      </c>
      <c r="K13" s="200">
        <f t="shared" si="3"/>
        <v>1102</v>
      </c>
      <c r="L13" s="49">
        <f t="shared" si="4"/>
        <v>33.333333333333336</v>
      </c>
    </row>
    <row r="14" spans="1:12" s="28" customFormat="1" ht="19.5" customHeight="1">
      <c r="A14" s="32" t="s">
        <v>23</v>
      </c>
      <c r="B14" s="40">
        <v>65</v>
      </c>
      <c r="C14" s="40">
        <v>13</v>
      </c>
      <c r="D14" s="40">
        <f t="shared" si="0"/>
        <v>78</v>
      </c>
      <c r="E14" s="40">
        <v>87</v>
      </c>
      <c r="F14" s="32">
        <f t="shared" si="1"/>
        <v>165</v>
      </c>
      <c r="G14" s="40">
        <v>29655</v>
      </c>
      <c r="H14" s="40">
        <v>19213</v>
      </c>
      <c r="I14" s="40">
        <f t="shared" si="2"/>
        <v>48868</v>
      </c>
      <c r="J14" s="40">
        <v>129494</v>
      </c>
      <c r="K14" s="200">
        <f t="shared" si="3"/>
        <v>178362</v>
      </c>
      <c r="L14" s="49">
        <f t="shared" si="4"/>
        <v>39.393939393939398</v>
      </c>
    </row>
    <row r="15" spans="1:12" s="28" customFormat="1" ht="19.5" customHeight="1">
      <c r="A15" s="32" t="s">
        <v>24</v>
      </c>
      <c r="B15" s="40">
        <v>10</v>
      </c>
      <c r="C15" s="40">
        <v>18</v>
      </c>
      <c r="D15" s="40">
        <f t="shared" si="0"/>
        <v>28</v>
      </c>
      <c r="E15" s="40">
        <v>21</v>
      </c>
      <c r="F15" s="32">
        <f t="shared" si="1"/>
        <v>49</v>
      </c>
      <c r="G15" s="40">
        <v>2356</v>
      </c>
      <c r="H15" s="40">
        <v>12193</v>
      </c>
      <c r="I15" s="40">
        <f t="shared" si="2"/>
        <v>14549</v>
      </c>
      <c r="J15" s="40">
        <v>12416</v>
      </c>
      <c r="K15" s="200">
        <f t="shared" si="3"/>
        <v>26965</v>
      </c>
      <c r="L15" s="49">
        <f t="shared" si="4"/>
        <v>20.408163265306122</v>
      </c>
    </row>
    <row r="16" spans="1:12" s="28" customFormat="1" ht="19.5" customHeight="1">
      <c r="A16" s="32" t="s">
        <v>25</v>
      </c>
      <c r="B16" s="40">
        <v>709</v>
      </c>
      <c r="C16" s="40">
        <v>407</v>
      </c>
      <c r="D16" s="40">
        <f t="shared" si="0"/>
        <v>1116</v>
      </c>
      <c r="E16" s="40">
        <v>632</v>
      </c>
      <c r="F16" s="32">
        <f t="shared" si="1"/>
        <v>1748</v>
      </c>
      <c r="G16" s="40">
        <v>286122</v>
      </c>
      <c r="H16" s="40">
        <v>309850</v>
      </c>
      <c r="I16" s="40">
        <f t="shared" si="2"/>
        <v>595972</v>
      </c>
      <c r="J16" s="40">
        <v>470608</v>
      </c>
      <c r="K16" s="200">
        <f t="shared" si="3"/>
        <v>1066580</v>
      </c>
      <c r="L16" s="49">
        <f t="shared" si="4"/>
        <v>40.560640732265448</v>
      </c>
    </row>
    <row r="17" spans="1:12" s="28" customFormat="1" ht="19.5" customHeight="1">
      <c r="A17" s="32" t="s">
        <v>26</v>
      </c>
      <c r="B17" s="40">
        <v>311</v>
      </c>
      <c r="C17" s="40">
        <v>87</v>
      </c>
      <c r="D17" s="40">
        <f t="shared" si="0"/>
        <v>398</v>
      </c>
      <c r="E17" s="40">
        <v>127</v>
      </c>
      <c r="F17" s="32">
        <f t="shared" si="1"/>
        <v>525</v>
      </c>
      <c r="G17" s="40">
        <v>121916</v>
      </c>
      <c r="H17" s="40">
        <v>133865</v>
      </c>
      <c r="I17" s="40">
        <f t="shared" si="2"/>
        <v>255781</v>
      </c>
      <c r="J17" s="40">
        <v>157859</v>
      </c>
      <c r="K17" s="200">
        <f t="shared" si="3"/>
        <v>413640</v>
      </c>
      <c r="L17" s="49">
        <f t="shared" si="4"/>
        <v>59.238095238095241</v>
      </c>
    </row>
    <row r="18" spans="1:12" s="28" customFormat="1" ht="19.5" customHeight="1">
      <c r="A18" s="32" t="s">
        <v>27</v>
      </c>
      <c r="B18" s="40">
        <v>125</v>
      </c>
      <c r="C18" s="40">
        <v>15</v>
      </c>
      <c r="D18" s="40">
        <f t="shared" si="0"/>
        <v>140</v>
      </c>
      <c r="E18" s="40">
        <v>123</v>
      </c>
      <c r="F18" s="32">
        <f t="shared" si="1"/>
        <v>263</v>
      </c>
      <c r="G18" s="40">
        <v>22524</v>
      </c>
      <c r="H18" s="40">
        <v>7548</v>
      </c>
      <c r="I18" s="40">
        <f t="shared" si="2"/>
        <v>30072</v>
      </c>
      <c r="J18" s="40">
        <v>86012</v>
      </c>
      <c r="K18" s="200">
        <f t="shared" si="3"/>
        <v>116084</v>
      </c>
      <c r="L18" s="49">
        <f t="shared" si="4"/>
        <v>47.528517110266165</v>
      </c>
    </row>
    <row r="19" spans="1:12" s="28" customFormat="1" ht="19.5" customHeight="1">
      <c r="A19" s="39" t="s">
        <v>57</v>
      </c>
      <c r="B19" s="40">
        <v>97</v>
      </c>
      <c r="C19" s="40">
        <v>6</v>
      </c>
      <c r="D19" s="40">
        <f t="shared" si="0"/>
        <v>103</v>
      </c>
      <c r="E19" s="40">
        <v>99</v>
      </c>
      <c r="F19" s="32">
        <f t="shared" si="1"/>
        <v>202</v>
      </c>
      <c r="G19" s="40">
        <v>29452</v>
      </c>
      <c r="H19" s="40">
        <v>1038</v>
      </c>
      <c r="I19" s="40">
        <f t="shared" si="2"/>
        <v>30490</v>
      </c>
      <c r="J19" s="40">
        <v>161963</v>
      </c>
      <c r="K19" s="200">
        <f t="shared" si="3"/>
        <v>192453</v>
      </c>
      <c r="L19" s="49">
        <f t="shared" si="4"/>
        <v>48.019801980198018</v>
      </c>
    </row>
    <row r="20" spans="1:12" s="28" customFormat="1" ht="19.5" customHeight="1">
      <c r="A20" s="32" t="s">
        <v>29</v>
      </c>
      <c r="B20" s="40">
        <v>22</v>
      </c>
      <c r="C20" s="40">
        <v>9</v>
      </c>
      <c r="D20" s="40">
        <f t="shared" si="0"/>
        <v>31</v>
      </c>
      <c r="E20" s="40">
        <v>72</v>
      </c>
      <c r="F20" s="32">
        <f t="shared" si="1"/>
        <v>103</v>
      </c>
      <c r="G20" s="40">
        <v>9935</v>
      </c>
      <c r="H20" s="40">
        <v>25636</v>
      </c>
      <c r="I20" s="40">
        <f t="shared" si="2"/>
        <v>35571</v>
      </c>
      <c r="J20" s="40">
        <v>195448</v>
      </c>
      <c r="K20" s="200">
        <f t="shared" si="3"/>
        <v>231019</v>
      </c>
      <c r="L20" s="49">
        <f t="shared" si="4"/>
        <v>21.359223300970875</v>
      </c>
    </row>
    <row r="21" spans="1:12" s="28" customFormat="1" ht="19.5" customHeight="1">
      <c r="A21" s="32" t="s">
        <v>30</v>
      </c>
      <c r="B21" s="40">
        <v>1997</v>
      </c>
      <c r="C21" s="40">
        <v>409</v>
      </c>
      <c r="D21" s="40">
        <f t="shared" si="0"/>
        <v>2406</v>
      </c>
      <c r="E21" s="40">
        <v>600</v>
      </c>
      <c r="F21" s="32">
        <f t="shared" si="1"/>
        <v>3006</v>
      </c>
      <c r="G21" s="40">
        <v>600538</v>
      </c>
      <c r="H21" s="40">
        <v>323933</v>
      </c>
      <c r="I21" s="40">
        <f t="shared" si="2"/>
        <v>924471</v>
      </c>
      <c r="J21" s="40">
        <v>365663</v>
      </c>
      <c r="K21" s="200">
        <f t="shared" si="3"/>
        <v>1290134</v>
      </c>
      <c r="L21" s="49">
        <f t="shared" si="4"/>
        <v>66.433799068529609</v>
      </c>
    </row>
    <row r="22" spans="1:12" s="28" customFormat="1" ht="19.5" customHeight="1">
      <c r="A22" s="32" t="s">
        <v>31</v>
      </c>
      <c r="B22" s="40">
        <v>474</v>
      </c>
      <c r="C22" s="40">
        <v>188</v>
      </c>
      <c r="D22" s="40">
        <f t="shared" si="0"/>
        <v>662</v>
      </c>
      <c r="E22" s="40">
        <v>158</v>
      </c>
      <c r="F22" s="32">
        <f t="shared" si="1"/>
        <v>820</v>
      </c>
      <c r="G22" s="40">
        <v>179399</v>
      </c>
      <c r="H22" s="40">
        <v>175128</v>
      </c>
      <c r="I22" s="40">
        <f t="shared" si="2"/>
        <v>354527</v>
      </c>
      <c r="J22" s="40">
        <v>76039</v>
      </c>
      <c r="K22" s="200">
        <f t="shared" si="3"/>
        <v>430566</v>
      </c>
      <c r="L22" s="49">
        <f t="shared" si="4"/>
        <v>57.804878048780495</v>
      </c>
    </row>
    <row r="23" spans="1:12" s="28" customFormat="1" ht="19.5" customHeight="1">
      <c r="A23" s="32" t="s">
        <v>33</v>
      </c>
      <c r="B23" s="40">
        <v>710</v>
      </c>
      <c r="C23" s="40">
        <v>138</v>
      </c>
      <c r="D23" s="40">
        <f t="shared" si="0"/>
        <v>848</v>
      </c>
      <c r="E23" s="40">
        <v>468</v>
      </c>
      <c r="F23" s="32">
        <f t="shared" si="1"/>
        <v>1316</v>
      </c>
      <c r="G23" s="40">
        <v>253046</v>
      </c>
      <c r="H23" s="40">
        <v>70015</v>
      </c>
      <c r="I23" s="40">
        <f t="shared" si="2"/>
        <v>323061</v>
      </c>
      <c r="J23" s="40">
        <v>410994</v>
      </c>
      <c r="K23" s="200">
        <f t="shared" si="3"/>
        <v>734055</v>
      </c>
      <c r="L23" s="49">
        <f t="shared" si="4"/>
        <v>53.951367781155014</v>
      </c>
    </row>
    <row r="24" spans="1:12" s="28" customFormat="1" ht="19.5" customHeight="1">
      <c r="A24" s="32" t="s">
        <v>34</v>
      </c>
      <c r="B24" s="40">
        <v>1297</v>
      </c>
      <c r="C24" s="40">
        <v>707</v>
      </c>
      <c r="D24" s="40">
        <f t="shared" si="0"/>
        <v>2004</v>
      </c>
      <c r="E24" s="40">
        <v>721</v>
      </c>
      <c r="F24" s="32">
        <f t="shared" si="1"/>
        <v>2725</v>
      </c>
      <c r="G24" s="40">
        <v>510897</v>
      </c>
      <c r="H24" s="40">
        <v>675553</v>
      </c>
      <c r="I24" s="40">
        <f t="shared" si="2"/>
        <v>1186450</v>
      </c>
      <c r="J24" s="40">
        <v>407249</v>
      </c>
      <c r="K24" s="200">
        <f t="shared" si="3"/>
        <v>1593699</v>
      </c>
      <c r="L24" s="49">
        <f t="shared" si="4"/>
        <v>47.596330275229356</v>
      </c>
    </row>
    <row r="25" spans="1:12" s="28" customFormat="1" ht="19.5" customHeight="1">
      <c r="A25" s="32" t="s">
        <v>35</v>
      </c>
      <c r="B25" s="40">
        <v>15</v>
      </c>
      <c r="C25" s="40">
        <v>15</v>
      </c>
      <c r="D25" s="40">
        <f t="shared" si="0"/>
        <v>30</v>
      </c>
      <c r="E25" s="40">
        <v>39</v>
      </c>
      <c r="F25" s="32">
        <f t="shared" si="1"/>
        <v>69</v>
      </c>
      <c r="G25" s="40">
        <v>5181</v>
      </c>
      <c r="H25" s="40">
        <v>24546</v>
      </c>
      <c r="I25" s="40">
        <f t="shared" si="2"/>
        <v>29727</v>
      </c>
      <c r="J25" s="40">
        <v>42445</v>
      </c>
      <c r="K25" s="200">
        <f t="shared" si="3"/>
        <v>72172</v>
      </c>
      <c r="L25" s="49">
        <f t="shared" si="4"/>
        <v>21.739130434782609</v>
      </c>
    </row>
    <row r="26" spans="1:12" s="28" customFormat="1" ht="19.5" customHeight="1">
      <c r="A26" s="32" t="s">
        <v>36</v>
      </c>
      <c r="B26" s="40">
        <v>10</v>
      </c>
      <c r="C26" s="40">
        <v>12</v>
      </c>
      <c r="D26" s="40">
        <f t="shared" si="0"/>
        <v>22</v>
      </c>
      <c r="E26" s="40">
        <v>14</v>
      </c>
      <c r="F26" s="32">
        <f t="shared" si="1"/>
        <v>36</v>
      </c>
      <c r="G26" s="40">
        <v>5030</v>
      </c>
      <c r="H26" s="40">
        <v>16106</v>
      </c>
      <c r="I26" s="40">
        <f t="shared" si="2"/>
        <v>21136</v>
      </c>
      <c r="J26" s="40">
        <v>9653</v>
      </c>
      <c r="K26" s="200">
        <f t="shared" si="3"/>
        <v>30789</v>
      </c>
      <c r="L26" s="49">
        <f t="shared" si="4"/>
        <v>27.777777777777779</v>
      </c>
    </row>
    <row r="27" spans="1:12" s="28" customFormat="1" ht="19.5" customHeight="1">
      <c r="A27" s="32" t="s">
        <v>37</v>
      </c>
      <c r="B27" s="40">
        <v>1</v>
      </c>
      <c r="C27" s="40">
        <v>1</v>
      </c>
      <c r="D27" s="40">
        <f t="shared" si="0"/>
        <v>2</v>
      </c>
      <c r="E27" s="40">
        <v>27</v>
      </c>
      <c r="F27" s="32">
        <f t="shared" si="1"/>
        <v>29</v>
      </c>
      <c r="G27" s="40">
        <v>148</v>
      </c>
      <c r="H27" s="40">
        <v>254</v>
      </c>
      <c r="I27" s="40">
        <f t="shared" si="2"/>
        <v>402</v>
      </c>
      <c r="J27" s="40">
        <v>19261</v>
      </c>
      <c r="K27" s="200">
        <f t="shared" si="3"/>
        <v>19663</v>
      </c>
      <c r="L27" s="49">
        <f t="shared" si="4"/>
        <v>3.4482758620689657</v>
      </c>
    </row>
    <row r="28" spans="1:12" s="28" customFormat="1" ht="19.5" customHeight="1">
      <c r="A28" s="32" t="s">
        <v>38</v>
      </c>
      <c r="B28" s="40">
        <v>9</v>
      </c>
      <c r="C28" s="40">
        <v>29</v>
      </c>
      <c r="D28" s="40">
        <f t="shared" si="0"/>
        <v>38</v>
      </c>
      <c r="E28" s="40">
        <v>20</v>
      </c>
      <c r="F28" s="32">
        <f t="shared" si="1"/>
        <v>58</v>
      </c>
      <c r="G28" s="40">
        <v>5436</v>
      </c>
      <c r="H28" s="40">
        <v>10316</v>
      </c>
      <c r="I28" s="40">
        <f t="shared" si="2"/>
        <v>15752</v>
      </c>
      <c r="J28" s="40">
        <v>6290</v>
      </c>
      <c r="K28" s="200">
        <f t="shared" si="3"/>
        <v>22042</v>
      </c>
      <c r="L28" s="49">
        <f t="shared" si="4"/>
        <v>15.517241379310345</v>
      </c>
    </row>
    <row r="29" spans="1:12" s="28" customFormat="1" ht="19.5" customHeight="1">
      <c r="A29" s="32" t="s">
        <v>39</v>
      </c>
      <c r="B29" s="40">
        <v>141</v>
      </c>
      <c r="C29" s="40">
        <v>204</v>
      </c>
      <c r="D29" s="40">
        <f t="shared" si="0"/>
        <v>345</v>
      </c>
      <c r="E29" s="40">
        <v>180</v>
      </c>
      <c r="F29" s="32">
        <f t="shared" si="1"/>
        <v>525</v>
      </c>
      <c r="G29" s="40">
        <v>74852</v>
      </c>
      <c r="H29" s="40">
        <v>112945</v>
      </c>
      <c r="I29" s="40">
        <f t="shared" si="2"/>
        <v>187797</v>
      </c>
      <c r="J29" s="40">
        <v>98466</v>
      </c>
      <c r="K29" s="200">
        <f t="shared" si="3"/>
        <v>286263</v>
      </c>
      <c r="L29" s="49">
        <f t="shared" si="4"/>
        <v>26.857142857142858</v>
      </c>
    </row>
    <row r="30" spans="1:12" s="28" customFormat="1" ht="19.5" customHeight="1">
      <c r="A30" s="32" t="s">
        <v>40</v>
      </c>
      <c r="B30" s="40">
        <v>48</v>
      </c>
      <c r="C30" s="40">
        <v>2</v>
      </c>
      <c r="D30" s="40">
        <f t="shared" si="0"/>
        <v>50</v>
      </c>
      <c r="E30" s="40">
        <v>24</v>
      </c>
      <c r="F30" s="32">
        <f t="shared" si="1"/>
        <v>74</v>
      </c>
      <c r="G30" s="40">
        <v>19740</v>
      </c>
      <c r="H30" s="40">
        <v>1739</v>
      </c>
      <c r="I30" s="40">
        <f t="shared" si="2"/>
        <v>21479</v>
      </c>
      <c r="J30" s="40">
        <v>14520</v>
      </c>
      <c r="K30" s="200">
        <f t="shared" si="3"/>
        <v>35999</v>
      </c>
      <c r="L30" s="49">
        <f t="shared" si="4"/>
        <v>64.86486486486487</v>
      </c>
    </row>
    <row r="31" spans="1:12" s="28" customFormat="1" ht="19.5" customHeight="1">
      <c r="A31" s="32" t="s">
        <v>41</v>
      </c>
      <c r="B31" s="40">
        <v>222</v>
      </c>
      <c r="C31" s="40">
        <v>46</v>
      </c>
      <c r="D31" s="40">
        <f t="shared" si="0"/>
        <v>268</v>
      </c>
      <c r="E31" s="40">
        <v>84</v>
      </c>
      <c r="F31" s="32">
        <f t="shared" si="1"/>
        <v>352</v>
      </c>
      <c r="G31" s="40">
        <v>104045</v>
      </c>
      <c r="H31" s="40">
        <v>49603</v>
      </c>
      <c r="I31" s="40">
        <f t="shared" si="2"/>
        <v>153648</v>
      </c>
      <c r="J31" s="40">
        <v>89639</v>
      </c>
      <c r="K31" s="200">
        <f t="shared" si="3"/>
        <v>243287</v>
      </c>
      <c r="L31" s="49">
        <f t="shared" si="4"/>
        <v>63.06818181818182</v>
      </c>
    </row>
    <row r="32" spans="1:12" s="28" customFormat="1" ht="19.5" customHeight="1">
      <c r="A32" s="32" t="s">
        <v>42</v>
      </c>
      <c r="B32" s="40">
        <v>813</v>
      </c>
      <c r="C32" s="40">
        <v>55</v>
      </c>
      <c r="D32" s="40">
        <f t="shared" si="0"/>
        <v>868</v>
      </c>
      <c r="E32" s="40">
        <v>269</v>
      </c>
      <c r="F32" s="32">
        <f t="shared" si="1"/>
        <v>1137</v>
      </c>
      <c r="G32" s="40">
        <v>270159</v>
      </c>
      <c r="H32" s="40">
        <v>38364</v>
      </c>
      <c r="I32" s="40">
        <f t="shared" si="2"/>
        <v>308523</v>
      </c>
      <c r="J32" s="40">
        <v>440306</v>
      </c>
      <c r="K32" s="200">
        <f t="shared" si="3"/>
        <v>748829</v>
      </c>
      <c r="L32" s="49">
        <f t="shared" si="4"/>
        <v>71.503957783641169</v>
      </c>
    </row>
    <row r="33" spans="1:12" s="28" customFormat="1" ht="19.5" customHeight="1">
      <c r="A33" s="32" t="s">
        <v>43</v>
      </c>
      <c r="B33" s="40">
        <v>5</v>
      </c>
      <c r="C33" s="40"/>
      <c r="D33" s="40">
        <f t="shared" si="0"/>
        <v>5</v>
      </c>
      <c r="E33" s="40">
        <v>6</v>
      </c>
      <c r="F33" s="32">
        <f t="shared" si="1"/>
        <v>11</v>
      </c>
      <c r="G33" s="40">
        <v>1047</v>
      </c>
      <c r="H33" s="40"/>
      <c r="I33" s="40">
        <f t="shared" si="2"/>
        <v>1047</v>
      </c>
      <c r="J33" s="40">
        <v>4356</v>
      </c>
      <c r="K33" s="200">
        <f t="shared" si="3"/>
        <v>5403</v>
      </c>
      <c r="L33" s="49">
        <f t="shared" si="4"/>
        <v>45.454545454545453</v>
      </c>
    </row>
    <row r="34" spans="1:12" s="28" customFormat="1" ht="19.5" customHeight="1">
      <c r="A34" s="32" t="s">
        <v>44</v>
      </c>
      <c r="B34" s="40">
        <v>1800</v>
      </c>
      <c r="C34" s="40">
        <v>252</v>
      </c>
      <c r="D34" s="40">
        <f t="shared" si="0"/>
        <v>2052</v>
      </c>
      <c r="E34" s="40">
        <v>314</v>
      </c>
      <c r="F34" s="32">
        <f t="shared" si="1"/>
        <v>2366</v>
      </c>
      <c r="G34" s="40">
        <v>1219080</v>
      </c>
      <c r="H34" s="40">
        <v>368216</v>
      </c>
      <c r="I34" s="40">
        <f t="shared" si="2"/>
        <v>1587296</v>
      </c>
      <c r="J34" s="40">
        <v>331637</v>
      </c>
      <c r="K34" s="200">
        <f t="shared" si="3"/>
        <v>1918933</v>
      </c>
      <c r="L34" s="49">
        <f t="shared" si="4"/>
        <v>76.077768385460686</v>
      </c>
    </row>
    <row r="35" spans="1:12" s="28" customFormat="1" ht="19.5" customHeight="1">
      <c r="A35" s="32" t="s">
        <v>45</v>
      </c>
      <c r="B35" s="40">
        <v>4</v>
      </c>
      <c r="C35" s="40">
        <v>2</v>
      </c>
      <c r="D35" s="40">
        <f t="shared" si="0"/>
        <v>6</v>
      </c>
      <c r="E35" s="40">
        <v>39</v>
      </c>
      <c r="F35" s="32">
        <f t="shared" si="1"/>
        <v>45</v>
      </c>
      <c r="G35" s="40">
        <v>1124</v>
      </c>
      <c r="H35" s="40">
        <v>1086</v>
      </c>
      <c r="I35" s="40">
        <f t="shared" si="2"/>
        <v>2210</v>
      </c>
      <c r="J35" s="40">
        <v>41931</v>
      </c>
      <c r="K35" s="200">
        <f t="shared" si="3"/>
        <v>44141</v>
      </c>
      <c r="L35" s="49">
        <f t="shared" si="4"/>
        <v>8.8888888888888893</v>
      </c>
    </row>
    <row r="36" spans="1:12" s="28" customFormat="1" ht="19.5" customHeight="1">
      <c r="A36" s="32" t="s">
        <v>47</v>
      </c>
      <c r="B36" s="40">
        <v>1309</v>
      </c>
      <c r="C36" s="40">
        <v>352</v>
      </c>
      <c r="D36" s="40">
        <f t="shared" si="0"/>
        <v>1661</v>
      </c>
      <c r="E36" s="40">
        <v>441</v>
      </c>
      <c r="F36" s="32">
        <f t="shared" si="1"/>
        <v>2102</v>
      </c>
      <c r="G36" s="40">
        <v>1217406</v>
      </c>
      <c r="H36" s="40">
        <v>664137</v>
      </c>
      <c r="I36" s="40">
        <f t="shared" si="2"/>
        <v>1881543</v>
      </c>
      <c r="J36" s="40">
        <v>364361</v>
      </c>
      <c r="K36" s="200">
        <f t="shared" si="3"/>
        <v>2245904</v>
      </c>
      <c r="L36" s="49">
        <f t="shared" si="4"/>
        <v>62.274024738344437</v>
      </c>
    </row>
    <row r="37" spans="1:12" s="28" customFormat="1" ht="19.5" customHeight="1">
      <c r="A37" s="32" t="s">
        <v>58</v>
      </c>
      <c r="B37" s="40">
        <v>100</v>
      </c>
      <c r="C37" s="40">
        <v>23</v>
      </c>
      <c r="D37" s="40">
        <f t="shared" si="0"/>
        <v>123</v>
      </c>
      <c r="E37" s="40">
        <v>94</v>
      </c>
      <c r="F37" s="32">
        <f t="shared" si="1"/>
        <v>217</v>
      </c>
      <c r="G37" s="40">
        <v>46412</v>
      </c>
      <c r="H37" s="40">
        <v>65842</v>
      </c>
      <c r="I37" s="40">
        <f t="shared" si="2"/>
        <v>112254</v>
      </c>
      <c r="J37" s="40">
        <v>121157</v>
      </c>
      <c r="K37" s="200">
        <f t="shared" si="3"/>
        <v>233411</v>
      </c>
      <c r="L37" s="49">
        <f t="shared" si="4"/>
        <v>46.082949308755765</v>
      </c>
    </row>
    <row r="38" spans="1:12" s="28" customFormat="1" ht="19.5" customHeight="1">
      <c r="A38" s="32" t="s">
        <v>48</v>
      </c>
      <c r="B38" s="40">
        <v>316</v>
      </c>
      <c r="C38" s="40">
        <v>188</v>
      </c>
      <c r="D38" s="40">
        <f t="shared" si="0"/>
        <v>504</v>
      </c>
      <c r="E38" s="40">
        <v>381</v>
      </c>
      <c r="F38" s="32">
        <f t="shared" si="1"/>
        <v>885</v>
      </c>
      <c r="G38" s="40">
        <v>130763</v>
      </c>
      <c r="H38" s="40">
        <v>400198</v>
      </c>
      <c r="I38" s="40">
        <f t="shared" si="2"/>
        <v>530961</v>
      </c>
      <c r="J38" s="40">
        <v>827642</v>
      </c>
      <c r="K38" s="200">
        <f t="shared" si="3"/>
        <v>1358603</v>
      </c>
      <c r="L38" s="49">
        <f t="shared" si="4"/>
        <v>35.706214689265536</v>
      </c>
    </row>
    <row r="39" spans="1:12" s="36" customFormat="1" ht="19.5" customHeight="1">
      <c r="A39" s="41" t="s">
        <v>49</v>
      </c>
      <c r="B39" s="42">
        <f>SUM(B5:B38)</f>
        <v>14042</v>
      </c>
      <c r="C39" s="42">
        <f t="shared" ref="C39:F39" si="5">SUM(C5:C38)</f>
        <v>3584</v>
      </c>
      <c r="D39" s="42">
        <f t="shared" si="5"/>
        <v>17626</v>
      </c>
      <c r="E39" s="42">
        <f t="shared" si="5"/>
        <v>6494</v>
      </c>
      <c r="F39" s="42">
        <f t="shared" si="5"/>
        <v>24120</v>
      </c>
      <c r="G39" s="42">
        <f t="shared" ref="G39:K39" si="6">SUM(G5:G38)</f>
        <v>6681203</v>
      </c>
      <c r="H39" s="42">
        <f t="shared" si="6"/>
        <v>3821639</v>
      </c>
      <c r="I39" s="42">
        <f t="shared" si="6"/>
        <v>10502842</v>
      </c>
      <c r="J39" s="42">
        <f t="shared" si="6"/>
        <v>6349821</v>
      </c>
      <c r="K39" s="42">
        <f t="shared" si="6"/>
        <v>16852663</v>
      </c>
      <c r="L39" s="49">
        <f t="shared" si="4"/>
        <v>58.217247097844115</v>
      </c>
    </row>
    <row r="41" spans="1:12">
      <c r="C41" s="27" t="s">
        <v>218</v>
      </c>
      <c r="D41" s="27" t="s">
        <v>68</v>
      </c>
    </row>
    <row r="42" spans="1:12" ht="14.25" customHeight="1">
      <c r="B42" s="317" t="s">
        <v>63</v>
      </c>
      <c r="C42" s="318">
        <f>B39/$F$39%</f>
        <v>58.217247097844115</v>
      </c>
      <c r="D42" s="318">
        <f>G39/K39%</f>
        <v>39.644790855902123</v>
      </c>
    </row>
    <row r="43" spans="1:12" ht="14.25" customHeight="1">
      <c r="B43" s="317" t="s">
        <v>64</v>
      </c>
      <c r="C43" s="318">
        <f>C39/F39%</f>
        <v>14.859038142620232</v>
      </c>
      <c r="D43" s="318">
        <f>H39/K39%</f>
        <v>22.676766277234641</v>
      </c>
    </row>
    <row r="44" spans="1:12" ht="14.25" customHeight="1">
      <c r="B44" s="317" t="s">
        <v>66</v>
      </c>
      <c r="C44" s="318">
        <f>E39/F39%</f>
        <v>26.923714759535656</v>
      </c>
      <c r="D44" s="318">
        <f>J39/K39%</f>
        <v>37.678442866863236</v>
      </c>
    </row>
  </sheetData>
  <mergeCells count="13">
    <mergeCell ref="B1:F1"/>
    <mergeCell ref="G1:K1"/>
    <mergeCell ref="F2:F3"/>
    <mergeCell ref="G2:G3"/>
    <mergeCell ref="H2:H3"/>
    <mergeCell ref="I2:I3"/>
    <mergeCell ref="J2:J3"/>
    <mergeCell ref="K2:K3"/>
    <mergeCell ref="A2:A3"/>
    <mergeCell ref="B2:B3"/>
    <mergeCell ref="C2:C3"/>
    <mergeCell ref="D2:D3"/>
    <mergeCell ref="E2:E3"/>
  </mergeCells>
  <printOptions horizontalCentered="1"/>
  <pageMargins left="0.7" right="0.2" top="0.52" bottom="0.6" header="0.3" footer="0.3"/>
  <pageSetup paperSize="9" scale="95" firstPageNumber="3" pageOrder="overThenDown" orientation="portrait" useFirstPageNumber="1" r:id="rId1"/>
  <headerFooter>
    <oddFooter>&amp;L&amp;"Arial,Italic"&amp;9AISHE 2012-13&amp;CT-&amp;P</oddFooter>
  </headerFooter>
  <colBreaks count="1" manualBreakCount="1">
    <brk id="6" max="38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G55"/>
  <sheetViews>
    <sheetView view="pageBreakPreview" zoomScaleSheetLayoutView="100" workbookViewId="0">
      <pane xSplit="2" ySplit="3" topLeftCell="C4" activePane="bottomRight" state="frozen"/>
      <selection activeCell="I28" sqref="I28"/>
      <selection pane="topRight" activeCell="I28" sqref="I28"/>
      <selection pane="bottomLeft" activeCell="I28" sqref="I28"/>
      <selection pane="bottomRight" activeCell="I5" sqref="I5"/>
    </sheetView>
  </sheetViews>
  <sheetFormatPr defaultRowHeight="15"/>
  <cols>
    <col min="1" max="1" width="5.140625" style="122" customWidth="1"/>
    <col min="2" max="2" width="23.42578125" style="122" customWidth="1"/>
    <col min="3" max="3" width="7.7109375" style="122" customWidth="1"/>
    <col min="4" max="5" width="8.140625" style="122" customWidth="1"/>
    <col min="6" max="6" width="7.28515625" style="122" customWidth="1"/>
    <col min="7" max="7" width="8.140625" style="122" customWidth="1"/>
    <col min="8" max="8" width="6.7109375" style="122" customWidth="1"/>
    <col min="9" max="11" width="9.28515625" style="122" customWidth="1"/>
    <col min="12" max="12" width="10" style="122" customWidth="1"/>
    <col min="13" max="13" width="9.85546875" style="122" customWidth="1"/>
    <col min="14" max="14" width="10.140625" style="122" customWidth="1"/>
    <col min="15" max="15" width="6.85546875" style="122" customWidth="1"/>
    <col min="16" max="16" width="7" style="122" customWidth="1"/>
    <col min="17" max="17" width="7.28515625" style="122" customWidth="1"/>
    <col min="18" max="18" width="8.140625" style="122" customWidth="1"/>
    <col min="19" max="19" width="7.5703125" style="122" customWidth="1"/>
    <col min="20" max="20" width="8" style="122" customWidth="1"/>
    <col min="21" max="21" width="6.85546875" style="122" customWidth="1"/>
    <col min="22" max="22" width="7" style="122" customWidth="1"/>
    <col min="23" max="23" width="7.5703125" style="122" customWidth="1"/>
    <col min="24" max="24" width="6.85546875" style="122" customWidth="1"/>
    <col min="25" max="25" width="7.140625" style="122" customWidth="1"/>
    <col min="26" max="26" width="7.5703125" style="122" customWidth="1"/>
    <col min="27" max="27" width="9.85546875" style="122" customWidth="1"/>
    <col min="28" max="28" width="10.42578125" style="122" customWidth="1"/>
    <col min="29" max="29" width="10.28515625" style="122" customWidth="1"/>
    <col min="30" max="30" width="13.7109375" style="275" customWidth="1"/>
    <col min="31" max="16384" width="9.140625" style="122"/>
  </cols>
  <sheetData>
    <row r="1" spans="1:33" s="83" customFormat="1" ht="27" customHeight="1">
      <c r="B1" s="86" t="s">
        <v>214</v>
      </c>
      <c r="C1" s="84" t="s">
        <v>213</v>
      </c>
      <c r="L1" s="84" t="str">
        <f>C1</f>
        <v>State-wise Enrolment through Distance Mode at various levels</v>
      </c>
      <c r="U1" s="84" t="str">
        <f>C1</f>
        <v>State-wise Enrolment through Distance Mode at various levels</v>
      </c>
      <c r="AD1" s="150"/>
    </row>
    <row r="2" spans="1:33" s="108" customFormat="1" ht="24.75" customHeight="1">
      <c r="A2" s="415" t="s">
        <v>88</v>
      </c>
      <c r="B2" s="352" t="s">
        <v>2</v>
      </c>
      <c r="C2" s="412" t="s">
        <v>93</v>
      </c>
      <c r="D2" s="413"/>
      <c r="E2" s="414"/>
      <c r="F2" s="412" t="s">
        <v>94</v>
      </c>
      <c r="G2" s="413"/>
      <c r="H2" s="414"/>
      <c r="I2" s="412" t="s">
        <v>89</v>
      </c>
      <c r="J2" s="413"/>
      <c r="K2" s="414"/>
      <c r="L2" s="412" t="s">
        <v>90</v>
      </c>
      <c r="M2" s="413"/>
      <c r="N2" s="414"/>
      <c r="O2" s="412" t="s">
        <v>95</v>
      </c>
      <c r="P2" s="413"/>
      <c r="Q2" s="414"/>
      <c r="R2" s="412" t="s">
        <v>96</v>
      </c>
      <c r="S2" s="413"/>
      <c r="T2" s="414"/>
      <c r="U2" s="412" t="s">
        <v>97</v>
      </c>
      <c r="V2" s="413"/>
      <c r="W2" s="414"/>
      <c r="X2" s="412" t="s">
        <v>98</v>
      </c>
      <c r="Y2" s="413"/>
      <c r="Z2" s="414"/>
      <c r="AA2" s="412" t="s">
        <v>60</v>
      </c>
      <c r="AB2" s="413"/>
      <c r="AC2" s="414"/>
      <c r="AD2" s="266"/>
    </row>
    <row r="3" spans="1:33" s="118" customFormat="1" ht="24.75" customHeight="1">
      <c r="A3" s="416"/>
      <c r="B3" s="352"/>
      <c r="C3" s="263" t="s">
        <v>91</v>
      </c>
      <c r="D3" s="263" t="s">
        <v>92</v>
      </c>
      <c r="E3" s="263" t="s">
        <v>12</v>
      </c>
      <c r="F3" s="263" t="s">
        <v>91</v>
      </c>
      <c r="G3" s="263" t="s">
        <v>92</v>
      </c>
      <c r="H3" s="263" t="s">
        <v>12</v>
      </c>
      <c r="I3" s="263" t="s">
        <v>91</v>
      </c>
      <c r="J3" s="263" t="s">
        <v>92</v>
      </c>
      <c r="K3" s="263" t="s">
        <v>12</v>
      </c>
      <c r="L3" s="263" t="s">
        <v>91</v>
      </c>
      <c r="M3" s="263" t="s">
        <v>92</v>
      </c>
      <c r="N3" s="263" t="s">
        <v>12</v>
      </c>
      <c r="O3" s="263" t="s">
        <v>91</v>
      </c>
      <c r="P3" s="263" t="s">
        <v>92</v>
      </c>
      <c r="Q3" s="263" t="s">
        <v>12</v>
      </c>
      <c r="R3" s="263" t="s">
        <v>91</v>
      </c>
      <c r="S3" s="263" t="s">
        <v>92</v>
      </c>
      <c r="T3" s="263" t="s">
        <v>12</v>
      </c>
      <c r="U3" s="263" t="s">
        <v>91</v>
      </c>
      <c r="V3" s="263" t="s">
        <v>92</v>
      </c>
      <c r="W3" s="263" t="s">
        <v>12</v>
      </c>
      <c r="X3" s="263" t="s">
        <v>91</v>
      </c>
      <c r="Y3" s="263" t="s">
        <v>92</v>
      </c>
      <c r="Z3" s="263" t="s">
        <v>12</v>
      </c>
      <c r="AA3" s="263" t="s">
        <v>91</v>
      </c>
      <c r="AB3" s="263" t="s">
        <v>92</v>
      </c>
      <c r="AC3" s="263" t="s">
        <v>12</v>
      </c>
      <c r="AD3" s="267"/>
    </row>
    <row r="4" spans="1:33" s="270" customFormat="1" ht="16.5" customHeight="1">
      <c r="A4" s="268">
        <v>1</v>
      </c>
      <c r="B4" s="268">
        <v>2</v>
      </c>
      <c r="C4" s="268">
        <v>3</v>
      </c>
      <c r="D4" s="268">
        <v>4</v>
      </c>
      <c r="E4" s="268">
        <v>5</v>
      </c>
      <c r="F4" s="268">
        <v>6</v>
      </c>
      <c r="G4" s="268">
        <v>7</v>
      </c>
      <c r="H4" s="268">
        <v>8</v>
      </c>
      <c r="I4" s="268">
        <v>9</v>
      </c>
      <c r="J4" s="268">
        <v>10</v>
      </c>
      <c r="K4" s="268">
        <v>11</v>
      </c>
      <c r="L4" s="268">
        <v>12</v>
      </c>
      <c r="M4" s="268">
        <v>13</v>
      </c>
      <c r="N4" s="268">
        <v>14</v>
      </c>
      <c r="O4" s="268">
        <v>15</v>
      </c>
      <c r="P4" s="268">
        <v>16</v>
      </c>
      <c r="Q4" s="268">
        <v>17</v>
      </c>
      <c r="R4" s="268">
        <v>18</v>
      </c>
      <c r="S4" s="268">
        <v>19</v>
      </c>
      <c r="T4" s="268">
        <v>20</v>
      </c>
      <c r="U4" s="268">
        <v>21</v>
      </c>
      <c r="V4" s="268">
        <v>22</v>
      </c>
      <c r="W4" s="268">
        <v>23</v>
      </c>
      <c r="X4" s="268">
        <v>24</v>
      </c>
      <c r="Y4" s="268">
        <v>25</v>
      </c>
      <c r="Z4" s="268">
        <v>26</v>
      </c>
      <c r="AA4" s="268">
        <v>27</v>
      </c>
      <c r="AB4" s="268">
        <v>28</v>
      </c>
      <c r="AC4" s="268">
        <v>29</v>
      </c>
      <c r="AD4" s="269"/>
    </row>
    <row r="5" spans="1:33" s="118" customFormat="1" ht="30.75" customHeight="1">
      <c r="A5" s="113">
        <v>1</v>
      </c>
      <c r="B5" s="114" t="s">
        <v>55</v>
      </c>
      <c r="C5" s="271">
        <v>0</v>
      </c>
      <c r="D5" s="271">
        <v>0</v>
      </c>
      <c r="E5" s="272">
        <v>0</v>
      </c>
      <c r="F5" s="271">
        <v>0</v>
      </c>
      <c r="G5" s="271">
        <v>0</v>
      </c>
      <c r="H5" s="272">
        <v>0</v>
      </c>
      <c r="I5" s="271">
        <f>SUMIF('[3]RC-State'!$A:$A,$B5,'[3]RC-State'!B:B)+'[4]6aTotalDistanceEnr'!I5</f>
        <v>348</v>
      </c>
      <c r="J5" s="271">
        <f>SUMIF('[3]RC-State'!$A:$A,$B5,'[3]RC-State'!C:C)+'[4]6aTotalDistanceEnr'!J5</f>
        <v>397</v>
      </c>
      <c r="K5" s="272">
        <f>I5+J5</f>
        <v>745</v>
      </c>
      <c r="L5" s="271">
        <f>SUMIF('[3]RC-State'!$A:$A,$B5,'[3]RC-State'!E:E)+'[4]6aTotalDistanceEnr'!L5</f>
        <v>1294</v>
      </c>
      <c r="M5" s="271">
        <f>SUMIF('[3]RC-State'!$A:$A,$B5,'[3]RC-State'!F:F)+'[4]6aTotalDistanceEnr'!M5</f>
        <v>1338</v>
      </c>
      <c r="N5" s="272">
        <f>L5+M5</f>
        <v>2632</v>
      </c>
      <c r="O5" s="271">
        <f>SUMIF('[3]RC-State'!$A:$A,$B5,'[3]RC-State'!H:H)+'[4]6aTotalDistanceEnr'!O5</f>
        <v>61</v>
      </c>
      <c r="P5" s="271">
        <f>SUMIF('[3]RC-State'!$A:$A,$B5,'[3]RC-State'!I:I)+'[4]6aTotalDistanceEnr'!P5</f>
        <v>29</v>
      </c>
      <c r="Q5" s="272">
        <f>O5+P5</f>
        <v>90</v>
      </c>
      <c r="R5" s="271">
        <f>SUMIF('[3]RC-State'!$A:$A,$B5,'[3]RC-State'!K:K)+'[4]6aTotalDistanceEnr'!R5</f>
        <v>16</v>
      </c>
      <c r="S5" s="271">
        <f>SUMIF('[3]RC-State'!$A:$A,$B5,'[3]RC-State'!L:L)+'[4]6aTotalDistanceEnr'!S5</f>
        <v>24</v>
      </c>
      <c r="T5" s="272">
        <f>R5+S5</f>
        <v>40</v>
      </c>
      <c r="U5" s="271">
        <f>SUMIF('[3]RC-State'!$A:$A,$B5,'[3]RC-State'!N:N)+'[4]6aTotalDistanceEnr'!U5</f>
        <v>24</v>
      </c>
      <c r="V5" s="271">
        <f>SUMIF('[3]RC-State'!$A:$A,$B5,'[3]RC-State'!O:O)+'[4]6aTotalDistanceEnr'!V5</f>
        <v>0</v>
      </c>
      <c r="W5" s="272">
        <f>U5+V5</f>
        <v>24</v>
      </c>
      <c r="X5" s="271">
        <f>SUMIF('[3]RC-State'!$A:$A,$B5,'[3]RC-State'!Q:Q)+'[4]6aTotalDistanceEnr'!X5</f>
        <v>0</v>
      </c>
      <c r="Y5" s="271">
        <f>SUMIF('[3]RC-State'!$A:$A,$B5,'[3]RC-State'!R:R)+'[4]6aTotalDistanceEnr'!Y5</f>
        <v>0</v>
      </c>
      <c r="Z5" s="272">
        <f>X5+Y5</f>
        <v>0</v>
      </c>
      <c r="AA5" s="117">
        <f>C5+F5+I5+L5+O5+R5+U5+X5</f>
        <v>1743</v>
      </c>
      <c r="AB5" s="117">
        <f>D5+G5+J5+M5+P5+S5+V5+Y5</f>
        <v>1788</v>
      </c>
      <c r="AC5" s="272">
        <f t="shared" ref="AC5:AC39" si="0">AA5+AB5</f>
        <v>3531</v>
      </c>
      <c r="AD5" s="267">
        <f>'4TotalEnr'!AC5-AC5</f>
        <v>3407</v>
      </c>
      <c r="AE5" s="273">
        <f>AD5/$AD$40%</f>
        <v>1.305549462735932E-2</v>
      </c>
      <c r="AF5" s="316">
        <f>AC5/$AC$40%</f>
        <v>9.9951029373883643E-2</v>
      </c>
      <c r="AG5" s="118">
        <f>RANK(AF5,AF:AF,0)</f>
        <v>33</v>
      </c>
    </row>
    <row r="6" spans="1:33" s="118" customFormat="1" ht="20.25" customHeight="1">
      <c r="A6" s="113">
        <v>2</v>
      </c>
      <c r="B6" s="119" t="s">
        <v>15</v>
      </c>
      <c r="C6" s="271">
        <v>0</v>
      </c>
      <c r="D6" s="271">
        <v>0</v>
      </c>
      <c r="E6" s="272">
        <v>0</v>
      </c>
      <c r="F6" s="271">
        <v>0</v>
      </c>
      <c r="G6" s="271">
        <v>0</v>
      </c>
      <c r="H6" s="272">
        <v>0</v>
      </c>
      <c r="I6" s="271">
        <f>SUMIF('[3]RC-State'!$A:$A,$B6,'[3]RC-State'!B:B)+'[4]6aTotalDistanceEnr'!I6</f>
        <v>72077</v>
      </c>
      <c r="J6" s="271">
        <f>SUMIF('[3]RC-State'!$A:$A,$B6,'[3]RC-State'!C:C)+'[4]6aTotalDistanceEnr'!J6</f>
        <v>68765</v>
      </c>
      <c r="K6" s="272">
        <f t="shared" ref="K6:K24" si="1">I6+J6</f>
        <v>140842</v>
      </c>
      <c r="L6" s="271">
        <f>SUMIF('[3]RC-State'!$A:$A,$B6,'[3]RC-State'!E:E)+'[4]6aTotalDistanceEnr'!L6</f>
        <v>250585</v>
      </c>
      <c r="M6" s="271">
        <f>SUMIF('[3]RC-State'!$A:$A,$B6,'[3]RC-State'!F:F)+'[4]6aTotalDistanceEnr'!M6</f>
        <v>187620</v>
      </c>
      <c r="N6" s="272">
        <f t="shared" ref="N6:N39" si="2">L6+M6</f>
        <v>438205</v>
      </c>
      <c r="O6" s="271">
        <f>SUMIF('[3]RC-State'!$A:$A,$B6,'[3]RC-State'!H:H)+'[4]6aTotalDistanceEnr'!O6</f>
        <v>5770</v>
      </c>
      <c r="P6" s="271">
        <f>SUMIF('[3]RC-State'!$A:$A,$B6,'[3]RC-State'!I:I)+'[4]6aTotalDistanceEnr'!P6</f>
        <v>2289</v>
      </c>
      <c r="Q6" s="272">
        <f t="shared" ref="Q6:Q39" si="3">O6+P6</f>
        <v>8059</v>
      </c>
      <c r="R6" s="271">
        <f>SUMIF('[3]RC-State'!$A:$A,$B6,'[3]RC-State'!K:K)+'[4]6aTotalDistanceEnr'!R6</f>
        <v>1804</v>
      </c>
      <c r="S6" s="271">
        <f>SUMIF('[3]RC-State'!$A:$A,$B6,'[3]RC-State'!L:L)+'[4]6aTotalDistanceEnr'!S6</f>
        <v>469</v>
      </c>
      <c r="T6" s="272">
        <f t="shared" ref="T6:T39" si="4">R6+S6</f>
        <v>2273</v>
      </c>
      <c r="U6" s="271">
        <f>SUMIF('[3]RC-State'!$A:$A,$B6,'[3]RC-State'!N:N)+'[4]6aTotalDistanceEnr'!U6</f>
        <v>216</v>
      </c>
      <c r="V6" s="271">
        <f>SUMIF('[3]RC-State'!$A:$A,$B6,'[3]RC-State'!O:O)+'[4]6aTotalDistanceEnr'!V6</f>
        <v>171</v>
      </c>
      <c r="W6" s="272">
        <f t="shared" ref="W6:W39" si="5">U6+V6</f>
        <v>387</v>
      </c>
      <c r="X6" s="271">
        <f>SUMIF('[3]RC-State'!$A:$A,$B6,'[3]RC-State'!Q:Q)+'[4]6aTotalDistanceEnr'!X6</f>
        <v>0</v>
      </c>
      <c r="Y6" s="271">
        <f>SUMIF('[3]RC-State'!$A:$A,$B6,'[3]RC-State'!R:R)+'[4]6aTotalDistanceEnr'!Y6</f>
        <v>0</v>
      </c>
      <c r="Z6" s="272">
        <f t="shared" ref="Z6:Z39" si="6">X6+Y6</f>
        <v>0</v>
      </c>
      <c r="AA6" s="117">
        <f t="shared" ref="AA6:AB39" si="7">C6+F6+I6+L6+O6+R6+U6+X6</f>
        <v>330452</v>
      </c>
      <c r="AB6" s="117">
        <f t="shared" si="7"/>
        <v>259314</v>
      </c>
      <c r="AC6" s="272">
        <f t="shared" si="0"/>
        <v>589766</v>
      </c>
      <c r="AD6" s="267">
        <f>'4TotalEnr'!AC6-AC6</f>
        <v>2298937</v>
      </c>
      <c r="AE6" s="273">
        <f t="shared" ref="AE6:AE40" si="8">AD6/$AD$40%</f>
        <v>8.8094392873899476</v>
      </c>
      <c r="AF6" s="316">
        <f t="shared" ref="AF6:AF40" si="9">AC6/$AC$40%</f>
        <v>16.694341203545132</v>
      </c>
      <c r="AG6" s="118">
        <f t="shared" ref="AG6:AG40" si="10">RANK(AF6,AF:AF,0)</f>
        <v>3</v>
      </c>
    </row>
    <row r="7" spans="1:33" s="118" customFormat="1" ht="20.25" customHeight="1">
      <c r="A7" s="113">
        <v>3</v>
      </c>
      <c r="B7" s="119" t="s">
        <v>16</v>
      </c>
      <c r="C7" s="271">
        <v>0</v>
      </c>
      <c r="D7" s="271">
        <v>0</v>
      </c>
      <c r="E7" s="272">
        <v>0</v>
      </c>
      <c r="F7" s="271">
        <v>0</v>
      </c>
      <c r="G7" s="271">
        <v>0</v>
      </c>
      <c r="H7" s="272">
        <v>0</v>
      </c>
      <c r="I7" s="271">
        <f>SUMIF('[3]RC-State'!$A:$A,$B7,'[3]RC-State'!B:B)+'[4]6aTotalDistanceEnr'!I7</f>
        <v>784</v>
      </c>
      <c r="J7" s="271">
        <f>SUMIF('[3]RC-State'!$A:$A,$B7,'[3]RC-State'!C:C)+'[4]6aTotalDistanceEnr'!J7</f>
        <v>828</v>
      </c>
      <c r="K7" s="272">
        <f t="shared" si="1"/>
        <v>1612</v>
      </c>
      <c r="L7" s="271">
        <f>SUMIF('[3]RC-State'!$A:$A,$B7,'[3]RC-State'!E:E)+'[4]6aTotalDistanceEnr'!L7</f>
        <v>1568</v>
      </c>
      <c r="M7" s="271">
        <f>SUMIF('[3]RC-State'!$A:$A,$B7,'[3]RC-State'!F:F)+'[4]6aTotalDistanceEnr'!M7</f>
        <v>1390</v>
      </c>
      <c r="N7" s="272">
        <f t="shared" si="2"/>
        <v>2958</v>
      </c>
      <c r="O7" s="271">
        <f>SUMIF('[3]RC-State'!$A:$A,$B7,'[3]RC-State'!H:H)+'[4]6aTotalDistanceEnr'!O7</f>
        <v>25</v>
      </c>
      <c r="P7" s="271">
        <f>SUMIF('[3]RC-State'!$A:$A,$B7,'[3]RC-State'!I:I)+'[4]6aTotalDistanceEnr'!P7</f>
        <v>9</v>
      </c>
      <c r="Q7" s="272">
        <f t="shared" si="3"/>
        <v>34</v>
      </c>
      <c r="R7" s="271">
        <f>SUMIF('[3]RC-State'!$A:$A,$B7,'[3]RC-State'!K:K)+'[4]6aTotalDistanceEnr'!R7</f>
        <v>1058</v>
      </c>
      <c r="S7" s="271">
        <f>SUMIF('[3]RC-State'!$A:$A,$B7,'[3]RC-State'!L:L)+'[4]6aTotalDistanceEnr'!S7</f>
        <v>452</v>
      </c>
      <c r="T7" s="272">
        <f t="shared" si="4"/>
        <v>1510</v>
      </c>
      <c r="U7" s="271">
        <f>SUMIF('[3]RC-State'!$A:$A,$B7,'[3]RC-State'!N:N)+'[4]6aTotalDistanceEnr'!U7</f>
        <v>0</v>
      </c>
      <c r="V7" s="271">
        <f>SUMIF('[3]RC-State'!$A:$A,$B7,'[3]RC-State'!O:O)+'[4]6aTotalDistanceEnr'!V7</f>
        <v>0</v>
      </c>
      <c r="W7" s="272">
        <f t="shared" si="5"/>
        <v>0</v>
      </c>
      <c r="X7" s="271">
        <f>SUMIF('[3]RC-State'!$A:$A,$B7,'[3]RC-State'!Q:Q)+'[4]6aTotalDistanceEnr'!X7</f>
        <v>0</v>
      </c>
      <c r="Y7" s="271">
        <f>SUMIF('[3]RC-State'!$A:$A,$B7,'[3]RC-State'!R:R)+'[4]6aTotalDistanceEnr'!Y7</f>
        <v>0</v>
      </c>
      <c r="Z7" s="272">
        <f t="shared" si="6"/>
        <v>0</v>
      </c>
      <c r="AA7" s="117">
        <f t="shared" si="7"/>
        <v>3435</v>
      </c>
      <c r="AB7" s="117">
        <f t="shared" si="7"/>
        <v>2679</v>
      </c>
      <c r="AC7" s="272">
        <f t="shared" si="0"/>
        <v>6114</v>
      </c>
      <c r="AD7" s="267">
        <f>'4TotalEnr'!AC7-AC7</f>
        <v>25750</v>
      </c>
      <c r="AE7" s="273">
        <f t="shared" si="8"/>
        <v>9.8673022205606836E-2</v>
      </c>
      <c r="AF7" s="316">
        <f t="shared" si="9"/>
        <v>0.17306728790482148</v>
      </c>
      <c r="AG7" s="118">
        <f t="shared" si="10"/>
        <v>27</v>
      </c>
    </row>
    <row r="8" spans="1:33" s="118" customFormat="1" ht="20.25" customHeight="1">
      <c r="A8" s="113">
        <v>4</v>
      </c>
      <c r="B8" s="119" t="s">
        <v>17</v>
      </c>
      <c r="C8" s="271">
        <v>0</v>
      </c>
      <c r="D8" s="271">
        <v>0</v>
      </c>
      <c r="E8" s="272">
        <v>0</v>
      </c>
      <c r="F8" s="271">
        <v>0</v>
      </c>
      <c r="G8" s="271">
        <v>0</v>
      </c>
      <c r="H8" s="272">
        <v>0</v>
      </c>
      <c r="I8" s="271">
        <f>SUMIF('[3]RC-State'!$A:$A,$B8,'[3]RC-State'!B:B)+'[4]6aTotalDistanceEnr'!I8</f>
        <v>13642</v>
      </c>
      <c r="J8" s="271">
        <f>SUMIF('[3]RC-State'!$A:$A,$B8,'[3]RC-State'!C:C)+'[4]6aTotalDistanceEnr'!J8</f>
        <v>15367</v>
      </c>
      <c r="K8" s="272">
        <f t="shared" si="1"/>
        <v>29009</v>
      </c>
      <c r="L8" s="271">
        <f>SUMIF('[3]RC-State'!$A:$A,$B8,'[3]RC-State'!E:E)+'[4]6aTotalDistanceEnr'!L8</f>
        <v>37712</v>
      </c>
      <c r="M8" s="271">
        <f>SUMIF('[3]RC-State'!$A:$A,$B8,'[3]RC-State'!F:F)+'[4]6aTotalDistanceEnr'!M8</f>
        <v>34081</v>
      </c>
      <c r="N8" s="272">
        <f t="shared" si="2"/>
        <v>71793</v>
      </c>
      <c r="O8" s="271">
        <f>SUMIF('[3]RC-State'!$A:$A,$B8,'[3]RC-State'!H:H)+'[4]6aTotalDistanceEnr'!O8</f>
        <v>1665</v>
      </c>
      <c r="P8" s="271">
        <f>SUMIF('[3]RC-State'!$A:$A,$B8,'[3]RC-State'!I:I)+'[4]6aTotalDistanceEnr'!P8</f>
        <v>999</v>
      </c>
      <c r="Q8" s="272">
        <f t="shared" si="3"/>
        <v>2664</v>
      </c>
      <c r="R8" s="271">
        <f>SUMIF('[3]RC-State'!$A:$A,$B8,'[3]RC-State'!K:K)+'[4]6aTotalDistanceEnr'!R8</f>
        <v>5203</v>
      </c>
      <c r="S8" s="271">
        <f>SUMIF('[3]RC-State'!$A:$A,$B8,'[3]RC-State'!L:L)+'[4]6aTotalDistanceEnr'!S8</f>
        <v>4692</v>
      </c>
      <c r="T8" s="272">
        <f t="shared" si="4"/>
        <v>9895</v>
      </c>
      <c r="U8" s="271">
        <f>SUMIF('[3]RC-State'!$A:$A,$B8,'[3]RC-State'!N:N)+'[4]6aTotalDistanceEnr'!U8</f>
        <v>0</v>
      </c>
      <c r="V8" s="271">
        <f>SUMIF('[3]RC-State'!$A:$A,$B8,'[3]RC-State'!O:O)+'[4]6aTotalDistanceEnr'!V8</f>
        <v>0</v>
      </c>
      <c r="W8" s="272">
        <f t="shared" si="5"/>
        <v>0</v>
      </c>
      <c r="X8" s="271">
        <f>SUMIF('[3]RC-State'!$A:$A,$B8,'[3]RC-State'!Q:Q)+'[4]6aTotalDistanceEnr'!X8</f>
        <v>0</v>
      </c>
      <c r="Y8" s="271">
        <f>SUMIF('[3]RC-State'!$A:$A,$B8,'[3]RC-State'!R:R)+'[4]6aTotalDistanceEnr'!Y8</f>
        <v>0</v>
      </c>
      <c r="Z8" s="272">
        <f t="shared" si="6"/>
        <v>0</v>
      </c>
      <c r="AA8" s="117">
        <f t="shared" si="7"/>
        <v>58222</v>
      </c>
      <c r="AB8" s="117">
        <f t="shared" si="7"/>
        <v>55139</v>
      </c>
      <c r="AC8" s="272">
        <f t="shared" si="0"/>
        <v>113361</v>
      </c>
      <c r="AD8" s="267">
        <f>'4TotalEnr'!AC8-AC8</f>
        <v>353750</v>
      </c>
      <c r="AE8" s="273">
        <f t="shared" si="8"/>
        <v>1.3555565671935308</v>
      </c>
      <c r="AF8" s="316">
        <f t="shared" si="9"/>
        <v>3.2088781197544107</v>
      </c>
      <c r="AG8" s="118">
        <f t="shared" si="10"/>
        <v>10</v>
      </c>
    </row>
    <row r="9" spans="1:33" s="118" customFormat="1" ht="20.25" customHeight="1">
      <c r="A9" s="113">
        <v>5</v>
      </c>
      <c r="B9" s="119" t="s">
        <v>18</v>
      </c>
      <c r="C9" s="271">
        <v>0</v>
      </c>
      <c r="D9" s="271">
        <v>0</v>
      </c>
      <c r="E9" s="272">
        <v>0</v>
      </c>
      <c r="F9" s="271">
        <v>0</v>
      </c>
      <c r="G9" s="271">
        <v>0</v>
      </c>
      <c r="H9" s="272">
        <v>0</v>
      </c>
      <c r="I9" s="271">
        <f>SUMIF('[3]RC-State'!$A:$A,$B9,'[3]RC-State'!B:B)+'[4]6aTotalDistanceEnr'!I9</f>
        <v>22817</v>
      </c>
      <c r="J9" s="271">
        <f>SUMIF('[3]RC-State'!$A:$A,$B9,'[3]RC-State'!C:C)+'[4]6aTotalDistanceEnr'!J9</f>
        <v>13522</v>
      </c>
      <c r="K9" s="272">
        <f t="shared" si="1"/>
        <v>36339</v>
      </c>
      <c r="L9" s="271">
        <f>SUMIF('[3]RC-State'!$A:$A,$B9,'[3]RC-State'!E:E)+'[4]6aTotalDistanceEnr'!L9</f>
        <v>31688</v>
      </c>
      <c r="M9" s="271">
        <f>SUMIF('[3]RC-State'!$A:$A,$B9,'[3]RC-State'!F:F)+'[4]6aTotalDistanceEnr'!M9</f>
        <v>14702</v>
      </c>
      <c r="N9" s="272">
        <f t="shared" si="2"/>
        <v>46390</v>
      </c>
      <c r="O9" s="271">
        <f>SUMIF('[3]RC-State'!$A:$A,$B9,'[3]RC-State'!H:H)+'[4]6aTotalDistanceEnr'!O9</f>
        <v>867</v>
      </c>
      <c r="P9" s="271">
        <f>SUMIF('[3]RC-State'!$A:$A,$B9,'[3]RC-State'!I:I)+'[4]6aTotalDistanceEnr'!P9</f>
        <v>182</v>
      </c>
      <c r="Q9" s="272">
        <f t="shared" si="3"/>
        <v>1049</v>
      </c>
      <c r="R9" s="271">
        <f>SUMIF('[3]RC-State'!$A:$A,$B9,'[3]RC-State'!K:K)+'[4]6aTotalDistanceEnr'!R9</f>
        <v>133</v>
      </c>
      <c r="S9" s="271">
        <f>SUMIF('[3]RC-State'!$A:$A,$B9,'[3]RC-State'!L:L)+'[4]6aTotalDistanceEnr'!S9</f>
        <v>99</v>
      </c>
      <c r="T9" s="272">
        <f t="shared" si="4"/>
        <v>232</v>
      </c>
      <c r="U9" s="271">
        <f>SUMIF('[3]RC-State'!$A:$A,$B9,'[3]RC-State'!N:N)+'[4]6aTotalDistanceEnr'!U9</f>
        <v>0</v>
      </c>
      <c r="V9" s="271">
        <f>SUMIF('[3]RC-State'!$A:$A,$B9,'[3]RC-State'!O:O)+'[4]6aTotalDistanceEnr'!V9</f>
        <v>0</v>
      </c>
      <c r="W9" s="272">
        <f t="shared" si="5"/>
        <v>0</v>
      </c>
      <c r="X9" s="271">
        <f>SUMIF('[3]RC-State'!$A:$A,$B9,'[3]RC-State'!Q:Q)+'[4]6aTotalDistanceEnr'!X9</f>
        <v>0</v>
      </c>
      <c r="Y9" s="271">
        <f>SUMIF('[3]RC-State'!$A:$A,$B9,'[3]RC-State'!R:R)+'[4]6aTotalDistanceEnr'!Y9</f>
        <v>0</v>
      </c>
      <c r="Z9" s="272">
        <f t="shared" si="6"/>
        <v>0</v>
      </c>
      <c r="AA9" s="117">
        <f t="shared" si="7"/>
        <v>55505</v>
      </c>
      <c r="AB9" s="117">
        <f t="shared" si="7"/>
        <v>28505</v>
      </c>
      <c r="AC9" s="272">
        <f t="shared" si="0"/>
        <v>84010</v>
      </c>
      <c r="AD9" s="267">
        <f>'4TotalEnr'!AC9-AC9</f>
        <v>1106585</v>
      </c>
      <c r="AE9" s="273">
        <f t="shared" si="8"/>
        <v>4.2403917000928715</v>
      </c>
      <c r="AF9" s="316">
        <f t="shared" si="9"/>
        <v>2.3780475722741334</v>
      </c>
      <c r="AG9" s="118">
        <f t="shared" si="10"/>
        <v>11</v>
      </c>
    </row>
    <row r="10" spans="1:33" s="118" customFormat="1" ht="20.25" customHeight="1">
      <c r="A10" s="113">
        <v>6</v>
      </c>
      <c r="B10" s="119" t="s">
        <v>19</v>
      </c>
      <c r="C10" s="271">
        <v>0</v>
      </c>
      <c r="D10" s="271">
        <v>0</v>
      </c>
      <c r="E10" s="272">
        <v>0</v>
      </c>
      <c r="F10" s="271">
        <v>0</v>
      </c>
      <c r="G10" s="271">
        <v>0</v>
      </c>
      <c r="H10" s="272">
        <v>0</v>
      </c>
      <c r="I10" s="271">
        <f>SUMIF('[3]RC-State'!$A:$A,$B10,'[3]RC-State'!B:B)+'[4]6aTotalDistanceEnr'!I10</f>
        <v>2911</v>
      </c>
      <c r="J10" s="271">
        <f>SUMIF('[3]RC-State'!$A:$A,$B10,'[3]RC-State'!C:C)+'[4]6aTotalDistanceEnr'!J10</f>
        <v>4640</v>
      </c>
      <c r="K10" s="272">
        <f t="shared" si="1"/>
        <v>7551</v>
      </c>
      <c r="L10" s="271">
        <f>SUMIF('[3]RC-State'!$A:$A,$B10,'[3]RC-State'!E:E)+'[4]6aTotalDistanceEnr'!L10</f>
        <v>10162</v>
      </c>
      <c r="M10" s="271">
        <f>SUMIF('[3]RC-State'!$A:$A,$B10,'[3]RC-State'!F:F)+'[4]6aTotalDistanceEnr'!M10</f>
        <v>4115</v>
      </c>
      <c r="N10" s="272">
        <f t="shared" si="2"/>
        <v>14277</v>
      </c>
      <c r="O10" s="271">
        <f>SUMIF('[3]RC-State'!$A:$A,$B10,'[3]RC-State'!H:H)+'[4]6aTotalDistanceEnr'!O10</f>
        <v>179</v>
      </c>
      <c r="P10" s="271">
        <f>SUMIF('[3]RC-State'!$A:$A,$B10,'[3]RC-State'!I:I)+'[4]6aTotalDistanceEnr'!P10</f>
        <v>264</v>
      </c>
      <c r="Q10" s="272">
        <f t="shared" si="3"/>
        <v>443</v>
      </c>
      <c r="R10" s="271">
        <f>SUMIF('[3]RC-State'!$A:$A,$B10,'[3]RC-State'!K:K)+'[4]6aTotalDistanceEnr'!R10</f>
        <v>22</v>
      </c>
      <c r="S10" s="271">
        <f>SUMIF('[3]RC-State'!$A:$A,$B10,'[3]RC-State'!L:L)+'[4]6aTotalDistanceEnr'!S10</f>
        <v>6</v>
      </c>
      <c r="T10" s="272">
        <f t="shared" si="4"/>
        <v>28</v>
      </c>
      <c r="U10" s="271">
        <f>SUMIF('[3]RC-State'!$A:$A,$B10,'[3]RC-State'!N:N)+'[4]6aTotalDistanceEnr'!U10</f>
        <v>12</v>
      </c>
      <c r="V10" s="271">
        <f>SUMIF('[3]RC-State'!$A:$A,$B10,'[3]RC-State'!O:O)+'[4]6aTotalDistanceEnr'!V10</f>
        <v>10</v>
      </c>
      <c r="W10" s="272">
        <f t="shared" si="5"/>
        <v>22</v>
      </c>
      <c r="X10" s="271">
        <f>SUMIF('[3]RC-State'!$A:$A,$B10,'[3]RC-State'!Q:Q)+'[4]6aTotalDistanceEnr'!X10</f>
        <v>0</v>
      </c>
      <c r="Y10" s="271">
        <f>SUMIF('[3]RC-State'!$A:$A,$B10,'[3]RC-State'!R:R)+'[4]6aTotalDistanceEnr'!Y10</f>
        <v>0</v>
      </c>
      <c r="Z10" s="272">
        <f t="shared" si="6"/>
        <v>0</v>
      </c>
      <c r="AA10" s="117">
        <f t="shared" si="7"/>
        <v>13286</v>
      </c>
      <c r="AB10" s="117">
        <f t="shared" si="7"/>
        <v>9035</v>
      </c>
      <c r="AC10" s="272">
        <f t="shared" si="0"/>
        <v>22321</v>
      </c>
      <c r="AD10" s="267">
        <f>'4TotalEnr'!AC10-AC10</f>
        <v>55810</v>
      </c>
      <c r="AE10" s="273">
        <f t="shared" si="8"/>
        <v>0.21386180074931718</v>
      </c>
      <c r="AF10" s="316">
        <f t="shared" si="9"/>
        <v>0.63183430378206085</v>
      </c>
      <c r="AG10" s="118">
        <f t="shared" si="10"/>
        <v>21</v>
      </c>
    </row>
    <row r="11" spans="1:33" s="118" customFormat="1" ht="20.25" customHeight="1">
      <c r="A11" s="113">
        <v>7</v>
      </c>
      <c r="B11" s="119" t="s">
        <v>56</v>
      </c>
      <c r="C11" s="271">
        <v>0</v>
      </c>
      <c r="D11" s="271">
        <v>0</v>
      </c>
      <c r="E11" s="272">
        <v>0</v>
      </c>
      <c r="F11" s="271">
        <v>0</v>
      </c>
      <c r="G11" s="271">
        <v>0</v>
      </c>
      <c r="H11" s="272">
        <v>0</v>
      </c>
      <c r="I11" s="271">
        <f>SUMIF('[3]RC-State'!$A:$A,$B11,'[3]RC-State'!B:B)+'[4]6aTotalDistanceEnr'!I11</f>
        <v>4911</v>
      </c>
      <c r="J11" s="271">
        <f>SUMIF('[3]RC-State'!$A:$A,$B11,'[3]RC-State'!C:C)+'[4]6aTotalDistanceEnr'!J11</f>
        <v>2462</v>
      </c>
      <c r="K11" s="272">
        <f t="shared" si="1"/>
        <v>7373</v>
      </c>
      <c r="L11" s="271">
        <f>SUMIF('[3]RC-State'!$A:$A,$B11,'[3]RC-State'!E:E)+'[4]6aTotalDistanceEnr'!L11</f>
        <v>3968</v>
      </c>
      <c r="M11" s="271">
        <f>SUMIF('[3]RC-State'!$A:$A,$B11,'[3]RC-State'!F:F)+'[4]6aTotalDistanceEnr'!M11</f>
        <v>2896</v>
      </c>
      <c r="N11" s="272">
        <f t="shared" si="2"/>
        <v>6864</v>
      </c>
      <c r="O11" s="271">
        <f>SUMIF('[3]RC-State'!$A:$A,$B11,'[3]RC-State'!H:H)+'[4]6aTotalDistanceEnr'!O11</f>
        <v>3168</v>
      </c>
      <c r="P11" s="271">
        <f>SUMIF('[3]RC-State'!$A:$A,$B11,'[3]RC-State'!I:I)+'[4]6aTotalDistanceEnr'!P11</f>
        <v>1697</v>
      </c>
      <c r="Q11" s="272">
        <f t="shared" si="3"/>
        <v>4865</v>
      </c>
      <c r="R11" s="271">
        <f>SUMIF('[3]RC-State'!$A:$A,$B11,'[3]RC-State'!K:K)+'[4]6aTotalDistanceEnr'!R11</f>
        <v>3357</v>
      </c>
      <c r="S11" s="271">
        <f>SUMIF('[3]RC-State'!$A:$A,$B11,'[3]RC-State'!L:L)+'[4]6aTotalDistanceEnr'!S11</f>
        <v>1512</v>
      </c>
      <c r="T11" s="272">
        <f t="shared" si="4"/>
        <v>4869</v>
      </c>
      <c r="U11" s="271">
        <f>SUMIF('[3]RC-State'!$A:$A,$B11,'[3]RC-State'!N:N)+'[4]6aTotalDistanceEnr'!U11</f>
        <v>0</v>
      </c>
      <c r="V11" s="271">
        <f>SUMIF('[3]RC-State'!$A:$A,$B11,'[3]RC-State'!O:O)+'[4]6aTotalDistanceEnr'!V11</f>
        <v>0</v>
      </c>
      <c r="W11" s="272">
        <f t="shared" si="5"/>
        <v>0</v>
      </c>
      <c r="X11" s="271">
        <f>SUMIF('[3]RC-State'!$A:$A,$B11,'[3]RC-State'!Q:Q)+'[4]6aTotalDistanceEnr'!X11</f>
        <v>0</v>
      </c>
      <c r="Y11" s="271">
        <f>SUMIF('[3]RC-State'!$A:$A,$B11,'[3]RC-State'!R:R)+'[4]6aTotalDistanceEnr'!Y11</f>
        <v>0</v>
      </c>
      <c r="Z11" s="272">
        <f t="shared" si="6"/>
        <v>0</v>
      </c>
      <c r="AA11" s="117">
        <f t="shared" si="7"/>
        <v>15404</v>
      </c>
      <c r="AB11" s="117">
        <f t="shared" si="7"/>
        <v>8567</v>
      </c>
      <c r="AC11" s="272">
        <f t="shared" si="0"/>
        <v>23971</v>
      </c>
      <c r="AD11" s="267">
        <f>'4TotalEnr'!AC11-AC11</f>
        <v>332080</v>
      </c>
      <c r="AE11" s="273">
        <f t="shared" si="8"/>
        <v>1.2725179500597248</v>
      </c>
      <c r="AF11" s="316">
        <f t="shared" si="9"/>
        <v>0.67854039227452989</v>
      </c>
      <c r="AG11" s="118">
        <f t="shared" si="10"/>
        <v>20</v>
      </c>
    </row>
    <row r="12" spans="1:33" s="118" customFormat="1" ht="20.25" customHeight="1">
      <c r="A12" s="113">
        <v>8</v>
      </c>
      <c r="B12" s="119" t="s">
        <v>21</v>
      </c>
      <c r="C12" s="271">
        <v>0</v>
      </c>
      <c r="D12" s="271">
        <v>0</v>
      </c>
      <c r="E12" s="272">
        <v>0</v>
      </c>
      <c r="F12" s="271">
        <v>0</v>
      </c>
      <c r="G12" s="271">
        <v>0</v>
      </c>
      <c r="H12" s="272">
        <v>0</v>
      </c>
      <c r="I12" s="271">
        <f>SUMIF('[3]RC-State'!$A:$A,$B12,'[3]RC-State'!B:B)+'[4]6aTotalDistanceEnr'!I12</f>
        <v>25</v>
      </c>
      <c r="J12" s="271">
        <f>SUMIF('[3]RC-State'!$A:$A,$B12,'[3]RC-State'!C:C)+'[4]6aTotalDistanceEnr'!J12</f>
        <v>8</v>
      </c>
      <c r="K12" s="272">
        <f t="shared" si="1"/>
        <v>33</v>
      </c>
      <c r="L12" s="271">
        <f>SUMIF('[3]RC-State'!$A:$A,$B12,'[3]RC-State'!E:E)+'[4]6aTotalDistanceEnr'!L12</f>
        <v>7</v>
      </c>
      <c r="M12" s="271">
        <f>SUMIF('[3]RC-State'!$A:$A,$B12,'[3]RC-State'!F:F)+'[4]6aTotalDistanceEnr'!M12</f>
        <v>2</v>
      </c>
      <c r="N12" s="272">
        <f t="shared" si="2"/>
        <v>9</v>
      </c>
      <c r="O12" s="271">
        <f>SUMIF('[3]RC-State'!$A:$A,$B12,'[3]RC-State'!H:H)+'[4]6aTotalDistanceEnr'!O12</f>
        <v>0</v>
      </c>
      <c r="P12" s="271">
        <f>SUMIF('[3]RC-State'!$A:$A,$B12,'[3]RC-State'!I:I)+'[4]6aTotalDistanceEnr'!P12</f>
        <v>0</v>
      </c>
      <c r="Q12" s="272">
        <f t="shared" si="3"/>
        <v>0</v>
      </c>
      <c r="R12" s="271">
        <f>SUMIF('[3]RC-State'!$A:$A,$B12,'[3]RC-State'!K:K)+'[4]6aTotalDistanceEnr'!R12</f>
        <v>0</v>
      </c>
      <c r="S12" s="271">
        <f>SUMIF('[3]RC-State'!$A:$A,$B12,'[3]RC-State'!L:L)+'[4]6aTotalDistanceEnr'!S12</f>
        <v>0</v>
      </c>
      <c r="T12" s="272">
        <f t="shared" si="4"/>
        <v>0</v>
      </c>
      <c r="U12" s="271">
        <f>SUMIF('[3]RC-State'!$A:$A,$B12,'[3]RC-State'!N:N)+'[4]6aTotalDistanceEnr'!U12</f>
        <v>0</v>
      </c>
      <c r="V12" s="271">
        <f>SUMIF('[3]RC-State'!$A:$A,$B12,'[3]RC-State'!O:O)+'[4]6aTotalDistanceEnr'!V12</f>
        <v>0</v>
      </c>
      <c r="W12" s="272">
        <f t="shared" si="5"/>
        <v>0</v>
      </c>
      <c r="X12" s="271">
        <f>SUMIF('[3]RC-State'!$A:$A,$B12,'[3]RC-State'!Q:Q)+'[4]6aTotalDistanceEnr'!X12</f>
        <v>0</v>
      </c>
      <c r="Y12" s="271">
        <f>SUMIF('[3]RC-State'!$A:$A,$B12,'[3]RC-State'!R:R)+'[4]6aTotalDistanceEnr'!Y12</f>
        <v>0</v>
      </c>
      <c r="Z12" s="272">
        <f t="shared" si="6"/>
        <v>0</v>
      </c>
      <c r="AA12" s="117">
        <f t="shared" si="7"/>
        <v>32</v>
      </c>
      <c r="AB12" s="117">
        <f t="shared" si="7"/>
        <v>10</v>
      </c>
      <c r="AC12" s="272">
        <f t="shared" si="0"/>
        <v>42</v>
      </c>
      <c r="AD12" s="267">
        <f>'4TotalEnr'!AC12-AC12</f>
        <v>3337</v>
      </c>
      <c r="AE12" s="273">
        <f t="shared" si="8"/>
        <v>1.2787257285441165E-2</v>
      </c>
      <c r="AF12" s="316">
        <f t="shared" si="9"/>
        <v>1.1888822525355743E-3</v>
      </c>
      <c r="AG12" s="118">
        <f t="shared" si="10"/>
        <v>34</v>
      </c>
    </row>
    <row r="13" spans="1:33" s="118" customFormat="1" ht="20.25" customHeight="1">
      <c r="A13" s="113">
        <v>9</v>
      </c>
      <c r="B13" s="119" t="s">
        <v>22</v>
      </c>
      <c r="C13" s="271">
        <v>0</v>
      </c>
      <c r="D13" s="271">
        <v>0</v>
      </c>
      <c r="E13" s="272">
        <v>0</v>
      </c>
      <c r="F13" s="271">
        <v>0</v>
      </c>
      <c r="G13" s="271">
        <v>0</v>
      </c>
      <c r="H13" s="272">
        <v>0</v>
      </c>
      <c r="I13" s="271">
        <f>SUMIF('[3]RC-State'!$A:$A,$B13,'[3]RC-State'!B:B)+'[4]6aTotalDistanceEnr'!I13</f>
        <v>0</v>
      </c>
      <c r="J13" s="271">
        <f>SUMIF('[3]RC-State'!$A:$A,$B13,'[3]RC-State'!C:C)+'[4]6aTotalDistanceEnr'!J13</f>
        <v>0</v>
      </c>
      <c r="K13" s="272">
        <f t="shared" si="1"/>
        <v>0</v>
      </c>
      <c r="L13" s="271">
        <f>SUMIF('[3]RC-State'!$A:$A,$B13,'[3]RC-State'!E:E)+'[4]6aTotalDistanceEnr'!L13</f>
        <v>0</v>
      </c>
      <c r="M13" s="271">
        <f>SUMIF('[3]RC-State'!$A:$A,$B13,'[3]RC-State'!F:F)+'[4]6aTotalDistanceEnr'!M13</f>
        <v>0</v>
      </c>
      <c r="N13" s="272">
        <f t="shared" si="2"/>
        <v>0</v>
      </c>
      <c r="O13" s="271">
        <f>SUMIF('[3]RC-State'!$A:$A,$B13,'[3]RC-State'!H:H)+'[4]6aTotalDistanceEnr'!O13</f>
        <v>0</v>
      </c>
      <c r="P13" s="271">
        <f>SUMIF('[3]RC-State'!$A:$A,$B13,'[3]RC-State'!I:I)+'[4]6aTotalDistanceEnr'!P13</f>
        <v>0</v>
      </c>
      <c r="Q13" s="272">
        <f t="shared" si="3"/>
        <v>0</v>
      </c>
      <c r="R13" s="271">
        <f>SUMIF('[3]RC-State'!$A:$A,$B13,'[3]RC-State'!K:K)+'[4]6aTotalDistanceEnr'!R13</f>
        <v>0</v>
      </c>
      <c r="S13" s="271">
        <f>SUMIF('[3]RC-State'!$A:$A,$B13,'[3]RC-State'!L:L)+'[4]6aTotalDistanceEnr'!S13</f>
        <v>0</v>
      </c>
      <c r="T13" s="272">
        <f t="shared" si="4"/>
        <v>0</v>
      </c>
      <c r="U13" s="271">
        <f>SUMIF('[3]RC-State'!$A:$A,$B13,'[3]RC-State'!N:N)+'[4]6aTotalDistanceEnr'!U13</f>
        <v>0</v>
      </c>
      <c r="V13" s="271">
        <f>SUMIF('[3]RC-State'!$A:$A,$B13,'[3]RC-State'!O:O)+'[4]6aTotalDistanceEnr'!V13</f>
        <v>0</v>
      </c>
      <c r="W13" s="272">
        <f t="shared" si="5"/>
        <v>0</v>
      </c>
      <c r="X13" s="271">
        <f>SUMIF('[3]RC-State'!$A:$A,$B13,'[3]RC-State'!Q:Q)+'[4]6aTotalDistanceEnr'!X13</f>
        <v>0</v>
      </c>
      <c r="Y13" s="271">
        <f>SUMIF('[3]RC-State'!$A:$A,$B13,'[3]RC-State'!R:R)+'[4]6aTotalDistanceEnr'!Y13</f>
        <v>0</v>
      </c>
      <c r="Z13" s="272">
        <f t="shared" si="6"/>
        <v>0</v>
      </c>
      <c r="AA13" s="117">
        <f t="shared" si="7"/>
        <v>0</v>
      </c>
      <c r="AB13" s="117">
        <f t="shared" si="7"/>
        <v>0</v>
      </c>
      <c r="AC13" s="272">
        <f t="shared" si="0"/>
        <v>0</v>
      </c>
      <c r="AD13" s="267">
        <f>'4TotalEnr'!AC13-AC13</f>
        <v>2047</v>
      </c>
      <c r="AE13" s="273">
        <f t="shared" si="8"/>
        <v>7.844026270092317E-3</v>
      </c>
      <c r="AF13" s="316">
        <f t="shared" si="9"/>
        <v>0</v>
      </c>
      <c r="AG13" s="118">
        <f t="shared" si="10"/>
        <v>35</v>
      </c>
    </row>
    <row r="14" spans="1:33" s="118" customFormat="1" ht="20.25" customHeight="1">
      <c r="A14" s="113">
        <v>10</v>
      </c>
      <c r="B14" s="119" t="s">
        <v>23</v>
      </c>
      <c r="C14" s="271">
        <v>0</v>
      </c>
      <c r="D14" s="271">
        <v>0</v>
      </c>
      <c r="E14" s="272">
        <v>0</v>
      </c>
      <c r="F14" s="271">
        <v>0</v>
      </c>
      <c r="G14" s="271">
        <v>0</v>
      </c>
      <c r="H14" s="272">
        <v>0</v>
      </c>
      <c r="I14" s="271">
        <f>SUMIF('[3]RC-State'!$A:$A,$B14,'[3]RC-State'!B:B)+'[4]6aTotalDistanceEnr'!I14</f>
        <v>27566</v>
      </c>
      <c r="J14" s="271">
        <f>SUMIF('[3]RC-State'!$A:$A,$B14,'[3]RC-State'!C:C)+'[4]6aTotalDistanceEnr'!J14</f>
        <v>33950</v>
      </c>
      <c r="K14" s="272">
        <f t="shared" si="1"/>
        <v>61516</v>
      </c>
      <c r="L14" s="271">
        <f>SUMIF('[3]RC-State'!$A:$A,$B14,'[3]RC-State'!E:E)+'[4]6aTotalDistanceEnr'!L14</f>
        <v>248680</v>
      </c>
      <c r="M14" s="271">
        <f>SUMIF('[3]RC-State'!$A:$A,$B14,'[3]RC-State'!F:F)+'[4]6aTotalDistanceEnr'!M14</f>
        <v>192442</v>
      </c>
      <c r="N14" s="272">
        <f t="shared" si="2"/>
        <v>441122</v>
      </c>
      <c r="O14" s="271">
        <f>SUMIF('[3]RC-State'!$A:$A,$B14,'[3]RC-State'!H:H)+'[4]6aTotalDistanceEnr'!O14</f>
        <v>5511</v>
      </c>
      <c r="P14" s="271">
        <f>SUMIF('[3]RC-State'!$A:$A,$B14,'[3]RC-State'!I:I)+'[4]6aTotalDistanceEnr'!P14</f>
        <v>3173</v>
      </c>
      <c r="Q14" s="272">
        <f t="shared" si="3"/>
        <v>8684</v>
      </c>
      <c r="R14" s="271">
        <f>SUMIF('[3]RC-State'!$A:$A,$B14,'[3]RC-State'!K:K)+'[4]6aTotalDistanceEnr'!R14</f>
        <v>15987</v>
      </c>
      <c r="S14" s="271">
        <f>SUMIF('[3]RC-State'!$A:$A,$B14,'[3]RC-State'!L:L)+'[4]6aTotalDistanceEnr'!S14</f>
        <v>8632</v>
      </c>
      <c r="T14" s="272">
        <f t="shared" si="4"/>
        <v>24619</v>
      </c>
      <c r="U14" s="271">
        <f>SUMIF('[3]RC-State'!$A:$A,$B14,'[3]RC-State'!N:N)+'[4]6aTotalDistanceEnr'!U14</f>
        <v>574</v>
      </c>
      <c r="V14" s="271">
        <f>SUMIF('[3]RC-State'!$A:$A,$B14,'[3]RC-State'!O:O)+'[4]6aTotalDistanceEnr'!V14</f>
        <v>434</v>
      </c>
      <c r="W14" s="272">
        <f t="shared" si="5"/>
        <v>1008</v>
      </c>
      <c r="X14" s="271">
        <f>SUMIF('[3]RC-State'!$A:$A,$B14,'[3]RC-State'!Q:Q)+'[4]6aTotalDistanceEnr'!X14</f>
        <v>0</v>
      </c>
      <c r="Y14" s="271">
        <f>SUMIF('[3]RC-State'!$A:$A,$B14,'[3]RC-State'!R:R)+'[4]6aTotalDistanceEnr'!Y14</f>
        <v>0</v>
      </c>
      <c r="Z14" s="272">
        <f t="shared" si="6"/>
        <v>0</v>
      </c>
      <c r="AA14" s="117">
        <f t="shared" si="7"/>
        <v>298318</v>
      </c>
      <c r="AB14" s="117">
        <f t="shared" si="7"/>
        <v>238631</v>
      </c>
      <c r="AC14" s="272">
        <f t="shared" si="0"/>
        <v>536949</v>
      </c>
      <c r="AD14" s="267">
        <f>'4TotalEnr'!AC14-AC14</f>
        <v>289805</v>
      </c>
      <c r="AE14" s="273">
        <f t="shared" si="8"/>
        <v>1.1105217553512965</v>
      </c>
      <c r="AF14" s="316">
        <f t="shared" si="9"/>
        <v>15.199265157541051</v>
      </c>
      <c r="AG14" s="118">
        <f t="shared" si="10"/>
        <v>4</v>
      </c>
    </row>
    <row r="15" spans="1:33" s="118" customFormat="1" ht="20.25" customHeight="1">
      <c r="A15" s="113">
        <v>11</v>
      </c>
      <c r="B15" s="119" t="s">
        <v>24</v>
      </c>
      <c r="C15" s="271">
        <v>0</v>
      </c>
      <c r="D15" s="271">
        <v>0</v>
      </c>
      <c r="E15" s="272">
        <v>0</v>
      </c>
      <c r="F15" s="271">
        <v>0</v>
      </c>
      <c r="G15" s="271">
        <v>0</v>
      </c>
      <c r="H15" s="272">
        <v>0</v>
      </c>
      <c r="I15" s="271">
        <f>SUMIF('[3]RC-State'!$A:$A,$B15,'[3]RC-State'!B:B)+'[4]6aTotalDistanceEnr'!I15</f>
        <v>1914</v>
      </c>
      <c r="J15" s="271">
        <f>SUMIF('[3]RC-State'!$A:$A,$B15,'[3]RC-State'!C:C)+'[4]6aTotalDistanceEnr'!J15</f>
        <v>263</v>
      </c>
      <c r="K15" s="272">
        <f t="shared" si="1"/>
        <v>2177</v>
      </c>
      <c r="L15" s="271">
        <f>SUMIF('[3]RC-State'!$A:$A,$B15,'[3]RC-State'!E:E)+'[4]6aTotalDistanceEnr'!L15</f>
        <v>2826</v>
      </c>
      <c r="M15" s="271">
        <f>SUMIF('[3]RC-State'!$A:$A,$B15,'[3]RC-State'!F:F)+'[4]6aTotalDistanceEnr'!M15</f>
        <v>371</v>
      </c>
      <c r="N15" s="272">
        <f t="shared" si="2"/>
        <v>3197</v>
      </c>
      <c r="O15" s="271">
        <f>SUMIF('[3]RC-State'!$A:$A,$B15,'[3]RC-State'!H:H)+'[4]6aTotalDistanceEnr'!O15</f>
        <v>506</v>
      </c>
      <c r="P15" s="271">
        <f>SUMIF('[3]RC-State'!$A:$A,$B15,'[3]RC-State'!I:I)+'[4]6aTotalDistanceEnr'!P15</f>
        <v>32</v>
      </c>
      <c r="Q15" s="272">
        <f t="shared" si="3"/>
        <v>538</v>
      </c>
      <c r="R15" s="271">
        <f>SUMIF('[3]RC-State'!$A:$A,$B15,'[3]RC-State'!K:K)+'[4]6aTotalDistanceEnr'!R15</f>
        <v>31</v>
      </c>
      <c r="S15" s="271">
        <f>SUMIF('[3]RC-State'!$A:$A,$B15,'[3]RC-State'!L:L)+'[4]6aTotalDistanceEnr'!S15</f>
        <v>5</v>
      </c>
      <c r="T15" s="272">
        <f t="shared" si="4"/>
        <v>36</v>
      </c>
      <c r="U15" s="271">
        <f>SUMIF('[3]RC-State'!$A:$A,$B15,'[3]RC-State'!N:N)+'[4]6aTotalDistanceEnr'!U15</f>
        <v>0</v>
      </c>
      <c r="V15" s="271">
        <f>SUMIF('[3]RC-State'!$A:$A,$B15,'[3]RC-State'!O:O)+'[4]6aTotalDistanceEnr'!V15</f>
        <v>0</v>
      </c>
      <c r="W15" s="272">
        <f t="shared" si="5"/>
        <v>0</v>
      </c>
      <c r="X15" s="271">
        <f>SUMIF('[3]RC-State'!$A:$A,$B15,'[3]RC-State'!Q:Q)+'[4]6aTotalDistanceEnr'!X15</f>
        <v>0</v>
      </c>
      <c r="Y15" s="271">
        <f>SUMIF('[3]RC-State'!$A:$A,$B15,'[3]RC-State'!R:R)+'[4]6aTotalDistanceEnr'!Y15</f>
        <v>0</v>
      </c>
      <c r="Z15" s="272">
        <f t="shared" si="6"/>
        <v>0</v>
      </c>
      <c r="AA15" s="117">
        <f t="shared" si="7"/>
        <v>5277</v>
      </c>
      <c r="AB15" s="117">
        <f t="shared" si="7"/>
        <v>671</v>
      </c>
      <c r="AC15" s="272">
        <f t="shared" si="0"/>
        <v>5948</v>
      </c>
      <c r="AD15" s="267">
        <f>'4TotalEnr'!AC15-AC15</f>
        <v>30973</v>
      </c>
      <c r="AE15" s="273">
        <f t="shared" si="8"/>
        <v>0.11868735987472856</v>
      </c>
      <c r="AF15" s="316">
        <f t="shared" si="9"/>
        <v>0.1683683723352761</v>
      </c>
      <c r="AG15" s="118">
        <f t="shared" si="10"/>
        <v>28</v>
      </c>
    </row>
    <row r="16" spans="1:33" s="118" customFormat="1" ht="20.25" customHeight="1">
      <c r="A16" s="113">
        <v>12</v>
      </c>
      <c r="B16" s="119" t="s">
        <v>25</v>
      </c>
      <c r="C16" s="271">
        <v>0</v>
      </c>
      <c r="D16" s="271">
        <v>0</v>
      </c>
      <c r="E16" s="272">
        <v>0</v>
      </c>
      <c r="F16" s="271">
        <v>0</v>
      </c>
      <c r="G16" s="271">
        <v>0</v>
      </c>
      <c r="H16" s="272">
        <v>0</v>
      </c>
      <c r="I16" s="271">
        <f>SUMIF('[3]RC-State'!$A:$A,$B16,'[3]RC-State'!B:B)+'[4]6aTotalDistanceEnr'!I16</f>
        <v>5423</v>
      </c>
      <c r="J16" s="271">
        <f>SUMIF('[3]RC-State'!$A:$A,$B16,'[3]RC-State'!C:C)+'[4]6aTotalDistanceEnr'!J16</f>
        <v>3137</v>
      </c>
      <c r="K16" s="272">
        <f t="shared" si="1"/>
        <v>8560</v>
      </c>
      <c r="L16" s="271">
        <f>SUMIF('[3]RC-State'!$A:$A,$B16,'[3]RC-State'!E:E)+'[4]6aTotalDistanceEnr'!L16</f>
        <v>4422</v>
      </c>
      <c r="M16" s="271">
        <f>SUMIF('[3]RC-State'!$A:$A,$B16,'[3]RC-State'!F:F)+'[4]6aTotalDistanceEnr'!M16</f>
        <v>2303</v>
      </c>
      <c r="N16" s="272">
        <f t="shared" si="2"/>
        <v>6725</v>
      </c>
      <c r="O16" s="271">
        <f>SUMIF('[3]RC-State'!$A:$A,$B16,'[3]RC-State'!H:H)+'[4]6aTotalDistanceEnr'!O16</f>
        <v>4224</v>
      </c>
      <c r="P16" s="271">
        <f>SUMIF('[3]RC-State'!$A:$A,$B16,'[3]RC-State'!I:I)+'[4]6aTotalDistanceEnr'!P16</f>
        <v>1100</v>
      </c>
      <c r="Q16" s="272">
        <f t="shared" si="3"/>
        <v>5324</v>
      </c>
      <c r="R16" s="271">
        <f>SUMIF('[3]RC-State'!$A:$A,$B16,'[3]RC-State'!K:K)+'[4]6aTotalDistanceEnr'!R16</f>
        <v>607</v>
      </c>
      <c r="S16" s="271">
        <f>SUMIF('[3]RC-State'!$A:$A,$B16,'[3]RC-State'!L:L)+'[4]6aTotalDistanceEnr'!S16</f>
        <v>708</v>
      </c>
      <c r="T16" s="272">
        <f t="shared" si="4"/>
        <v>1315</v>
      </c>
      <c r="U16" s="271">
        <f>SUMIF('[3]RC-State'!$A:$A,$B16,'[3]RC-State'!N:N)+'[4]6aTotalDistanceEnr'!U16</f>
        <v>177</v>
      </c>
      <c r="V16" s="271">
        <f>SUMIF('[3]RC-State'!$A:$A,$B16,'[3]RC-State'!O:O)+'[4]6aTotalDistanceEnr'!V16</f>
        <v>103</v>
      </c>
      <c r="W16" s="272">
        <f t="shared" si="5"/>
        <v>280</v>
      </c>
      <c r="X16" s="271">
        <f>SUMIF('[3]RC-State'!$A:$A,$B16,'[3]RC-State'!Q:Q)+'[4]6aTotalDistanceEnr'!X16</f>
        <v>0</v>
      </c>
      <c r="Y16" s="271">
        <f>SUMIF('[3]RC-State'!$A:$A,$B16,'[3]RC-State'!R:R)+'[4]6aTotalDistanceEnr'!Y16</f>
        <v>0</v>
      </c>
      <c r="Z16" s="272">
        <f t="shared" si="6"/>
        <v>0</v>
      </c>
      <c r="AA16" s="117">
        <f t="shared" si="7"/>
        <v>14853</v>
      </c>
      <c r="AB16" s="117">
        <f t="shared" si="7"/>
        <v>7351</v>
      </c>
      <c r="AC16" s="272">
        <f t="shared" si="0"/>
        <v>22204</v>
      </c>
      <c r="AD16" s="267">
        <f>'4TotalEnr'!AC16-AC16</f>
        <v>1235631</v>
      </c>
      <c r="AE16" s="273">
        <f t="shared" si="8"/>
        <v>4.734891071881016</v>
      </c>
      <c r="AF16" s="316">
        <f t="shared" si="9"/>
        <v>0.62852241750714033</v>
      </c>
      <c r="AG16" s="118">
        <f t="shared" si="10"/>
        <v>22</v>
      </c>
    </row>
    <row r="17" spans="1:33" s="118" customFormat="1" ht="20.25" customHeight="1">
      <c r="A17" s="113">
        <v>13</v>
      </c>
      <c r="B17" s="119" t="s">
        <v>26</v>
      </c>
      <c r="C17" s="271">
        <v>0</v>
      </c>
      <c r="D17" s="271">
        <v>0</v>
      </c>
      <c r="E17" s="272">
        <v>0</v>
      </c>
      <c r="F17" s="271">
        <v>0</v>
      </c>
      <c r="G17" s="271">
        <v>0</v>
      </c>
      <c r="H17" s="272">
        <v>0</v>
      </c>
      <c r="I17" s="271">
        <f>SUMIF('[3]RC-State'!$A:$A,$B17,'[3]RC-State'!B:B)+'[4]6aTotalDistanceEnr'!I17</f>
        <v>6513</v>
      </c>
      <c r="J17" s="271">
        <f>SUMIF('[3]RC-State'!$A:$A,$B17,'[3]RC-State'!C:C)+'[4]6aTotalDistanceEnr'!J17</f>
        <v>3898</v>
      </c>
      <c r="K17" s="272">
        <f t="shared" si="1"/>
        <v>10411</v>
      </c>
      <c r="L17" s="271">
        <f>SUMIF('[3]RC-State'!$A:$A,$B17,'[3]RC-State'!E:E)+'[4]6aTotalDistanceEnr'!L17</f>
        <v>5298</v>
      </c>
      <c r="M17" s="271">
        <f>SUMIF('[3]RC-State'!$A:$A,$B17,'[3]RC-State'!F:F)+'[4]6aTotalDistanceEnr'!M17</f>
        <v>2464</v>
      </c>
      <c r="N17" s="272">
        <f t="shared" si="2"/>
        <v>7762</v>
      </c>
      <c r="O17" s="271">
        <f>SUMIF('[3]RC-State'!$A:$A,$B17,'[3]RC-State'!H:H)+'[4]6aTotalDistanceEnr'!O17</f>
        <v>1700</v>
      </c>
      <c r="P17" s="271">
        <f>SUMIF('[3]RC-State'!$A:$A,$B17,'[3]RC-State'!I:I)+'[4]6aTotalDistanceEnr'!P17</f>
        <v>442</v>
      </c>
      <c r="Q17" s="272">
        <f t="shared" si="3"/>
        <v>2142</v>
      </c>
      <c r="R17" s="271">
        <f>SUMIF('[3]RC-State'!$A:$A,$B17,'[3]RC-State'!K:K)+'[4]6aTotalDistanceEnr'!R17</f>
        <v>80</v>
      </c>
      <c r="S17" s="271">
        <f>SUMIF('[3]RC-State'!$A:$A,$B17,'[3]RC-State'!L:L)+'[4]6aTotalDistanceEnr'!S17</f>
        <v>118</v>
      </c>
      <c r="T17" s="272">
        <f t="shared" si="4"/>
        <v>198</v>
      </c>
      <c r="U17" s="271">
        <f>SUMIF('[3]RC-State'!$A:$A,$B17,'[3]RC-State'!N:N)+'[4]6aTotalDistanceEnr'!U17</f>
        <v>1</v>
      </c>
      <c r="V17" s="271">
        <f>SUMIF('[3]RC-State'!$A:$A,$B17,'[3]RC-State'!O:O)+'[4]6aTotalDistanceEnr'!V17</f>
        <v>0</v>
      </c>
      <c r="W17" s="272">
        <f t="shared" si="5"/>
        <v>1</v>
      </c>
      <c r="X17" s="271">
        <f>SUMIF('[3]RC-State'!$A:$A,$B17,'[3]RC-State'!Q:Q)+'[4]6aTotalDistanceEnr'!X17</f>
        <v>0</v>
      </c>
      <c r="Y17" s="271">
        <f>SUMIF('[3]RC-State'!$A:$A,$B17,'[3]RC-State'!R:R)+'[4]6aTotalDistanceEnr'!Y17</f>
        <v>0</v>
      </c>
      <c r="Z17" s="272">
        <f t="shared" si="6"/>
        <v>0</v>
      </c>
      <c r="AA17" s="117">
        <f t="shared" si="7"/>
        <v>13592</v>
      </c>
      <c r="AB17" s="117">
        <f t="shared" si="7"/>
        <v>6922</v>
      </c>
      <c r="AC17" s="272">
        <f t="shared" si="0"/>
        <v>20514</v>
      </c>
      <c r="AD17" s="267">
        <f>'4TotalEnr'!AC17-AC17</f>
        <v>891979</v>
      </c>
      <c r="AE17" s="273">
        <f t="shared" si="8"/>
        <v>3.4180296572401931</v>
      </c>
      <c r="AF17" s="316">
        <f t="shared" si="9"/>
        <v>0.58068406020273267</v>
      </c>
      <c r="AG17" s="118">
        <f t="shared" si="10"/>
        <v>23</v>
      </c>
    </row>
    <row r="18" spans="1:33" s="118" customFormat="1" ht="20.25" customHeight="1">
      <c r="A18" s="113">
        <v>14</v>
      </c>
      <c r="B18" s="119" t="s">
        <v>27</v>
      </c>
      <c r="C18" s="271">
        <v>0</v>
      </c>
      <c r="D18" s="271">
        <v>0</v>
      </c>
      <c r="E18" s="272">
        <v>0</v>
      </c>
      <c r="F18" s="271">
        <v>0</v>
      </c>
      <c r="G18" s="271">
        <v>0</v>
      </c>
      <c r="H18" s="272">
        <v>0</v>
      </c>
      <c r="I18" s="271">
        <f>SUMIF('[3]RC-State'!$A:$A,$B18,'[3]RC-State'!B:B)+'[4]6aTotalDistanceEnr'!I18</f>
        <v>6426</v>
      </c>
      <c r="J18" s="271">
        <f>SUMIF('[3]RC-State'!$A:$A,$B18,'[3]RC-State'!C:C)+'[4]6aTotalDistanceEnr'!J18</f>
        <v>5868</v>
      </c>
      <c r="K18" s="272">
        <f t="shared" si="1"/>
        <v>12294</v>
      </c>
      <c r="L18" s="271">
        <f>SUMIF('[3]RC-State'!$A:$A,$B18,'[3]RC-State'!E:E)+'[4]6aTotalDistanceEnr'!L18</f>
        <v>7690</v>
      </c>
      <c r="M18" s="271">
        <f>SUMIF('[3]RC-State'!$A:$A,$B18,'[3]RC-State'!F:F)+'[4]6aTotalDistanceEnr'!M18</f>
        <v>3360</v>
      </c>
      <c r="N18" s="272">
        <f t="shared" si="2"/>
        <v>11050</v>
      </c>
      <c r="O18" s="271">
        <f>SUMIF('[3]RC-State'!$A:$A,$B18,'[3]RC-State'!H:H)+'[4]6aTotalDistanceEnr'!O18</f>
        <v>613</v>
      </c>
      <c r="P18" s="271">
        <f>SUMIF('[3]RC-State'!$A:$A,$B18,'[3]RC-State'!I:I)+'[4]6aTotalDistanceEnr'!P18</f>
        <v>243</v>
      </c>
      <c r="Q18" s="272">
        <f t="shared" si="3"/>
        <v>856</v>
      </c>
      <c r="R18" s="271">
        <f>SUMIF('[3]RC-State'!$A:$A,$B18,'[3]RC-State'!K:K)+'[4]6aTotalDistanceEnr'!R18</f>
        <v>37</v>
      </c>
      <c r="S18" s="271">
        <f>SUMIF('[3]RC-State'!$A:$A,$B18,'[3]RC-State'!L:L)+'[4]6aTotalDistanceEnr'!S18</f>
        <v>194</v>
      </c>
      <c r="T18" s="272">
        <f t="shared" si="4"/>
        <v>231</v>
      </c>
      <c r="U18" s="271">
        <f>SUMIF('[3]RC-State'!$A:$A,$B18,'[3]RC-State'!N:N)+'[4]6aTotalDistanceEnr'!U18</f>
        <v>3</v>
      </c>
      <c r="V18" s="271">
        <f>SUMIF('[3]RC-State'!$A:$A,$B18,'[3]RC-State'!O:O)+'[4]6aTotalDistanceEnr'!V18</f>
        <v>1</v>
      </c>
      <c r="W18" s="272">
        <f t="shared" si="5"/>
        <v>4</v>
      </c>
      <c r="X18" s="271">
        <f>SUMIF('[3]RC-State'!$A:$A,$B18,'[3]RC-State'!Q:Q)+'[4]6aTotalDistanceEnr'!X18</f>
        <v>0</v>
      </c>
      <c r="Y18" s="271">
        <f>SUMIF('[3]RC-State'!$A:$A,$B18,'[3]RC-State'!R:R)+'[4]6aTotalDistanceEnr'!Y18</f>
        <v>0</v>
      </c>
      <c r="Z18" s="272">
        <f t="shared" si="6"/>
        <v>0</v>
      </c>
      <c r="AA18" s="117">
        <f t="shared" si="7"/>
        <v>14769</v>
      </c>
      <c r="AB18" s="117">
        <f t="shared" si="7"/>
        <v>9666</v>
      </c>
      <c r="AC18" s="272">
        <f t="shared" si="0"/>
        <v>24435</v>
      </c>
      <c r="AD18" s="267">
        <f>'4TotalEnr'!AC18-AC18</f>
        <v>159079</v>
      </c>
      <c r="AE18" s="273">
        <f t="shared" si="8"/>
        <v>0.60958468735711568</v>
      </c>
      <c r="AF18" s="316">
        <f t="shared" si="9"/>
        <v>0.6916747104930181</v>
      </c>
      <c r="AG18" s="118">
        <f t="shared" si="10"/>
        <v>19</v>
      </c>
    </row>
    <row r="19" spans="1:33" s="118" customFormat="1" ht="20.25" customHeight="1">
      <c r="A19" s="113">
        <v>15</v>
      </c>
      <c r="B19" s="119" t="s">
        <v>57</v>
      </c>
      <c r="C19" s="271">
        <v>0</v>
      </c>
      <c r="D19" s="271">
        <v>0</v>
      </c>
      <c r="E19" s="272">
        <v>0</v>
      </c>
      <c r="F19" s="271">
        <v>0</v>
      </c>
      <c r="G19" s="271">
        <v>0</v>
      </c>
      <c r="H19" s="272">
        <v>0</v>
      </c>
      <c r="I19" s="271">
        <f>SUMIF('[3]RC-State'!$A:$A,$B19,'[3]RC-State'!B:B)+'[4]6aTotalDistanceEnr'!I19</f>
        <v>17742</v>
      </c>
      <c r="J19" s="271">
        <f>SUMIF('[3]RC-State'!$A:$A,$B19,'[3]RC-State'!C:C)+'[4]6aTotalDistanceEnr'!J19</f>
        <v>20669</v>
      </c>
      <c r="K19" s="272">
        <f t="shared" si="1"/>
        <v>38411</v>
      </c>
      <c r="L19" s="271">
        <f>SUMIF('[3]RC-State'!$A:$A,$B19,'[3]RC-State'!E:E)+'[4]6aTotalDistanceEnr'!L19</f>
        <v>14673</v>
      </c>
      <c r="M19" s="271">
        <f>SUMIF('[3]RC-State'!$A:$A,$B19,'[3]RC-State'!F:F)+'[4]6aTotalDistanceEnr'!M19</f>
        <v>11485</v>
      </c>
      <c r="N19" s="272">
        <f t="shared" si="2"/>
        <v>26158</v>
      </c>
      <c r="O19" s="271">
        <f>SUMIF('[3]RC-State'!$A:$A,$B19,'[3]RC-State'!H:H)+'[4]6aTotalDistanceEnr'!O19</f>
        <v>1014</v>
      </c>
      <c r="P19" s="271">
        <f>SUMIF('[3]RC-State'!$A:$A,$B19,'[3]RC-State'!I:I)+'[4]6aTotalDistanceEnr'!P19</f>
        <v>452</v>
      </c>
      <c r="Q19" s="272">
        <f t="shared" si="3"/>
        <v>1466</v>
      </c>
      <c r="R19" s="271">
        <f>SUMIF('[3]RC-State'!$A:$A,$B19,'[3]RC-State'!K:K)+'[4]6aTotalDistanceEnr'!R19</f>
        <v>311</v>
      </c>
      <c r="S19" s="271">
        <f>SUMIF('[3]RC-State'!$A:$A,$B19,'[3]RC-State'!L:L)+'[4]6aTotalDistanceEnr'!S19</f>
        <v>484</v>
      </c>
      <c r="T19" s="272">
        <f t="shared" si="4"/>
        <v>795</v>
      </c>
      <c r="U19" s="271">
        <f>SUMIF('[3]RC-State'!$A:$A,$B19,'[3]RC-State'!N:N)+'[4]6aTotalDistanceEnr'!U19</f>
        <v>2</v>
      </c>
      <c r="V19" s="271">
        <f>SUMIF('[3]RC-State'!$A:$A,$B19,'[3]RC-State'!O:O)+'[4]6aTotalDistanceEnr'!V19</f>
        <v>0</v>
      </c>
      <c r="W19" s="272">
        <f t="shared" si="5"/>
        <v>2</v>
      </c>
      <c r="X19" s="271">
        <f>SUMIF('[3]RC-State'!$A:$A,$B19,'[3]RC-State'!Q:Q)+'[4]6aTotalDistanceEnr'!X19</f>
        <v>0</v>
      </c>
      <c r="Y19" s="271">
        <f>SUMIF('[3]RC-State'!$A:$A,$B19,'[3]RC-State'!R:R)+'[4]6aTotalDistanceEnr'!Y19</f>
        <v>0</v>
      </c>
      <c r="Z19" s="272">
        <f t="shared" si="6"/>
        <v>0</v>
      </c>
      <c r="AA19" s="117">
        <f t="shared" si="7"/>
        <v>33742</v>
      </c>
      <c r="AB19" s="117">
        <f t="shared" si="7"/>
        <v>33090</v>
      </c>
      <c r="AC19" s="272">
        <f t="shared" si="0"/>
        <v>66832</v>
      </c>
      <c r="AD19" s="267">
        <f>'4TotalEnr'!AC19-AC19</f>
        <v>271824</v>
      </c>
      <c r="AE19" s="273">
        <f t="shared" si="8"/>
        <v>1.0416192461365774</v>
      </c>
      <c r="AF19" s="316">
        <f t="shared" si="9"/>
        <v>1.8917947309870835</v>
      </c>
      <c r="AG19" s="118">
        <f t="shared" si="10"/>
        <v>14</v>
      </c>
    </row>
    <row r="20" spans="1:33" s="118" customFormat="1" ht="20.25" customHeight="1">
      <c r="A20" s="113">
        <v>16</v>
      </c>
      <c r="B20" s="119" t="s">
        <v>29</v>
      </c>
      <c r="C20" s="271">
        <v>0</v>
      </c>
      <c r="D20" s="271">
        <v>0</v>
      </c>
      <c r="E20" s="272">
        <v>0</v>
      </c>
      <c r="F20" s="271">
        <v>0</v>
      </c>
      <c r="G20" s="271">
        <v>0</v>
      </c>
      <c r="H20" s="272">
        <v>0</v>
      </c>
      <c r="I20" s="271">
        <f>SUMIF('[3]RC-State'!$A:$A,$B20,'[3]RC-State'!B:B)+'[4]6aTotalDistanceEnr'!I20</f>
        <v>5506</v>
      </c>
      <c r="J20" s="271">
        <f>SUMIF('[3]RC-State'!$A:$A,$B20,'[3]RC-State'!C:C)+'[4]6aTotalDistanceEnr'!J20</f>
        <v>5909</v>
      </c>
      <c r="K20" s="272">
        <f t="shared" si="1"/>
        <v>11415</v>
      </c>
      <c r="L20" s="271">
        <f>SUMIF('[3]RC-State'!$A:$A,$B20,'[3]RC-State'!E:E)+'[4]6aTotalDistanceEnr'!L20</f>
        <v>9655</v>
      </c>
      <c r="M20" s="271">
        <f>SUMIF('[3]RC-State'!$A:$A,$B20,'[3]RC-State'!F:F)+'[4]6aTotalDistanceEnr'!M20</f>
        <v>5029</v>
      </c>
      <c r="N20" s="272">
        <f t="shared" si="2"/>
        <v>14684</v>
      </c>
      <c r="O20" s="271">
        <f>SUMIF('[3]RC-State'!$A:$A,$B20,'[3]RC-State'!H:H)+'[4]6aTotalDistanceEnr'!O20</f>
        <v>1955</v>
      </c>
      <c r="P20" s="271">
        <f>SUMIF('[3]RC-State'!$A:$A,$B20,'[3]RC-State'!I:I)+'[4]6aTotalDistanceEnr'!P20</f>
        <v>480</v>
      </c>
      <c r="Q20" s="272">
        <f t="shared" si="3"/>
        <v>2435</v>
      </c>
      <c r="R20" s="271">
        <f>SUMIF('[3]RC-State'!$A:$A,$B20,'[3]RC-State'!K:K)+'[4]6aTotalDistanceEnr'!R20</f>
        <v>144</v>
      </c>
      <c r="S20" s="271">
        <f>SUMIF('[3]RC-State'!$A:$A,$B20,'[3]RC-State'!L:L)+'[4]6aTotalDistanceEnr'!S20</f>
        <v>499</v>
      </c>
      <c r="T20" s="272">
        <f t="shared" si="4"/>
        <v>643</v>
      </c>
      <c r="U20" s="271">
        <f>SUMIF('[3]RC-State'!$A:$A,$B20,'[3]RC-State'!N:N)+'[4]6aTotalDistanceEnr'!U20</f>
        <v>1</v>
      </c>
      <c r="V20" s="271">
        <f>SUMIF('[3]RC-State'!$A:$A,$B20,'[3]RC-State'!O:O)+'[4]6aTotalDistanceEnr'!V20</f>
        <v>0</v>
      </c>
      <c r="W20" s="272">
        <f t="shared" si="5"/>
        <v>1</v>
      </c>
      <c r="X20" s="271">
        <f>SUMIF('[3]RC-State'!$A:$A,$B20,'[3]RC-State'!Q:Q)+'[4]6aTotalDistanceEnr'!X20</f>
        <v>0</v>
      </c>
      <c r="Y20" s="271">
        <f>SUMIF('[3]RC-State'!$A:$A,$B20,'[3]RC-State'!R:R)+'[4]6aTotalDistanceEnr'!Y20</f>
        <v>0</v>
      </c>
      <c r="Z20" s="272">
        <f t="shared" si="6"/>
        <v>0</v>
      </c>
      <c r="AA20" s="117">
        <f t="shared" si="7"/>
        <v>17261</v>
      </c>
      <c r="AB20" s="117">
        <f t="shared" si="7"/>
        <v>11917</v>
      </c>
      <c r="AC20" s="272">
        <f t="shared" si="0"/>
        <v>29178</v>
      </c>
      <c r="AD20" s="267">
        <f>'4TotalEnr'!AC20-AC20</f>
        <v>336340</v>
      </c>
      <c r="AE20" s="273">
        <f t="shared" si="8"/>
        <v>1.2888421082964583</v>
      </c>
      <c r="AF20" s="316">
        <f t="shared" si="9"/>
        <v>0.8259334848686426</v>
      </c>
      <c r="AG20" s="118">
        <f t="shared" si="10"/>
        <v>17</v>
      </c>
    </row>
    <row r="21" spans="1:33" s="118" customFormat="1" ht="20.25" customHeight="1">
      <c r="A21" s="113">
        <v>17</v>
      </c>
      <c r="B21" s="119" t="s">
        <v>30</v>
      </c>
      <c r="C21" s="271">
        <v>0</v>
      </c>
      <c r="D21" s="271">
        <v>0</v>
      </c>
      <c r="E21" s="272">
        <v>0</v>
      </c>
      <c r="F21" s="271">
        <v>0</v>
      </c>
      <c r="G21" s="271">
        <v>0</v>
      </c>
      <c r="H21" s="272">
        <v>0</v>
      </c>
      <c r="I21" s="271">
        <f>SUMIF('[3]RC-State'!$A:$A,$B21,'[3]RC-State'!B:B)+'[4]6aTotalDistanceEnr'!I21</f>
        <v>51796</v>
      </c>
      <c r="J21" s="271">
        <f>SUMIF('[3]RC-State'!$A:$A,$B21,'[3]RC-State'!C:C)+'[4]6aTotalDistanceEnr'!J21</f>
        <v>51878</v>
      </c>
      <c r="K21" s="272">
        <f t="shared" si="1"/>
        <v>103674</v>
      </c>
      <c r="L21" s="271">
        <f>SUMIF('[3]RC-State'!$A:$A,$B21,'[3]RC-State'!E:E)+'[4]6aTotalDistanceEnr'!L21</f>
        <v>46363</v>
      </c>
      <c r="M21" s="271">
        <f>SUMIF('[3]RC-State'!$A:$A,$B21,'[3]RC-State'!F:F)+'[4]6aTotalDistanceEnr'!M21</f>
        <v>58756</v>
      </c>
      <c r="N21" s="272">
        <f t="shared" si="2"/>
        <v>105119</v>
      </c>
      <c r="O21" s="271">
        <f>SUMIF('[3]RC-State'!$A:$A,$B21,'[3]RC-State'!H:H)+'[4]6aTotalDistanceEnr'!O21</f>
        <v>3122</v>
      </c>
      <c r="P21" s="271">
        <f>SUMIF('[3]RC-State'!$A:$A,$B21,'[3]RC-State'!I:I)+'[4]6aTotalDistanceEnr'!P21</f>
        <v>2214</v>
      </c>
      <c r="Q21" s="272">
        <f t="shared" si="3"/>
        <v>5336</v>
      </c>
      <c r="R21" s="271">
        <f>SUMIF('[3]RC-State'!$A:$A,$B21,'[3]RC-State'!K:K)+'[4]6aTotalDistanceEnr'!R21</f>
        <v>852</v>
      </c>
      <c r="S21" s="271">
        <f>SUMIF('[3]RC-State'!$A:$A,$B21,'[3]RC-State'!L:L)+'[4]6aTotalDistanceEnr'!S21</f>
        <v>801</v>
      </c>
      <c r="T21" s="272">
        <f t="shared" si="4"/>
        <v>1653</v>
      </c>
      <c r="U21" s="271">
        <f>SUMIF('[3]RC-State'!$A:$A,$B21,'[3]RC-State'!N:N)+'[4]6aTotalDistanceEnr'!U21</f>
        <v>117</v>
      </c>
      <c r="V21" s="271">
        <f>SUMIF('[3]RC-State'!$A:$A,$B21,'[3]RC-State'!O:O)+'[4]6aTotalDistanceEnr'!V21</f>
        <v>137</v>
      </c>
      <c r="W21" s="272">
        <f t="shared" si="5"/>
        <v>254</v>
      </c>
      <c r="X21" s="271">
        <f>SUMIF('[3]RC-State'!$A:$A,$B21,'[3]RC-State'!Q:Q)+'[4]6aTotalDistanceEnr'!X21</f>
        <v>0</v>
      </c>
      <c r="Y21" s="271">
        <f>SUMIF('[3]RC-State'!$A:$A,$B21,'[3]RC-State'!R:R)+'[4]6aTotalDistanceEnr'!Y21</f>
        <v>0</v>
      </c>
      <c r="Z21" s="272">
        <f t="shared" si="6"/>
        <v>0</v>
      </c>
      <c r="AA21" s="117">
        <f t="shared" si="7"/>
        <v>102250</v>
      </c>
      <c r="AB21" s="117">
        <f t="shared" si="7"/>
        <v>113786</v>
      </c>
      <c r="AC21" s="272">
        <f t="shared" si="0"/>
        <v>216036</v>
      </c>
      <c r="AD21" s="267">
        <f>'4TotalEnr'!AC21-AC21</f>
        <v>1651460</v>
      </c>
      <c r="AE21" s="273">
        <f t="shared" si="8"/>
        <v>6.3283320097736491</v>
      </c>
      <c r="AF21" s="316">
        <f t="shared" si="9"/>
        <v>6.115270626399413</v>
      </c>
      <c r="AG21" s="118">
        <f t="shared" si="10"/>
        <v>6</v>
      </c>
    </row>
    <row r="22" spans="1:33" s="118" customFormat="1" ht="20.25" customHeight="1">
      <c r="A22" s="113">
        <v>18</v>
      </c>
      <c r="B22" s="119" t="s">
        <v>31</v>
      </c>
      <c r="C22" s="271">
        <v>0</v>
      </c>
      <c r="D22" s="271">
        <v>0</v>
      </c>
      <c r="E22" s="272">
        <v>0</v>
      </c>
      <c r="F22" s="271">
        <v>0</v>
      </c>
      <c r="G22" s="271">
        <v>0</v>
      </c>
      <c r="H22" s="272">
        <v>0</v>
      </c>
      <c r="I22" s="271">
        <f>SUMIF('[3]RC-State'!$A:$A,$B22,'[3]RC-State'!B:B)+'[4]6aTotalDistanceEnr'!I22</f>
        <v>10871</v>
      </c>
      <c r="J22" s="271">
        <f>SUMIF('[3]RC-State'!$A:$A,$B22,'[3]RC-State'!C:C)+'[4]6aTotalDistanceEnr'!J22</f>
        <v>13353</v>
      </c>
      <c r="K22" s="272">
        <f t="shared" si="1"/>
        <v>24224</v>
      </c>
      <c r="L22" s="271">
        <f>SUMIF('[3]RC-State'!$A:$A,$B22,'[3]RC-State'!E:E)+'[4]6aTotalDistanceEnr'!L22</f>
        <v>21468</v>
      </c>
      <c r="M22" s="271">
        <f>SUMIF('[3]RC-State'!$A:$A,$B22,'[3]RC-State'!F:F)+'[4]6aTotalDistanceEnr'!M22</f>
        <v>26117</v>
      </c>
      <c r="N22" s="272">
        <f t="shared" si="2"/>
        <v>47585</v>
      </c>
      <c r="O22" s="271">
        <f>SUMIF('[3]RC-State'!$A:$A,$B22,'[3]RC-State'!H:H)+'[4]6aTotalDistanceEnr'!O22</f>
        <v>10097</v>
      </c>
      <c r="P22" s="271">
        <f>SUMIF('[3]RC-State'!$A:$A,$B22,'[3]RC-State'!I:I)+'[4]6aTotalDistanceEnr'!P22</f>
        <v>536</v>
      </c>
      <c r="Q22" s="272">
        <f t="shared" si="3"/>
        <v>10633</v>
      </c>
      <c r="R22" s="271">
        <f>SUMIF('[3]RC-State'!$A:$A,$B22,'[3]RC-State'!K:K)+'[4]6aTotalDistanceEnr'!R22</f>
        <v>83</v>
      </c>
      <c r="S22" s="271">
        <f>SUMIF('[3]RC-State'!$A:$A,$B22,'[3]RC-State'!L:L)+'[4]6aTotalDistanceEnr'!S22</f>
        <v>87</v>
      </c>
      <c r="T22" s="272">
        <f t="shared" si="4"/>
        <v>170</v>
      </c>
      <c r="U22" s="271">
        <f>SUMIF('[3]RC-State'!$A:$A,$B22,'[3]RC-State'!N:N)+'[4]6aTotalDistanceEnr'!U22</f>
        <v>40</v>
      </c>
      <c r="V22" s="271">
        <f>SUMIF('[3]RC-State'!$A:$A,$B22,'[3]RC-State'!O:O)+'[4]6aTotalDistanceEnr'!V22</f>
        <v>3</v>
      </c>
      <c r="W22" s="272">
        <f t="shared" si="5"/>
        <v>43</v>
      </c>
      <c r="X22" s="271">
        <f>SUMIF('[3]RC-State'!$A:$A,$B22,'[3]RC-State'!Q:Q)+'[4]6aTotalDistanceEnr'!X22</f>
        <v>9</v>
      </c>
      <c r="Y22" s="271">
        <f>SUMIF('[3]RC-State'!$A:$A,$B22,'[3]RC-State'!R:R)+'[4]6aTotalDistanceEnr'!Y22</f>
        <v>4</v>
      </c>
      <c r="Z22" s="272">
        <f t="shared" si="6"/>
        <v>13</v>
      </c>
      <c r="AA22" s="117">
        <f t="shared" si="7"/>
        <v>42568</v>
      </c>
      <c r="AB22" s="117">
        <f t="shared" si="7"/>
        <v>40100</v>
      </c>
      <c r="AC22" s="272">
        <f t="shared" si="0"/>
        <v>82668</v>
      </c>
      <c r="AD22" s="267">
        <f>'4TotalEnr'!AC22-AC22</f>
        <v>637178</v>
      </c>
      <c r="AE22" s="273">
        <f t="shared" si="8"/>
        <v>2.4416419006960837</v>
      </c>
      <c r="AF22" s="316">
        <f t="shared" si="9"/>
        <v>2.3400599536335918</v>
      </c>
      <c r="AG22" s="118">
        <f t="shared" si="10"/>
        <v>12</v>
      </c>
    </row>
    <row r="23" spans="1:33" s="118" customFormat="1" ht="20.25" customHeight="1">
      <c r="A23" s="113">
        <v>19</v>
      </c>
      <c r="B23" s="119" t="s">
        <v>32</v>
      </c>
      <c r="C23" s="271">
        <v>0</v>
      </c>
      <c r="D23" s="271">
        <v>0</v>
      </c>
      <c r="E23" s="272">
        <v>0</v>
      </c>
      <c r="F23" s="271">
        <v>0</v>
      </c>
      <c r="G23" s="271">
        <v>0</v>
      </c>
      <c r="H23" s="272">
        <v>0</v>
      </c>
      <c r="I23" s="271">
        <f>SUMIF('[3]RC-State'!$A:$A,$B23,'[3]RC-State'!B:B)+'[4]6aTotalDistanceEnr'!I23</f>
        <v>0</v>
      </c>
      <c r="J23" s="271">
        <f>SUMIF('[3]RC-State'!$A:$A,$B23,'[3]RC-State'!C:C)+'[4]6aTotalDistanceEnr'!J23</f>
        <v>0</v>
      </c>
      <c r="K23" s="272">
        <f t="shared" si="1"/>
        <v>0</v>
      </c>
      <c r="L23" s="271">
        <f>SUMIF('[3]RC-State'!$A:$A,$B23,'[3]RC-State'!E:E)+'[4]6aTotalDistanceEnr'!L23</f>
        <v>0</v>
      </c>
      <c r="M23" s="271">
        <f>SUMIF('[3]RC-State'!$A:$A,$B23,'[3]RC-State'!F:F)+'[4]6aTotalDistanceEnr'!M23</f>
        <v>0</v>
      </c>
      <c r="N23" s="272">
        <f t="shared" si="2"/>
        <v>0</v>
      </c>
      <c r="O23" s="271">
        <f>SUMIF('[3]RC-State'!$A:$A,$B23,'[3]RC-State'!H:H)+'[4]6aTotalDistanceEnr'!O23</f>
        <v>0</v>
      </c>
      <c r="P23" s="271">
        <f>SUMIF('[3]RC-State'!$A:$A,$B23,'[3]RC-State'!I:I)+'[4]6aTotalDistanceEnr'!P23</f>
        <v>0</v>
      </c>
      <c r="Q23" s="272">
        <f t="shared" si="3"/>
        <v>0</v>
      </c>
      <c r="R23" s="271">
        <f>SUMIF('[3]RC-State'!$A:$A,$B23,'[3]RC-State'!K:K)+'[4]6aTotalDistanceEnr'!R23</f>
        <v>0</v>
      </c>
      <c r="S23" s="271">
        <f>SUMIF('[3]RC-State'!$A:$A,$B23,'[3]RC-State'!L:L)+'[4]6aTotalDistanceEnr'!S23</f>
        <v>0</v>
      </c>
      <c r="T23" s="272">
        <f t="shared" si="4"/>
        <v>0</v>
      </c>
      <c r="U23" s="271">
        <f>SUMIF('[3]RC-State'!$A:$A,$B23,'[3]RC-State'!N:N)+'[4]6aTotalDistanceEnr'!U23</f>
        <v>0</v>
      </c>
      <c r="V23" s="271">
        <f>SUMIF('[3]RC-State'!$A:$A,$B23,'[3]RC-State'!O:O)+'[4]6aTotalDistanceEnr'!V23</f>
        <v>0</v>
      </c>
      <c r="W23" s="272">
        <f t="shared" si="5"/>
        <v>0</v>
      </c>
      <c r="X23" s="271">
        <f>SUMIF('[3]RC-State'!$A:$A,$B23,'[3]RC-State'!Q:Q)+'[4]6aTotalDistanceEnr'!X23</f>
        <v>0</v>
      </c>
      <c r="Y23" s="271">
        <f>SUMIF('[3]RC-State'!$A:$A,$B23,'[3]RC-State'!R:R)+'[4]6aTotalDistanceEnr'!Y23</f>
        <v>0</v>
      </c>
      <c r="Z23" s="272">
        <f t="shared" si="6"/>
        <v>0</v>
      </c>
      <c r="AA23" s="117">
        <f t="shared" si="7"/>
        <v>0</v>
      </c>
      <c r="AB23" s="117">
        <f t="shared" si="7"/>
        <v>0</v>
      </c>
      <c r="AC23" s="272">
        <f t="shared" si="0"/>
        <v>0</v>
      </c>
      <c r="AD23" s="267">
        <f>'4TotalEnr'!AC23-AC23</f>
        <v>803</v>
      </c>
      <c r="AE23" s="273">
        <f t="shared" si="8"/>
        <v>3.0770655080039721E-3</v>
      </c>
      <c r="AF23" s="316">
        <f t="shared" si="9"/>
        <v>0</v>
      </c>
      <c r="AG23" s="118">
        <f t="shared" si="10"/>
        <v>35</v>
      </c>
    </row>
    <row r="24" spans="1:33" s="118" customFormat="1" ht="20.25" customHeight="1">
      <c r="A24" s="113">
        <v>20</v>
      </c>
      <c r="B24" s="119" t="s">
        <v>33</v>
      </c>
      <c r="C24" s="271">
        <v>0</v>
      </c>
      <c r="D24" s="271">
        <v>0</v>
      </c>
      <c r="E24" s="272">
        <v>0</v>
      </c>
      <c r="F24" s="271">
        <v>0</v>
      </c>
      <c r="G24" s="271">
        <v>0</v>
      </c>
      <c r="H24" s="272">
        <v>0</v>
      </c>
      <c r="I24" s="271">
        <f>SUMIF('[3]RC-State'!$A:$A,$B24,'[3]RC-State'!B:B)+'[4]6aTotalDistanceEnr'!I24</f>
        <v>20088</v>
      </c>
      <c r="J24" s="271">
        <f>SUMIF('[3]RC-State'!$A:$A,$B24,'[3]RC-State'!C:C)+'[4]6aTotalDistanceEnr'!J24</f>
        <v>9956</v>
      </c>
      <c r="K24" s="272">
        <f t="shared" si="1"/>
        <v>30044</v>
      </c>
      <c r="L24" s="271">
        <f>SUMIF('[3]RC-State'!$A:$A,$B24,'[3]RC-State'!E:E)+'[4]6aTotalDistanceEnr'!L24</f>
        <v>87237</v>
      </c>
      <c r="M24" s="271">
        <f>SUMIF('[3]RC-State'!$A:$A,$B24,'[3]RC-State'!F:F)+'[4]6aTotalDistanceEnr'!M24</f>
        <v>51916</v>
      </c>
      <c r="N24" s="272">
        <f t="shared" si="2"/>
        <v>139153</v>
      </c>
      <c r="O24" s="271">
        <f>SUMIF('[3]RC-State'!$A:$A,$B24,'[3]RC-State'!H:H)+'[4]6aTotalDistanceEnr'!O24</f>
        <v>2039</v>
      </c>
      <c r="P24" s="271">
        <f>SUMIF('[3]RC-State'!$A:$A,$B24,'[3]RC-State'!I:I)+'[4]6aTotalDistanceEnr'!P24</f>
        <v>927</v>
      </c>
      <c r="Q24" s="272">
        <f t="shared" si="3"/>
        <v>2966</v>
      </c>
      <c r="R24" s="271">
        <f>SUMIF('[3]RC-State'!$A:$A,$B24,'[3]RC-State'!K:K)+'[4]6aTotalDistanceEnr'!R24</f>
        <v>12542</v>
      </c>
      <c r="S24" s="271">
        <f>SUMIF('[3]RC-State'!$A:$A,$B24,'[3]RC-State'!L:L)+'[4]6aTotalDistanceEnr'!S24</f>
        <v>9455</v>
      </c>
      <c r="T24" s="272">
        <f t="shared" si="4"/>
        <v>21997</v>
      </c>
      <c r="U24" s="271">
        <f>SUMIF('[3]RC-State'!$A:$A,$B24,'[3]RC-State'!N:N)+'[4]6aTotalDistanceEnr'!U24</f>
        <v>25</v>
      </c>
      <c r="V24" s="271">
        <f>SUMIF('[3]RC-State'!$A:$A,$B24,'[3]RC-State'!O:O)+'[4]6aTotalDistanceEnr'!V24</f>
        <v>24</v>
      </c>
      <c r="W24" s="272">
        <f t="shared" si="5"/>
        <v>49</v>
      </c>
      <c r="X24" s="271">
        <f>SUMIF('[3]RC-State'!$A:$A,$B24,'[3]RC-State'!Q:Q)+'[4]6aTotalDistanceEnr'!X24</f>
        <v>0</v>
      </c>
      <c r="Y24" s="271">
        <f>SUMIF('[3]RC-State'!$A:$A,$B24,'[3]RC-State'!R:R)+'[4]6aTotalDistanceEnr'!Y24</f>
        <v>0</v>
      </c>
      <c r="Z24" s="272">
        <f t="shared" si="6"/>
        <v>0</v>
      </c>
      <c r="AA24" s="117">
        <f t="shared" si="7"/>
        <v>121931</v>
      </c>
      <c r="AB24" s="117">
        <f t="shared" si="7"/>
        <v>72278</v>
      </c>
      <c r="AC24" s="272">
        <f t="shared" si="0"/>
        <v>194209</v>
      </c>
      <c r="AD24" s="267">
        <f>'4TotalEnr'!AC24-AC24</f>
        <v>1485283</v>
      </c>
      <c r="AE24" s="273">
        <f t="shared" si="8"/>
        <v>5.6915480559460319</v>
      </c>
      <c r="AF24" s="316">
        <f t="shared" si="9"/>
        <v>5.4974198424447946</v>
      </c>
      <c r="AG24" s="118">
        <f t="shared" si="10"/>
        <v>7</v>
      </c>
    </row>
    <row r="25" spans="1:33" s="118" customFormat="1" ht="20.25" customHeight="1">
      <c r="A25" s="113">
        <v>21</v>
      </c>
      <c r="B25" s="119" t="s">
        <v>34</v>
      </c>
      <c r="C25" s="271">
        <v>0</v>
      </c>
      <c r="D25" s="271">
        <v>0</v>
      </c>
      <c r="E25" s="272">
        <v>0</v>
      </c>
      <c r="F25" s="271">
        <v>0</v>
      </c>
      <c r="G25" s="271">
        <v>0</v>
      </c>
      <c r="H25" s="272">
        <v>0</v>
      </c>
      <c r="I25" s="271">
        <f>SUMIF('[3]RC-State'!$A:$A,$B25,'[3]RC-State'!B:B)+'[4]6aTotalDistanceEnr'!I25</f>
        <v>29555</v>
      </c>
      <c r="J25" s="271">
        <f>SUMIF('[3]RC-State'!$A:$A,$B25,'[3]RC-State'!C:C)+'[4]6aTotalDistanceEnr'!J25</f>
        <v>10059</v>
      </c>
      <c r="K25" s="272">
        <f t="shared" ref="K25:K39" si="11">I25+J25</f>
        <v>39614</v>
      </c>
      <c r="L25" s="271">
        <f>SUMIF('[3]RC-State'!$A:$A,$B25,'[3]RC-State'!E:E)+'[4]6aTotalDistanceEnr'!L25</f>
        <v>190740</v>
      </c>
      <c r="M25" s="271">
        <f>SUMIF('[3]RC-State'!$A:$A,$B25,'[3]RC-State'!F:F)+'[4]6aTotalDistanceEnr'!M25</f>
        <v>106253</v>
      </c>
      <c r="N25" s="272">
        <f t="shared" si="2"/>
        <v>296993</v>
      </c>
      <c r="O25" s="271">
        <f>SUMIF('[3]RC-State'!$A:$A,$B25,'[3]RC-State'!H:H)+'[4]6aTotalDistanceEnr'!O25</f>
        <v>5076</v>
      </c>
      <c r="P25" s="271">
        <f>SUMIF('[3]RC-State'!$A:$A,$B25,'[3]RC-State'!I:I)+'[4]6aTotalDistanceEnr'!P25</f>
        <v>1517</v>
      </c>
      <c r="Q25" s="272">
        <f t="shared" si="3"/>
        <v>6593</v>
      </c>
      <c r="R25" s="271">
        <f>SUMIF('[3]RC-State'!$A:$A,$B25,'[3]RC-State'!K:K)+'[4]6aTotalDistanceEnr'!R25</f>
        <v>16673</v>
      </c>
      <c r="S25" s="271">
        <f>SUMIF('[3]RC-State'!$A:$A,$B25,'[3]RC-State'!L:L)+'[4]6aTotalDistanceEnr'!S25</f>
        <v>6799</v>
      </c>
      <c r="T25" s="272">
        <f t="shared" si="4"/>
        <v>23472</v>
      </c>
      <c r="U25" s="271">
        <f>SUMIF('[3]RC-State'!$A:$A,$B25,'[3]RC-State'!N:N)+'[4]6aTotalDistanceEnr'!U25</f>
        <v>393</v>
      </c>
      <c r="V25" s="271">
        <f>SUMIF('[3]RC-State'!$A:$A,$B25,'[3]RC-State'!O:O)+'[4]6aTotalDistanceEnr'!V25</f>
        <v>197</v>
      </c>
      <c r="W25" s="272">
        <f t="shared" si="5"/>
        <v>590</v>
      </c>
      <c r="X25" s="271">
        <f>SUMIF('[3]RC-State'!$A:$A,$B25,'[3]RC-State'!Q:Q)+'[4]6aTotalDistanceEnr'!X25</f>
        <v>0</v>
      </c>
      <c r="Y25" s="271">
        <f>SUMIF('[3]RC-State'!$A:$A,$B25,'[3]RC-State'!R:R)+'[4]6aTotalDistanceEnr'!Y25</f>
        <v>0</v>
      </c>
      <c r="Z25" s="272">
        <f t="shared" si="6"/>
        <v>0</v>
      </c>
      <c r="AA25" s="117">
        <f t="shared" si="7"/>
        <v>242437</v>
      </c>
      <c r="AB25" s="117">
        <f t="shared" si="7"/>
        <v>124825</v>
      </c>
      <c r="AC25" s="272">
        <f t="shared" si="0"/>
        <v>367262</v>
      </c>
      <c r="AD25" s="267">
        <f>'4TotalEnr'!AC25-AC25</f>
        <v>3075414</v>
      </c>
      <c r="AE25" s="273">
        <f t="shared" si="8"/>
        <v>11.78486966654113</v>
      </c>
      <c r="AF25" s="316">
        <f t="shared" si="9"/>
        <v>10.395982710255241</v>
      </c>
      <c r="AG25" s="118">
        <f t="shared" si="10"/>
        <v>5</v>
      </c>
    </row>
    <row r="26" spans="1:33" s="118" customFormat="1" ht="20.25" customHeight="1">
      <c r="A26" s="113">
        <v>22</v>
      </c>
      <c r="B26" s="119" t="s">
        <v>35</v>
      </c>
      <c r="C26" s="271">
        <v>0</v>
      </c>
      <c r="D26" s="271">
        <v>0</v>
      </c>
      <c r="E26" s="272">
        <v>0</v>
      </c>
      <c r="F26" s="271">
        <v>0</v>
      </c>
      <c r="G26" s="271">
        <v>0</v>
      </c>
      <c r="H26" s="272">
        <v>0</v>
      </c>
      <c r="I26" s="271">
        <f>SUMIF('[3]RC-State'!$A:$A,$B26,'[3]RC-State'!B:B)+'[4]6aTotalDistanceEnr'!I26</f>
        <v>589</v>
      </c>
      <c r="J26" s="271">
        <f>SUMIF('[3]RC-State'!$A:$A,$B26,'[3]RC-State'!C:C)+'[4]6aTotalDistanceEnr'!J26</f>
        <v>519</v>
      </c>
      <c r="K26" s="272">
        <f t="shared" si="11"/>
        <v>1108</v>
      </c>
      <c r="L26" s="271">
        <f>SUMIF('[3]RC-State'!$A:$A,$B26,'[3]RC-State'!E:E)+'[4]6aTotalDistanceEnr'!L26</f>
        <v>1564</v>
      </c>
      <c r="M26" s="271">
        <f>SUMIF('[3]RC-State'!$A:$A,$B26,'[3]RC-State'!F:F)+'[4]6aTotalDistanceEnr'!M26</f>
        <v>986</v>
      </c>
      <c r="N26" s="272">
        <f t="shared" si="2"/>
        <v>2550</v>
      </c>
      <c r="O26" s="271">
        <f>SUMIF('[3]RC-State'!$A:$A,$B26,'[3]RC-State'!H:H)+'[4]6aTotalDistanceEnr'!O26</f>
        <v>44</v>
      </c>
      <c r="P26" s="271">
        <f>SUMIF('[3]RC-State'!$A:$A,$B26,'[3]RC-State'!I:I)+'[4]6aTotalDistanceEnr'!P26</f>
        <v>16</v>
      </c>
      <c r="Q26" s="272">
        <f t="shared" si="3"/>
        <v>60</v>
      </c>
      <c r="R26" s="271">
        <f>SUMIF('[3]RC-State'!$A:$A,$B26,'[3]RC-State'!K:K)+'[4]6aTotalDistanceEnr'!R26</f>
        <v>5</v>
      </c>
      <c r="S26" s="271">
        <f>SUMIF('[3]RC-State'!$A:$A,$B26,'[3]RC-State'!L:L)+'[4]6aTotalDistanceEnr'!S26</f>
        <v>8</v>
      </c>
      <c r="T26" s="272">
        <f t="shared" si="4"/>
        <v>13</v>
      </c>
      <c r="U26" s="271">
        <f>SUMIF('[3]RC-State'!$A:$A,$B26,'[3]RC-State'!N:N)+'[4]6aTotalDistanceEnr'!U26</f>
        <v>0</v>
      </c>
      <c r="V26" s="271">
        <f>SUMIF('[3]RC-State'!$A:$A,$B26,'[3]RC-State'!O:O)+'[4]6aTotalDistanceEnr'!V26</f>
        <v>0</v>
      </c>
      <c r="W26" s="272">
        <f t="shared" si="5"/>
        <v>0</v>
      </c>
      <c r="X26" s="271">
        <f>SUMIF('[3]RC-State'!$A:$A,$B26,'[3]RC-State'!Q:Q)+'[4]6aTotalDistanceEnr'!X26</f>
        <v>0</v>
      </c>
      <c r="Y26" s="271">
        <f>SUMIF('[3]RC-State'!$A:$A,$B26,'[3]RC-State'!R:R)+'[4]6aTotalDistanceEnr'!Y26</f>
        <v>0</v>
      </c>
      <c r="Z26" s="272">
        <f t="shared" si="6"/>
        <v>0</v>
      </c>
      <c r="AA26" s="117">
        <f t="shared" si="7"/>
        <v>2202</v>
      </c>
      <c r="AB26" s="117">
        <f t="shared" si="7"/>
        <v>1529</v>
      </c>
      <c r="AC26" s="272">
        <f t="shared" si="0"/>
        <v>3731</v>
      </c>
      <c r="AD26" s="267">
        <f>'4TotalEnr'!AC26-AC26</f>
        <v>86192</v>
      </c>
      <c r="AE26" s="273">
        <f t="shared" si="8"/>
        <v>0.33028447106585102</v>
      </c>
      <c r="AF26" s="316">
        <f t="shared" si="9"/>
        <v>0.10561237343357685</v>
      </c>
      <c r="AG26" s="118">
        <f t="shared" si="10"/>
        <v>32</v>
      </c>
    </row>
    <row r="27" spans="1:33" s="118" customFormat="1" ht="20.25" customHeight="1">
      <c r="A27" s="113">
        <v>23</v>
      </c>
      <c r="B27" s="119" t="s">
        <v>36</v>
      </c>
      <c r="C27" s="271">
        <v>0</v>
      </c>
      <c r="D27" s="271">
        <v>0</v>
      </c>
      <c r="E27" s="272">
        <v>0</v>
      </c>
      <c r="F27" s="271">
        <v>0</v>
      </c>
      <c r="G27" s="271">
        <v>0</v>
      </c>
      <c r="H27" s="272">
        <v>0</v>
      </c>
      <c r="I27" s="271">
        <f>SUMIF('[3]RC-State'!$A:$A,$B27,'[3]RC-State'!B:B)+'[4]6aTotalDistanceEnr'!I27</f>
        <v>1011</v>
      </c>
      <c r="J27" s="271">
        <f>SUMIF('[3]RC-State'!$A:$A,$B27,'[3]RC-State'!C:C)+'[4]6aTotalDistanceEnr'!J27</f>
        <v>998</v>
      </c>
      <c r="K27" s="272">
        <f t="shared" si="11"/>
        <v>2009</v>
      </c>
      <c r="L27" s="271">
        <f>SUMIF('[3]RC-State'!$A:$A,$B27,'[3]RC-State'!E:E)+'[4]6aTotalDistanceEnr'!L27</f>
        <v>1307</v>
      </c>
      <c r="M27" s="271">
        <f>SUMIF('[3]RC-State'!$A:$A,$B27,'[3]RC-State'!F:F)+'[4]6aTotalDistanceEnr'!M27</f>
        <v>1397</v>
      </c>
      <c r="N27" s="272">
        <f t="shared" si="2"/>
        <v>2704</v>
      </c>
      <c r="O27" s="271">
        <f>SUMIF('[3]RC-State'!$A:$A,$B27,'[3]RC-State'!H:H)+'[4]6aTotalDistanceEnr'!O27</f>
        <v>160</v>
      </c>
      <c r="P27" s="271">
        <f>SUMIF('[3]RC-State'!$A:$A,$B27,'[3]RC-State'!I:I)+'[4]6aTotalDistanceEnr'!P27</f>
        <v>67</v>
      </c>
      <c r="Q27" s="272">
        <f t="shared" si="3"/>
        <v>227</v>
      </c>
      <c r="R27" s="271">
        <f>SUMIF('[3]RC-State'!$A:$A,$B27,'[3]RC-State'!K:K)+'[4]6aTotalDistanceEnr'!R27</f>
        <v>29</v>
      </c>
      <c r="S27" s="271">
        <f>SUMIF('[3]RC-State'!$A:$A,$B27,'[3]RC-State'!L:L)+'[4]6aTotalDistanceEnr'!S27</f>
        <v>189</v>
      </c>
      <c r="T27" s="272">
        <f t="shared" si="4"/>
        <v>218</v>
      </c>
      <c r="U27" s="271">
        <f>SUMIF('[3]RC-State'!$A:$A,$B27,'[3]RC-State'!N:N)+'[4]6aTotalDistanceEnr'!U27</f>
        <v>352</v>
      </c>
      <c r="V27" s="271">
        <f>SUMIF('[3]RC-State'!$A:$A,$B27,'[3]RC-State'!O:O)+'[4]6aTotalDistanceEnr'!V27</f>
        <v>339</v>
      </c>
      <c r="W27" s="272">
        <f t="shared" si="5"/>
        <v>691</v>
      </c>
      <c r="X27" s="271">
        <f>SUMIF('[3]RC-State'!$A:$A,$B27,'[3]RC-State'!Q:Q)+'[4]6aTotalDistanceEnr'!X27</f>
        <v>0</v>
      </c>
      <c r="Y27" s="271">
        <f>SUMIF('[3]RC-State'!$A:$A,$B27,'[3]RC-State'!R:R)+'[4]6aTotalDistanceEnr'!Y27</f>
        <v>0</v>
      </c>
      <c r="Z27" s="272">
        <f t="shared" si="6"/>
        <v>0</v>
      </c>
      <c r="AA27" s="117">
        <f t="shared" si="7"/>
        <v>2859</v>
      </c>
      <c r="AB27" s="117">
        <f t="shared" si="7"/>
        <v>2990</v>
      </c>
      <c r="AC27" s="272">
        <f t="shared" si="0"/>
        <v>5849</v>
      </c>
      <c r="AD27" s="267">
        <f>'4TotalEnr'!AC27-AC27</f>
        <v>54697</v>
      </c>
      <c r="AE27" s="273">
        <f t="shared" si="8"/>
        <v>0.20959682701281851</v>
      </c>
      <c r="AF27" s="316">
        <f t="shared" si="9"/>
        <v>0.16556600702572796</v>
      </c>
      <c r="AG27" s="118">
        <f t="shared" si="10"/>
        <v>29</v>
      </c>
    </row>
    <row r="28" spans="1:33" s="118" customFormat="1" ht="20.25" customHeight="1">
      <c r="A28" s="113">
        <v>24</v>
      </c>
      <c r="B28" s="119" t="s">
        <v>37</v>
      </c>
      <c r="C28" s="271">
        <v>0</v>
      </c>
      <c r="D28" s="271">
        <v>0</v>
      </c>
      <c r="E28" s="272">
        <v>0</v>
      </c>
      <c r="F28" s="271">
        <v>0</v>
      </c>
      <c r="G28" s="271">
        <v>0</v>
      </c>
      <c r="H28" s="272">
        <v>0</v>
      </c>
      <c r="I28" s="271">
        <f>SUMIF('[3]RC-State'!$A:$A,$B28,'[3]RC-State'!B:B)+'[4]6aTotalDistanceEnr'!I28</f>
        <v>731</v>
      </c>
      <c r="J28" s="271">
        <f>SUMIF('[3]RC-State'!$A:$A,$B28,'[3]RC-State'!C:C)+'[4]6aTotalDistanceEnr'!J28</f>
        <v>722</v>
      </c>
      <c r="K28" s="272">
        <f t="shared" si="11"/>
        <v>1453</v>
      </c>
      <c r="L28" s="271">
        <f>SUMIF('[3]RC-State'!$A:$A,$B28,'[3]RC-State'!E:E)+'[4]6aTotalDistanceEnr'!L28</f>
        <v>1682</v>
      </c>
      <c r="M28" s="271">
        <f>SUMIF('[3]RC-State'!$A:$A,$B28,'[3]RC-State'!F:F)+'[4]6aTotalDistanceEnr'!M28</f>
        <v>1640</v>
      </c>
      <c r="N28" s="272">
        <f t="shared" si="2"/>
        <v>3322</v>
      </c>
      <c r="O28" s="271">
        <f>SUMIF('[3]RC-State'!$A:$A,$B28,'[3]RC-State'!H:H)+'[4]6aTotalDistanceEnr'!O28</f>
        <v>60</v>
      </c>
      <c r="P28" s="271">
        <f>SUMIF('[3]RC-State'!$A:$A,$B28,'[3]RC-State'!I:I)+'[4]6aTotalDistanceEnr'!P28</f>
        <v>7</v>
      </c>
      <c r="Q28" s="272">
        <f t="shared" si="3"/>
        <v>67</v>
      </c>
      <c r="R28" s="271">
        <f>SUMIF('[3]RC-State'!$A:$A,$B28,'[3]RC-State'!K:K)+'[4]6aTotalDistanceEnr'!R28</f>
        <v>247</v>
      </c>
      <c r="S28" s="271">
        <f>SUMIF('[3]RC-State'!$A:$A,$B28,'[3]RC-State'!L:L)+'[4]6aTotalDistanceEnr'!S28</f>
        <v>194</v>
      </c>
      <c r="T28" s="272">
        <f t="shared" si="4"/>
        <v>441</v>
      </c>
      <c r="U28" s="271">
        <f>SUMIF('[3]RC-State'!$A:$A,$B28,'[3]RC-State'!N:N)+'[4]6aTotalDistanceEnr'!U28</f>
        <v>0</v>
      </c>
      <c r="V28" s="271">
        <f>SUMIF('[3]RC-State'!$A:$A,$B28,'[3]RC-State'!O:O)+'[4]6aTotalDistanceEnr'!V28</f>
        <v>0</v>
      </c>
      <c r="W28" s="272">
        <f t="shared" si="5"/>
        <v>0</v>
      </c>
      <c r="X28" s="271">
        <f>SUMIF('[3]RC-State'!$A:$A,$B28,'[3]RC-State'!Q:Q)+'[4]6aTotalDistanceEnr'!X28</f>
        <v>0</v>
      </c>
      <c r="Y28" s="271">
        <f>SUMIF('[3]RC-State'!$A:$A,$B28,'[3]RC-State'!R:R)+'[4]6aTotalDistanceEnr'!Y28</f>
        <v>0</v>
      </c>
      <c r="Z28" s="272">
        <f t="shared" si="6"/>
        <v>0</v>
      </c>
      <c r="AA28" s="117">
        <f t="shared" si="7"/>
        <v>2720</v>
      </c>
      <c r="AB28" s="117">
        <f t="shared" si="7"/>
        <v>2563</v>
      </c>
      <c r="AC28" s="272">
        <f t="shared" si="0"/>
        <v>5283</v>
      </c>
      <c r="AD28" s="267">
        <f>'4TotalEnr'!AC28-AC28</f>
        <v>23019</v>
      </c>
      <c r="AE28" s="273">
        <f t="shared" si="8"/>
        <v>8.8207933908771408E-2</v>
      </c>
      <c r="AF28" s="316">
        <f t="shared" si="9"/>
        <v>0.14954440333679617</v>
      </c>
      <c r="AG28" s="118">
        <f t="shared" si="10"/>
        <v>31</v>
      </c>
    </row>
    <row r="29" spans="1:33" s="118" customFormat="1" ht="20.25" customHeight="1">
      <c r="A29" s="113">
        <v>25</v>
      </c>
      <c r="B29" s="119" t="s">
        <v>38</v>
      </c>
      <c r="C29" s="271">
        <v>0</v>
      </c>
      <c r="D29" s="271">
        <v>0</v>
      </c>
      <c r="E29" s="272">
        <v>0</v>
      </c>
      <c r="F29" s="271">
        <v>0</v>
      </c>
      <c r="G29" s="271">
        <v>0</v>
      </c>
      <c r="H29" s="272">
        <v>0</v>
      </c>
      <c r="I29" s="271">
        <f>SUMIF('[3]RC-State'!$A:$A,$B29,'[3]RC-State'!B:B)+'[4]6aTotalDistanceEnr'!I29</f>
        <v>7249</v>
      </c>
      <c r="J29" s="271">
        <f>SUMIF('[3]RC-State'!$A:$A,$B29,'[3]RC-State'!C:C)+'[4]6aTotalDistanceEnr'!J29</f>
        <v>750</v>
      </c>
      <c r="K29" s="272">
        <f t="shared" si="11"/>
        <v>7999</v>
      </c>
      <c r="L29" s="271">
        <f>SUMIF('[3]RC-State'!$A:$A,$B29,'[3]RC-State'!E:E)+'[4]6aTotalDistanceEnr'!L29</f>
        <v>1779</v>
      </c>
      <c r="M29" s="271">
        <f>SUMIF('[3]RC-State'!$A:$A,$B29,'[3]RC-State'!F:F)+'[4]6aTotalDistanceEnr'!M29</f>
        <v>679</v>
      </c>
      <c r="N29" s="272">
        <f t="shared" si="2"/>
        <v>2458</v>
      </c>
      <c r="O29" s="271">
        <f>SUMIF('[3]RC-State'!$A:$A,$B29,'[3]RC-State'!H:H)+'[4]6aTotalDistanceEnr'!O29</f>
        <v>10</v>
      </c>
      <c r="P29" s="271">
        <f>SUMIF('[3]RC-State'!$A:$A,$B29,'[3]RC-State'!I:I)+'[4]6aTotalDistanceEnr'!P29</f>
        <v>10</v>
      </c>
      <c r="Q29" s="272">
        <f t="shared" si="3"/>
        <v>20</v>
      </c>
      <c r="R29" s="271">
        <f>SUMIF('[3]RC-State'!$A:$A,$B29,'[3]RC-State'!K:K)+'[4]6aTotalDistanceEnr'!R29</f>
        <v>4</v>
      </c>
      <c r="S29" s="271">
        <f>SUMIF('[3]RC-State'!$A:$A,$B29,'[3]RC-State'!L:L)+'[4]6aTotalDistanceEnr'!S29</f>
        <v>10</v>
      </c>
      <c r="T29" s="272">
        <f t="shared" si="4"/>
        <v>14</v>
      </c>
      <c r="U29" s="271">
        <f>SUMIF('[3]RC-State'!$A:$A,$B29,'[3]RC-State'!N:N)+'[4]6aTotalDistanceEnr'!U29</f>
        <v>0</v>
      </c>
      <c r="V29" s="271">
        <f>SUMIF('[3]RC-State'!$A:$A,$B29,'[3]RC-State'!O:O)+'[4]6aTotalDistanceEnr'!V29</f>
        <v>0</v>
      </c>
      <c r="W29" s="272">
        <f t="shared" si="5"/>
        <v>0</v>
      </c>
      <c r="X29" s="271">
        <f>SUMIF('[3]RC-State'!$A:$A,$B29,'[3]RC-State'!Q:Q)+'[4]6aTotalDistanceEnr'!X29</f>
        <v>0</v>
      </c>
      <c r="Y29" s="271">
        <f>SUMIF('[3]RC-State'!$A:$A,$B29,'[3]RC-State'!R:R)+'[4]6aTotalDistanceEnr'!Y29</f>
        <v>0</v>
      </c>
      <c r="Z29" s="272">
        <f t="shared" si="6"/>
        <v>0</v>
      </c>
      <c r="AA29" s="117">
        <f t="shared" si="7"/>
        <v>9042</v>
      </c>
      <c r="AB29" s="117">
        <f t="shared" si="7"/>
        <v>1449</v>
      </c>
      <c r="AC29" s="272">
        <f t="shared" si="0"/>
        <v>10491</v>
      </c>
      <c r="AD29" s="267">
        <f>'4TotalEnr'!AC29-AC29</f>
        <v>24512</v>
      </c>
      <c r="AE29" s="273">
        <f t="shared" si="8"/>
        <v>9.3929053215682901E-2</v>
      </c>
      <c r="AF29" s="316">
        <f t="shared" si="9"/>
        <v>0.29696580265120742</v>
      </c>
      <c r="AG29" s="118">
        <f t="shared" si="10"/>
        <v>25</v>
      </c>
    </row>
    <row r="30" spans="1:33" s="118" customFormat="1" ht="20.25" customHeight="1">
      <c r="A30" s="113">
        <v>26</v>
      </c>
      <c r="B30" s="119" t="s">
        <v>39</v>
      </c>
      <c r="C30" s="271">
        <v>0</v>
      </c>
      <c r="D30" s="271">
        <v>0</v>
      </c>
      <c r="E30" s="272">
        <v>0</v>
      </c>
      <c r="F30" s="271">
        <v>0</v>
      </c>
      <c r="G30" s="271">
        <v>0</v>
      </c>
      <c r="H30" s="272">
        <v>0</v>
      </c>
      <c r="I30" s="271">
        <f>SUMIF('[3]RC-State'!$A:$A,$B30,'[3]RC-State'!B:B)+'[4]6aTotalDistanceEnr'!I30</f>
        <v>5720</v>
      </c>
      <c r="J30" s="271">
        <f>SUMIF('[3]RC-State'!$A:$A,$B30,'[3]RC-State'!C:C)+'[4]6aTotalDistanceEnr'!J30</f>
        <v>3668</v>
      </c>
      <c r="K30" s="272">
        <f t="shared" si="11"/>
        <v>9388</v>
      </c>
      <c r="L30" s="271">
        <f>SUMIF('[3]RC-State'!$A:$A,$B30,'[3]RC-State'!E:E)+'[4]6aTotalDistanceEnr'!L30</f>
        <v>8230</v>
      </c>
      <c r="M30" s="271">
        <f>SUMIF('[3]RC-State'!$A:$A,$B30,'[3]RC-State'!F:F)+'[4]6aTotalDistanceEnr'!M30</f>
        <v>5488</v>
      </c>
      <c r="N30" s="272">
        <f t="shared" si="2"/>
        <v>13718</v>
      </c>
      <c r="O30" s="271">
        <f>SUMIF('[3]RC-State'!$A:$A,$B30,'[3]RC-State'!H:H)+'[4]6aTotalDistanceEnr'!O30</f>
        <v>779</v>
      </c>
      <c r="P30" s="271">
        <f>SUMIF('[3]RC-State'!$A:$A,$B30,'[3]RC-State'!I:I)+'[4]6aTotalDistanceEnr'!P30</f>
        <v>283</v>
      </c>
      <c r="Q30" s="272">
        <f t="shared" si="3"/>
        <v>1062</v>
      </c>
      <c r="R30" s="271">
        <f>SUMIF('[3]RC-State'!$A:$A,$B30,'[3]RC-State'!K:K)+'[4]6aTotalDistanceEnr'!R30</f>
        <v>1365</v>
      </c>
      <c r="S30" s="271">
        <f>SUMIF('[3]RC-State'!$A:$A,$B30,'[3]RC-State'!L:L)+'[4]6aTotalDistanceEnr'!S30</f>
        <v>1681</v>
      </c>
      <c r="T30" s="272">
        <f t="shared" si="4"/>
        <v>3046</v>
      </c>
      <c r="U30" s="271">
        <f>SUMIF('[3]RC-State'!$A:$A,$B30,'[3]RC-State'!N:N)+'[4]6aTotalDistanceEnr'!U30</f>
        <v>4248</v>
      </c>
      <c r="V30" s="271">
        <f>SUMIF('[3]RC-State'!$A:$A,$B30,'[3]RC-State'!O:O)+'[4]6aTotalDistanceEnr'!V30</f>
        <v>3436</v>
      </c>
      <c r="W30" s="272">
        <f t="shared" si="5"/>
        <v>7684</v>
      </c>
      <c r="X30" s="271">
        <f>SUMIF('[3]RC-State'!$A:$A,$B30,'[3]RC-State'!Q:Q)+'[4]6aTotalDistanceEnr'!X30</f>
        <v>0</v>
      </c>
      <c r="Y30" s="271">
        <f>SUMIF('[3]RC-State'!$A:$A,$B30,'[3]RC-State'!R:R)+'[4]6aTotalDistanceEnr'!Y30</f>
        <v>0</v>
      </c>
      <c r="Z30" s="272">
        <f t="shared" si="6"/>
        <v>0</v>
      </c>
      <c r="AA30" s="117">
        <f t="shared" si="7"/>
        <v>20342</v>
      </c>
      <c r="AB30" s="117">
        <f t="shared" si="7"/>
        <v>14556</v>
      </c>
      <c r="AC30" s="272">
        <f t="shared" si="0"/>
        <v>34898</v>
      </c>
      <c r="AD30" s="267">
        <f>'4TotalEnr'!AC30-AC30</f>
        <v>688831</v>
      </c>
      <c r="AE30" s="273">
        <f t="shared" si="8"/>
        <v>2.6395742352974896</v>
      </c>
      <c r="AF30" s="316">
        <f t="shared" si="9"/>
        <v>0.98784792497586849</v>
      </c>
      <c r="AG30" s="118">
        <f t="shared" si="10"/>
        <v>15</v>
      </c>
    </row>
    <row r="31" spans="1:33" s="118" customFormat="1" ht="20.25" customHeight="1">
      <c r="A31" s="113">
        <v>27</v>
      </c>
      <c r="B31" s="119" t="s">
        <v>40</v>
      </c>
      <c r="C31" s="271">
        <v>0</v>
      </c>
      <c r="D31" s="271">
        <v>0</v>
      </c>
      <c r="E31" s="272">
        <v>0</v>
      </c>
      <c r="F31" s="271">
        <v>0</v>
      </c>
      <c r="G31" s="271">
        <v>0</v>
      </c>
      <c r="H31" s="272">
        <v>0</v>
      </c>
      <c r="I31" s="271">
        <f>SUMIF('[3]RC-State'!$A:$A,$B31,'[3]RC-State'!B:B)+'[4]6aTotalDistanceEnr'!I31</f>
        <v>2764</v>
      </c>
      <c r="J31" s="271">
        <f>SUMIF('[3]RC-State'!$A:$A,$B31,'[3]RC-State'!C:C)+'[4]6aTotalDistanceEnr'!J31</f>
        <v>1558</v>
      </c>
      <c r="K31" s="272">
        <f t="shared" si="11"/>
        <v>4322</v>
      </c>
      <c r="L31" s="271">
        <f>SUMIF('[3]RC-State'!$A:$A,$B31,'[3]RC-State'!E:E)+'[4]6aTotalDistanceEnr'!L31</f>
        <v>669</v>
      </c>
      <c r="M31" s="271">
        <f>SUMIF('[3]RC-State'!$A:$A,$B31,'[3]RC-State'!F:F)+'[4]6aTotalDistanceEnr'!M31</f>
        <v>727</v>
      </c>
      <c r="N31" s="272">
        <f t="shared" si="2"/>
        <v>1396</v>
      </c>
      <c r="O31" s="271">
        <f>SUMIF('[3]RC-State'!$A:$A,$B31,'[3]RC-State'!H:H)+'[4]6aTotalDistanceEnr'!O31</f>
        <v>7</v>
      </c>
      <c r="P31" s="271">
        <f>SUMIF('[3]RC-State'!$A:$A,$B31,'[3]RC-State'!I:I)+'[4]6aTotalDistanceEnr'!P31</f>
        <v>3</v>
      </c>
      <c r="Q31" s="272">
        <f t="shared" si="3"/>
        <v>10</v>
      </c>
      <c r="R31" s="271">
        <f>SUMIF('[3]RC-State'!$A:$A,$B31,'[3]RC-State'!K:K)+'[4]6aTotalDistanceEnr'!R31</f>
        <v>0</v>
      </c>
      <c r="S31" s="271">
        <f>SUMIF('[3]RC-State'!$A:$A,$B31,'[3]RC-State'!L:L)+'[4]6aTotalDistanceEnr'!S31</f>
        <v>0</v>
      </c>
      <c r="T31" s="272">
        <f t="shared" si="4"/>
        <v>0</v>
      </c>
      <c r="U31" s="271">
        <f>SUMIF('[3]RC-State'!$A:$A,$B31,'[3]RC-State'!N:N)+'[4]6aTotalDistanceEnr'!U31</f>
        <v>0</v>
      </c>
      <c r="V31" s="271">
        <f>SUMIF('[3]RC-State'!$A:$A,$B31,'[3]RC-State'!O:O)+'[4]6aTotalDistanceEnr'!V31</f>
        <v>4</v>
      </c>
      <c r="W31" s="272">
        <f t="shared" si="5"/>
        <v>4</v>
      </c>
      <c r="X31" s="271">
        <f>SUMIF('[3]RC-State'!$A:$A,$B31,'[3]RC-State'!Q:Q)+'[4]6aTotalDistanceEnr'!X31</f>
        <v>9</v>
      </c>
      <c r="Y31" s="271">
        <f>SUMIF('[3]RC-State'!$A:$A,$B31,'[3]RC-State'!R:R)+'[4]6aTotalDistanceEnr'!Y31</f>
        <v>3</v>
      </c>
      <c r="Z31" s="272">
        <f t="shared" si="6"/>
        <v>12</v>
      </c>
      <c r="AA31" s="117">
        <f t="shared" si="7"/>
        <v>3449</v>
      </c>
      <c r="AB31" s="117">
        <f t="shared" si="7"/>
        <v>2295</v>
      </c>
      <c r="AC31" s="272">
        <f t="shared" si="0"/>
        <v>5744</v>
      </c>
      <c r="AD31" s="267">
        <f>'4TotalEnr'!AC31-AC31</f>
        <v>51347</v>
      </c>
      <c r="AE31" s="273">
        <f t="shared" si="8"/>
        <v>0.19675975422102113</v>
      </c>
      <c r="AF31" s="316">
        <f t="shared" si="9"/>
        <v>0.16259380139438903</v>
      </c>
      <c r="AG31" s="118">
        <f t="shared" si="10"/>
        <v>30</v>
      </c>
    </row>
    <row r="32" spans="1:33" s="118" customFormat="1" ht="20.25" customHeight="1">
      <c r="A32" s="113">
        <v>28</v>
      </c>
      <c r="B32" s="119" t="s">
        <v>41</v>
      </c>
      <c r="C32" s="271">
        <v>0</v>
      </c>
      <c r="D32" s="271">
        <v>0</v>
      </c>
      <c r="E32" s="272">
        <v>0</v>
      </c>
      <c r="F32" s="271">
        <v>0</v>
      </c>
      <c r="G32" s="271">
        <v>0</v>
      </c>
      <c r="H32" s="272">
        <v>0</v>
      </c>
      <c r="I32" s="271">
        <f>SUMIF('[3]RC-State'!$A:$A,$B32,'[3]RC-State'!B:B)+'[4]6aTotalDistanceEnr'!I32</f>
        <v>5434</v>
      </c>
      <c r="J32" s="271">
        <f>SUMIF('[3]RC-State'!$A:$A,$B32,'[3]RC-State'!C:C)+'[4]6aTotalDistanceEnr'!J32</f>
        <v>6871</v>
      </c>
      <c r="K32" s="272">
        <f t="shared" si="11"/>
        <v>12305</v>
      </c>
      <c r="L32" s="271">
        <f>SUMIF('[3]RC-State'!$A:$A,$B32,'[3]RC-State'!E:E)+'[4]6aTotalDistanceEnr'!L32</f>
        <v>9672</v>
      </c>
      <c r="M32" s="271">
        <f>SUMIF('[3]RC-State'!$A:$A,$B32,'[3]RC-State'!F:F)+'[4]6aTotalDistanceEnr'!M32</f>
        <v>3512</v>
      </c>
      <c r="N32" s="272">
        <f t="shared" si="2"/>
        <v>13184</v>
      </c>
      <c r="O32" s="271">
        <f>SUMIF('[3]RC-State'!$A:$A,$B32,'[3]RC-State'!H:H)+'[4]6aTotalDistanceEnr'!O32</f>
        <v>395</v>
      </c>
      <c r="P32" s="271">
        <f>SUMIF('[3]RC-State'!$A:$A,$B32,'[3]RC-State'!I:I)+'[4]6aTotalDistanceEnr'!P32</f>
        <v>439</v>
      </c>
      <c r="Q32" s="272">
        <f t="shared" si="3"/>
        <v>834</v>
      </c>
      <c r="R32" s="271">
        <f>SUMIF('[3]RC-State'!$A:$A,$B32,'[3]RC-State'!K:K)+'[4]6aTotalDistanceEnr'!R32</f>
        <v>443</v>
      </c>
      <c r="S32" s="271">
        <f>SUMIF('[3]RC-State'!$A:$A,$B32,'[3]RC-State'!L:L)+'[4]6aTotalDistanceEnr'!S32</f>
        <v>480</v>
      </c>
      <c r="T32" s="272">
        <f t="shared" si="4"/>
        <v>923</v>
      </c>
      <c r="U32" s="271">
        <f>SUMIF('[3]RC-State'!$A:$A,$B32,'[3]RC-State'!N:N)+'[4]6aTotalDistanceEnr'!U32</f>
        <v>1</v>
      </c>
      <c r="V32" s="271">
        <f>SUMIF('[3]RC-State'!$A:$A,$B32,'[3]RC-State'!O:O)+'[4]6aTotalDistanceEnr'!V32</f>
        <v>0</v>
      </c>
      <c r="W32" s="272">
        <f t="shared" si="5"/>
        <v>1</v>
      </c>
      <c r="X32" s="271">
        <f>SUMIF('[3]RC-State'!$A:$A,$B32,'[3]RC-State'!Q:Q)+'[4]6aTotalDistanceEnr'!X32</f>
        <v>0</v>
      </c>
      <c r="Y32" s="271">
        <f>SUMIF('[3]RC-State'!$A:$A,$B32,'[3]RC-State'!R:R)+'[4]6aTotalDistanceEnr'!Y32</f>
        <v>0</v>
      </c>
      <c r="Z32" s="272">
        <f t="shared" si="6"/>
        <v>0</v>
      </c>
      <c r="AA32" s="117">
        <f t="shared" si="7"/>
        <v>15945</v>
      </c>
      <c r="AB32" s="117">
        <f t="shared" si="7"/>
        <v>11302</v>
      </c>
      <c r="AC32" s="272">
        <f t="shared" si="0"/>
        <v>27247</v>
      </c>
      <c r="AD32" s="267">
        <f>'4TotalEnr'!AC32-AC32</f>
        <v>740847</v>
      </c>
      <c r="AE32" s="273">
        <f t="shared" si="8"/>
        <v>2.8388975721148428</v>
      </c>
      <c r="AF32" s="316">
        <f t="shared" si="9"/>
        <v>0.77127320797230459</v>
      </c>
      <c r="AG32" s="118">
        <f t="shared" si="10"/>
        <v>18</v>
      </c>
    </row>
    <row r="33" spans="1:33" s="118" customFormat="1" ht="20.25" customHeight="1">
      <c r="A33" s="113">
        <v>29</v>
      </c>
      <c r="B33" s="119" t="s">
        <v>42</v>
      </c>
      <c r="C33" s="271">
        <v>0</v>
      </c>
      <c r="D33" s="271">
        <v>0</v>
      </c>
      <c r="E33" s="272">
        <v>0</v>
      </c>
      <c r="F33" s="271">
        <v>0</v>
      </c>
      <c r="G33" s="271">
        <v>0</v>
      </c>
      <c r="H33" s="272">
        <v>0</v>
      </c>
      <c r="I33" s="271">
        <f>SUMIF('[3]RC-State'!$A:$A,$B33,'[3]RC-State'!B:B)+'[4]6aTotalDistanceEnr'!I33</f>
        <v>19137</v>
      </c>
      <c r="J33" s="271">
        <f>SUMIF('[3]RC-State'!$A:$A,$B33,'[3]RC-State'!C:C)+'[4]6aTotalDistanceEnr'!J33</f>
        <v>8178</v>
      </c>
      <c r="K33" s="272">
        <f t="shared" si="11"/>
        <v>27315</v>
      </c>
      <c r="L33" s="271">
        <f>SUMIF('[3]RC-State'!$A:$A,$B33,'[3]RC-State'!E:E)+'[4]6aTotalDistanceEnr'!L33</f>
        <v>24618</v>
      </c>
      <c r="M33" s="271">
        <f>SUMIF('[3]RC-State'!$A:$A,$B33,'[3]RC-State'!F:F)+'[4]6aTotalDistanceEnr'!M33</f>
        <v>11816</v>
      </c>
      <c r="N33" s="272">
        <f t="shared" si="2"/>
        <v>36434</v>
      </c>
      <c r="O33" s="271">
        <f>SUMIF('[3]RC-State'!$A:$A,$B33,'[3]RC-State'!H:H)+'[4]6aTotalDistanceEnr'!O33</f>
        <v>3148</v>
      </c>
      <c r="P33" s="271">
        <f>SUMIF('[3]RC-State'!$A:$A,$B33,'[3]RC-State'!I:I)+'[4]6aTotalDistanceEnr'!P33</f>
        <v>798</v>
      </c>
      <c r="Q33" s="272">
        <f t="shared" si="3"/>
        <v>3946</v>
      </c>
      <c r="R33" s="271">
        <f>SUMIF('[3]RC-State'!$A:$A,$B33,'[3]RC-State'!K:K)+'[4]6aTotalDistanceEnr'!R33</f>
        <v>2594</v>
      </c>
      <c r="S33" s="271">
        <f>SUMIF('[3]RC-State'!$A:$A,$B33,'[3]RC-State'!L:L)+'[4]6aTotalDistanceEnr'!S33</f>
        <v>1115</v>
      </c>
      <c r="T33" s="272">
        <f t="shared" si="4"/>
        <v>3709</v>
      </c>
      <c r="U33" s="271">
        <f>SUMIF('[3]RC-State'!$A:$A,$B33,'[3]RC-State'!N:N)+'[4]6aTotalDistanceEnr'!U33</f>
        <v>16</v>
      </c>
      <c r="V33" s="271">
        <f>SUMIF('[3]RC-State'!$A:$A,$B33,'[3]RC-State'!O:O)+'[4]6aTotalDistanceEnr'!V33</f>
        <v>117</v>
      </c>
      <c r="W33" s="272">
        <f t="shared" si="5"/>
        <v>133</v>
      </c>
      <c r="X33" s="271">
        <f>SUMIF('[3]RC-State'!$A:$A,$B33,'[3]RC-State'!Q:Q)+'[4]6aTotalDistanceEnr'!X33</f>
        <v>2</v>
      </c>
      <c r="Y33" s="271">
        <f>SUMIF('[3]RC-State'!$A:$A,$B33,'[3]RC-State'!R:R)+'[4]6aTotalDistanceEnr'!Y33</f>
        <v>1</v>
      </c>
      <c r="Z33" s="272">
        <f t="shared" si="6"/>
        <v>3</v>
      </c>
      <c r="AA33" s="117">
        <f t="shared" si="7"/>
        <v>49515</v>
      </c>
      <c r="AB33" s="117">
        <f t="shared" si="7"/>
        <v>22025</v>
      </c>
      <c r="AC33" s="272">
        <f t="shared" si="0"/>
        <v>71540</v>
      </c>
      <c r="AD33" s="267">
        <f>'4TotalEnr'!AC33-AC33</f>
        <v>1455025</v>
      </c>
      <c r="AE33" s="273">
        <f t="shared" si="8"/>
        <v>5.575600548920896</v>
      </c>
      <c r="AF33" s="316">
        <f t="shared" si="9"/>
        <v>2.0250627701522617</v>
      </c>
      <c r="AG33" s="118">
        <f t="shared" si="10"/>
        <v>13</v>
      </c>
    </row>
    <row r="34" spans="1:33" s="118" customFormat="1" ht="20.25" customHeight="1">
      <c r="A34" s="113">
        <v>30</v>
      </c>
      <c r="B34" s="119" t="s">
        <v>43</v>
      </c>
      <c r="C34" s="271">
        <v>0</v>
      </c>
      <c r="D34" s="271">
        <v>0</v>
      </c>
      <c r="E34" s="272">
        <v>0</v>
      </c>
      <c r="F34" s="271">
        <v>0</v>
      </c>
      <c r="G34" s="271">
        <v>0</v>
      </c>
      <c r="H34" s="272">
        <v>0</v>
      </c>
      <c r="I34" s="271">
        <f>SUMIF('[3]RC-State'!$A:$A,$B34,'[3]RC-State'!B:B)+'[4]6aTotalDistanceEnr'!I34</f>
        <v>1492</v>
      </c>
      <c r="J34" s="271">
        <f>SUMIF('[3]RC-State'!$A:$A,$B34,'[3]RC-State'!C:C)+'[4]6aTotalDistanceEnr'!J34</f>
        <v>1805</v>
      </c>
      <c r="K34" s="272">
        <f t="shared" si="11"/>
        <v>3297</v>
      </c>
      <c r="L34" s="271">
        <f>SUMIF('[3]RC-State'!$A:$A,$B34,'[3]RC-State'!E:E)+'[4]6aTotalDistanceEnr'!L34</f>
        <v>1250</v>
      </c>
      <c r="M34" s="271">
        <f>SUMIF('[3]RC-State'!$A:$A,$B34,'[3]RC-State'!F:F)+'[4]6aTotalDistanceEnr'!M34</f>
        <v>2106</v>
      </c>
      <c r="N34" s="272">
        <f t="shared" si="2"/>
        <v>3356</v>
      </c>
      <c r="O34" s="271">
        <f>SUMIF('[3]RC-State'!$A:$A,$B34,'[3]RC-State'!H:H)+'[4]6aTotalDistanceEnr'!O34</f>
        <v>19</v>
      </c>
      <c r="P34" s="271">
        <f>SUMIF('[3]RC-State'!$A:$A,$B34,'[3]RC-State'!I:I)+'[4]6aTotalDistanceEnr'!P34</f>
        <v>13</v>
      </c>
      <c r="Q34" s="272">
        <f t="shared" si="3"/>
        <v>32</v>
      </c>
      <c r="R34" s="271">
        <f>SUMIF('[3]RC-State'!$A:$A,$B34,'[3]RC-State'!K:K)+'[4]6aTotalDistanceEnr'!R34</f>
        <v>92</v>
      </c>
      <c r="S34" s="271">
        <f>SUMIF('[3]RC-State'!$A:$A,$B34,'[3]RC-State'!L:L)+'[4]6aTotalDistanceEnr'!S34</f>
        <v>104</v>
      </c>
      <c r="T34" s="272">
        <f t="shared" si="4"/>
        <v>196</v>
      </c>
      <c r="U34" s="271">
        <f>SUMIF('[3]RC-State'!$A:$A,$B34,'[3]RC-State'!N:N)+'[4]6aTotalDistanceEnr'!U34</f>
        <v>0</v>
      </c>
      <c r="V34" s="271">
        <f>SUMIF('[3]RC-State'!$A:$A,$B34,'[3]RC-State'!O:O)+'[4]6aTotalDistanceEnr'!V34</f>
        <v>0</v>
      </c>
      <c r="W34" s="272">
        <f t="shared" si="5"/>
        <v>0</v>
      </c>
      <c r="X34" s="271">
        <f>SUMIF('[3]RC-State'!$A:$A,$B34,'[3]RC-State'!Q:Q)+'[4]6aTotalDistanceEnr'!X34</f>
        <v>0</v>
      </c>
      <c r="Y34" s="271">
        <f>SUMIF('[3]RC-State'!$A:$A,$B34,'[3]RC-State'!R:R)+'[4]6aTotalDistanceEnr'!Y34</f>
        <v>0</v>
      </c>
      <c r="Z34" s="272">
        <f t="shared" si="6"/>
        <v>0</v>
      </c>
      <c r="AA34" s="117">
        <f t="shared" si="7"/>
        <v>2853</v>
      </c>
      <c r="AB34" s="117">
        <f t="shared" si="7"/>
        <v>4028</v>
      </c>
      <c r="AC34" s="272">
        <f t="shared" si="0"/>
        <v>6881</v>
      </c>
      <c r="AD34" s="267">
        <f>'4TotalEnr'!AC34-AC34</f>
        <v>12001</v>
      </c>
      <c r="AE34" s="273">
        <f t="shared" si="8"/>
        <v>4.5987376290853886E-2</v>
      </c>
      <c r="AF34" s="316">
        <f t="shared" si="9"/>
        <v>0.19477854237374492</v>
      </c>
      <c r="AG34" s="118">
        <f t="shared" si="10"/>
        <v>26</v>
      </c>
    </row>
    <row r="35" spans="1:33" s="118" customFormat="1" ht="20.25" customHeight="1">
      <c r="A35" s="113">
        <v>31</v>
      </c>
      <c r="B35" s="119" t="s">
        <v>44</v>
      </c>
      <c r="C35" s="271">
        <v>0</v>
      </c>
      <c r="D35" s="271">
        <v>0</v>
      </c>
      <c r="E35" s="272">
        <v>0</v>
      </c>
      <c r="F35" s="271">
        <v>0</v>
      </c>
      <c r="G35" s="271">
        <v>0</v>
      </c>
      <c r="H35" s="272">
        <v>0</v>
      </c>
      <c r="I35" s="271">
        <f>SUMIF('[3]RC-State'!$A:$A,$B35,'[3]RC-State'!B:B)+'[4]6aTotalDistanceEnr'!I35</f>
        <v>101963</v>
      </c>
      <c r="J35" s="271">
        <f>SUMIF('[3]RC-State'!$A:$A,$B35,'[3]RC-State'!C:C)+'[4]6aTotalDistanceEnr'!J35</f>
        <v>115561</v>
      </c>
      <c r="K35" s="272">
        <f t="shared" si="11"/>
        <v>217524</v>
      </c>
      <c r="L35" s="271">
        <f>SUMIF('[3]RC-State'!$A:$A,$B35,'[3]RC-State'!E:E)+'[4]6aTotalDistanceEnr'!L35</f>
        <v>172796</v>
      </c>
      <c r="M35" s="271">
        <f>SUMIF('[3]RC-State'!$A:$A,$B35,'[3]RC-State'!F:F)+'[4]6aTotalDistanceEnr'!M35</f>
        <v>174942</v>
      </c>
      <c r="N35" s="272">
        <f t="shared" si="2"/>
        <v>347738</v>
      </c>
      <c r="O35" s="271">
        <f>SUMIF('[3]RC-State'!$A:$A,$B35,'[3]RC-State'!H:H)+'[4]6aTotalDistanceEnr'!O35</f>
        <v>6045</v>
      </c>
      <c r="P35" s="271">
        <f>SUMIF('[3]RC-State'!$A:$A,$B35,'[3]RC-State'!I:I)+'[4]6aTotalDistanceEnr'!P35</f>
        <v>2124</v>
      </c>
      <c r="Q35" s="272">
        <f t="shared" si="3"/>
        <v>8169</v>
      </c>
      <c r="R35" s="271">
        <f>SUMIF('[3]RC-State'!$A:$A,$B35,'[3]RC-State'!K:K)+'[4]6aTotalDistanceEnr'!R35</f>
        <v>7672</v>
      </c>
      <c r="S35" s="271">
        <f>SUMIF('[3]RC-State'!$A:$A,$B35,'[3]RC-State'!L:L)+'[4]6aTotalDistanceEnr'!S35</f>
        <v>6835</v>
      </c>
      <c r="T35" s="272">
        <f t="shared" si="4"/>
        <v>14507</v>
      </c>
      <c r="U35" s="271">
        <f>SUMIF('[3]RC-State'!$A:$A,$B35,'[3]RC-State'!N:N)+'[4]6aTotalDistanceEnr'!U35</f>
        <v>5119</v>
      </c>
      <c r="V35" s="271">
        <f>SUMIF('[3]RC-State'!$A:$A,$B35,'[3]RC-State'!O:O)+'[4]6aTotalDistanceEnr'!V35</f>
        <v>4654</v>
      </c>
      <c r="W35" s="272">
        <f t="shared" si="5"/>
        <v>9773</v>
      </c>
      <c r="X35" s="271">
        <f>SUMIF('[3]RC-State'!$A:$A,$B35,'[3]RC-State'!Q:Q)+'[4]6aTotalDistanceEnr'!X35</f>
        <v>277</v>
      </c>
      <c r="Y35" s="271">
        <f>SUMIF('[3]RC-State'!$A:$A,$B35,'[3]RC-State'!R:R)+'[4]6aTotalDistanceEnr'!Y35</f>
        <v>84</v>
      </c>
      <c r="Z35" s="272">
        <f t="shared" si="6"/>
        <v>361</v>
      </c>
      <c r="AA35" s="117">
        <f t="shared" si="7"/>
        <v>293872</v>
      </c>
      <c r="AB35" s="117">
        <f t="shared" si="7"/>
        <v>304200</v>
      </c>
      <c r="AC35" s="272">
        <f t="shared" si="0"/>
        <v>598072</v>
      </c>
      <c r="AD35" s="267">
        <f>'4TotalEnr'!AC35-AC35</f>
        <v>2616354</v>
      </c>
      <c r="AE35" s="273">
        <f t="shared" si="8"/>
        <v>10.025769178241873</v>
      </c>
      <c r="AF35" s="316">
        <f t="shared" si="9"/>
        <v>16.929456822344193</v>
      </c>
      <c r="AG35" s="118">
        <f t="shared" si="10"/>
        <v>2</v>
      </c>
    </row>
    <row r="36" spans="1:33" s="118" customFormat="1" ht="20.25" customHeight="1">
      <c r="A36" s="113">
        <v>32</v>
      </c>
      <c r="B36" s="119" t="s">
        <v>45</v>
      </c>
      <c r="C36" s="271">
        <v>0</v>
      </c>
      <c r="D36" s="271">
        <v>0</v>
      </c>
      <c r="E36" s="272">
        <v>0</v>
      </c>
      <c r="F36" s="271">
        <v>0</v>
      </c>
      <c r="G36" s="271">
        <v>0</v>
      </c>
      <c r="H36" s="272">
        <v>0</v>
      </c>
      <c r="I36" s="271">
        <f>SUMIF('[3]RC-State'!$A:$A,$B36,'[3]RC-State'!B:B)+'[4]6aTotalDistanceEnr'!I36</f>
        <v>2664</v>
      </c>
      <c r="J36" s="271">
        <f>SUMIF('[3]RC-State'!$A:$A,$B36,'[3]RC-State'!C:C)+'[4]6aTotalDistanceEnr'!J36</f>
        <v>2205</v>
      </c>
      <c r="K36" s="272">
        <f t="shared" si="11"/>
        <v>4869</v>
      </c>
      <c r="L36" s="271">
        <f>SUMIF('[3]RC-State'!$A:$A,$B36,'[3]RC-State'!E:E)+'[4]6aTotalDistanceEnr'!L36</f>
        <v>3668</v>
      </c>
      <c r="M36" s="271">
        <f>SUMIF('[3]RC-State'!$A:$A,$B36,'[3]RC-State'!F:F)+'[4]6aTotalDistanceEnr'!M36</f>
        <v>2067</v>
      </c>
      <c r="N36" s="272">
        <f t="shared" si="2"/>
        <v>5735</v>
      </c>
      <c r="O36" s="271">
        <f>SUMIF('[3]RC-State'!$A:$A,$B36,'[3]RC-State'!H:H)+'[4]6aTotalDistanceEnr'!O36</f>
        <v>37</v>
      </c>
      <c r="P36" s="271">
        <f>SUMIF('[3]RC-State'!$A:$A,$B36,'[3]RC-State'!I:I)+'[4]6aTotalDistanceEnr'!P36</f>
        <v>11</v>
      </c>
      <c r="Q36" s="272">
        <f t="shared" si="3"/>
        <v>48</v>
      </c>
      <c r="R36" s="271">
        <f>SUMIF('[3]RC-State'!$A:$A,$B36,'[3]RC-State'!K:K)+'[4]6aTotalDistanceEnr'!R36</f>
        <v>18</v>
      </c>
      <c r="S36" s="271">
        <f>SUMIF('[3]RC-State'!$A:$A,$B36,'[3]RC-State'!L:L)+'[4]6aTotalDistanceEnr'!S36</f>
        <v>9</v>
      </c>
      <c r="T36" s="272">
        <f t="shared" si="4"/>
        <v>27</v>
      </c>
      <c r="U36" s="271">
        <f>SUMIF('[3]RC-State'!$A:$A,$B36,'[3]RC-State'!N:N)+'[4]6aTotalDistanceEnr'!U36</f>
        <v>16</v>
      </c>
      <c r="V36" s="271">
        <f>SUMIF('[3]RC-State'!$A:$A,$B36,'[3]RC-State'!O:O)+'[4]6aTotalDistanceEnr'!V36</f>
        <v>5</v>
      </c>
      <c r="W36" s="272">
        <f t="shared" si="5"/>
        <v>21</v>
      </c>
      <c r="X36" s="271">
        <f>SUMIF('[3]RC-State'!$A:$A,$B36,'[3]RC-State'!Q:Q)+'[4]6aTotalDistanceEnr'!X36</f>
        <v>0</v>
      </c>
      <c r="Y36" s="271">
        <f>SUMIF('[3]RC-State'!$A:$A,$B36,'[3]RC-State'!R:R)+'[4]6aTotalDistanceEnr'!Y36</f>
        <v>0</v>
      </c>
      <c r="Z36" s="272">
        <f t="shared" si="6"/>
        <v>0</v>
      </c>
      <c r="AA36" s="117">
        <f t="shared" si="7"/>
        <v>6403</v>
      </c>
      <c r="AB36" s="117">
        <f t="shared" si="7"/>
        <v>4297</v>
      </c>
      <c r="AC36" s="272">
        <f t="shared" si="0"/>
        <v>10700</v>
      </c>
      <c r="AD36" s="267">
        <f>'4TotalEnr'!AC36-AC36</f>
        <v>51846</v>
      </c>
      <c r="AE36" s="273">
        <f t="shared" si="8"/>
        <v>0.19867190327269482</v>
      </c>
      <c r="AF36" s="316">
        <f t="shared" si="9"/>
        <v>0.30288190719358682</v>
      </c>
      <c r="AG36" s="118">
        <f t="shared" si="10"/>
        <v>24</v>
      </c>
    </row>
    <row r="37" spans="1:33" s="118" customFormat="1" ht="20.25" customHeight="1">
      <c r="A37" s="113">
        <v>33</v>
      </c>
      <c r="B37" s="119" t="s">
        <v>47</v>
      </c>
      <c r="C37" s="271">
        <v>0</v>
      </c>
      <c r="D37" s="271">
        <v>0</v>
      </c>
      <c r="E37" s="272">
        <v>0</v>
      </c>
      <c r="F37" s="271">
        <v>0</v>
      </c>
      <c r="G37" s="271">
        <v>0</v>
      </c>
      <c r="H37" s="272">
        <v>0</v>
      </c>
      <c r="I37" s="271">
        <f>SUMIF('[3]RC-State'!$A:$A,$B37,'[3]RC-State'!B:B)+'[4]6aTotalDistanceEnr'!I37</f>
        <v>23724</v>
      </c>
      <c r="J37" s="271">
        <f>SUMIF('[3]RC-State'!$A:$A,$B37,'[3]RC-State'!C:C)+'[4]6aTotalDistanceEnr'!J37</f>
        <v>12325</v>
      </c>
      <c r="K37" s="272">
        <f t="shared" si="11"/>
        <v>36049</v>
      </c>
      <c r="L37" s="271">
        <f>SUMIF('[3]RC-State'!$A:$A,$B37,'[3]RC-State'!E:E)+'[4]6aTotalDistanceEnr'!L37</f>
        <v>33305</v>
      </c>
      <c r="M37" s="271">
        <f>SUMIF('[3]RC-State'!$A:$A,$B37,'[3]RC-State'!F:F)+'[4]6aTotalDistanceEnr'!M37</f>
        <v>15241</v>
      </c>
      <c r="N37" s="272">
        <f t="shared" si="2"/>
        <v>48546</v>
      </c>
      <c r="O37" s="271">
        <f>SUMIF('[3]RC-State'!$A:$A,$B37,'[3]RC-State'!H:H)+'[4]6aTotalDistanceEnr'!O37</f>
        <v>5138</v>
      </c>
      <c r="P37" s="271">
        <f>SUMIF('[3]RC-State'!$A:$A,$B37,'[3]RC-State'!I:I)+'[4]6aTotalDistanceEnr'!P37</f>
        <v>2356</v>
      </c>
      <c r="Q37" s="272">
        <f t="shared" si="3"/>
        <v>7494</v>
      </c>
      <c r="R37" s="271">
        <f>SUMIF('[3]RC-State'!$A:$A,$B37,'[3]RC-State'!K:K)+'[4]6aTotalDistanceEnr'!R37</f>
        <v>1709</v>
      </c>
      <c r="S37" s="271">
        <f>SUMIF('[3]RC-State'!$A:$A,$B37,'[3]RC-State'!L:L)+'[4]6aTotalDistanceEnr'!S37</f>
        <v>2472</v>
      </c>
      <c r="T37" s="272">
        <f t="shared" si="4"/>
        <v>4181</v>
      </c>
      <c r="U37" s="271">
        <f>SUMIF('[3]RC-State'!$A:$A,$B37,'[3]RC-State'!N:N)+'[4]6aTotalDistanceEnr'!U37</f>
        <v>27898</v>
      </c>
      <c r="V37" s="271">
        <f>SUMIF('[3]RC-State'!$A:$A,$B37,'[3]RC-State'!O:O)+'[4]6aTotalDistanceEnr'!V37</f>
        <v>35168</v>
      </c>
      <c r="W37" s="272">
        <f t="shared" si="5"/>
        <v>63066</v>
      </c>
      <c r="X37" s="271">
        <f>SUMIF('[3]RC-State'!$A:$A,$B37,'[3]RC-State'!Q:Q)+'[4]6aTotalDistanceEnr'!X37</f>
        <v>0</v>
      </c>
      <c r="Y37" s="271">
        <f>SUMIF('[3]RC-State'!$A:$A,$B37,'[3]RC-State'!R:R)+'[4]6aTotalDistanceEnr'!Y37</f>
        <v>0</v>
      </c>
      <c r="Z37" s="272">
        <f t="shared" si="6"/>
        <v>0</v>
      </c>
      <c r="AA37" s="117">
        <f t="shared" si="7"/>
        <v>91774</v>
      </c>
      <c r="AB37" s="117">
        <f t="shared" si="7"/>
        <v>67562</v>
      </c>
      <c r="AC37" s="272">
        <f t="shared" si="0"/>
        <v>159336</v>
      </c>
      <c r="AD37" s="267">
        <f>'4TotalEnr'!AC37-AC37</f>
        <v>4172610</v>
      </c>
      <c r="AE37" s="273">
        <f t="shared" si="8"/>
        <v>15.989283075158722</v>
      </c>
      <c r="AF37" s="316">
        <f t="shared" si="9"/>
        <v>4.510279585476388</v>
      </c>
      <c r="AG37" s="118">
        <f t="shared" si="10"/>
        <v>8</v>
      </c>
    </row>
    <row r="38" spans="1:33" s="118" customFormat="1" ht="20.25" customHeight="1">
      <c r="A38" s="113">
        <v>34</v>
      </c>
      <c r="B38" s="119" t="s">
        <v>58</v>
      </c>
      <c r="C38" s="271">
        <v>0</v>
      </c>
      <c r="D38" s="271">
        <v>0</v>
      </c>
      <c r="E38" s="272">
        <v>0</v>
      </c>
      <c r="F38" s="271">
        <v>0</v>
      </c>
      <c r="G38" s="271">
        <v>0</v>
      </c>
      <c r="H38" s="272">
        <v>0</v>
      </c>
      <c r="I38" s="271">
        <f>SUMIF('[3]RC-State'!$A:$A,$B38,'[3]RC-State'!B:B)+'[4]6aTotalDistanceEnr'!I38</f>
        <v>6762</v>
      </c>
      <c r="J38" s="271">
        <f>SUMIF('[3]RC-State'!$A:$A,$B38,'[3]RC-State'!C:C)+'[4]6aTotalDistanceEnr'!J38</f>
        <v>6781</v>
      </c>
      <c r="K38" s="272">
        <f t="shared" si="11"/>
        <v>13543</v>
      </c>
      <c r="L38" s="271">
        <f>SUMIF('[3]RC-State'!$A:$A,$B38,'[3]RC-State'!E:E)+'[4]6aTotalDistanceEnr'!L38</f>
        <v>6642</v>
      </c>
      <c r="M38" s="271">
        <f>SUMIF('[3]RC-State'!$A:$A,$B38,'[3]RC-State'!F:F)+'[4]6aTotalDistanceEnr'!M38</f>
        <v>4683</v>
      </c>
      <c r="N38" s="272">
        <f t="shared" si="2"/>
        <v>11325</v>
      </c>
      <c r="O38" s="271">
        <f>SUMIF('[3]RC-State'!$A:$A,$B38,'[3]RC-State'!H:H)+'[4]6aTotalDistanceEnr'!O38</f>
        <v>891</v>
      </c>
      <c r="P38" s="271">
        <f>SUMIF('[3]RC-State'!$A:$A,$B38,'[3]RC-State'!I:I)+'[4]6aTotalDistanceEnr'!P38</f>
        <v>715</v>
      </c>
      <c r="Q38" s="272">
        <f t="shared" si="3"/>
        <v>1606</v>
      </c>
      <c r="R38" s="271">
        <f>SUMIF('[3]RC-State'!$A:$A,$B38,'[3]RC-State'!K:K)+'[4]6aTotalDistanceEnr'!R38</f>
        <v>2070</v>
      </c>
      <c r="S38" s="271">
        <f>SUMIF('[3]RC-State'!$A:$A,$B38,'[3]RC-State'!L:L)+'[4]6aTotalDistanceEnr'!S38</f>
        <v>1430</v>
      </c>
      <c r="T38" s="272">
        <f t="shared" si="4"/>
        <v>3500</v>
      </c>
      <c r="U38" s="271">
        <f>SUMIF('[3]RC-State'!$A:$A,$B38,'[3]RC-State'!N:N)+'[4]6aTotalDistanceEnr'!U38</f>
        <v>6</v>
      </c>
      <c r="V38" s="271">
        <f>SUMIF('[3]RC-State'!$A:$A,$B38,'[3]RC-State'!O:O)+'[4]6aTotalDistanceEnr'!V38</f>
        <v>5</v>
      </c>
      <c r="W38" s="272">
        <f t="shared" si="5"/>
        <v>11</v>
      </c>
      <c r="X38" s="271">
        <f>SUMIF('[3]RC-State'!$A:$A,$B38,'[3]RC-State'!Q:Q)+'[4]6aTotalDistanceEnr'!X38</f>
        <v>0</v>
      </c>
      <c r="Y38" s="271">
        <f>SUMIF('[3]RC-State'!$A:$A,$B38,'[3]RC-State'!R:R)+'[4]6aTotalDistanceEnr'!Y38</f>
        <v>0</v>
      </c>
      <c r="Z38" s="272">
        <f t="shared" si="6"/>
        <v>0</v>
      </c>
      <c r="AA38" s="117">
        <f t="shared" si="7"/>
        <v>16371</v>
      </c>
      <c r="AB38" s="117">
        <f t="shared" si="7"/>
        <v>13614</v>
      </c>
      <c r="AC38" s="272">
        <f t="shared" si="0"/>
        <v>29985</v>
      </c>
      <c r="AD38" s="267">
        <f>'4TotalEnr'!AC38-AC38</f>
        <v>381022</v>
      </c>
      <c r="AE38" s="273">
        <f t="shared" si="8"/>
        <v>1.4600618356048438</v>
      </c>
      <c r="AF38" s="316">
        <f t="shared" si="9"/>
        <v>0.84877700814950474</v>
      </c>
      <c r="AG38" s="118">
        <f t="shared" si="10"/>
        <v>16</v>
      </c>
    </row>
    <row r="39" spans="1:33" s="118" customFormat="1" ht="20.25" customHeight="1">
      <c r="A39" s="113">
        <v>35</v>
      </c>
      <c r="B39" s="119" t="s">
        <v>48</v>
      </c>
      <c r="C39" s="271">
        <v>0</v>
      </c>
      <c r="D39" s="271">
        <v>0</v>
      </c>
      <c r="E39" s="272">
        <v>0</v>
      </c>
      <c r="F39" s="271">
        <v>0</v>
      </c>
      <c r="G39" s="271">
        <v>0</v>
      </c>
      <c r="H39" s="272">
        <v>0</v>
      </c>
      <c r="I39" s="271">
        <f>SUMIF('[3]RC-State'!$A:$A,$B39,'[3]RC-State'!B:B)+'[4]6aTotalDistanceEnr'!I39</f>
        <v>40265</v>
      </c>
      <c r="J39" s="271">
        <f>SUMIF('[3]RC-State'!$A:$A,$B39,'[3]RC-State'!C:C)+'[4]6aTotalDistanceEnr'!J39</f>
        <v>52894</v>
      </c>
      <c r="K39" s="272">
        <f t="shared" si="11"/>
        <v>93159</v>
      </c>
      <c r="L39" s="271">
        <f>SUMIF('[3]RC-State'!$A:$A,$B39,'[3]RC-State'!E:E)+'[4]6aTotalDistanceEnr'!L39</f>
        <v>33199</v>
      </c>
      <c r="M39" s="271">
        <f>SUMIF('[3]RC-State'!$A:$A,$B39,'[3]RC-State'!F:F)+'[4]6aTotalDistanceEnr'!M39</f>
        <v>21010</v>
      </c>
      <c r="N39" s="272">
        <f t="shared" si="2"/>
        <v>54209</v>
      </c>
      <c r="O39" s="271">
        <f>SUMIF('[3]RC-State'!$A:$A,$B39,'[3]RC-State'!H:H)+'[4]6aTotalDistanceEnr'!O39</f>
        <v>1087</v>
      </c>
      <c r="P39" s="271">
        <f>SUMIF('[3]RC-State'!$A:$A,$B39,'[3]RC-State'!I:I)+'[4]6aTotalDistanceEnr'!P39</f>
        <v>587</v>
      </c>
      <c r="Q39" s="272">
        <f t="shared" si="3"/>
        <v>1674</v>
      </c>
      <c r="R39" s="271">
        <f>SUMIF('[3]RC-State'!$A:$A,$B39,'[3]RC-State'!K:K)+'[4]6aTotalDistanceEnr'!R39</f>
        <v>1918</v>
      </c>
      <c r="S39" s="271">
        <f>SUMIF('[3]RC-State'!$A:$A,$B39,'[3]RC-State'!L:L)+'[4]6aTotalDistanceEnr'!S39</f>
        <v>499</v>
      </c>
      <c r="T39" s="272">
        <f t="shared" si="4"/>
        <v>2417</v>
      </c>
      <c r="U39" s="271">
        <f>SUMIF('[3]RC-State'!$A:$A,$B39,'[3]RC-State'!N:N)+'[4]6aTotalDistanceEnr'!U39</f>
        <v>1773</v>
      </c>
      <c r="V39" s="271">
        <f>SUMIF('[3]RC-State'!$A:$A,$B39,'[3]RC-State'!O:O)+'[4]6aTotalDistanceEnr'!V39</f>
        <v>390</v>
      </c>
      <c r="W39" s="272">
        <f t="shared" si="5"/>
        <v>2163</v>
      </c>
      <c r="X39" s="271">
        <f>SUMIF('[3]RC-State'!$A:$A,$B39,'[3]RC-State'!Q:Q)+'[4]6aTotalDistanceEnr'!X39</f>
        <v>0</v>
      </c>
      <c r="Y39" s="271">
        <f>SUMIF('[3]RC-State'!$A:$A,$B39,'[3]RC-State'!R:R)+'[4]6aTotalDistanceEnr'!Y39</f>
        <v>0</v>
      </c>
      <c r="Z39" s="272">
        <f t="shared" si="6"/>
        <v>0</v>
      </c>
      <c r="AA39" s="117">
        <f t="shared" si="7"/>
        <v>78242</v>
      </c>
      <c r="AB39" s="117">
        <f t="shared" si="7"/>
        <v>75380</v>
      </c>
      <c r="AC39" s="272">
        <f t="shared" si="0"/>
        <v>153622</v>
      </c>
      <c r="AD39" s="267">
        <f>'4TotalEnr'!AC39-AC39</f>
        <v>1490517</v>
      </c>
      <c r="AE39" s="273">
        <f t="shared" si="8"/>
        <v>5.7116045451974555</v>
      </c>
      <c r="AF39" s="316">
        <f t="shared" si="9"/>
        <v>4.3485349856909528</v>
      </c>
      <c r="AG39" s="118">
        <f t="shared" si="10"/>
        <v>9</v>
      </c>
    </row>
    <row r="40" spans="1:33" s="121" customFormat="1" ht="20.25" customHeight="1">
      <c r="A40" s="351" t="s">
        <v>49</v>
      </c>
      <c r="B40" s="351"/>
      <c r="C40" s="119">
        <f>SUM(C5:C39)</f>
        <v>0</v>
      </c>
      <c r="D40" s="119">
        <f t="shared" ref="D40:Z40" si="12">SUM(D5:D39)</f>
        <v>0</v>
      </c>
      <c r="E40" s="119">
        <f t="shared" si="12"/>
        <v>0</v>
      </c>
      <c r="F40" s="119">
        <f t="shared" si="12"/>
        <v>0</v>
      </c>
      <c r="G40" s="119">
        <f t="shared" si="12"/>
        <v>0</v>
      </c>
      <c r="H40" s="119">
        <f t="shared" si="12"/>
        <v>0</v>
      </c>
      <c r="I40" s="119">
        <f t="shared" si="12"/>
        <v>520420</v>
      </c>
      <c r="J40" s="119">
        <f t="shared" si="12"/>
        <v>479764</v>
      </c>
      <c r="K40" s="119">
        <f t="shared" si="12"/>
        <v>1000184</v>
      </c>
      <c r="L40" s="119">
        <f t="shared" si="12"/>
        <v>1276417</v>
      </c>
      <c r="M40" s="119">
        <f t="shared" si="12"/>
        <v>952934</v>
      </c>
      <c r="N40" s="119">
        <f t="shared" si="12"/>
        <v>2229351</v>
      </c>
      <c r="O40" s="119">
        <f t="shared" si="12"/>
        <v>65412</v>
      </c>
      <c r="P40" s="119">
        <f t="shared" si="12"/>
        <v>24014</v>
      </c>
      <c r="Q40" s="119">
        <f t="shared" si="12"/>
        <v>89426</v>
      </c>
      <c r="R40" s="119">
        <f t="shared" si="12"/>
        <v>77106</v>
      </c>
      <c r="S40" s="119">
        <f t="shared" si="12"/>
        <v>50062</v>
      </c>
      <c r="T40" s="119">
        <f t="shared" si="12"/>
        <v>127168</v>
      </c>
      <c r="U40" s="119">
        <f t="shared" si="12"/>
        <v>41014</v>
      </c>
      <c r="V40" s="119">
        <f t="shared" si="12"/>
        <v>45198</v>
      </c>
      <c r="W40" s="119">
        <f t="shared" si="12"/>
        <v>86212</v>
      </c>
      <c r="X40" s="119">
        <f t="shared" si="12"/>
        <v>297</v>
      </c>
      <c r="Y40" s="119">
        <f t="shared" si="12"/>
        <v>92</v>
      </c>
      <c r="Z40" s="119">
        <f t="shared" si="12"/>
        <v>389</v>
      </c>
      <c r="AA40" s="119">
        <f>SUM(AA5:AA39)</f>
        <v>1980666</v>
      </c>
      <c r="AB40" s="119">
        <f>SUM(AB5:AB39)</f>
        <v>1552064</v>
      </c>
      <c r="AC40" s="119">
        <f>SUM(AC5:AC39)</f>
        <v>3532730</v>
      </c>
      <c r="AD40" s="267">
        <f>'4TotalEnr'!AC40-AC40</f>
        <v>26096292</v>
      </c>
      <c r="AE40" s="273">
        <f t="shared" si="8"/>
        <v>100</v>
      </c>
      <c r="AF40" s="316">
        <f t="shared" si="9"/>
        <v>99.999999999999986</v>
      </c>
      <c r="AG40" s="118">
        <f t="shared" si="10"/>
        <v>1</v>
      </c>
    </row>
    <row r="42" spans="1:33">
      <c r="C42" s="122">
        <f>'4TotalEnr'!C40-C40</f>
        <v>49970</v>
      </c>
      <c r="D42" s="122">
        <f>'4TotalEnr'!D40-D40</f>
        <v>34088</v>
      </c>
      <c r="E42" s="122">
        <f>'4TotalEnr'!E40-E40</f>
        <v>84058</v>
      </c>
      <c r="F42" s="122">
        <f>'4TotalEnr'!F40-F40</f>
        <v>15981</v>
      </c>
      <c r="G42" s="122">
        <f>'4TotalEnr'!G40-G40</f>
        <v>19142</v>
      </c>
      <c r="H42" s="122">
        <f>'4TotalEnr'!H40-H40</f>
        <v>35123</v>
      </c>
      <c r="I42" s="122">
        <f>'4TotalEnr'!I40-I40</f>
        <v>1223325</v>
      </c>
      <c r="J42" s="122">
        <f>'4TotalEnr'!J40-J40</f>
        <v>1150802</v>
      </c>
      <c r="K42" s="122">
        <f>'4TotalEnr'!K40-K40</f>
        <v>2374127</v>
      </c>
      <c r="L42" s="122">
        <f>'4TotalEnr'!L40-L40</f>
        <v>11446465</v>
      </c>
      <c r="M42" s="122">
        <f>'4TotalEnr'!M40-M40</f>
        <v>9861856</v>
      </c>
      <c r="N42" s="122">
        <f>'4TotalEnr'!N40-N40</f>
        <v>21308321</v>
      </c>
      <c r="O42" s="122">
        <f>'4TotalEnr'!O40-O40</f>
        <v>98234</v>
      </c>
      <c r="P42" s="122">
        <f>'4TotalEnr'!P40-P40</f>
        <v>26661</v>
      </c>
      <c r="Q42" s="122">
        <f>'4TotalEnr'!Q40-Q40</f>
        <v>124895</v>
      </c>
      <c r="R42" s="122">
        <f>'4TotalEnr'!R40-R40</f>
        <v>1423323</v>
      </c>
      <c r="S42" s="122">
        <f>'4TotalEnr'!S40-S40</f>
        <v>574118</v>
      </c>
      <c r="T42" s="122">
        <f>'4TotalEnr'!T40-T40</f>
        <v>1997441</v>
      </c>
      <c r="U42" s="122">
        <f>'4TotalEnr'!U40-U40</f>
        <v>39500</v>
      </c>
      <c r="V42" s="122">
        <f>'4TotalEnr'!V40-V40</f>
        <v>50027</v>
      </c>
      <c r="W42" s="122">
        <f>'4TotalEnr'!W40-W40</f>
        <v>89527</v>
      </c>
      <c r="X42" s="122">
        <f>'4TotalEnr'!X40-X40</f>
        <v>50839</v>
      </c>
      <c r="Y42" s="122">
        <f>'4TotalEnr'!Y40-Y40</f>
        <v>31961</v>
      </c>
      <c r="Z42" s="122">
        <f>'4TotalEnr'!Z40-Z40</f>
        <v>82800</v>
      </c>
      <c r="AA42" s="122">
        <f>'4TotalEnr'!AA40-AA40</f>
        <v>14347637</v>
      </c>
      <c r="AB42" s="122">
        <f>'4TotalEnr'!AB40-AB40</f>
        <v>11748655</v>
      </c>
      <c r="AC42" s="122">
        <f>'4TotalEnr'!AC40-AC40</f>
        <v>26096292</v>
      </c>
      <c r="AD42" s="274">
        <f>100-AC40/'4TotalEnr'!AC40%</f>
        <v>88.076791734806505</v>
      </c>
    </row>
    <row r="44" spans="1:33" ht="15.75">
      <c r="C44" s="82" t="s">
        <v>212</v>
      </c>
      <c r="D44" s="122" t="s">
        <v>91</v>
      </c>
      <c r="E44" s="122" t="s">
        <v>92</v>
      </c>
      <c r="F44" s="82" t="s">
        <v>116</v>
      </c>
      <c r="G44" s="82" t="s">
        <v>215</v>
      </c>
    </row>
    <row r="45" spans="1:33" ht="15.75">
      <c r="C45" s="82" t="str">
        <f>C2</f>
        <v>Ph.D.</v>
      </c>
      <c r="D45" s="82">
        <f t="shared" ref="D45:E45" si="13">C40</f>
        <v>0</v>
      </c>
      <c r="E45" s="82">
        <f t="shared" si="13"/>
        <v>0</v>
      </c>
      <c r="F45" s="82">
        <f>E40</f>
        <v>0</v>
      </c>
      <c r="G45" s="82">
        <f t="shared" ref="G45:G52" si="14">F45/SUM($F$45:$F$52)%</f>
        <v>0</v>
      </c>
    </row>
    <row r="46" spans="1:33" ht="15.75">
      <c r="C46" s="82" t="str">
        <f>F2</f>
        <v>M.Phil.</v>
      </c>
      <c r="D46" s="82">
        <f t="shared" ref="D46:E46" si="15">F40</f>
        <v>0</v>
      </c>
      <c r="E46" s="82">
        <f t="shared" si="15"/>
        <v>0</v>
      </c>
      <c r="F46" s="82">
        <f>H40</f>
        <v>0</v>
      </c>
      <c r="G46" s="82">
        <f t="shared" si="14"/>
        <v>0</v>
      </c>
    </row>
    <row r="47" spans="1:33" ht="15.75">
      <c r="C47" s="82" t="str">
        <f>I2</f>
        <v>Post Graduate</v>
      </c>
      <c r="D47" s="82">
        <f t="shared" ref="D47:E47" si="16">I40</f>
        <v>520420</v>
      </c>
      <c r="E47" s="82">
        <f t="shared" si="16"/>
        <v>479764</v>
      </c>
      <c r="F47" s="82">
        <f>K40</f>
        <v>1000184</v>
      </c>
      <c r="G47" s="82">
        <f t="shared" si="14"/>
        <v>28.311928735000976</v>
      </c>
    </row>
    <row r="48" spans="1:33" ht="15.75">
      <c r="C48" s="82" t="str">
        <f>L2</f>
        <v>Under Graduate</v>
      </c>
      <c r="D48" s="82">
        <f t="shared" ref="D48:E48" si="17">L40</f>
        <v>1276417</v>
      </c>
      <c r="E48" s="82">
        <f t="shared" si="17"/>
        <v>952934</v>
      </c>
      <c r="F48" s="82">
        <f>N40</f>
        <v>2229351</v>
      </c>
      <c r="G48" s="82">
        <f t="shared" si="14"/>
        <v>63.105615204105604</v>
      </c>
    </row>
    <row r="49" spans="3:7" ht="15.75">
      <c r="C49" s="82" t="str">
        <f>O2</f>
        <v>PG Diploma</v>
      </c>
      <c r="D49" s="82">
        <f t="shared" ref="D49:E49" si="18">O40</f>
        <v>65412</v>
      </c>
      <c r="E49" s="82">
        <f t="shared" si="18"/>
        <v>24014</v>
      </c>
      <c r="F49" s="82">
        <f>Q40</f>
        <v>89426</v>
      </c>
      <c r="G49" s="82">
        <f t="shared" si="14"/>
        <v>2.5313567694106256</v>
      </c>
    </row>
    <row r="50" spans="3:7" ht="15.75">
      <c r="C50" s="82" t="str">
        <f>R2</f>
        <v>Diploma</v>
      </c>
      <c r="D50" s="82">
        <f t="shared" ref="D50:E50" si="19">R40</f>
        <v>77106</v>
      </c>
      <c r="E50" s="82">
        <f t="shared" si="19"/>
        <v>50062</v>
      </c>
      <c r="F50" s="82">
        <f>T40</f>
        <v>127168</v>
      </c>
      <c r="G50" s="82">
        <f t="shared" si="14"/>
        <v>3.5997090069153317</v>
      </c>
    </row>
    <row r="51" spans="3:7" ht="15.75">
      <c r="C51" s="82" t="str">
        <f>U2</f>
        <v>Certificate</v>
      </c>
      <c r="D51" s="82">
        <f t="shared" ref="D51:E51" si="20">U40</f>
        <v>41014</v>
      </c>
      <c r="E51" s="82">
        <f t="shared" si="20"/>
        <v>45198</v>
      </c>
      <c r="F51" s="82">
        <f>W40</f>
        <v>86212</v>
      </c>
      <c r="G51" s="82">
        <f t="shared" si="14"/>
        <v>2.4403789703713556</v>
      </c>
    </row>
    <row r="52" spans="3:7" ht="15.75">
      <c r="C52" s="82" t="str">
        <f>X2</f>
        <v>Integrated</v>
      </c>
      <c r="D52" s="82">
        <f t="shared" ref="D52:E52" si="21">X40</f>
        <v>297</v>
      </c>
      <c r="E52" s="82">
        <f t="shared" si="21"/>
        <v>92</v>
      </c>
      <c r="F52" s="82">
        <f>Z40</f>
        <v>389</v>
      </c>
      <c r="G52" s="82">
        <f t="shared" si="14"/>
        <v>1.1011314196103296E-2</v>
      </c>
    </row>
    <row r="53" spans="3:7" ht="15.75">
      <c r="C53" s="82" t="s">
        <v>216</v>
      </c>
      <c r="D53" s="82">
        <f>SUM(D45:D52)</f>
        <v>1980666</v>
      </c>
      <c r="E53" s="82">
        <f t="shared" ref="E53:F53" si="22">SUM(E45:E52)</f>
        <v>1552064</v>
      </c>
      <c r="F53" s="82">
        <f t="shared" si="22"/>
        <v>3532730</v>
      </c>
    </row>
    <row r="54" spans="3:7" ht="15.75">
      <c r="C54" s="82"/>
      <c r="D54" s="82">
        <f>D53/$F$53%</f>
        <v>56.066158466681571</v>
      </c>
      <c r="E54" s="82">
        <f>E53/$F$53%</f>
        <v>43.933841533318422</v>
      </c>
    </row>
    <row r="55" spans="3:7">
      <c r="C55" s="122" t="s">
        <v>217</v>
      </c>
      <c r="D55" s="122">
        <f>F53/'4TotalEnr'!AC40%</f>
        <v>11.9232082651935</v>
      </c>
    </row>
  </sheetData>
  <mergeCells count="12">
    <mergeCell ref="O2:Q2"/>
    <mergeCell ref="R2:T2"/>
    <mergeCell ref="U2:W2"/>
    <mergeCell ref="X2:Z2"/>
    <mergeCell ref="AA2:AC2"/>
    <mergeCell ref="I2:K2"/>
    <mergeCell ref="L2:N2"/>
    <mergeCell ref="A40:B40"/>
    <mergeCell ref="A2:A3"/>
    <mergeCell ref="B2:B3"/>
    <mergeCell ref="C2:E2"/>
    <mergeCell ref="F2:H2"/>
  </mergeCells>
  <printOptions horizontalCentered="1"/>
  <pageMargins left="0.7" right="0.15" top="0.52" bottom="0.38" header="0.2" footer="0.16"/>
  <pageSetup paperSize="9" scale="89" firstPageNumber="15" orientation="portrait" useFirstPageNumber="1" r:id="rId1"/>
  <headerFooter>
    <oddFooter>&amp;L&amp;"Arial,Italic"&amp;9AISHE 2011-12&amp;CT-&amp;P</oddFooter>
  </headerFooter>
  <colBreaks count="2" manualBreakCount="2">
    <brk id="11" max="39" man="1"/>
    <brk id="20" max="1048575" man="1"/>
  </colBreaks>
</worksheet>
</file>

<file path=xl/worksheets/sheet31.xml><?xml version="1.0" encoding="utf-8"?>
<worksheet xmlns="http://schemas.openxmlformats.org/spreadsheetml/2006/main" xmlns:r="http://schemas.openxmlformats.org/officeDocument/2006/relationships">
  <dimension ref="A1:F37"/>
  <sheetViews>
    <sheetView view="pageBreakPreview" topLeftCell="E1" zoomScaleSheetLayoutView="100" workbookViewId="0">
      <selection activeCell="E19" sqref="E19"/>
    </sheetView>
  </sheetViews>
  <sheetFormatPr defaultRowHeight="12.75"/>
  <cols>
    <col min="1" max="1" width="5.42578125" style="56" customWidth="1"/>
    <col min="2" max="2" width="13.28515625" style="213" customWidth="1"/>
    <col min="3" max="3" width="33" style="56" customWidth="1"/>
    <col min="4" max="4" width="15.140625" style="56" customWidth="1"/>
    <col min="5" max="6" width="14.140625" style="56" customWidth="1"/>
    <col min="7" max="16384" width="9.140625" style="56"/>
  </cols>
  <sheetData>
    <row r="1" spans="1:6" ht="40.5" customHeight="1">
      <c r="A1" s="212" t="s">
        <v>86</v>
      </c>
      <c r="C1" s="211"/>
      <c r="E1" s="211"/>
      <c r="F1" s="211"/>
    </row>
    <row r="2" spans="1:6" ht="31.5">
      <c r="A2" s="57" t="s">
        <v>82</v>
      </c>
      <c r="B2" s="57" t="s">
        <v>148</v>
      </c>
      <c r="C2" s="57" t="s">
        <v>83</v>
      </c>
      <c r="D2" s="57" t="s">
        <v>149</v>
      </c>
      <c r="E2" s="57" t="s">
        <v>87</v>
      </c>
      <c r="F2" s="57" t="s">
        <v>116</v>
      </c>
    </row>
    <row r="3" spans="1:6" ht="18" customHeight="1">
      <c r="A3" s="58">
        <v>33</v>
      </c>
      <c r="B3" s="214" t="s">
        <v>146</v>
      </c>
      <c r="C3" s="59" t="s">
        <v>47</v>
      </c>
      <c r="D3" s="60">
        <f>SUMIF('39Pop2012'!$B$5:$B$39,C3,'39Pop2012'!$E$5:$E$39)</f>
        <v>23915128</v>
      </c>
      <c r="E3" s="60">
        <v>4049</v>
      </c>
      <c r="F3" s="60">
        <f>SUMIF('8CollegeEst'!$B$5:$B$39,C3,'8CollegeEst'!$E$5:$E$39)+SUMIF('8CollegeEst'!$B$5:$B$39,C3,'8CollegeEst'!$H$5:$H$39)+SUMIF('6CollegeAct'!$B$5:$B$39,C3,'6CollegeAct'!$AE$5:$AE$39)-SUMIF('6CollegeAct'!$B$5:$B$39,C3,'6CollegeAct'!$M$5:$M$39)-SUMIF('6CollegeAct'!$B$5:$B$39,C3,'6CollegeAct'!$P$5:$P$39)</f>
        <v>3873254</v>
      </c>
    </row>
    <row r="4" spans="1:6" ht="18" customHeight="1">
      <c r="A4" s="58">
        <v>21</v>
      </c>
      <c r="B4" s="214" t="s">
        <v>147</v>
      </c>
      <c r="C4" s="59" t="s">
        <v>34</v>
      </c>
      <c r="D4" s="60">
        <f>SUMIF('39Pop2012'!$B$5:$B$39,C4,'39Pop2012'!$E$5:$E$39)</f>
        <v>0</v>
      </c>
      <c r="E4" s="60">
        <v>4512</v>
      </c>
      <c r="F4" s="60">
        <f>SUMIF('8CollegeEst'!$B$5:$B$39,C4,'8CollegeEst'!$E$5:$E$39)+SUMIF('8CollegeEst'!$B$5:$B$39,C4,'8CollegeEst'!$H$5:$H$39)+SUMIF('6CollegeAct'!$B$5:$B$39,C4,'6CollegeAct'!$AE$5:$AE$39)-SUMIF('6CollegeAct'!$B$5:$B$39,C4,'6CollegeAct'!$M$5:$M$39)-SUMIF('6CollegeAct'!$B$5:$B$39,C4,'6CollegeAct'!$P$5:$P$39)</f>
        <v>2448891</v>
      </c>
    </row>
    <row r="5" spans="1:6" ht="18" customHeight="1">
      <c r="A5" s="58">
        <v>5</v>
      </c>
      <c r="B5" s="214" t="s">
        <v>145</v>
      </c>
      <c r="C5" s="59" t="s">
        <v>18</v>
      </c>
      <c r="D5" s="60">
        <f>SUMIF('39Pop2012'!$B$5:$B$39,C5,'39Pop2012'!$E$5:$E$39)</f>
        <v>10617545</v>
      </c>
      <c r="E5" s="60">
        <v>629</v>
      </c>
      <c r="F5" s="60">
        <f>SUMIF('8CollegeEst'!$B$5:$B$39,C5,'8CollegeEst'!$E$5:$E$39)+SUMIF('8CollegeEst'!$B$5:$B$39,C5,'8CollegeEst'!$H$5:$H$39)+SUMIF('6CollegeAct'!$B$5:$B$39,C5,'6CollegeAct'!$AE$5:$AE$39)-SUMIF('6CollegeAct'!$B$5:$B$39,C5,'6CollegeAct'!$M$5:$M$39)-SUMIF('6CollegeAct'!$B$5:$B$39,C5,'6CollegeAct'!$P$5:$P$39)</f>
        <v>1030626</v>
      </c>
    </row>
    <row r="6" spans="1:6" ht="18" customHeight="1">
      <c r="A6" s="58">
        <v>35</v>
      </c>
      <c r="B6" s="214" t="s">
        <v>145</v>
      </c>
      <c r="C6" s="59" t="s">
        <v>48</v>
      </c>
      <c r="D6" s="60">
        <f>SUMIF('39Pop2012'!$B$5:$B$39,C6,'39Pop2012'!$E$5:$E$39)</f>
        <v>10957156</v>
      </c>
      <c r="E6" s="60">
        <v>857</v>
      </c>
      <c r="F6" s="60">
        <f>SUMIF('8CollegeEst'!$B$5:$B$39,C6,'8CollegeEst'!$E$5:$E$39)+SUMIF('8CollegeEst'!$B$5:$B$39,C6,'8CollegeEst'!$H$5:$H$39)+SUMIF('6CollegeAct'!$B$5:$B$39,C6,'6CollegeAct'!$AE$5:$AE$39)-SUMIF('6CollegeAct'!$B$5:$B$39,C6,'6CollegeAct'!$M$5:$M$39)-SUMIF('6CollegeAct'!$B$5:$B$39,C6,'6CollegeAct'!$P$5:$P$39)</f>
        <v>1358603</v>
      </c>
    </row>
    <row r="7" spans="1:6" ht="18" customHeight="1">
      <c r="A7" s="58">
        <v>2</v>
      </c>
      <c r="B7" s="214" t="s">
        <v>143</v>
      </c>
      <c r="C7" s="59" t="s">
        <v>15</v>
      </c>
      <c r="D7" s="60">
        <f>SUMIF('39Pop2012'!$B$5:$B$39,C7,'39Pop2012'!$E$5:$E$39)</f>
        <v>9935857</v>
      </c>
      <c r="E7" s="60">
        <v>4780</v>
      </c>
      <c r="F7" s="60">
        <f>SUMIF('8CollegeEst'!$B$5:$B$39,C7,'8CollegeEst'!$E$5:$E$39)+SUMIF('8CollegeEst'!$B$5:$B$39,C7,'8CollegeEst'!$H$5:$H$39)+SUMIF('6CollegeAct'!$B$5:$B$39,C7,'6CollegeAct'!$AE$5:$AE$39)-SUMIF('6CollegeAct'!$B$5:$B$39,C7,'6CollegeAct'!$M$5:$M$39)-SUMIF('6CollegeAct'!$B$5:$B$39,C7,'6CollegeAct'!$P$5:$P$39)</f>
        <v>2043753</v>
      </c>
    </row>
    <row r="8" spans="1:6" ht="18" customHeight="1">
      <c r="A8" s="58">
        <v>20</v>
      </c>
      <c r="B8" s="214" t="s">
        <v>146</v>
      </c>
      <c r="C8" s="59" t="s">
        <v>33</v>
      </c>
      <c r="D8" s="60">
        <f>SUMIF('39Pop2012'!$B$5:$B$39,C8,'39Pop2012'!$E$5:$E$39)</f>
        <v>8608497</v>
      </c>
      <c r="E8" s="60">
        <v>2009</v>
      </c>
      <c r="F8" s="60">
        <f>SUMIF('8CollegeEst'!$B$5:$B$39,C8,'8CollegeEst'!$E$5:$E$39)+SUMIF('8CollegeEst'!$B$5:$B$39,C8,'8CollegeEst'!$H$5:$H$39)+SUMIF('6CollegeAct'!$B$5:$B$39,C8,'6CollegeAct'!$AE$5:$AE$39)-SUMIF('6CollegeAct'!$B$5:$B$39,C8,'6CollegeAct'!$M$5:$M$39)-SUMIF('6CollegeAct'!$B$5:$B$39,C8,'6CollegeAct'!$P$5:$P$39)</f>
        <v>1221519</v>
      </c>
    </row>
    <row r="9" spans="1:6" ht="18" customHeight="1">
      <c r="A9" s="58">
        <v>29</v>
      </c>
      <c r="B9" s="214" t="s">
        <v>147</v>
      </c>
      <c r="C9" s="59" t="s">
        <v>42</v>
      </c>
      <c r="D9" s="60">
        <f>SUMIF('39Pop2012'!$B$5:$B$39,C9,'39Pop2012'!$E$5:$E$39)</f>
        <v>8376323</v>
      </c>
      <c r="E9" s="60">
        <v>2435</v>
      </c>
      <c r="F9" s="60">
        <f>SUMIF('8CollegeEst'!$B$5:$B$39,C9,'8CollegeEst'!$E$5:$E$39)+SUMIF('8CollegeEst'!$B$5:$B$39,C9,'8CollegeEst'!$H$5:$H$39)+SUMIF('6CollegeAct'!$B$5:$B$39,C9,'6CollegeAct'!$AE$5:$AE$39)-SUMIF('6CollegeAct'!$B$5:$B$39,C9,'6CollegeAct'!$M$5:$M$39)-SUMIF('6CollegeAct'!$B$5:$B$39,C9,'6CollegeAct'!$P$5:$P$39)</f>
        <v>1318784</v>
      </c>
    </row>
    <row r="10" spans="1:6" ht="18" customHeight="1">
      <c r="A10" s="58">
        <v>31</v>
      </c>
      <c r="B10" s="214" t="s">
        <v>143</v>
      </c>
      <c r="C10" s="59" t="s">
        <v>44</v>
      </c>
      <c r="D10" s="60">
        <f>SUMIF('39Pop2012'!$B$5:$B$39,C10,'39Pop2012'!$E$5:$E$39)</f>
        <v>7648115</v>
      </c>
      <c r="E10" s="60">
        <v>1985</v>
      </c>
      <c r="F10" s="60">
        <f>SUMIF('8CollegeEst'!$B$5:$B$39,C10,'8CollegeEst'!$E$5:$E$39)+SUMIF('8CollegeEst'!$B$5:$B$39,C10,'8CollegeEst'!$H$5:$H$39)+SUMIF('6CollegeAct'!$B$5:$B$39,C10,'6CollegeAct'!$AE$5:$AE$39)-SUMIF('6CollegeAct'!$B$5:$B$39,C10,'6CollegeAct'!$M$5:$M$39)-SUMIF('6CollegeAct'!$B$5:$B$39,C10,'6CollegeAct'!$P$5:$P$39)</f>
        <v>1918933</v>
      </c>
    </row>
    <row r="11" spans="1:6" ht="15.75">
      <c r="A11" s="58">
        <v>17</v>
      </c>
      <c r="B11" s="214" t="s">
        <v>143</v>
      </c>
      <c r="C11" s="59" t="s">
        <v>30</v>
      </c>
      <c r="D11" s="60">
        <f>SUMIF('39Pop2012'!$B$5:$B$39,C11,'39Pop2012'!$E$5:$E$39)</f>
        <v>7331743</v>
      </c>
      <c r="E11" s="60">
        <v>3098</v>
      </c>
      <c r="F11" s="60">
        <f>SUMIF('8CollegeEst'!$B$5:$B$39,C11,'8CollegeEst'!$E$5:$E$39)+SUMIF('8CollegeEst'!$B$5:$B$39,C11,'8CollegeEst'!$H$5:$H$39)+SUMIF('6CollegeAct'!$B$5:$B$39,C11,'6CollegeAct'!$AE$5:$AE$39)-SUMIF('6CollegeAct'!$B$5:$B$39,C11,'6CollegeAct'!$M$5:$M$39)-SUMIF('6CollegeAct'!$B$5:$B$39,C11,'6CollegeAct'!$P$5:$P$39)</f>
        <v>1290134</v>
      </c>
    </row>
    <row r="12" spans="1:6" ht="18" customHeight="1">
      <c r="A12" s="58">
        <v>12</v>
      </c>
      <c r="B12" s="214" t="s">
        <v>147</v>
      </c>
      <c r="C12" s="59" t="s">
        <v>25</v>
      </c>
      <c r="D12" s="60">
        <f>SUMIF('39Pop2012'!$B$5:$B$39,C12,'39Pop2012'!$E$5:$E$39)</f>
        <v>7133441</v>
      </c>
      <c r="E12" s="60">
        <v>1815</v>
      </c>
      <c r="F12" s="60">
        <f>SUMIF('8CollegeEst'!$B$5:$B$39,C12,'8CollegeEst'!$E$5:$E$39)+SUMIF('8CollegeEst'!$B$5:$B$39,C12,'8CollegeEst'!$H$5:$H$39)+SUMIF('6CollegeAct'!$B$5:$B$39,C12,'6CollegeAct'!$AE$5:$AE$39)-SUMIF('6CollegeAct'!$B$5:$B$39,C12,'6CollegeAct'!$M$5:$M$39)-SUMIF('6CollegeAct'!$B$5:$B$39,C12,'6CollegeAct'!$P$5:$P$39)</f>
        <v>1066580</v>
      </c>
    </row>
    <row r="13" spans="1:6" ht="15.75">
      <c r="A13" s="58">
        <v>26</v>
      </c>
      <c r="B13" s="214" t="s">
        <v>145</v>
      </c>
      <c r="C13" s="59" t="s">
        <v>39</v>
      </c>
      <c r="D13" s="60">
        <f>SUMIF('39Pop2012'!$B$5:$B$39,C13,'39Pop2012'!$E$5:$E$39)</f>
        <v>4700392</v>
      </c>
      <c r="E13" s="60">
        <v>1089</v>
      </c>
      <c r="F13" s="60">
        <f>SUMIF('8CollegeEst'!$B$5:$B$39,C13,'8CollegeEst'!$E$5:$E$39)+SUMIF('8CollegeEst'!$B$5:$B$39,C13,'8CollegeEst'!$H$5:$H$39)+SUMIF('6CollegeAct'!$B$5:$B$39,C13,'6CollegeAct'!$AE$5:$AE$39)-SUMIF('6CollegeAct'!$B$5:$B$39,C13,'6CollegeAct'!$M$5:$M$39)-SUMIF('6CollegeAct'!$B$5:$B$39,C13,'6CollegeAct'!$P$5:$P$39)</f>
        <v>573897</v>
      </c>
    </row>
    <row r="14" spans="1:6" ht="15.75">
      <c r="A14" s="58">
        <v>16</v>
      </c>
      <c r="B14" s="214" t="s">
        <v>145</v>
      </c>
      <c r="C14" s="59" t="s">
        <v>29</v>
      </c>
      <c r="D14" s="60">
        <f>SUMIF('39Pop2012'!$B$5:$B$39,C14,'39Pop2012'!$E$5:$E$39)</f>
        <v>3634055</v>
      </c>
      <c r="E14" s="60">
        <v>187</v>
      </c>
      <c r="F14" s="60">
        <f>SUMIF('8CollegeEst'!$B$5:$B$39,C14,'8CollegeEst'!$E$5:$E$39)+SUMIF('8CollegeEst'!$B$5:$B$39,C14,'8CollegeEst'!$H$5:$H$39)+SUMIF('6CollegeAct'!$B$5:$B$39,C14,'6CollegeAct'!$AE$5:$AE$39)-SUMIF('6CollegeAct'!$B$5:$B$39,C14,'6CollegeAct'!$M$5:$M$39)-SUMIF('6CollegeAct'!$B$5:$B$39,C14,'6CollegeAct'!$P$5:$P$39)</f>
        <v>308297</v>
      </c>
    </row>
    <row r="15" spans="1:6" ht="15.75">
      <c r="A15" s="58">
        <v>4</v>
      </c>
      <c r="B15" s="214" t="s">
        <v>144</v>
      </c>
      <c r="C15" s="59" t="s">
        <v>17</v>
      </c>
      <c r="D15" s="60">
        <f>SUMIF('39Pop2012'!$B$5:$B$39,C15,'39Pop2012'!$E$5:$E$39)</f>
        <v>3646882</v>
      </c>
      <c r="E15" s="60">
        <v>485</v>
      </c>
      <c r="F15" s="60">
        <f>SUMIF('8CollegeEst'!$B$5:$B$39,C15,'8CollegeEst'!$E$5:$E$39)+SUMIF('8CollegeEst'!$B$5:$B$39,C15,'8CollegeEst'!$H$5:$H$39)+SUMIF('6CollegeAct'!$B$5:$B$39,C15,'6CollegeAct'!$AE$5:$AE$39)-SUMIF('6CollegeAct'!$B$5:$B$39,C15,'6CollegeAct'!$M$5:$M$39)-SUMIF('6CollegeAct'!$B$5:$B$39,C15,'6CollegeAct'!$P$5:$P$39)</f>
        <v>321022</v>
      </c>
    </row>
    <row r="16" spans="1:6" ht="15.75">
      <c r="A16" s="58">
        <v>18</v>
      </c>
      <c r="B16" s="214" t="s">
        <v>143</v>
      </c>
      <c r="C16" s="59" t="s">
        <v>31</v>
      </c>
      <c r="D16" s="60">
        <f>SUMIF('39Pop2012'!$B$5:$B$39,C16,'39Pop2012'!$E$5:$E$39)</f>
        <v>3139573</v>
      </c>
      <c r="E16" s="60">
        <v>962</v>
      </c>
      <c r="F16" s="60">
        <f>SUMIF('8CollegeEst'!$B$5:$B$39,C16,'8CollegeEst'!$E$5:$E$39)+SUMIF('8CollegeEst'!$B$5:$B$39,C16,'8CollegeEst'!$H$5:$H$39)+SUMIF('6CollegeAct'!$B$5:$B$39,C16,'6CollegeAct'!$AE$5:$AE$39)-SUMIF('6CollegeAct'!$B$5:$B$39,C16,'6CollegeAct'!$M$5:$M$39)-SUMIF('6CollegeAct'!$B$5:$B$39,C16,'6CollegeAct'!$P$5:$P$39)</f>
        <v>519670</v>
      </c>
    </row>
    <row r="17" spans="1:6" ht="15.75">
      <c r="A17" s="58">
        <v>28</v>
      </c>
      <c r="B17" s="214" t="s">
        <v>146</v>
      </c>
      <c r="C17" s="59" t="s">
        <v>41</v>
      </c>
      <c r="D17" s="60">
        <f>SUMIF('39Pop2012'!$B$5:$B$39,C17,'39Pop2012'!$E$5:$E$39)</f>
        <v>3378090</v>
      </c>
      <c r="E17" s="60">
        <v>956</v>
      </c>
      <c r="F17" s="60">
        <f>SUMIF('8CollegeEst'!$B$5:$B$39,C17,'8CollegeEst'!$E$5:$E$39)+SUMIF('8CollegeEst'!$B$5:$B$39,C17,'8CollegeEst'!$H$5:$H$39)+SUMIF('6CollegeAct'!$B$5:$B$39,C17,'6CollegeAct'!$AE$5:$AE$39)-SUMIF('6CollegeAct'!$B$5:$B$39,C17,'6CollegeAct'!$M$5:$M$39)-SUMIF('6CollegeAct'!$B$5:$B$39,C17,'6CollegeAct'!$P$5:$P$39)</f>
        <v>558545</v>
      </c>
    </row>
    <row r="18" spans="1:6" ht="15.75">
      <c r="A18" s="58">
        <v>13</v>
      </c>
      <c r="B18" s="214" t="s">
        <v>146</v>
      </c>
      <c r="C18" s="59" t="s">
        <v>26</v>
      </c>
      <c r="D18" s="60">
        <f>SUMIF('39Pop2012'!$B$5:$B$39,C18,'39Pop2012'!$E$5:$E$39)</f>
        <v>3184786</v>
      </c>
      <c r="E18" s="60">
        <v>1054</v>
      </c>
      <c r="F18" s="60">
        <f>SUMIF('8CollegeEst'!$B$5:$B$39,C18,'8CollegeEst'!$E$5:$E$39)+SUMIF('8CollegeEst'!$B$5:$B$39,C18,'8CollegeEst'!$H$5:$H$39)+SUMIF('6CollegeAct'!$B$5:$B$39,C18,'6CollegeAct'!$AE$5:$AE$39)-SUMIF('6CollegeAct'!$B$5:$B$39,C18,'6CollegeAct'!$M$5:$M$39)-SUMIF('6CollegeAct'!$B$5:$B$39,C18,'6CollegeAct'!$P$5:$P$39)</f>
        <v>743540</v>
      </c>
    </row>
    <row r="19" spans="1:6" ht="15.75">
      <c r="A19" s="58">
        <v>7</v>
      </c>
      <c r="B19" s="214" t="s">
        <v>145</v>
      </c>
      <c r="C19" s="59" t="s">
        <v>56</v>
      </c>
      <c r="D19" s="60">
        <f>SUMIF('39Pop2012'!$B$5:$B$39,C19,'39Pop2012'!$E$5:$E$39)</f>
        <v>0</v>
      </c>
      <c r="E19" s="60">
        <v>574</v>
      </c>
      <c r="F19" s="60">
        <f>SUMIF('8CollegeEst'!$B$5:$B$39,C19,'8CollegeEst'!$E$5:$E$39)+SUMIF('8CollegeEst'!$B$5:$B$39,C19,'8CollegeEst'!$H$5:$H$39)+SUMIF('6CollegeAct'!$B$5:$B$39,C19,'6CollegeAct'!$AE$5:$AE$39)-SUMIF('6CollegeAct'!$B$5:$B$39,C19,'6CollegeAct'!$M$5:$M$39)-SUMIF('6CollegeAct'!$B$5:$B$39,C19,'6CollegeAct'!$P$5:$P$39)</f>
        <v>293629</v>
      </c>
    </row>
    <row r="20" spans="1:6" ht="15.75">
      <c r="A20" s="58">
        <v>10</v>
      </c>
      <c r="B20" s="214" t="s">
        <v>146</v>
      </c>
      <c r="C20" s="59" t="s">
        <v>23</v>
      </c>
      <c r="D20" s="60">
        <f>SUMIF('39Pop2012'!$B$5:$B$39,C20,'39Pop2012'!$E$5:$E$39)</f>
        <v>2148286</v>
      </c>
      <c r="E20" s="60">
        <v>184</v>
      </c>
      <c r="F20" s="60">
        <f>SUMIF('8CollegeEst'!$B$5:$B$39,C20,'8CollegeEst'!$E$5:$E$39)+SUMIF('8CollegeEst'!$B$5:$B$39,C20,'8CollegeEst'!$H$5:$H$39)+SUMIF('6CollegeAct'!$B$5:$B$39,C20,'6CollegeAct'!$AE$5:$AE$39)-SUMIF('6CollegeAct'!$B$5:$B$39,C20,'6CollegeAct'!$M$5:$M$39)-SUMIF('6CollegeAct'!$B$5:$B$39,C20,'6CollegeAct'!$P$5:$P$39)</f>
        <v>178362</v>
      </c>
    </row>
    <row r="21" spans="1:6" ht="15.75">
      <c r="A21" s="58">
        <v>15</v>
      </c>
      <c r="B21" s="214" t="s">
        <v>146</v>
      </c>
      <c r="C21" s="59" t="s">
        <v>57</v>
      </c>
      <c r="D21" s="60">
        <f>SUMIF('39Pop2012'!$B$5:$B$39,C21,'39Pop2012'!$E$5:$E$39)</f>
        <v>1406646</v>
      </c>
      <c r="E21" s="60">
        <v>216</v>
      </c>
      <c r="F21" s="60">
        <f>SUMIF('8CollegeEst'!$B$5:$B$39,C21,'8CollegeEst'!$E$5:$E$39)+SUMIF('8CollegeEst'!$B$5:$B$39,C21,'8CollegeEst'!$H$5:$H$39)+SUMIF('6CollegeAct'!$B$5:$B$39,C21,'6CollegeAct'!$AE$5:$AE$39)-SUMIF('6CollegeAct'!$B$5:$B$39,C21,'6CollegeAct'!$M$5:$M$39)-SUMIF('6CollegeAct'!$B$5:$B$39,C21,'6CollegeAct'!$P$5:$P$39)</f>
        <v>253176</v>
      </c>
    </row>
    <row r="22" spans="1:6" ht="15.75">
      <c r="A22" s="58">
        <v>34</v>
      </c>
      <c r="B22" s="214" t="s">
        <v>146</v>
      </c>
      <c r="C22" s="59" t="s">
        <v>58</v>
      </c>
      <c r="D22" s="60">
        <f>SUMIF('39Pop2012'!$B$5:$B$39,C22,'39Pop2012'!$E$5:$E$39)</f>
        <v>0</v>
      </c>
      <c r="E22" s="60">
        <v>346</v>
      </c>
      <c r="F22" s="60">
        <f>SUMIF('8CollegeEst'!$B$5:$B$39,C22,'8CollegeEst'!$E$5:$E$39)+SUMIF('8CollegeEst'!$B$5:$B$39,C22,'8CollegeEst'!$H$5:$H$39)+SUMIF('6CollegeAct'!$B$5:$B$39,C22,'6CollegeAct'!$AE$5:$AE$39)-SUMIF('6CollegeAct'!$B$5:$B$39,C22,'6CollegeAct'!$M$5:$M$39)-SUMIF('6CollegeAct'!$B$5:$B$39,C22,'6CollegeAct'!$P$5:$P$39)</f>
        <v>303083</v>
      </c>
    </row>
    <row r="23" spans="1:6" ht="15.75">
      <c r="A23" s="58">
        <v>14</v>
      </c>
      <c r="B23" s="214" t="s">
        <v>146</v>
      </c>
      <c r="C23" s="59" t="s">
        <v>27</v>
      </c>
      <c r="D23" s="60">
        <f>SUMIF('39Pop2012'!$B$5:$B$39,C23,'39Pop2012'!$E$5:$E$39)</f>
        <v>772064</v>
      </c>
      <c r="E23" s="60">
        <v>297</v>
      </c>
      <c r="F23" s="60">
        <f>SUMIF('8CollegeEst'!$B$5:$B$39,C23,'8CollegeEst'!$E$5:$E$39)+SUMIF('8CollegeEst'!$B$5:$B$39,C23,'8CollegeEst'!$H$5:$H$39)+SUMIF('6CollegeAct'!$B$5:$B$39,C23,'6CollegeAct'!$AE$5:$AE$39)-SUMIF('6CollegeAct'!$B$5:$B$39,C23,'6CollegeAct'!$M$5:$M$39)-SUMIF('6CollegeAct'!$B$5:$B$39,C23,'6CollegeAct'!$P$5:$P$39)</f>
        <v>116084</v>
      </c>
    </row>
    <row r="24" spans="1:6" ht="15.75">
      <c r="A24" s="58">
        <v>32</v>
      </c>
      <c r="B24" s="214" t="s">
        <v>144</v>
      </c>
      <c r="C24" s="59" t="s">
        <v>45</v>
      </c>
      <c r="D24" s="60">
        <f>SUMIF('39Pop2012'!$B$5:$B$39,C24,'39Pop2012'!$E$5:$E$39)</f>
        <v>446984</v>
      </c>
      <c r="E24" s="60">
        <v>36</v>
      </c>
      <c r="F24" s="60">
        <f>SUMIF('8CollegeEst'!$B$5:$B$39,C24,'8CollegeEst'!$E$5:$E$39)+SUMIF('8CollegeEst'!$B$5:$B$39,C24,'8CollegeEst'!$H$5:$H$39)+SUMIF('6CollegeAct'!$B$5:$B$39,C24,'6CollegeAct'!$AE$5:$AE$39)-SUMIF('6CollegeAct'!$B$5:$B$39,C24,'6CollegeAct'!$M$5:$M$39)-SUMIF('6CollegeAct'!$B$5:$B$39,C24,'6CollegeAct'!$P$5:$P$39)</f>
        <v>44141</v>
      </c>
    </row>
    <row r="25" spans="1:6" ht="15.75">
      <c r="A25" s="58">
        <v>23</v>
      </c>
      <c r="B25" s="214" t="s">
        <v>144</v>
      </c>
      <c r="C25" s="59" t="s">
        <v>36</v>
      </c>
      <c r="D25" s="60">
        <f>SUMIF('39Pop2012'!$B$5:$B$39,C25,'39Pop2012'!$E$5:$E$39)</f>
        <v>350964</v>
      </c>
      <c r="E25" s="60">
        <v>61</v>
      </c>
      <c r="F25" s="60">
        <f>SUMIF('8CollegeEst'!$B$5:$B$39,C25,'8CollegeEst'!$E$5:$E$39)+SUMIF('8CollegeEst'!$B$5:$B$39,C25,'8CollegeEst'!$H$5:$H$39)+SUMIF('6CollegeAct'!$B$5:$B$39,C25,'6CollegeAct'!$AE$5:$AE$39)-SUMIF('6CollegeAct'!$B$5:$B$39,C25,'6CollegeAct'!$M$5:$M$39)-SUMIF('6CollegeAct'!$B$5:$B$39,C25,'6CollegeAct'!$P$5:$P$39)</f>
        <v>48087</v>
      </c>
    </row>
    <row r="26" spans="1:6" ht="15.75">
      <c r="A26" s="58">
        <v>22</v>
      </c>
      <c r="B26" s="214" t="s">
        <v>144</v>
      </c>
      <c r="C26" s="59" t="s">
        <v>35</v>
      </c>
      <c r="D26" s="60">
        <f>SUMIF('39Pop2012'!$B$5:$B$39,C26,'39Pop2012'!$E$5:$E$39)</f>
        <v>296328</v>
      </c>
      <c r="E26" s="60">
        <v>78</v>
      </c>
      <c r="F26" s="60">
        <f>SUMIF('8CollegeEst'!$B$5:$B$39,C26,'8CollegeEst'!$E$5:$E$39)+SUMIF('8CollegeEst'!$B$5:$B$39,C26,'8CollegeEst'!$H$5:$H$39)+SUMIF('6CollegeAct'!$B$5:$B$39,C26,'6CollegeAct'!$AE$5:$AE$39)-SUMIF('6CollegeAct'!$B$5:$B$39,C26,'6CollegeAct'!$M$5:$M$39)-SUMIF('6CollegeAct'!$B$5:$B$39,C26,'6CollegeAct'!$P$5:$P$39)</f>
        <v>81732</v>
      </c>
    </row>
    <row r="27" spans="1:6" ht="15.75">
      <c r="A27" s="58">
        <v>25</v>
      </c>
      <c r="B27" s="214" t="s">
        <v>144</v>
      </c>
      <c r="C27" s="59" t="s">
        <v>38</v>
      </c>
      <c r="D27" s="60">
        <f>SUMIF('39Pop2012'!$B$5:$B$39,C27,'39Pop2012'!$E$5:$E$39)</f>
        <v>252338</v>
      </c>
      <c r="E27" s="60">
        <v>52</v>
      </c>
      <c r="F27" s="60">
        <f>SUMIF('8CollegeEst'!$B$5:$B$39,C27,'8CollegeEst'!$E$5:$E$39)+SUMIF('8CollegeEst'!$B$5:$B$39,C27,'8CollegeEst'!$H$5:$H$39)+SUMIF('6CollegeAct'!$B$5:$B$39,C27,'6CollegeAct'!$AE$5:$AE$39)-SUMIF('6CollegeAct'!$B$5:$B$39,C27,'6CollegeAct'!$M$5:$M$39)-SUMIF('6CollegeAct'!$B$5:$B$39,C27,'6CollegeAct'!$P$5:$P$39)</f>
        <v>22042</v>
      </c>
    </row>
    <row r="28" spans="1:6" ht="15.75">
      <c r="A28" s="58">
        <v>11</v>
      </c>
      <c r="B28" s="214" t="s">
        <v>147</v>
      </c>
      <c r="C28" s="59" t="s">
        <v>24</v>
      </c>
      <c r="D28" s="60">
        <f>SUMIF('39Pop2012'!$B$5:$B$39,C28,'39Pop2012'!$E$5:$E$39)</f>
        <v>159132</v>
      </c>
      <c r="E28" s="60">
        <v>47</v>
      </c>
      <c r="F28" s="60">
        <f>SUMIF('8CollegeEst'!$B$5:$B$39,C28,'8CollegeEst'!$E$5:$E$39)+SUMIF('8CollegeEst'!$B$5:$B$39,C28,'8CollegeEst'!$H$5:$H$39)+SUMIF('6CollegeAct'!$B$5:$B$39,C28,'6CollegeAct'!$AE$5:$AE$39)-SUMIF('6CollegeAct'!$B$5:$B$39,C28,'6CollegeAct'!$M$5:$M$39)-SUMIF('6CollegeAct'!$B$5:$B$39,C28,'6CollegeAct'!$P$5:$P$39)</f>
        <v>26965</v>
      </c>
    </row>
    <row r="29" spans="1:6" ht="15.75">
      <c r="A29" s="58">
        <v>3</v>
      </c>
      <c r="B29" s="214" t="s">
        <v>144</v>
      </c>
      <c r="C29" s="59" t="s">
        <v>16</v>
      </c>
      <c r="D29" s="60">
        <f>SUMIF('39Pop2012'!$B$5:$B$39,C29,'39Pop2012'!$E$5:$E$39)</f>
        <v>165162</v>
      </c>
      <c r="E29" s="60">
        <v>19</v>
      </c>
      <c r="F29" s="60">
        <f>SUMIF('8CollegeEst'!$B$5:$B$39,C29,'8CollegeEst'!$E$5:$E$39)+SUMIF('8CollegeEst'!$B$5:$B$39,C29,'8CollegeEst'!$H$5:$H$39)+SUMIF('6CollegeAct'!$B$5:$B$39,C29,'6CollegeAct'!$AE$5:$AE$39)-SUMIF('6CollegeAct'!$B$5:$B$39,C29,'6CollegeAct'!$M$5:$M$39)-SUMIF('6CollegeAct'!$B$5:$B$39,C29,'6CollegeAct'!$P$5:$P$39)</f>
        <v>21849</v>
      </c>
    </row>
    <row r="30" spans="1:6" ht="15.75">
      <c r="A30" s="58">
        <v>27</v>
      </c>
      <c r="B30" s="214" t="s">
        <v>142</v>
      </c>
      <c r="C30" s="59" t="s">
        <v>40</v>
      </c>
      <c r="D30" s="60">
        <f>SUMIF('39Pop2012'!$B$5:$B$39,C30,'39Pop2012'!$E$5:$E$39)</f>
        <v>135470</v>
      </c>
      <c r="E30" s="60">
        <v>82</v>
      </c>
      <c r="F30" s="60">
        <f>SUMIF('8CollegeEst'!$B$5:$B$39,C30,'8CollegeEst'!$E$5:$E$39)+SUMIF('8CollegeEst'!$B$5:$B$39,C30,'8CollegeEst'!$H$5:$H$39)+SUMIF('6CollegeAct'!$B$5:$B$39,C30,'6CollegeAct'!$AE$5:$AE$39)-SUMIF('6CollegeAct'!$B$5:$B$39,C30,'6CollegeAct'!$M$5:$M$39)-SUMIF('6CollegeAct'!$B$5:$B$39,C30,'6CollegeAct'!$P$5:$P$39)</f>
        <v>35999</v>
      </c>
    </row>
    <row r="31" spans="1:6" ht="15.75">
      <c r="A31" s="58">
        <v>6</v>
      </c>
      <c r="B31" s="214" t="s">
        <v>142</v>
      </c>
      <c r="C31" s="59" t="s">
        <v>19</v>
      </c>
      <c r="D31" s="60">
        <f>SUMIF('39Pop2012'!$B$5:$B$39,C31,'39Pop2012'!$E$5:$E$39)</f>
        <v>152168</v>
      </c>
      <c r="E31" s="60">
        <v>27</v>
      </c>
      <c r="F31" s="60">
        <f>SUMIF('8CollegeEst'!$B$5:$B$39,C31,'8CollegeEst'!$E$5:$E$39)+SUMIF('8CollegeEst'!$B$5:$B$39,C31,'8CollegeEst'!$H$5:$H$39)+SUMIF('6CollegeAct'!$B$5:$B$39,C31,'6CollegeAct'!$AE$5:$AE$39)-SUMIF('6CollegeAct'!$B$5:$B$39,C31,'6CollegeAct'!$M$5:$M$39)-SUMIF('6CollegeAct'!$B$5:$B$39,C31,'6CollegeAct'!$P$5:$P$39)</f>
        <v>36318</v>
      </c>
    </row>
    <row r="32" spans="1:6" ht="15.75">
      <c r="A32" s="58">
        <v>24</v>
      </c>
      <c r="B32" s="214" t="s">
        <v>144</v>
      </c>
      <c r="C32" s="59" t="s">
        <v>37</v>
      </c>
      <c r="D32" s="60">
        <f>SUMIF('39Pop2012'!$B$5:$B$39,C32,'39Pop2012'!$E$5:$E$39)</f>
        <v>133067</v>
      </c>
      <c r="E32" s="60">
        <v>29</v>
      </c>
      <c r="F32" s="60">
        <f>SUMIF('8CollegeEst'!$B$5:$B$39,C32,'8CollegeEst'!$E$5:$E$39)+SUMIF('8CollegeEst'!$B$5:$B$39,C32,'8CollegeEst'!$H$5:$H$39)+SUMIF('6CollegeAct'!$B$5:$B$39,C32,'6CollegeAct'!$AE$5:$AE$39)-SUMIF('6CollegeAct'!$B$5:$B$39,C32,'6CollegeAct'!$M$5:$M$39)-SUMIF('6CollegeAct'!$B$5:$B$39,C32,'6CollegeAct'!$P$5:$P$39)</f>
        <v>19663</v>
      </c>
    </row>
    <row r="33" spans="1:6" ht="15.75">
      <c r="A33" s="58">
        <v>30</v>
      </c>
      <c r="B33" s="214" t="s">
        <v>144</v>
      </c>
      <c r="C33" s="59" t="s">
        <v>43</v>
      </c>
      <c r="D33" s="60">
        <f>SUMIF('39Pop2012'!$B$5:$B$39,C33,'39Pop2012'!$E$5:$E$39)</f>
        <v>80169</v>
      </c>
      <c r="E33" s="60">
        <v>11</v>
      </c>
      <c r="F33" s="60">
        <f>SUMIF('8CollegeEst'!$B$5:$B$39,C33,'8CollegeEst'!$E$5:$E$39)+SUMIF('8CollegeEst'!$B$5:$B$39,C33,'8CollegeEst'!$H$5:$H$39)+SUMIF('6CollegeAct'!$B$5:$B$39,C33,'6CollegeAct'!$AE$5:$AE$39)-SUMIF('6CollegeAct'!$B$5:$B$39,C33,'6CollegeAct'!$M$5:$M$39)-SUMIF('6CollegeAct'!$B$5:$B$39,C33,'6CollegeAct'!$P$5:$P$39)</f>
        <v>5403</v>
      </c>
    </row>
    <row r="34" spans="1:6" ht="15.75">
      <c r="A34" s="58">
        <v>1</v>
      </c>
      <c r="B34" s="214" t="s">
        <v>142</v>
      </c>
      <c r="C34" s="59" t="s">
        <v>55</v>
      </c>
      <c r="D34" s="60">
        <f>SUMIF('39Pop2012'!$B$5:$B$39,C34,'39Pop2012'!$E$5:$E$39)</f>
        <v>43765</v>
      </c>
      <c r="E34" s="60">
        <v>6</v>
      </c>
      <c r="F34" s="60">
        <f>SUMIF('8CollegeEst'!$B$5:$B$39,C34,'8CollegeEst'!$E$5:$E$39)+SUMIF('8CollegeEst'!$B$5:$B$39,C34,'8CollegeEst'!$H$5:$H$39)+SUMIF('6CollegeAct'!$B$5:$B$39,C34,'6CollegeAct'!$AE$5:$AE$39)-SUMIF('6CollegeAct'!$B$5:$B$39,C34,'6CollegeAct'!$M$5:$M$39)-SUMIF('6CollegeAct'!$B$5:$B$39,C34,'6CollegeAct'!$P$5:$P$39)</f>
        <v>3290</v>
      </c>
    </row>
    <row r="35" spans="1:6" ht="15.75">
      <c r="A35" s="58">
        <v>8</v>
      </c>
      <c r="B35" s="214" t="s">
        <v>142</v>
      </c>
      <c r="C35" s="59" t="s">
        <v>21</v>
      </c>
      <c r="D35" s="60">
        <f>SUMIF('39Pop2012'!$B$5:$B$39,C35,'39Pop2012'!$E$5:$E$39)</f>
        <v>53587</v>
      </c>
      <c r="E35" s="60">
        <v>4</v>
      </c>
      <c r="F35" s="60">
        <f>SUMIF('8CollegeEst'!$B$5:$B$39,C35,'8CollegeEst'!$E$5:$E$39)+SUMIF('8CollegeEst'!$B$5:$B$39,C35,'8CollegeEst'!$H$5:$H$39)+SUMIF('6CollegeAct'!$B$5:$B$39,C35,'6CollegeAct'!$AE$5:$AE$39)-SUMIF('6CollegeAct'!$B$5:$B$39,C35,'6CollegeAct'!$M$5:$M$39)-SUMIF('6CollegeAct'!$B$5:$B$39,C35,'6CollegeAct'!$P$5:$P$39)</f>
        <v>3165</v>
      </c>
    </row>
    <row r="36" spans="1:6" ht="15.75">
      <c r="A36" s="58">
        <v>9</v>
      </c>
      <c r="B36" s="214" t="s">
        <v>142</v>
      </c>
      <c r="C36" s="59" t="s">
        <v>22</v>
      </c>
      <c r="D36" s="60">
        <f>SUMIF('39Pop2012'!$B$5:$B$39,C36,'39Pop2012'!$E$5:$E$39)</f>
        <v>47973</v>
      </c>
      <c r="E36" s="60">
        <v>3</v>
      </c>
      <c r="F36" s="60">
        <f>SUMIF('8CollegeEst'!$B$5:$B$39,C36,'8CollegeEst'!$E$5:$E$39)+SUMIF('8CollegeEst'!$B$5:$B$39,C36,'8CollegeEst'!$H$5:$H$39)+SUMIF('6CollegeAct'!$B$5:$B$39,C36,'6CollegeAct'!$AE$5:$AE$39)-SUMIF('6CollegeAct'!$B$5:$B$39,C36,'6CollegeAct'!$M$5:$M$39)-SUMIF('6CollegeAct'!$B$5:$B$39,C36,'6CollegeAct'!$P$5:$P$39)</f>
        <v>1102</v>
      </c>
    </row>
    <row r="37" spans="1:6" ht="15.75">
      <c r="A37" s="58">
        <v>19</v>
      </c>
      <c r="B37" s="214" t="s">
        <v>142</v>
      </c>
      <c r="C37" s="59" t="s">
        <v>32</v>
      </c>
      <c r="D37" s="60">
        <f>SUMIF('39Pop2012'!$B$5:$B$39,C37,'39Pop2012'!$E$5:$E$39)</f>
        <v>6834</v>
      </c>
      <c r="E37" s="60">
        <v>0</v>
      </c>
      <c r="F37" s="60">
        <f>SUMIF('8CollegeEst'!$B$5:$B$39,C37,'8CollegeEst'!$E$5:$E$39)+SUMIF('8CollegeEst'!$B$5:$B$39,C37,'8CollegeEst'!$H$5:$H$39)+SUMIF('6CollegeAct'!$B$5:$B$39,C37,'6CollegeAct'!$AE$5:$AE$39)-SUMIF('6CollegeAct'!$B$5:$B$39,C37,'6CollegeAct'!$M$5:$M$39)-SUMIF('6CollegeAct'!$B$5:$B$39,C37,'6CollegeAct'!$P$5:$P$39)</f>
        <v>0</v>
      </c>
    </row>
  </sheetData>
  <autoFilter ref="A2:F2">
    <filterColumn colId="1"/>
    <sortState ref="A3:F37">
      <sortCondition descending="1" ref="D2"/>
    </sortState>
  </autoFilter>
  <pageMargins left="0.7" right="0.16" top="0.66" bottom="0.75" header="0.3" footer="0.3"/>
  <pageSetup paperSize="9" scale="95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dimension ref="A3:G40"/>
  <sheetViews>
    <sheetView topLeftCell="A22" workbookViewId="0">
      <selection activeCell="D42" sqref="D42"/>
    </sheetView>
  </sheetViews>
  <sheetFormatPr defaultRowHeight="14.25"/>
  <cols>
    <col min="1" max="1" width="24.42578125" style="50" bestFit="1" customWidth="1"/>
    <col min="2" max="2" width="17" style="50" bestFit="1" customWidth="1"/>
    <col min="3" max="3" width="30" style="50" customWidth="1"/>
    <col min="4" max="4" width="29.7109375" style="50" customWidth="1"/>
    <col min="5" max="5" width="18.5703125" style="50" customWidth="1"/>
    <col min="6" max="6" width="11.7109375" style="50" customWidth="1"/>
    <col min="7" max="7" width="18.5703125" style="50" customWidth="1"/>
    <col min="8" max="8" width="7.140625" style="50" customWidth="1"/>
    <col min="9" max="9" width="11.7109375" style="50" bestFit="1" customWidth="1"/>
    <col min="10" max="16384" width="9.140625" style="50"/>
  </cols>
  <sheetData>
    <row r="3" spans="1:7">
      <c r="A3" s="50" t="s">
        <v>70</v>
      </c>
      <c r="B3" s="50" t="s">
        <v>71</v>
      </c>
    </row>
    <row r="4" spans="1:7">
      <c r="A4" s="50" t="s">
        <v>72</v>
      </c>
      <c r="B4" s="50" t="s">
        <v>73</v>
      </c>
      <c r="C4" s="50" t="s">
        <v>74</v>
      </c>
      <c r="D4" s="50" t="s">
        <v>75</v>
      </c>
      <c r="E4" s="50" t="s">
        <v>76</v>
      </c>
      <c r="F4" s="50" t="s">
        <v>60</v>
      </c>
    </row>
    <row r="5" spans="1:7">
      <c r="A5" s="51" t="s">
        <v>55</v>
      </c>
      <c r="B5" s="52">
        <v>5</v>
      </c>
      <c r="C5" s="52"/>
      <c r="D5" s="52"/>
      <c r="E5" s="52"/>
      <c r="F5" s="52">
        <v>5</v>
      </c>
      <c r="G5" s="50" t="e">
        <f>F5=#REF!</f>
        <v>#REF!</v>
      </c>
    </row>
    <row r="6" spans="1:7">
      <c r="A6" s="51" t="s">
        <v>15</v>
      </c>
      <c r="B6" s="52">
        <v>3585</v>
      </c>
      <c r="C6" s="52">
        <v>26</v>
      </c>
      <c r="D6" s="52">
        <v>4</v>
      </c>
      <c r="E6" s="52">
        <v>3</v>
      </c>
      <c r="F6" s="52">
        <v>3618</v>
      </c>
      <c r="G6" s="50" t="e">
        <f>F6=#REF!</f>
        <v>#REF!</v>
      </c>
    </row>
    <row r="7" spans="1:7">
      <c r="A7" s="51" t="s">
        <v>16</v>
      </c>
      <c r="B7" s="52">
        <v>9</v>
      </c>
      <c r="C7" s="52"/>
      <c r="D7" s="52"/>
      <c r="E7" s="52"/>
      <c r="F7" s="52">
        <v>9</v>
      </c>
      <c r="G7" s="50" t="e">
        <f>F7=#REF!</f>
        <v>#REF!</v>
      </c>
    </row>
    <row r="8" spans="1:7">
      <c r="A8" s="51" t="s">
        <v>17</v>
      </c>
      <c r="B8" s="52">
        <v>171</v>
      </c>
      <c r="C8" s="52">
        <v>2</v>
      </c>
      <c r="D8" s="52">
        <v>1</v>
      </c>
      <c r="E8" s="52"/>
      <c r="F8" s="52">
        <v>174</v>
      </c>
      <c r="G8" s="50" t="e">
        <f>F8=#REF!</f>
        <v>#REF!</v>
      </c>
    </row>
    <row r="9" spans="1:7">
      <c r="A9" s="51" t="s">
        <v>18</v>
      </c>
      <c r="B9" s="52">
        <v>249</v>
      </c>
      <c r="C9" s="52">
        <v>275</v>
      </c>
      <c r="D9" s="52">
        <v>7</v>
      </c>
      <c r="E9" s="52"/>
      <c r="F9" s="52">
        <v>531</v>
      </c>
      <c r="G9" s="50" t="e">
        <f>F9=#REF!</f>
        <v>#REF!</v>
      </c>
    </row>
    <row r="10" spans="1:7">
      <c r="A10" s="51" t="s">
        <v>19</v>
      </c>
      <c r="B10" s="52">
        <v>13</v>
      </c>
      <c r="C10" s="52"/>
      <c r="D10" s="52"/>
      <c r="E10" s="52"/>
      <c r="F10" s="52">
        <v>13</v>
      </c>
      <c r="G10" s="50" t="e">
        <f>F10=#REF!</f>
        <v>#REF!</v>
      </c>
    </row>
    <row r="11" spans="1:7">
      <c r="A11" s="51" t="s">
        <v>56</v>
      </c>
      <c r="B11" s="52">
        <v>427</v>
      </c>
      <c r="C11" s="52"/>
      <c r="D11" s="52"/>
      <c r="E11" s="52">
        <v>3</v>
      </c>
      <c r="F11" s="52">
        <v>430</v>
      </c>
      <c r="G11" s="50" t="e">
        <f>F11=#REF!</f>
        <v>#REF!</v>
      </c>
    </row>
    <row r="12" spans="1:7">
      <c r="A12" s="51" t="s">
        <v>21</v>
      </c>
      <c r="B12" s="52">
        <v>1</v>
      </c>
      <c r="C12" s="52"/>
      <c r="D12" s="52"/>
      <c r="E12" s="52">
        <v>1</v>
      </c>
      <c r="F12" s="52">
        <v>2</v>
      </c>
      <c r="G12" s="50" t="e">
        <f>F12=#REF!</f>
        <v>#REF!</v>
      </c>
    </row>
    <row r="13" spans="1:7">
      <c r="A13" s="51" t="s">
        <v>22</v>
      </c>
      <c r="B13" s="52">
        <v>3</v>
      </c>
      <c r="C13" s="52"/>
      <c r="D13" s="52"/>
      <c r="E13" s="52"/>
      <c r="F13" s="52">
        <v>3</v>
      </c>
      <c r="G13" s="50" t="e">
        <f>F13=#REF!</f>
        <v>#REF!</v>
      </c>
    </row>
    <row r="14" spans="1:7">
      <c r="A14" s="51" t="s">
        <v>23</v>
      </c>
      <c r="B14" s="52">
        <v>139</v>
      </c>
      <c r="C14" s="52">
        <v>1</v>
      </c>
      <c r="D14" s="52"/>
      <c r="E14" s="52">
        <v>2</v>
      </c>
      <c r="F14" s="52">
        <v>142</v>
      </c>
      <c r="G14" s="50" t="e">
        <f>F14=#REF!</f>
        <v>#REF!</v>
      </c>
    </row>
    <row r="15" spans="1:7">
      <c r="A15" s="51" t="s">
        <v>24</v>
      </c>
      <c r="B15" s="52">
        <v>33</v>
      </c>
      <c r="C15" s="52"/>
      <c r="D15" s="52"/>
      <c r="E15" s="52"/>
      <c r="F15" s="52">
        <v>33</v>
      </c>
      <c r="G15" s="50" t="e">
        <f>F15=#REF!</f>
        <v>#REF!</v>
      </c>
    </row>
    <row r="16" spans="1:7">
      <c r="A16" s="51" t="s">
        <v>25</v>
      </c>
      <c r="B16" s="52">
        <v>1528</v>
      </c>
      <c r="C16" s="52">
        <v>58</v>
      </c>
      <c r="D16" s="52">
        <v>3</v>
      </c>
      <c r="E16" s="52">
        <v>34</v>
      </c>
      <c r="F16" s="52">
        <v>1623</v>
      </c>
      <c r="G16" s="50" t="e">
        <f>F16=#REF!</f>
        <v>#REF!</v>
      </c>
    </row>
    <row r="17" spans="1:7">
      <c r="A17" s="51" t="s">
        <v>26</v>
      </c>
      <c r="B17" s="52">
        <v>255</v>
      </c>
      <c r="C17" s="52">
        <v>11</v>
      </c>
      <c r="D17" s="52"/>
      <c r="E17" s="52"/>
      <c r="F17" s="52">
        <v>266</v>
      </c>
      <c r="G17" s="50" t="e">
        <f>F17=#REF!</f>
        <v>#REF!</v>
      </c>
    </row>
    <row r="18" spans="1:7">
      <c r="A18" s="51" t="s">
        <v>27</v>
      </c>
      <c r="B18" s="52">
        <v>231</v>
      </c>
      <c r="C18" s="52">
        <v>4</v>
      </c>
      <c r="D18" s="52">
        <v>1</v>
      </c>
      <c r="E18" s="52"/>
      <c r="F18" s="52">
        <v>236</v>
      </c>
      <c r="G18" s="50" t="e">
        <f>F18=#REF!</f>
        <v>#REF!</v>
      </c>
    </row>
    <row r="19" spans="1:7">
      <c r="A19" s="51" t="s">
        <v>57</v>
      </c>
      <c r="B19" s="52">
        <v>117</v>
      </c>
      <c r="C19" s="52">
        <v>1</v>
      </c>
      <c r="D19" s="52">
        <v>1</v>
      </c>
      <c r="E19" s="52"/>
      <c r="F19" s="52">
        <v>119</v>
      </c>
      <c r="G19" s="50" t="e">
        <f>F19=#REF!</f>
        <v>#REF!</v>
      </c>
    </row>
    <row r="20" spans="1:7">
      <c r="A20" s="51" t="s">
        <v>29</v>
      </c>
      <c r="B20" s="52">
        <v>18</v>
      </c>
      <c r="C20" s="52">
        <v>19</v>
      </c>
      <c r="D20" s="52">
        <v>1</v>
      </c>
      <c r="E20" s="52"/>
      <c r="F20" s="52">
        <v>38</v>
      </c>
      <c r="G20" s="50" t="e">
        <f>F20=#REF!</f>
        <v>#REF!</v>
      </c>
    </row>
    <row r="21" spans="1:7">
      <c r="A21" s="51" t="s">
        <v>30</v>
      </c>
      <c r="B21" s="52">
        <v>2822</v>
      </c>
      <c r="C21" s="52">
        <v>51</v>
      </c>
      <c r="D21" s="52">
        <v>34</v>
      </c>
      <c r="E21" s="52">
        <v>97</v>
      </c>
      <c r="F21" s="52">
        <v>3004</v>
      </c>
      <c r="G21" s="50" t="e">
        <f>F21=#REF!</f>
        <v>#REF!</v>
      </c>
    </row>
    <row r="22" spans="1:7">
      <c r="A22" s="51" t="s">
        <v>31</v>
      </c>
      <c r="B22" s="52">
        <v>536</v>
      </c>
      <c r="C22" s="52">
        <v>20</v>
      </c>
      <c r="D22" s="52">
        <v>1</v>
      </c>
      <c r="E22" s="52">
        <v>23</v>
      </c>
      <c r="F22" s="52">
        <v>580</v>
      </c>
      <c r="G22" s="50" t="e">
        <f>F22=#REF!</f>
        <v>#REF!</v>
      </c>
    </row>
    <row r="23" spans="1:7">
      <c r="A23" s="51"/>
      <c r="B23" s="52"/>
      <c r="C23" s="52"/>
      <c r="D23" s="52"/>
      <c r="E23" s="52"/>
      <c r="F23" s="52"/>
      <c r="G23" s="50" t="e">
        <f>F23=#REF!</f>
        <v>#REF!</v>
      </c>
    </row>
    <row r="24" spans="1:7">
      <c r="A24" s="51" t="s">
        <v>33</v>
      </c>
      <c r="B24" s="52">
        <v>395</v>
      </c>
      <c r="C24" s="52">
        <v>1</v>
      </c>
      <c r="D24" s="52">
        <v>1</v>
      </c>
      <c r="E24" s="52">
        <v>3</v>
      </c>
      <c r="F24" s="52">
        <v>400</v>
      </c>
      <c r="G24" s="50" t="e">
        <f>F24=#REF!</f>
        <v>#REF!</v>
      </c>
    </row>
    <row r="25" spans="1:7">
      <c r="A25" s="51" t="s">
        <v>34</v>
      </c>
      <c r="B25" s="52">
        <v>1273</v>
      </c>
      <c r="C25" s="52">
        <v>309</v>
      </c>
      <c r="D25" s="52">
        <v>3</v>
      </c>
      <c r="E25" s="52">
        <v>120</v>
      </c>
      <c r="F25" s="52">
        <v>1705</v>
      </c>
      <c r="G25" s="50" t="e">
        <f>F25=#REF!</f>
        <v>#REF!</v>
      </c>
    </row>
    <row r="26" spans="1:7">
      <c r="A26" s="51" t="s">
        <v>35</v>
      </c>
      <c r="B26" s="52">
        <v>18</v>
      </c>
      <c r="C26" s="52">
        <v>1</v>
      </c>
      <c r="D26" s="52"/>
      <c r="E26" s="52">
        <v>1</v>
      </c>
      <c r="F26" s="52">
        <v>20</v>
      </c>
      <c r="G26" s="50" t="e">
        <f>F26=#REF!</f>
        <v>#REF!</v>
      </c>
    </row>
    <row r="27" spans="1:7">
      <c r="A27" s="51" t="s">
        <v>36</v>
      </c>
      <c r="B27" s="52">
        <v>24</v>
      </c>
      <c r="C27" s="52"/>
      <c r="D27" s="52">
        <v>1</v>
      </c>
      <c r="E27" s="52"/>
      <c r="F27" s="52">
        <v>25</v>
      </c>
      <c r="G27" s="50" t="e">
        <f>F27=#REF!</f>
        <v>#REF!</v>
      </c>
    </row>
    <row r="28" spans="1:7">
      <c r="A28" s="51" t="s">
        <v>37</v>
      </c>
      <c r="B28" s="52">
        <v>27</v>
      </c>
      <c r="C28" s="52">
        <v>1</v>
      </c>
      <c r="D28" s="52"/>
      <c r="E28" s="52"/>
      <c r="F28" s="52">
        <v>28</v>
      </c>
      <c r="G28" s="50" t="e">
        <f>F28=#REF!</f>
        <v>#REF!</v>
      </c>
    </row>
    <row r="29" spans="1:7">
      <c r="A29" s="51" t="s">
        <v>38</v>
      </c>
      <c r="B29" s="52">
        <v>52</v>
      </c>
      <c r="C29" s="52"/>
      <c r="D29" s="52">
        <v>3</v>
      </c>
      <c r="E29" s="52"/>
      <c r="F29" s="52">
        <v>55</v>
      </c>
      <c r="G29" s="50" t="e">
        <f>F29=#REF!</f>
        <v>#REF!</v>
      </c>
    </row>
    <row r="30" spans="1:7">
      <c r="A30" s="51" t="s">
        <v>39</v>
      </c>
      <c r="B30" s="52">
        <v>389</v>
      </c>
      <c r="C30" s="52">
        <v>1</v>
      </c>
      <c r="D30" s="52">
        <v>1</v>
      </c>
      <c r="E30" s="52"/>
      <c r="F30" s="52">
        <v>391</v>
      </c>
      <c r="G30" s="50" t="e">
        <f>F30=#REF!</f>
        <v>#REF!</v>
      </c>
    </row>
    <row r="31" spans="1:7">
      <c r="A31" s="51" t="s">
        <v>40</v>
      </c>
      <c r="B31" s="52">
        <v>71</v>
      </c>
      <c r="C31" s="52"/>
      <c r="D31" s="52">
        <v>1</v>
      </c>
      <c r="E31" s="52"/>
      <c r="F31" s="52">
        <v>72</v>
      </c>
      <c r="G31" s="50" t="e">
        <f>F31=#REF!</f>
        <v>#REF!</v>
      </c>
    </row>
    <row r="32" spans="1:7">
      <c r="A32" s="51" t="s">
        <v>41</v>
      </c>
      <c r="B32" s="52">
        <v>230</v>
      </c>
      <c r="C32" s="52">
        <v>2</v>
      </c>
      <c r="D32" s="52"/>
      <c r="E32" s="52"/>
      <c r="F32" s="52">
        <v>232</v>
      </c>
      <c r="G32" s="50" t="e">
        <f>F32=#REF!</f>
        <v>#REF!</v>
      </c>
    </row>
    <row r="33" spans="1:7">
      <c r="A33" s="51" t="s">
        <v>42</v>
      </c>
      <c r="B33" s="52">
        <v>708</v>
      </c>
      <c r="C33" s="52">
        <v>6</v>
      </c>
      <c r="D33" s="52">
        <v>1</v>
      </c>
      <c r="E33" s="52"/>
      <c r="F33" s="52">
        <v>715</v>
      </c>
      <c r="G33" s="50" t="e">
        <f>F33=#REF!</f>
        <v>#REF!</v>
      </c>
    </row>
    <row r="34" spans="1:7">
      <c r="A34" s="51" t="s">
        <v>43</v>
      </c>
      <c r="B34" s="52">
        <v>9</v>
      </c>
      <c r="C34" s="52">
        <v>4</v>
      </c>
      <c r="D34" s="52"/>
      <c r="E34" s="52"/>
      <c r="F34" s="52">
        <v>13</v>
      </c>
      <c r="G34" s="50" t="e">
        <f>F34=#REF!</f>
        <v>#REF!</v>
      </c>
    </row>
    <row r="35" spans="1:7">
      <c r="A35" s="51" t="s">
        <v>44</v>
      </c>
      <c r="B35" s="52">
        <v>1020</v>
      </c>
      <c r="C35" s="52">
        <v>28</v>
      </c>
      <c r="D35" s="52">
        <v>2</v>
      </c>
      <c r="E35" s="52"/>
      <c r="F35" s="52">
        <v>1050</v>
      </c>
      <c r="G35" s="50" t="e">
        <f>F35=#REF!</f>
        <v>#REF!</v>
      </c>
    </row>
    <row r="36" spans="1:7">
      <c r="A36" s="51" t="s">
        <v>45</v>
      </c>
      <c r="B36" s="52">
        <v>35</v>
      </c>
      <c r="C36" s="52"/>
      <c r="D36" s="52"/>
      <c r="E36" s="52"/>
      <c r="F36" s="52">
        <v>35</v>
      </c>
      <c r="G36" s="50" t="e">
        <f>F36=#REF!</f>
        <v>#REF!</v>
      </c>
    </row>
    <row r="37" spans="1:7">
      <c r="A37" s="51" t="s">
        <v>47</v>
      </c>
      <c r="B37" s="52">
        <v>911</v>
      </c>
      <c r="C37" s="52">
        <v>2</v>
      </c>
      <c r="D37" s="52">
        <v>6</v>
      </c>
      <c r="E37" s="52"/>
      <c r="F37" s="52">
        <v>919</v>
      </c>
      <c r="G37" s="50" t="e">
        <f>F37=#REF!</f>
        <v>#REF!</v>
      </c>
    </row>
    <row r="38" spans="1:7">
      <c r="A38" s="51" t="s">
        <v>58</v>
      </c>
      <c r="B38" s="52">
        <v>161</v>
      </c>
      <c r="C38" s="52">
        <v>4</v>
      </c>
      <c r="D38" s="52"/>
      <c r="E38" s="52"/>
      <c r="F38" s="52">
        <v>165</v>
      </c>
      <c r="G38" s="50" t="e">
        <f>F38=#REF!</f>
        <v>#REF!</v>
      </c>
    </row>
    <row r="39" spans="1:7">
      <c r="A39" s="51" t="s">
        <v>48</v>
      </c>
      <c r="B39" s="52">
        <v>357</v>
      </c>
      <c r="C39" s="52">
        <v>11</v>
      </c>
      <c r="D39" s="52">
        <v>4</v>
      </c>
      <c r="E39" s="52"/>
      <c r="F39" s="52">
        <v>372</v>
      </c>
      <c r="G39" s="50" t="e">
        <f>F39=#REF!</f>
        <v>#REF!</v>
      </c>
    </row>
    <row r="40" spans="1:7">
      <c r="A40" s="51" t="s">
        <v>60</v>
      </c>
      <c r="B40" s="52">
        <v>15822</v>
      </c>
      <c r="C40" s="52">
        <v>838</v>
      </c>
      <c r="D40" s="52">
        <v>76</v>
      </c>
      <c r="E40" s="52">
        <v>287</v>
      </c>
      <c r="F40" s="52">
        <v>17023</v>
      </c>
      <c r="G40" s="50" t="e">
        <f>F40=#REF!</f>
        <v>#REF!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U40"/>
  <sheetViews>
    <sheetView topLeftCell="A16" workbookViewId="0">
      <selection activeCell="B23" sqref="B23"/>
    </sheetView>
  </sheetViews>
  <sheetFormatPr defaultRowHeight="12.75"/>
  <cols>
    <col min="1" max="1" width="5.28515625" customWidth="1"/>
    <col min="2" max="2" width="14.28515625" customWidth="1"/>
    <col min="3" max="3" width="8.42578125" customWidth="1"/>
    <col min="4" max="4" width="10.140625" customWidth="1"/>
    <col min="5" max="5" width="8.42578125" customWidth="1"/>
    <col min="6" max="6" width="6.7109375" customWidth="1"/>
    <col min="7" max="7" width="10.140625" customWidth="1"/>
    <col min="8" max="8" width="9.28515625" customWidth="1"/>
    <col min="9" max="10" width="6.7109375" customWidth="1"/>
    <col min="11" max="12" width="8.42578125" customWidth="1"/>
    <col min="13" max="13" width="10.140625" customWidth="1"/>
    <col min="14" max="14" width="8.42578125" customWidth="1"/>
    <col min="15" max="15" width="6.7109375" customWidth="1"/>
    <col min="16" max="16" width="10.140625" customWidth="1"/>
    <col min="17" max="17" width="9.28515625" customWidth="1"/>
    <col min="18" max="18" width="8.28515625" customWidth="1"/>
    <col min="19" max="20" width="8.42578125" customWidth="1"/>
    <col min="21" max="21" width="8.85546875" hidden="1" customWidth="1"/>
    <col min="22" max="22" width="6.85546875" customWidth="1"/>
  </cols>
  <sheetData>
    <row r="1" spans="1:21" ht="21" customHeight="1">
      <c r="A1" s="2"/>
      <c r="B1" s="417" t="s">
        <v>0</v>
      </c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  <c r="S1" s="417"/>
      <c r="T1" s="417"/>
      <c r="U1" s="2"/>
    </row>
    <row r="2" spans="1:21" ht="20.100000000000001" customHeight="1" thickBot="1">
      <c r="A2" s="2"/>
      <c r="B2" s="418" t="s">
        <v>1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8"/>
      <c r="S2" s="418"/>
      <c r="T2" s="418"/>
      <c r="U2" s="2"/>
    </row>
    <row r="3" spans="1:21" ht="23.25" customHeight="1" thickBot="1">
      <c r="A3" s="2"/>
      <c r="B3" s="3" t="s">
        <v>2</v>
      </c>
      <c r="C3" s="419" t="s">
        <v>3</v>
      </c>
      <c r="D3" s="419"/>
      <c r="E3" s="419"/>
      <c r="F3" s="419"/>
      <c r="G3" s="419"/>
      <c r="H3" s="419"/>
      <c r="I3" s="419"/>
      <c r="J3" s="419"/>
      <c r="K3" s="419"/>
      <c r="L3" s="419" t="s">
        <v>4</v>
      </c>
      <c r="M3" s="419"/>
      <c r="N3" s="419"/>
      <c r="O3" s="419"/>
      <c r="P3" s="419"/>
      <c r="Q3" s="419"/>
      <c r="R3" s="419"/>
      <c r="S3" s="419"/>
      <c r="T3" s="419"/>
      <c r="U3" s="2"/>
    </row>
    <row r="4" spans="1:21" ht="39.950000000000003" customHeight="1" thickBot="1">
      <c r="A4" s="2"/>
      <c r="B4" s="1"/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4" t="s">
        <v>13</v>
      </c>
      <c r="L4" s="3" t="s">
        <v>5</v>
      </c>
      <c r="M4" s="3" t="s">
        <v>6</v>
      </c>
      <c r="N4" s="3" t="s">
        <v>7</v>
      </c>
      <c r="O4" s="3" t="s">
        <v>8</v>
      </c>
      <c r="P4" s="3" t="s">
        <v>9</v>
      </c>
      <c r="Q4" s="3" t="s">
        <v>10</v>
      </c>
      <c r="R4" s="5" t="s">
        <v>11</v>
      </c>
      <c r="S4" s="3" t="s">
        <v>12</v>
      </c>
      <c r="T4" s="4" t="s">
        <v>13</v>
      </c>
      <c r="U4" s="2"/>
    </row>
    <row r="5" spans="1:21" ht="33" customHeight="1" thickBot="1">
      <c r="A5" s="2"/>
      <c r="B5" s="24" t="s">
        <v>55</v>
      </c>
      <c r="C5" s="25"/>
      <c r="D5" s="25"/>
      <c r="E5" s="25"/>
      <c r="F5" s="25"/>
      <c r="G5" s="25"/>
      <c r="H5" s="25"/>
      <c r="I5" s="25"/>
      <c r="J5" s="25">
        <v>0</v>
      </c>
      <c r="K5" s="25"/>
      <c r="L5" s="25">
        <v>3</v>
      </c>
      <c r="M5" s="25"/>
      <c r="N5" s="25"/>
      <c r="O5" s="25"/>
      <c r="P5" s="25">
        <v>1</v>
      </c>
      <c r="Q5" s="25"/>
      <c r="R5" s="25">
        <v>1</v>
      </c>
      <c r="S5" s="25">
        <v>5</v>
      </c>
      <c r="T5" s="25"/>
      <c r="U5" s="2"/>
    </row>
    <row r="6" spans="1:21" ht="33" customHeight="1" thickBot="1">
      <c r="A6" s="2"/>
      <c r="B6" s="24" t="s">
        <v>15</v>
      </c>
      <c r="C6" s="25">
        <v>26</v>
      </c>
      <c r="D6" s="25">
        <v>2</v>
      </c>
      <c r="E6" s="25">
        <v>2</v>
      </c>
      <c r="F6" s="25">
        <v>2</v>
      </c>
      <c r="G6" s="25">
        <v>6</v>
      </c>
      <c r="H6" s="25">
        <v>1</v>
      </c>
      <c r="I6" s="25">
        <v>6</v>
      </c>
      <c r="J6" s="25">
        <v>45</v>
      </c>
      <c r="K6" s="25">
        <v>1</v>
      </c>
      <c r="L6" s="25">
        <v>2628</v>
      </c>
      <c r="M6" s="25">
        <v>2</v>
      </c>
      <c r="N6" s="25">
        <v>47</v>
      </c>
      <c r="O6" s="25">
        <v>16</v>
      </c>
      <c r="P6" s="25">
        <v>497</v>
      </c>
      <c r="Q6" s="25">
        <v>5</v>
      </c>
      <c r="R6" s="25">
        <v>423</v>
      </c>
      <c r="S6" s="25">
        <v>3618</v>
      </c>
      <c r="T6" s="25">
        <v>332</v>
      </c>
      <c r="U6" s="2"/>
    </row>
    <row r="7" spans="1:21" ht="33" customHeight="1" thickBot="1">
      <c r="A7" s="2"/>
      <c r="B7" s="24" t="s">
        <v>16</v>
      </c>
      <c r="C7" s="25">
        <v>3</v>
      </c>
      <c r="D7" s="25"/>
      <c r="E7" s="25"/>
      <c r="F7" s="25"/>
      <c r="G7" s="25"/>
      <c r="H7" s="25"/>
      <c r="I7" s="25"/>
      <c r="J7" s="25">
        <v>3</v>
      </c>
      <c r="K7" s="25"/>
      <c r="L7" s="25">
        <v>8</v>
      </c>
      <c r="M7" s="25"/>
      <c r="N7" s="25"/>
      <c r="O7" s="25"/>
      <c r="P7" s="25">
        <v>1</v>
      </c>
      <c r="Q7" s="25"/>
      <c r="R7" s="25"/>
      <c r="S7" s="25">
        <v>9</v>
      </c>
      <c r="T7" s="25"/>
      <c r="U7" s="2"/>
    </row>
    <row r="8" spans="1:21" ht="33" customHeight="1" thickBot="1">
      <c r="A8" s="2"/>
      <c r="B8" s="24" t="s">
        <v>17</v>
      </c>
      <c r="C8" s="25">
        <v>6</v>
      </c>
      <c r="D8" s="25">
        <v>1</v>
      </c>
      <c r="E8" s="25"/>
      <c r="F8" s="25"/>
      <c r="G8" s="25">
        <v>2</v>
      </c>
      <c r="H8" s="25"/>
      <c r="I8" s="25"/>
      <c r="J8" s="25">
        <v>9</v>
      </c>
      <c r="K8" s="25"/>
      <c r="L8" s="25">
        <v>135</v>
      </c>
      <c r="M8" s="25"/>
      <c r="N8" s="25">
        <v>4</v>
      </c>
      <c r="O8" s="25">
        <v>4</v>
      </c>
      <c r="P8" s="25">
        <v>1</v>
      </c>
      <c r="Q8" s="25">
        <v>1</v>
      </c>
      <c r="R8" s="25">
        <v>29</v>
      </c>
      <c r="S8" s="25">
        <v>174</v>
      </c>
      <c r="T8" s="25">
        <v>10</v>
      </c>
      <c r="U8" s="2"/>
    </row>
    <row r="9" spans="1:21" ht="33" customHeight="1" thickBot="1">
      <c r="A9" s="2"/>
      <c r="B9" s="24" t="s">
        <v>18</v>
      </c>
      <c r="C9" s="25">
        <v>12</v>
      </c>
      <c r="D9" s="25">
        <v>2</v>
      </c>
      <c r="E9" s="25">
        <v>1</v>
      </c>
      <c r="F9" s="25">
        <v>1</v>
      </c>
      <c r="G9" s="25">
        <v>1</v>
      </c>
      <c r="H9" s="25"/>
      <c r="I9" s="25">
        <v>3</v>
      </c>
      <c r="J9" s="25">
        <v>20</v>
      </c>
      <c r="K9" s="25"/>
      <c r="L9" s="25">
        <v>408</v>
      </c>
      <c r="M9" s="25">
        <v>6</v>
      </c>
      <c r="N9" s="25">
        <v>7</v>
      </c>
      <c r="O9" s="25">
        <v>11</v>
      </c>
      <c r="P9" s="25">
        <v>10</v>
      </c>
      <c r="Q9" s="25">
        <v>3</v>
      </c>
      <c r="R9" s="25">
        <v>86</v>
      </c>
      <c r="S9" s="25">
        <v>531</v>
      </c>
      <c r="T9" s="25">
        <v>43</v>
      </c>
      <c r="U9" s="2"/>
    </row>
    <row r="10" spans="1:21" ht="33" customHeight="1" thickBot="1">
      <c r="A10" s="2"/>
      <c r="B10" s="24" t="s">
        <v>19</v>
      </c>
      <c r="C10" s="25">
        <v>1</v>
      </c>
      <c r="D10" s="25"/>
      <c r="E10" s="25"/>
      <c r="F10" s="25"/>
      <c r="G10" s="25">
        <v>1</v>
      </c>
      <c r="H10" s="25"/>
      <c r="I10" s="25"/>
      <c r="J10" s="25">
        <v>2</v>
      </c>
      <c r="K10" s="25"/>
      <c r="L10" s="25">
        <v>5</v>
      </c>
      <c r="M10" s="25"/>
      <c r="N10" s="25">
        <v>1</v>
      </c>
      <c r="O10" s="25"/>
      <c r="P10" s="25">
        <v>2</v>
      </c>
      <c r="Q10" s="25"/>
      <c r="R10" s="25">
        <v>5</v>
      </c>
      <c r="S10" s="25">
        <v>13</v>
      </c>
      <c r="T10" s="25">
        <v>5</v>
      </c>
      <c r="U10" s="2"/>
    </row>
    <row r="11" spans="1:21" ht="33" customHeight="1" thickBot="1">
      <c r="A11" s="2"/>
      <c r="B11" s="24" t="s">
        <v>56</v>
      </c>
      <c r="C11" s="25">
        <v>7</v>
      </c>
      <c r="D11" s="25">
        <v>1</v>
      </c>
      <c r="E11" s="25">
        <v>1</v>
      </c>
      <c r="F11" s="25">
        <v>1</v>
      </c>
      <c r="G11" s="25">
        <v>2</v>
      </c>
      <c r="H11" s="25"/>
      <c r="I11" s="25">
        <v>3</v>
      </c>
      <c r="J11" s="25">
        <v>15</v>
      </c>
      <c r="K11" s="25"/>
      <c r="L11" s="25">
        <v>311</v>
      </c>
      <c r="M11" s="25">
        <v>2</v>
      </c>
      <c r="N11" s="25">
        <v>16</v>
      </c>
      <c r="O11" s="25">
        <v>7</v>
      </c>
      <c r="P11" s="25">
        <v>44</v>
      </c>
      <c r="Q11" s="25"/>
      <c r="R11" s="25">
        <v>50</v>
      </c>
      <c r="S11" s="25">
        <v>430</v>
      </c>
      <c r="T11" s="25">
        <v>34</v>
      </c>
      <c r="U11" s="2"/>
    </row>
    <row r="12" spans="1:21" ht="33" customHeight="1" thickBot="1">
      <c r="A12" s="2"/>
      <c r="B12" s="24" t="s">
        <v>21</v>
      </c>
      <c r="C12" s="25"/>
      <c r="D12" s="25"/>
      <c r="E12" s="25"/>
      <c r="F12" s="25"/>
      <c r="G12" s="25"/>
      <c r="H12" s="25"/>
      <c r="I12" s="25"/>
      <c r="J12" s="25">
        <v>0</v>
      </c>
      <c r="K12" s="25"/>
      <c r="L12" s="25">
        <v>1</v>
      </c>
      <c r="M12" s="25"/>
      <c r="N12" s="25"/>
      <c r="O12" s="25"/>
      <c r="P12" s="25"/>
      <c r="Q12" s="25"/>
      <c r="R12" s="25">
        <v>1</v>
      </c>
      <c r="S12" s="25">
        <v>2</v>
      </c>
      <c r="T12" s="25"/>
      <c r="U12" s="2"/>
    </row>
    <row r="13" spans="1:21" ht="33" customHeight="1" thickBot="1">
      <c r="A13" s="2"/>
      <c r="B13" s="24" t="s">
        <v>22</v>
      </c>
      <c r="C13" s="25"/>
      <c r="D13" s="25"/>
      <c r="E13" s="25"/>
      <c r="F13" s="25"/>
      <c r="G13" s="25"/>
      <c r="H13" s="25"/>
      <c r="I13" s="25"/>
      <c r="J13" s="25">
        <v>0</v>
      </c>
      <c r="K13" s="25"/>
      <c r="L13" s="25">
        <v>1</v>
      </c>
      <c r="M13" s="25"/>
      <c r="N13" s="25">
        <v>1</v>
      </c>
      <c r="O13" s="25"/>
      <c r="P13" s="25"/>
      <c r="Q13" s="25"/>
      <c r="R13" s="25">
        <v>1</v>
      </c>
      <c r="S13" s="25">
        <v>3</v>
      </c>
      <c r="T13" s="25"/>
      <c r="U13" s="2"/>
    </row>
    <row r="14" spans="1:21" ht="33" customHeight="1" thickBot="1">
      <c r="A14" s="2"/>
      <c r="B14" s="24" t="s">
        <v>23</v>
      </c>
      <c r="C14" s="25">
        <v>9</v>
      </c>
      <c r="D14" s="25">
        <v>1</v>
      </c>
      <c r="E14" s="25">
        <v>1</v>
      </c>
      <c r="F14" s="25">
        <v>2</v>
      </c>
      <c r="G14" s="25">
        <v>3</v>
      </c>
      <c r="H14" s="25"/>
      <c r="I14" s="25">
        <v>5</v>
      </c>
      <c r="J14" s="25">
        <v>21</v>
      </c>
      <c r="K14" s="25"/>
      <c r="L14" s="25">
        <v>74</v>
      </c>
      <c r="M14" s="25"/>
      <c r="N14" s="25">
        <v>10</v>
      </c>
      <c r="O14" s="25">
        <v>1</v>
      </c>
      <c r="P14" s="25">
        <v>15</v>
      </c>
      <c r="Q14" s="25"/>
      <c r="R14" s="25">
        <v>42</v>
      </c>
      <c r="S14" s="25">
        <v>142</v>
      </c>
      <c r="T14" s="25">
        <v>22</v>
      </c>
      <c r="U14" s="2"/>
    </row>
    <row r="15" spans="1:21" ht="33" customHeight="1" thickBot="1">
      <c r="A15" s="2"/>
      <c r="B15" s="24" t="s">
        <v>24</v>
      </c>
      <c r="C15" s="25">
        <v>1</v>
      </c>
      <c r="D15" s="25"/>
      <c r="E15" s="25"/>
      <c r="F15" s="25"/>
      <c r="G15" s="25">
        <v>1</v>
      </c>
      <c r="H15" s="25"/>
      <c r="I15" s="25"/>
      <c r="J15" s="25">
        <v>2</v>
      </c>
      <c r="K15" s="25"/>
      <c r="L15" s="25">
        <v>22</v>
      </c>
      <c r="M15" s="25"/>
      <c r="N15" s="25">
        <v>2</v>
      </c>
      <c r="O15" s="25">
        <v>1</v>
      </c>
      <c r="P15" s="25">
        <v>3</v>
      </c>
      <c r="Q15" s="25"/>
      <c r="R15" s="25">
        <v>5</v>
      </c>
      <c r="S15" s="25">
        <v>33</v>
      </c>
      <c r="T15" s="25">
        <v>1</v>
      </c>
      <c r="U15" s="2"/>
    </row>
    <row r="16" spans="1:21" ht="33" customHeight="1" thickBot="1">
      <c r="A16" s="2"/>
      <c r="B16" s="24" t="s">
        <v>25</v>
      </c>
      <c r="C16" s="25">
        <v>22</v>
      </c>
      <c r="D16" s="25">
        <v>3</v>
      </c>
      <c r="E16" s="25">
        <v>1</v>
      </c>
      <c r="F16" s="25">
        <v>1</v>
      </c>
      <c r="G16" s="25">
        <v>3</v>
      </c>
      <c r="H16" s="25"/>
      <c r="I16" s="25">
        <v>6</v>
      </c>
      <c r="J16" s="25">
        <v>36</v>
      </c>
      <c r="K16" s="25"/>
      <c r="L16" s="25">
        <v>958</v>
      </c>
      <c r="M16" s="25">
        <v>12</v>
      </c>
      <c r="N16" s="25">
        <v>44</v>
      </c>
      <c r="O16" s="25">
        <v>26</v>
      </c>
      <c r="P16" s="25">
        <v>187</v>
      </c>
      <c r="Q16" s="25">
        <v>4</v>
      </c>
      <c r="R16" s="25">
        <v>392</v>
      </c>
      <c r="S16" s="25">
        <v>1623</v>
      </c>
      <c r="T16" s="25">
        <v>138</v>
      </c>
      <c r="U16" s="2"/>
    </row>
    <row r="17" spans="1:21" ht="33" customHeight="1" thickBot="1">
      <c r="A17" s="2"/>
      <c r="B17" s="24" t="s">
        <v>26</v>
      </c>
      <c r="C17" s="25">
        <v>11</v>
      </c>
      <c r="D17" s="25">
        <v>2</v>
      </c>
      <c r="E17" s="25">
        <v>1</v>
      </c>
      <c r="F17" s="25"/>
      <c r="G17" s="25">
        <v>4</v>
      </c>
      <c r="H17" s="25">
        <v>1</v>
      </c>
      <c r="I17" s="25">
        <v>2</v>
      </c>
      <c r="J17" s="25">
        <v>21</v>
      </c>
      <c r="K17" s="25">
        <v>1</v>
      </c>
      <c r="L17" s="25">
        <v>121</v>
      </c>
      <c r="M17" s="25">
        <v>2</v>
      </c>
      <c r="N17" s="25">
        <v>4</v>
      </c>
      <c r="O17" s="25">
        <v>2</v>
      </c>
      <c r="P17" s="25">
        <v>57</v>
      </c>
      <c r="Q17" s="25"/>
      <c r="R17" s="25">
        <v>80</v>
      </c>
      <c r="S17" s="25">
        <v>266</v>
      </c>
      <c r="T17" s="25">
        <v>38</v>
      </c>
      <c r="U17" s="2"/>
    </row>
    <row r="18" spans="1:21" ht="33" customHeight="1" thickBot="1">
      <c r="A18" s="2"/>
      <c r="B18" s="24" t="s">
        <v>27</v>
      </c>
      <c r="C18" s="25">
        <v>11</v>
      </c>
      <c r="D18" s="25">
        <v>2</v>
      </c>
      <c r="E18" s="25"/>
      <c r="F18" s="25"/>
      <c r="G18" s="25">
        <v>3</v>
      </c>
      <c r="H18" s="25"/>
      <c r="I18" s="25">
        <v>1</v>
      </c>
      <c r="J18" s="25">
        <v>17</v>
      </c>
      <c r="K18" s="25"/>
      <c r="L18" s="25">
        <v>158</v>
      </c>
      <c r="M18" s="25"/>
      <c r="N18" s="25">
        <v>5</v>
      </c>
      <c r="O18" s="25">
        <v>3</v>
      </c>
      <c r="P18" s="25">
        <v>19</v>
      </c>
      <c r="Q18" s="25"/>
      <c r="R18" s="25">
        <v>51</v>
      </c>
      <c r="S18" s="25">
        <v>236</v>
      </c>
      <c r="T18" s="25">
        <v>14</v>
      </c>
      <c r="U18" s="2"/>
    </row>
    <row r="19" spans="1:21" ht="33" customHeight="1" thickBot="1">
      <c r="A19" s="2"/>
      <c r="B19" s="24" t="s">
        <v>57</v>
      </c>
      <c r="C19" s="25">
        <v>5</v>
      </c>
      <c r="D19" s="25">
        <v>1</v>
      </c>
      <c r="E19" s="25"/>
      <c r="F19" s="25"/>
      <c r="G19" s="25">
        <v>2</v>
      </c>
      <c r="H19" s="25"/>
      <c r="I19" s="25"/>
      <c r="J19" s="25">
        <v>8</v>
      </c>
      <c r="K19" s="25"/>
      <c r="L19" s="25">
        <v>74</v>
      </c>
      <c r="M19" s="25"/>
      <c r="N19" s="25">
        <v>1</v>
      </c>
      <c r="O19" s="25">
        <v>1</v>
      </c>
      <c r="P19" s="25">
        <v>2</v>
      </c>
      <c r="Q19" s="25">
        <v>1</v>
      </c>
      <c r="R19" s="25">
        <v>40</v>
      </c>
      <c r="S19" s="25">
        <v>119</v>
      </c>
      <c r="T19" s="25">
        <v>10</v>
      </c>
      <c r="U19" s="2"/>
    </row>
    <row r="20" spans="1:21" ht="33" customHeight="1" thickBot="1">
      <c r="A20" s="2"/>
      <c r="B20" s="24" t="s">
        <v>29</v>
      </c>
      <c r="C20" s="25">
        <v>5</v>
      </c>
      <c r="D20" s="25"/>
      <c r="E20" s="25"/>
      <c r="F20" s="25">
        <v>1</v>
      </c>
      <c r="G20" s="25">
        <v>3</v>
      </c>
      <c r="H20" s="25"/>
      <c r="I20" s="25"/>
      <c r="J20" s="25">
        <v>9</v>
      </c>
      <c r="K20" s="25"/>
      <c r="L20" s="25">
        <v>31</v>
      </c>
      <c r="M20" s="25"/>
      <c r="N20" s="25"/>
      <c r="O20" s="25">
        <v>1</v>
      </c>
      <c r="P20" s="25">
        <v>4</v>
      </c>
      <c r="Q20" s="25"/>
      <c r="R20" s="25">
        <v>2</v>
      </c>
      <c r="S20" s="25">
        <v>38</v>
      </c>
      <c r="T20" s="25">
        <v>3</v>
      </c>
      <c r="U20" s="2"/>
    </row>
    <row r="21" spans="1:21" ht="33" customHeight="1" thickBot="1">
      <c r="A21" s="2"/>
      <c r="B21" s="24" t="s">
        <v>30</v>
      </c>
      <c r="C21" s="25">
        <v>21</v>
      </c>
      <c r="D21" s="25">
        <v>3</v>
      </c>
      <c r="E21" s="25">
        <v>6</v>
      </c>
      <c r="F21" s="25">
        <v>2</v>
      </c>
      <c r="G21" s="25">
        <v>3</v>
      </c>
      <c r="H21" s="25">
        <v>1</v>
      </c>
      <c r="I21" s="25">
        <v>7</v>
      </c>
      <c r="J21" s="25">
        <v>43</v>
      </c>
      <c r="K21" s="25">
        <v>1</v>
      </c>
      <c r="L21" s="25">
        <v>2013</v>
      </c>
      <c r="M21" s="25">
        <v>2</v>
      </c>
      <c r="N21" s="25">
        <v>175</v>
      </c>
      <c r="O21" s="25">
        <v>60</v>
      </c>
      <c r="P21" s="25">
        <v>190</v>
      </c>
      <c r="Q21" s="25">
        <v>1</v>
      </c>
      <c r="R21" s="25">
        <v>563</v>
      </c>
      <c r="S21" s="25">
        <v>3004</v>
      </c>
      <c r="T21" s="25">
        <v>190</v>
      </c>
      <c r="U21" s="2"/>
    </row>
    <row r="22" spans="1:21" ht="33" customHeight="1" thickBot="1">
      <c r="A22" s="2"/>
      <c r="B22" s="24" t="s">
        <v>31</v>
      </c>
      <c r="C22" s="25">
        <v>6</v>
      </c>
      <c r="D22" s="25">
        <v>1</v>
      </c>
      <c r="E22" s="25"/>
      <c r="F22" s="25">
        <v>1</v>
      </c>
      <c r="G22" s="25">
        <v>1</v>
      </c>
      <c r="H22" s="25">
        <v>1</v>
      </c>
      <c r="I22" s="25">
        <v>6</v>
      </c>
      <c r="J22" s="25">
        <v>16</v>
      </c>
      <c r="K22" s="25"/>
      <c r="L22" s="25">
        <v>355</v>
      </c>
      <c r="M22" s="25">
        <v>2</v>
      </c>
      <c r="N22" s="25">
        <v>15</v>
      </c>
      <c r="O22" s="25">
        <v>3</v>
      </c>
      <c r="P22" s="25">
        <v>73</v>
      </c>
      <c r="Q22" s="25"/>
      <c r="R22" s="25">
        <v>132</v>
      </c>
      <c r="S22" s="25">
        <v>580</v>
      </c>
      <c r="T22" s="25">
        <v>41</v>
      </c>
      <c r="U22" s="2"/>
    </row>
    <row r="23" spans="1:21" ht="33" customHeight="1" thickBot="1">
      <c r="A23" s="2"/>
      <c r="B23" s="24" t="s">
        <v>32</v>
      </c>
      <c r="C23" s="25"/>
      <c r="D23" s="25"/>
      <c r="E23" s="25"/>
      <c r="F23" s="25"/>
      <c r="G23" s="25"/>
      <c r="H23" s="25"/>
      <c r="I23" s="25"/>
      <c r="J23" s="25">
        <v>0</v>
      </c>
      <c r="K23" s="25"/>
      <c r="L23" s="25"/>
      <c r="M23" s="25"/>
      <c r="N23" s="25"/>
      <c r="O23" s="25"/>
      <c r="P23" s="25"/>
      <c r="Q23" s="25"/>
      <c r="R23" s="25"/>
      <c r="S23" s="25">
        <v>0</v>
      </c>
      <c r="T23" s="25"/>
      <c r="U23" s="2"/>
    </row>
    <row r="24" spans="1:21" ht="33" customHeight="1" thickBot="1">
      <c r="A24" s="2"/>
      <c r="B24" s="24" t="s">
        <v>33</v>
      </c>
      <c r="C24" s="25">
        <v>8</v>
      </c>
      <c r="D24" s="25">
        <v>1</v>
      </c>
      <c r="E24" s="25"/>
      <c r="F24" s="25">
        <v>1</v>
      </c>
      <c r="G24" s="25">
        <v>6</v>
      </c>
      <c r="H24" s="25"/>
      <c r="I24" s="25">
        <v>9</v>
      </c>
      <c r="J24" s="25">
        <v>25</v>
      </c>
      <c r="K24" s="25"/>
      <c r="L24" s="25">
        <v>289</v>
      </c>
      <c r="M24" s="25">
        <v>1</v>
      </c>
      <c r="N24" s="25">
        <v>11</v>
      </c>
      <c r="O24" s="25">
        <v>11</v>
      </c>
      <c r="P24" s="25">
        <v>17</v>
      </c>
      <c r="Q24" s="25"/>
      <c r="R24" s="25">
        <v>71</v>
      </c>
      <c r="S24" s="25">
        <v>400</v>
      </c>
      <c r="T24" s="25">
        <v>28</v>
      </c>
      <c r="U24" s="2"/>
    </row>
    <row r="25" spans="1:21" ht="33" customHeight="1" thickBot="1">
      <c r="A25" s="2"/>
      <c r="B25" s="24" t="s">
        <v>34</v>
      </c>
      <c r="C25" s="25">
        <v>19</v>
      </c>
      <c r="D25" s="25">
        <v>4</v>
      </c>
      <c r="E25" s="25">
        <v>6</v>
      </c>
      <c r="F25" s="25"/>
      <c r="G25" s="25">
        <v>4</v>
      </c>
      <c r="H25" s="25"/>
      <c r="I25" s="25">
        <v>11</v>
      </c>
      <c r="J25" s="25">
        <v>44</v>
      </c>
      <c r="K25" s="25">
        <v>1</v>
      </c>
      <c r="L25" s="25">
        <v>1137</v>
      </c>
      <c r="M25" s="25">
        <v>27</v>
      </c>
      <c r="N25" s="25">
        <v>60</v>
      </c>
      <c r="O25" s="25">
        <v>36</v>
      </c>
      <c r="P25" s="25">
        <v>143</v>
      </c>
      <c r="Q25" s="25">
        <v>5</v>
      </c>
      <c r="R25" s="25">
        <v>297</v>
      </c>
      <c r="S25" s="25">
        <v>1705</v>
      </c>
      <c r="T25" s="25">
        <v>99</v>
      </c>
      <c r="U25" s="2"/>
    </row>
    <row r="26" spans="1:21" ht="33" customHeight="1" thickBot="1">
      <c r="A26" s="2"/>
      <c r="B26" s="24" t="s">
        <v>35</v>
      </c>
      <c r="C26" s="25">
        <v>1</v>
      </c>
      <c r="D26" s="25">
        <v>1</v>
      </c>
      <c r="E26" s="25"/>
      <c r="F26" s="25"/>
      <c r="G26" s="25">
        <v>1</v>
      </c>
      <c r="H26" s="25"/>
      <c r="I26" s="25"/>
      <c r="J26" s="25">
        <v>3</v>
      </c>
      <c r="K26" s="25"/>
      <c r="L26" s="25">
        <v>16</v>
      </c>
      <c r="M26" s="25"/>
      <c r="N26" s="25">
        <v>1</v>
      </c>
      <c r="O26" s="25">
        <v>1</v>
      </c>
      <c r="P26" s="25">
        <v>1</v>
      </c>
      <c r="Q26" s="25"/>
      <c r="R26" s="25">
        <v>1</v>
      </c>
      <c r="S26" s="25">
        <v>20</v>
      </c>
      <c r="T26" s="25">
        <v>1</v>
      </c>
      <c r="U26" s="2"/>
    </row>
    <row r="27" spans="1:21" ht="33" customHeight="1" thickBot="1">
      <c r="A27" s="2"/>
      <c r="B27" s="24" t="s">
        <v>36</v>
      </c>
      <c r="C27" s="25">
        <v>3</v>
      </c>
      <c r="D27" s="25"/>
      <c r="E27" s="25"/>
      <c r="F27" s="25"/>
      <c r="G27" s="25">
        <v>2</v>
      </c>
      <c r="H27" s="25"/>
      <c r="I27" s="25"/>
      <c r="J27" s="25">
        <v>5</v>
      </c>
      <c r="K27" s="25"/>
      <c r="L27" s="25">
        <v>21</v>
      </c>
      <c r="M27" s="25"/>
      <c r="N27" s="25"/>
      <c r="O27" s="25"/>
      <c r="P27" s="25"/>
      <c r="Q27" s="25"/>
      <c r="R27" s="25">
        <v>4</v>
      </c>
      <c r="S27" s="25">
        <v>25</v>
      </c>
      <c r="T27" s="25">
        <v>4</v>
      </c>
      <c r="U27" s="2"/>
    </row>
    <row r="28" spans="1:21" ht="33" customHeight="1" thickBot="1">
      <c r="A28" s="2"/>
      <c r="B28" s="24" t="s">
        <v>37</v>
      </c>
      <c r="C28" s="25">
        <v>3</v>
      </c>
      <c r="D28" s="25"/>
      <c r="E28" s="25"/>
      <c r="F28" s="25"/>
      <c r="G28" s="25"/>
      <c r="H28" s="25"/>
      <c r="I28" s="25"/>
      <c r="J28" s="25">
        <v>3</v>
      </c>
      <c r="K28" s="25"/>
      <c r="L28" s="25">
        <v>23</v>
      </c>
      <c r="M28" s="25"/>
      <c r="N28" s="25">
        <v>1</v>
      </c>
      <c r="O28" s="25">
        <v>1</v>
      </c>
      <c r="P28" s="25">
        <v>1</v>
      </c>
      <c r="Q28" s="25"/>
      <c r="R28" s="25">
        <v>2</v>
      </c>
      <c r="S28" s="25">
        <v>28</v>
      </c>
      <c r="T28" s="25"/>
      <c r="U28" s="2"/>
    </row>
    <row r="29" spans="1:21" ht="33" customHeight="1" thickBot="1">
      <c r="A29" s="2"/>
      <c r="B29" s="24" t="s">
        <v>38</v>
      </c>
      <c r="C29" s="25">
        <v>3</v>
      </c>
      <c r="D29" s="25"/>
      <c r="E29" s="25"/>
      <c r="F29" s="25"/>
      <c r="G29" s="25">
        <v>1</v>
      </c>
      <c r="H29" s="25"/>
      <c r="I29" s="25"/>
      <c r="J29" s="25">
        <v>4</v>
      </c>
      <c r="K29" s="25"/>
      <c r="L29" s="25">
        <v>47</v>
      </c>
      <c r="M29" s="25">
        <v>1</v>
      </c>
      <c r="N29" s="25"/>
      <c r="O29" s="25">
        <v>2</v>
      </c>
      <c r="P29" s="25">
        <v>2</v>
      </c>
      <c r="Q29" s="25"/>
      <c r="R29" s="25">
        <v>3</v>
      </c>
      <c r="S29" s="25">
        <v>55</v>
      </c>
      <c r="T29" s="25">
        <v>2</v>
      </c>
      <c r="U29" s="2"/>
    </row>
    <row r="30" spans="1:21" ht="33" customHeight="1" thickBot="1">
      <c r="A30" s="2"/>
      <c r="B30" s="24" t="s">
        <v>39</v>
      </c>
      <c r="C30" s="25">
        <v>10</v>
      </c>
      <c r="D30" s="25">
        <v>1</v>
      </c>
      <c r="E30" s="25"/>
      <c r="F30" s="25">
        <v>1</v>
      </c>
      <c r="G30" s="25">
        <v>3</v>
      </c>
      <c r="H30" s="25"/>
      <c r="I30" s="25">
        <v>3</v>
      </c>
      <c r="J30" s="25">
        <v>18</v>
      </c>
      <c r="K30" s="25"/>
      <c r="L30" s="25">
        <v>279</v>
      </c>
      <c r="M30" s="25"/>
      <c r="N30" s="25">
        <v>1</v>
      </c>
      <c r="O30" s="25">
        <v>5</v>
      </c>
      <c r="P30" s="25">
        <v>50</v>
      </c>
      <c r="Q30" s="25"/>
      <c r="R30" s="25">
        <v>56</v>
      </c>
      <c r="S30" s="25">
        <v>391</v>
      </c>
      <c r="T30" s="25">
        <v>30</v>
      </c>
      <c r="U30" s="2"/>
    </row>
    <row r="31" spans="1:21" ht="33" customHeight="1" thickBot="1">
      <c r="A31" s="2"/>
      <c r="B31" s="24" t="s">
        <v>40</v>
      </c>
      <c r="C31" s="25">
        <v>1</v>
      </c>
      <c r="D31" s="25"/>
      <c r="E31" s="25"/>
      <c r="F31" s="25"/>
      <c r="G31" s="25">
        <v>1</v>
      </c>
      <c r="H31" s="25"/>
      <c r="I31" s="25"/>
      <c r="J31" s="25">
        <v>2</v>
      </c>
      <c r="K31" s="25"/>
      <c r="L31" s="25">
        <v>21</v>
      </c>
      <c r="M31" s="25"/>
      <c r="N31" s="25">
        <v>6</v>
      </c>
      <c r="O31" s="25">
        <v>1</v>
      </c>
      <c r="P31" s="25">
        <v>9</v>
      </c>
      <c r="Q31" s="25">
        <v>1</v>
      </c>
      <c r="R31" s="25">
        <v>34</v>
      </c>
      <c r="S31" s="25">
        <v>72</v>
      </c>
      <c r="T31" s="25">
        <v>8</v>
      </c>
      <c r="U31" s="2"/>
    </row>
    <row r="32" spans="1:21" ht="33" customHeight="1" thickBot="1">
      <c r="A32" s="2"/>
      <c r="B32" s="24" t="s">
        <v>41</v>
      </c>
      <c r="C32" s="25">
        <v>5</v>
      </c>
      <c r="D32" s="25">
        <v>1</v>
      </c>
      <c r="E32" s="25">
        <v>1</v>
      </c>
      <c r="F32" s="25">
        <v>1</v>
      </c>
      <c r="G32" s="25">
        <v>5</v>
      </c>
      <c r="H32" s="25">
        <v>1</v>
      </c>
      <c r="I32" s="25">
        <v>2</v>
      </c>
      <c r="J32" s="25">
        <v>16</v>
      </c>
      <c r="K32" s="25"/>
      <c r="L32" s="25">
        <v>71</v>
      </c>
      <c r="M32" s="25"/>
      <c r="N32" s="25">
        <v>7</v>
      </c>
      <c r="O32" s="25">
        <v>1</v>
      </c>
      <c r="P32" s="25">
        <v>79</v>
      </c>
      <c r="Q32" s="25"/>
      <c r="R32" s="25">
        <v>74</v>
      </c>
      <c r="S32" s="25">
        <v>232</v>
      </c>
      <c r="T32" s="25">
        <v>20</v>
      </c>
      <c r="U32" s="2"/>
    </row>
    <row r="33" spans="1:21" ht="33" customHeight="1" thickBot="1">
      <c r="A33" s="2"/>
      <c r="B33" s="24" t="s">
        <v>42</v>
      </c>
      <c r="C33" s="25">
        <v>19</v>
      </c>
      <c r="D33" s="25"/>
      <c r="E33" s="25">
        <v>2</v>
      </c>
      <c r="F33" s="25"/>
      <c r="G33" s="25">
        <v>5</v>
      </c>
      <c r="H33" s="25">
        <v>1</v>
      </c>
      <c r="I33" s="25">
        <v>1</v>
      </c>
      <c r="J33" s="25">
        <v>28</v>
      </c>
      <c r="K33" s="25">
        <v>1</v>
      </c>
      <c r="L33" s="25">
        <v>483</v>
      </c>
      <c r="M33" s="25">
        <v>1</v>
      </c>
      <c r="N33" s="25">
        <v>8</v>
      </c>
      <c r="O33" s="25">
        <v>6</v>
      </c>
      <c r="P33" s="25">
        <v>72</v>
      </c>
      <c r="Q33" s="25">
        <v>2</v>
      </c>
      <c r="R33" s="25">
        <v>143</v>
      </c>
      <c r="S33" s="25">
        <v>715</v>
      </c>
      <c r="T33" s="25">
        <v>173</v>
      </c>
      <c r="U33" s="2"/>
    </row>
    <row r="34" spans="1:21" ht="33" customHeight="1" thickBot="1">
      <c r="A34" s="2"/>
      <c r="B34" s="24" t="s">
        <v>43</v>
      </c>
      <c r="C34" s="25">
        <v>2</v>
      </c>
      <c r="D34" s="25"/>
      <c r="E34" s="25"/>
      <c r="F34" s="25"/>
      <c r="G34" s="25">
        <v>1</v>
      </c>
      <c r="H34" s="25"/>
      <c r="I34" s="25">
        <v>1</v>
      </c>
      <c r="J34" s="25">
        <v>4</v>
      </c>
      <c r="K34" s="25"/>
      <c r="L34" s="25">
        <v>6</v>
      </c>
      <c r="M34" s="25"/>
      <c r="N34" s="25">
        <v>1</v>
      </c>
      <c r="O34" s="25"/>
      <c r="P34" s="25"/>
      <c r="Q34" s="25"/>
      <c r="R34" s="25">
        <v>6</v>
      </c>
      <c r="S34" s="25">
        <v>13</v>
      </c>
      <c r="T34" s="25">
        <v>1</v>
      </c>
      <c r="U34" s="2"/>
    </row>
    <row r="35" spans="1:21" ht="33" customHeight="1" thickBot="1">
      <c r="A35" s="2"/>
      <c r="B35" s="24" t="s">
        <v>44</v>
      </c>
      <c r="C35" s="25">
        <v>29</v>
      </c>
      <c r="D35" s="25">
        <v>1</v>
      </c>
      <c r="E35" s="25">
        <v>1</v>
      </c>
      <c r="F35" s="25">
        <v>1</v>
      </c>
      <c r="G35" s="25">
        <v>14</v>
      </c>
      <c r="H35" s="25">
        <v>1</v>
      </c>
      <c r="I35" s="25">
        <v>8</v>
      </c>
      <c r="J35" s="25">
        <v>55</v>
      </c>
      <c r="K35" s="25">
        <v>2</v>
      </c>
      <c r="L35" s="25">
        <v>694</v>
      </c>
      <c r="M35" s="25"/>
      <c r="N35" s="25">
        <v>6</v>
      </c>
      <c r="O35" s="25">
        <v>1</v>
      </c>
      <c r="P35" s="25">
        <v>160</v>
      </c>
      <c r="Q35" s="25"/>
      <c r="R35" s="25">
        <v>189</v>
      </c>
      <c r="S35" s="25">
        <v>1050</v>
      </c>
      <c r="T35" s="25">
        <v>140</v>
      </c>
      <c r="U35" s="2"/>
    </row>
    <row r="36" spans="1:21" ht="33" customHeight="1" thickBot="1">
      <c r="A36" s="2"/>
      <c r="B36" s="24" t="s">
        <v>45</v>
      </c>
      <c r="C36" s="25">
        <v>2</v>
      </c>
      <c r="D36" s="25"/>
      <c r="E36" s="25"/>
      <c r="F36" s="25"/>
      <c r="G36" s="25">
        <v>1</v>
      </c>
      <c r="H36" s="25"/>
      <c r="I36" s="25"/>
      <c r="J36" s="25">
        <v>3</v>
      </c>
      <c r="K36" s="25"/>
      <c r="L36" s="25">
        <v>19</v>
      </c>
      <c r="M36" s="25"/>
      <c r="N36" s="25">
        <v>3</v>
      </c>
      <c r="O36" s="25">
        <v>1</v>
      </c>
      <c r="P36" s="25">
        <v>4</v>
      </c>
      <c r="Q36" s="25">
        <v>1</v>
      </c>
      <c r="R36" s="25">
        <v>7</v>
      </c>
      <c r="S36" s="25">
        <v>35</v>
      </c>
      <c r="T36" s="25">
        <v>2</v>
      </c>
      <c r="U36" s="2"/>
    </row>
    <row r="37" spans="1:21" ht="33" customHeight="1" thickBot="1">
      <c r="A37" s="2"/>
      <c r="B37" s="24" t="s">
        <v>47</v>
      </c>
      <c r="C37" s="25">
        <v>27</v>
      </c>
      <c r="D37" s="25">
        <v>3</v>
      </c>
      <c r="E37" s="25"/>
      <c r="F37" s="25">
        <v>1</v>
      </c>
      <c r="G37" s="25">
        <v>5</v>
      </c>
      <c r="H37" s="25">
        <v>2</v>
      </c>
      <c r="I37" s="25">
        <v>3</v>
      </c>
      <c r="J37" s="25">
        <v>41</v>
      </c>
      <c r="K37" s="25"/>
      <c r="L37" s="25">
        <v>767</v>
      </c>
      <c r="M37" s="25">
        <v>4</v>
      </c>
      <c r="N37" s="25">
        <v>6</v>
      </c>
      <c r="O37" s="25">
        <v>15</v>
      </c>
      <c r="P37" s="25">
        <v>7</v>
      </c>
      <c r="Q37" s="25"/>
      <c r="R37" s="25">
        <v>120</v>
      </c>
      <c r="S37" s="25">
        <v>919</v>
      </c>
      <c r="T37" s="25">
        <v>106</v>
      </c>
      <c r="U37" s="2"/>
    </row>
    <row r="38" spans="1:21" ht="33" customHeight="1" thickBot="1">
      <c r="A38" s="2"/>
      <c r="B38" s="24" t="s">
        <v>58</v>
      </c>
      <c r="C38" s="25">
        <v>9</v>
      </c>
      <c r="D38" s="25">
        <v>1</v>
      </c>
      <c r="E38" s="25">
        <v>1</v>
      </c>
      <c r="F38" s="25"/>
      <c r="G38" s="25">
        <v>2</v>
      </c>
      <c r="H38" s="25"/>
      <c r="I38" s="25">
        <v>1</v>
      </c>
      <c r="J38" s="25">
        <v>14</v>
      </c>
      <c r="K38" s="25"/>
      <c r="L38" s="25">
        <v>123</v>
      </c>
      <c r="M38" s="25">
        <v>2</v>
      </c>
      <c r="N38" s="25">
        <v>4</v>
      </c>
      <c r="O38" s="25">
        <v>1</v>
      </c>
      <c r="P38" s="25">
        <v>18</v>
      </c>
      <c r="Q38" s="25"/>
      <c r="R38" s="25">
        <v>17</v>
      </c>
      <c r="S38" s="25">
        <v>165</v>
      </c>
      <c r="T38" s="25">
        <v>12</v>
      </c>
      <c r="U38" s="2"/>
    </row>
    <row r="39" spans="1:21" ht="33" customHeight="1" thickBot="1">
      <c r="A39" s="2"/>
      <c r="B39" s="24" t="s">
        <v>48</v>
      </c>
      <c r="C39" s="25">
        <v>13</v>
      </c>
      <c r="D39" s="25">
        <v>2</v>
      </c>
      <c r="E39" s="25">
        <v>1</v>
      </c>
      <c r="F39" s="25">
        <v>1</v>
      </c>
      <c r="G39" s="25">
        <v>3</v>
      </c>
      <c r="H39" s="25"/>
      <c r="I39" s="25">
        <v>2</v>
      </c>
      <c r="J39" s="25">
        <v>22</v>
      </c>
      <c r="K39" s="25"/>
      <c r="L39" s="25">
        <v>235</v>
      </c>
      <c r="M39" s="25"/>
      <c r="N39" s="25">
        <v>13</v>
      </c>
      <c r="O39" s="25">
        <v>3</v>
      </c>
      <c r="P39" s="25">
        <v>63</v>
      </c>
      <c r="Q39" s="25"/>
      <c r="R39" s="25">
        <v>58</v>
      </c>
      <c r="S39" s="25">
        <v>372</v>
      </c>
      <c r="T39" s="25">
        <v>43</v>
      </c>
      <c r="U39" s="2"/>
    </row>
    <row r="40" spans="1:21" ht="20.100000000000001" customHeight="1" thickBot="1">
      <c r="A40" s="2"/>
      <c r="B40" s="26" t="s">
        <v>59</v>
      </c>
      <c r="C40" s="25">
        <v>300</v>
      </c>
      <c r="D40" s="25">
        <v>34</v>
      </c>
      <c r="E40" s="25">
        <v>25</v>
      </c>
      <c r="F40" s="25">
        <v>17</v>
      </c>
      <c r="G40" s="25">
        <v>89</v>
      </c>
      <c r="H40" s="25">
        <v>9</v>
      </c>
      <c r="I40" s="25">
        <v>80</v>
      </c>
      <c r="J40" s="25">
        <v>554</v>
      </c>
      <c r="K40" s="25">
        <v>7</v>
      </c>
      <c r="L40" s="25">
        <v>11537</v>
      </c>
      <c r="M40" s="25">
        <v>64</v>
      </c>
      <c r="N40" s="25">
        <v>460</v>
      </c>
      <c r="O40" s="25">
        <v>221</v>
      </c>
      <c r="P40" s="25">
        <v>1732</v>
      </c>
      <c r="Q40" s="25">
        <v>24</v>
      </c>
      <c r="R40" s="25">
        <v>2985</v>
      </c>
      <c r="S40" s="25">
        <v>17023</v>
      </c>
      <c r="T40" s="25">
        <v>1550</v>
      </c>
      <c r="U40" s="2"/>
    </row>
  </sheetData>
  <mergeCells count="4">
    <mergeCell ref="B1:T1"/>
    <mergeCell ref="B2:T2"/>
    <mergeCell ref="C3:K3"/>
    <mergeCell ref="L3:T3"/>
  </mergeCells>
  <pageMargins left="0.27777777777777779" right="0.27777777777777779" top="0.27777777777777779" bottom="0.27777777777777779" header="0.5" footer="0.5"/>
  <pageSetup pageOrder="overThenDown" orientation="landscape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B8" sqref="B8"/>
    </sheetView>
  </sheetViews>
  <sheetFormatPr defaultRowHeight="12.75"/>
  <sheetData>
    <row r="1" spans="1:5" ht="13.5" thickBot="1">
      <c r="B1" t="s">
        <v>9</v>
      </c>
      <c r="C1" t="s">
        <v>77</v>
      </c>
      <c r="D1" t="s">
        <v>78</v>
      </c>
      <c r="E1" t="s">
        <v>79</v>
      </c>
    </row>
    <row r="2" spans="1:5" ht="18.75" thickBot="1">
      <c r="A2" t="s">
        <v>12</v>
      </c>
      <c r="B2" s="53">
        <v>1981</v>
      </c>
      <c r="C2" s="54">
        <v>2796</v>
      </c>
      <c r="D2" s="54">
        <v>873</v>
      </c>
      <c r="E2" s="55">
        <v>54</v>
      </c>
    </row>
    <row r="3" spans="1:5">
      <c r="A3" t="s">
        <v>80</v>
      </c>
      <c r="B3">
        <v>1426</v>
      </c>
      <c r="C3">
        <v>2130</v>
      </c>
      <c r="D3">
        <v>742</v>
      </c>
      <c r="E3">
        <v>51</v>
      </c>
    </row>
    <row r="6" spans="1:5">
      <c r="B6" t="s">
        <v>9</v>
      </c>
      <c r="C6" t="s">
        <v>77</v>
      </c>
      <c r="D6" t="s">
        <v>78</v>
      </c>
      <c r="E6" t="s">
        <v>79</v>
      </c>
    </row>
    <row r="7" spans="1:5">
      <c r="A7" t="s">
        <v>80</v>
      </c>
      <c r="B7">
        <v>1426</v>
      </c>
      <c r="C7">
        <v>2130</v>
      </c>
      <c r="D7">
        <v>742</v>
      </c>
      <c r="E7">
        <v>51</v>
      </c>
    </row>
    <row r="8" spans="1:5">
      <c r="B8">
        <v>555</v>
      </c>
      <c r="C8">
        <v>666</v>
      </c>
      <c r="D8">
        <v>131</v>
      </c>
      <c r="E8">
        <v>3</v>
      </c>
    </row>
  </sheetData>
  <pageMargins left="0.7" right="0.7" top="0.75" bottom="0.75" header="0.3" footer="0.3"/>
  <pageSetup paperSize="9" orientation="portrait" horizontalDpi="2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7" tint="-0.499984740745262"/>
  </sheetPr>
  <dimension ref="A1:AG52"/>
  <sheetViews>
    <sheetView view="pageBreakPreview" zoomScaleSheetLayoutView="100" workbookViewId="0">
      <pane xSplit="2" ySplit="3" topLeftCell="C4" activePane="bottomRight" state="frozen"/>
      <selection activeCell="I28" sqref="I28"/>
      <selection pane="topRight" activeCell="I28" sqref="I28"/>
      <selection pane="bottomLeft" activeCell="I28" sqref="I28"/>
      <selection pane="bottomRight" activeCell="F16" sqref="A1:AG41"/>
    </sheetView>
  </sheetViews>
  <sheetFormatPr defaultRowHeight="15.75"/>
  <cols>
    <col min="1" max="1" width="5.140625" style="82" customWidth="1"/>
    <col min="2" max="2" width="23.42578125" style="82" customWidth="1"/>
    <col min="3" max="3" width="7.7109375" style="82" customWidth="1"/>
    <col min="4" max="5" width="8.140625" style="82" customWidth="1"/>
    <col min="6" max="6" width="7.28515625" style="82" customWidth="1"/>
    <col min="7" max="7" width="8.140625" style="82" customWidth="1"/>
    <col min="8" max="8" width="6.7109375" style="82" customWidth="1"/>
    <col min="9" max="11" width="9.28515625" style="82" customWidth="1"/>
    <col min="12" max="12" width="10" style="82" customWidth="1"/>
    <col min="13" max="13" width="9.85546875" style="82" customWidth="1"/>
    <col min="14" max="14" width="10.140625" style="82" customWidth="1"/>
    <col min="15" max="15" width="7.7109375" style="82" customWidth="1"/>
    <col min="16" max="16" width="7.140625" style="82" customWidth="1"/>
    <col min="17" max="17" width="7.85546875" style="82" customWidth="1"/>
    <col min="18" max="18" width="8.7109375" style="82" customWidth="1"/>
    <col min="19" max="19" width="7.5703125" style="82" customWidth="1"/>
    <col min="20" max="20" width="8.85546875" style="82" customWidth="1"/>
    <col min="21" max="21" width="6.85546875" style="82" customWidth="1"/>
    <col min="22" max="22" width="7" style="82" customWidth="1"/>
    <col min="23" max="23" width="7.5703125" style="82" customWidth="1"/>
    <col min="24" max="24" width="6.85546875" style="82" customWidth="1"/>
    <col min="25" max="25" width="7.140625" style="82" customWidth="1"/>
    <col min="26" max="26" width="7.5703125" style="82" customWidth="1"/>
    <col min="27" max="27" width="9.85546875" style="82" customWidth="1"/>
    <col min="28" max="28" width="10.42578125" style="82" customWidth="1"/>
    <col min="29" max="29" width="10.28515625" style="82" customWidth="1"/>
    <col min="30" max="31" width="7.85546875" style="82" customWidth="1"/>
    <col min="32" max="32" width="11.140625" style="82" customWidth="1"/>
    <col min="33" max="16384" width="9.140625" style="82"/>
  </cols>
  <sheetData>
    <row r="1" spans="1:31" s="83" customFormat="1" ht="27" customHeight="1">
      <c r="B1" s="86" t="s">
        <v>53</v>
      </c>
      <c r="C1" s="84" t="s">
        <v>232</v>
      </c>
      <c r="L1" s="84" t="s">
        <v>232</v>
      </c>
      <c r="U1" s="84" t="s">
        <v>232</v>
      </c>
    </row>
    <row r="2" spans="1:31" s="74" customFormat="1" ht="24.75" customHeight="1">
      <c r="A2" s="334" t="s">
        <v>88</v>
      </c>
      <c r="B2" s="336" t="s">
        <v>2</v>
      </c>
      <c r="C2" s="330" t="s">
        <v>93</v>
      </c>
      <c r="D2" s="331"/>
      <c r="E2" s="332"/>
      <c r="F2" s="330" t="s">
        <v>94</v>
      </c>
      <c r="G2" s="331"/>
      <c r="H2" s="332"/>
      <c r="I2" s="330" t="s">
        <v>89</v>
      </c>
      <c r="J2" s="331"/>
      <c r="K2" s="332"/>
      <c r="L2" s="330" t="s">
        <v>90</v>
      </c>
      <c r="M2" s="331"/>
      <c r="N2" s="332"/>
      <c r="O2" s="330" t="s">
        <v>95</v>
      </c>
      <c r="P2" s="331"/>
      <c r="Q2" s="332"/>
      <c r="R2" s="330" t="s">
        <v>96</v>
      </c>
      <c r="S2" s="331"/>
      <c r="T2" s="332"/>
      <c r="U2" s="330" t="s">
        <v>97</v>
      </c>
      <c r="V2" s="331"/>
      <c r="W2" s="332"/>
      <c r="X2" s="330" t="s">
        <v>98</v>
      </c>
      <c r="Y2" s="331"/>
      <c r="Z2" s="332"/>
      <c r="AA2" s="330" t="s">
        <v>60</v>
      </c>
      <c r="AB2" s="331"/>
      <c r="AC2" s="332"/>
    </row>
    <row r="3" spans="1:31" s="76" customFormat="1" ht="24.75" customHeight="1">
      <c r="A3" s="335"/>
      <c r="B3" s="336"/>
      <c r="C3" s="75" t="s">
        <v>91</v>
      </c>
      <c r="D3" s="75" t="s">
        <v>92</v>
      </c>
      <c r="E3" s="75" t="s">
        <v>12</v>
      </c>
      <c r="F3" s="75" t="s">
        <v>91</v>
      </c>
      <c r="G3" s="75" t="s">
        <v>92</v>
      </c>
      <c r="H3" s="75" t="s">
        <v>12</v>
      </c>
      <c r="I3" s="75" t="s">
        <v>91</v>
      </c>
      <c r="J3" s="75" t="s">
        <v>92</v>
      </c>
      <c r="K3" s="75" t="s">
        <v>12</v>
      </c>
      <c r="L3" s="75" t="s">
        <v>91</v>
      </c>
      <c r="M3" s="75" t="s">
        <v>92</v>
      </c>
      <c r="N3" s="75" t="s">
        <v>12</v>
      </c>
      <c r="O3" s="75" t="s">
        <v>91</v>
      </c>
      <c r="P3" s="75" t="s">
        <v>92</v>
      </c>
      <c r="Q3" s="75" t="s">
        <v>12</v>
      </c>
      <c r="R3" s="75" t="s">
        <v>91</v>
      </c>
      <c r="S3" s="75" t="s">
        <v>92</v>
      </c>
      <c r="T3" s="75" t="s">
        <v>12</v>
      </c>
      <c r="U3" s="75" t="s">
        <v>91</v>
      </c>
      <c r="V3" s="75" t="s">
        <v>92</v>
      </c>
      <c r="W3" s="75" t="s">
        <v>12</v>
      </c>
      <c r="X3" s="75" t="s">
        <v>91</v>
      </c>
      <c r="Y3" s="75" t="s">
        <v>92</v>
      </c>
      <c r="Z3" s="75" t="s">
        <v>12</v>
      </c>
      <c r="AA3" s="75" t="s">
        <v>91</v>
      </c>
      <c r="AB3" s="75" t="s">
        <v>92</v>
      </c>
      <c r="AC3" s="75" t="s">
        <v>12</v>
      </c>
    </row>
    <row r="4" spans="1:31" s="94" customFormat="1" ht="15" customHeight="1">
      <c r="A4" s="103">
        <v>1</v>
      </c>
      <c r="B4" s="103">
        <v>2</v>
      </c>
      <c r="C4" s="103">
        <v>3</v>
      </c>
      <c r="D4" s="103">
        <v>4</v>
      </c>
      <c r="E4" s="103">
        <v>5</v>
      </c>
      <c r="F4" s="103">
        <v>6</v>
      </c>
      <c r="G4" s="103">
        <v>7</v>
      </c>
      <c r="H4" s="103">
        <v>8</v>
      </c>
      <c r="I4" s="103">
        <v>9</v>
      </c>
      <c r="J4" s="103">
        <v>10</v>
      </c>
      <c r="K4" s="103">
        <v>11</v>
      </c>
      <c r="L4" s="103">
        <v>12</v>
      </c>
      <c r="M4" s="103">
        <v>13</v>
      </c>
      <c r="N4" s="103">
        <v>14</v>
      </c>
      <c r="O4" s="103">
        <v>15</v>
      </c>
      <c r="P4" s="103">
        <v>16</v>
      </c>
      <c r="Q4" s="103">
        <v>17</v>
      </c>
      <c r="R4" s="103">
        <v>18</v>
      </c>
      <c r="S4" s="103">
        <v>19</v>
      </c>
      <c r="T4" s="103">
        <v>20</v>
      </c>
      <c r="U4" s="103">
        <v>21</v>
      </c>
      <c r="V4" s="103">
        <v>22</v>
      </c>
      <c r="W4" s="103">
        <v>23</v>
      </c>
      <c r="X4" s="103">
        <v>24</v>
      </c>
      <c r="Y4" s="103">
        <v>25</v>
      </c>
      <c r="Z4" s="103">
        <v>26</v>
      </c>
      <c r="AA4" s="103">
        <v>27</v>
      </c>
      <c r="AB4" s="103">
        <v>28</v>
      </c>
      <c r="AC4" s="103">
        <v>29</v>
      </c>
      <c r="AD4" s="103">
        <v>30</v>
      </c>
      <c r="AE4" s="103">
        <v>31</v>
      </c>
    </row>
    <row r="5" spans="1:31" s="76" customFormat="1" ht="30.75" customHeight="1">
      <c r="A5" s="77">
        <v>1</v>
      </c>
      <c r="B5" s="78" t="s">
        <v>55</v>
      </c>
      <c r="C5" s="85">
        <v>20</v>
      </c>
      <c r="D5" s="85">
        <v>5</v>
      </c>
      <c r="E5" s="79">
        <v>25</v>
      </c>
      <c r="F5" s="85">
        <v>0</v>
      </c>
      <c r="G5" s="85">
        <v>0</v>
      </c>
      <c r="H5" s="79">
        <v>0</v>
      </c>
      <c r="I5" s="85">
        <v>381</v>
      </c>
      <c r="J5" s="85">
        <v>523</v>
      </c>
      <c r="K5" s="79">
        <v>904</v>
      </c>
      <c r="L5" s="85">
        <v>2316</v>
      </c>
      <c r="M5" s="85">
        <v>2669</v>
      </c>
      <c r="N5" s="79">
        <v>4985</v>
      </c>
      <c r="O5" s="85">
        <v>61</v>
      </c>
      <c r="P5" s="85">
        <v>29</v>
      </c>
      <c r="Q5" s="79">
        <v>90</v>
      </c>
      <c r="R5" s="85">
        <v>457</v>
      </c>
      <c r="S5" s="85">
        <v>344</v>
      </c>
      <c r="T5" s="79">
        <v>801</v>
      </c>
      <c r="U5" s="85">
        <v>24</v>
      </c>
      <c r="V5" s="85">
        <v>0</v>
      </c>
      <c r="W5" s="79">
        <v>24</v>
      </c>
      <c r="X5" s="85">
        <v>23</v>
      </c>
      <c r="Y5" s="85">
        <v>86</v>
      </c>
      <c r="Z5" s="79">
        <v>109</v>
      </c>
      <c r="AA5" s="79">
        <v>3282</v>
      </c>
      <c r="AB5" s="79">
        <v>3656</v>
      </c>
      <c r="AC5" s="79">
        <v>6938</v>
      </c>
      <c r="AD5" s="125">
        <v>47.304698760449703</v>
      </c>
      <c r="AE5" s="125">
        <v>52.695301239550297</v>
      </c>
    </row>
    <row r="6" spans="1:31" s="76" customFormat="1" ht="21.75" customHeight="1">
      <c r="A6" s="77">
        <v>2</v>
      </c>
      <c r="B6" s="80" t="s">
        <v>15</v>
      </c>
      <c r="C6" s="85">
        <v>5012</v>
      </c>
      <c r="D6" s="85">
        <v>2903</v>
      </c>
      <c r="E6" s="79">
        <v>7915</v>
      </c>
      <c r="F6" s="85">
        <v>744</v>
      </c>
      <c r="G6" s="85">
        <v>432</v>
      </c>
      <c r="H6" s="79">
        <v>1176</v>
      </c>
      <c r="I6" s="85">
        <v>248216</v>
      </c>
      <c r="J6" s="85">
        <v>184423</v>
      </c>
      <c r="K6" s="79">
        <v>432639</v>
      </c>
      <c r="L6" s="85">
        <v>1287000</v>
      </c>
      <c r="M6" s="85">
        <v>984410</v>
      </c>
      <c r="N6" s="79">
        <v>2271410</v>
      </c>
      <c r="O6" s="85">
        <v>6401</v>
      </c>
      <c r="P6" s="85">
        <v>2594</v>
      </c>
      <c r="Q6" s="79">
        <v>8995</v>
      </c>
      <c r="R6" s="85">
        <v>77298</v>
      </c>
      <c r="S6" s="85">
        <v>76784</v>
      </c>
      <c r="T6" s="79">
        <v>154082</v>
      </c>
      <c r="U6" s="85">
        <v>1319</v>
      </c>
      <c r="V6" s="85">
        <v>2480</v>
      </c>
      <c r="W6" s="79">
        <v>3799</v>
      </c>
      <c r="X6" s="85">
        <v>5696</v>
      </c>
      <c r="Y6" s="85">
        <v>2991</v>
      </c>
      <c r="Z6" s="79">
        <v>8687</v>
      </c>
      <c r="AA6" s="79">
        <v>1631686</v>
      </c>
      <c r="AB6" s="79">
        <v>1257017</v>
      </c>
      <c r="AC6" s="79">
        <v>2888703</v>
      </c>
      <c r="AD6" s="125">
        <v>56.485073058739516</v>
      </c>
      <c r="AE6" s="125">
        <v>43.514926941260484</v>
      </c>
    </row>
    <row r="7" spans="1:31" s="76" customFormat="1" ht="21.75" customHeight="1">
      <c r="A7" s="77">
        <v>3</v>
      </c>
      <c r="B7" s="80" t="s">
        <v>16</v>
      </c>
      <c r="C7" s="85">
        <v>169</v>
      </c>
      <c r="D7" s="85">
        <v>84</v>
      </c>
      <c r="E7" s="79">
        <v>253</v>
      </c>
      <c r="F7" s="85">
        <v>35</v>
      </c>
      <c r="G7" s="85">
        <v>34</v>
      </c>
      <c r="H7" s="79">
        <v>69</v>
      </c>
      <c r="I7" s="85">
        <v>1357</v>
      </c>
      <c r="J7" s="85">
        <v>1452</v>
      </c>
      <c r="K7" s="79">
        <v>2809</v>
      </c>
      <c r="L7" s="85">
        <v>12940</v>
      </c>
      <c r="M7" s="85">
        <v>12616</v>
      </c>
      <c r="N7" s="79">
        <v>25556</v>
      </c>
      <c r="O7" s="85">
        <v>61</v>
      </c>
      <c r="P7" s="85">
        <v>26</v>
      </c>
      <c r="Q7" s="79">
        <v>87</v>
      </c>
      <c r="R7" s="85">
        <v>1980</v>
      </c>
      <c r="S7" s="85">
        <v>767</v>
      </c>
      <c r="T7" s="79">
        <v>2747</v>
      </c>
      <c r="U7" s="85">
        <v>277</v>
      </c>
      <c r="V7" s="85">
        <v>66</v>
      </c>
      <c r="W7" s="79">
        <v>343</v>
      </c>
      <c r="X7" s="85">
        <v>0</v>
      </c>
      <c r="Y7" s="85">
        <v>0</v>
      </c>
      <c r="Z7" s="79">
        <v>0</v>
      </c>
      <c r="AA7" s="79">
        <v>16819</v>
      </c>
      <c r="AB7" s="79">
        <v>15045</v>
      </c>
      <c r="AC7" s="79">
        <v>31864</v>
      </c>
      <c r="AD7" s="125">
        <v>52.7837057494351</v>
      </c>
      <c r="AE7" s="125">
        <v>47.2162942505649</v>
      </c>
    </row>
    <row r="8" spans="1:31" s="76" customFormat="1" ht="21.75" customHeight="1">
      <c r="A8" s="77">
        <v>4</v>
      </c>
      <c r="B8" s="80" t="s">
        <v>17</v>
      </c>
      <c r="C8" s="85">
        <v>1500</v>
      </c>
      <c r="D8" s="85">
        <v>897</v>
      </c>
      <c r="E8" s="79">
        <v>2397</v>
      </c>
      <c r="F8" s="85">
        <v>35</v>
      </c>
      <c r="G8" s="85">
        <v>71</v>
      </c>
      <c r="H8" s="79">
        <v>106</v>
      </c>
      <c r="I8" s="85">
        <v>20889</v>
      </c>
      <c r="J8" s="85">
        <v>24074</v>
      </c>
      <c r="K8" s="79">
        <v>44963</v>
      </c>
      <c r="L8" s="85">
        <v>196828</v>
      </c>
      <c r="M8" s="85">
        <v>201946</v>
      </c>
      <c r="N8" s="79">
        <v>398774</v>
      </c>
      <c r="O8" s="85">
        <v>1929</v>
      </c>
      <c r="P8" s="85">
        <v>1380</v>
      </c>
      <c r="Q8" s="79">
        <v>3309</v>
      </c>
      <c r="R8" s="85">
        <v>7643</v>
      </c>
      <c r="S8" s="85">
        <v>7719</v>
      </c>
      <c r="T8" s="79">
        <v>15362</v>
      </c>
      <c r="U8" s="85">
        <v>201</v>
      </c>
      <c r="V8" s="85">
        <v>343</v>
      </c>
      <c r="W8" s="79">
        <v>544</v>
      </c>
      <c r="X8" s="85">
        <v>749</v>
      </c>
      <c r="Y8" s="85">
        <v>907</v>
      </c>
      <c r="Z8" s="79">
        <v>1656</v>
      </c>
      <c r="AA8" s="79">
        <v>229774</v>
      </c>
      <c r="AB8" s="79">
        <v>237337</v>
      </c>
      <c r="AC8" s="79">
        <v>467111</v>
      </c>
      <c r="AD8" s="125">
        <v>49.190449379269602</v>
      </c>
      <c r="AE8" s="125">
        <v>50.809550620730398</v>
      </c>
    </row>
    <row r="9" spans="1:31" s="76" customFormat="1" ht="21.75" customHeight="1">
      <c r="A9" s="77">
        <v>5</v>
      </c>
      <c r="B9" s="80" t="s">
        <v>18</v>
      </c>
      <c r="C9" s="85">
        <v>1706</v>
      </c>
      <c r="D9" s="85">
        <v>850</v>
      </c>
      <c r="E9" s="79">
        <v>2556</v>
      </c>
      <c r="F9" s="85">
        <v>0</v>
      </c>
      <c r="G9" s="85">
        <v>0</v>
      </c>
      <c r="H9" s="79">
        <v>0</v>
      </c>
      <c r="I9" s="85">
        <v>56843</v>
      </c>
      <c r="J9" s="85">
        <v>35248</v>
      </c>
      <c r="K9" s="79">
        <v>92091</v>
      </c>
      <c r="L9" s="85">
        <v>629886</v>
      </c>
      <c r="M9" s="85">
        <v>448790</v>
      </c>
      <c r="N9" s="79">
        <v>1078676</v>
      </c>
      <c r="O9" s="85">
        <v>996</v>
      </c>
      <c r="P9" s="85">
        <v>436</v>
      </c>
      <c r="Q9" s="79">
        <v>1432</v>
      </c>
      <c r="R9" s="85">
        <v>9549</v>
      </c>
      <c r="S9" s="85">
        <v>3721</v>
      </c>
      <c r="T9" s="79">
        <v>13270</v>
      </c>
      <c r="U9" s="85">
        <v>1419</v>
      </c>
      <c r="V9" s="85">
        <v>617</v>
      </c>
      <c r="W9" s="79">
        <v>2036</v>
      </c>
      <c r="X9" s="85">
        <v>276</v>
      </c>
      <c r="Y9" s="85">
        <v>258</v>
      </c>
      <c r="Z9" s="79">
        <v>534</v>
      </c>
      <c r="AA9" s="79">
        <v>700675</v>
      </c>
      <c r="AB9" s="79">
        <v>489920</v>
      </c>
      <c r="AC9" s="79">
        <v>1190595</v>
      </c>
      <c r="AD9" s="125">
        <v>58.850826687496586</v>
      </c>
      <c r="AE9" s="125">
        <v>41.149173312503414</v>
      </c>
    </row>
    <row r="10" spans="1:31" s="76" customFormat="1" ht="21.75" customHeight="1">
      <c r="A10" s="77">
        <v>6</v>
      </c>
      <c r="B10" s="80" t="s">
        <v>19</v>
      </c>
      <c r="C10" s="85">
        <v>272</v>
      </c>
      <c r="D10" s="85">
        <v>555</v>
      </c>
      <c r="E10" s="79">
        <v>827</v>
      </c>
      <c r="F10" s="85">
        <v>173</v>
      </c>
      <c r="G10" s="85">
        <v>221</v>
      </c>
      <c r="H10" s="79">
        <v>394</v>
      </c>
      <c r="I10" s="85">
        <v>7014</v>
      </c>
      <c r="J10" s="85">
        <v>10860</v>
      </c>
      <c r="K10" s="79">
        <v>17874</v>
      </c>
      <c r="L10" s="85">
        <v>32205</v>
      </c>
      <c r="M10" s="85">
        <v>21747</v>
      </c>
      <c r="N10" s="79">
        <v>53952</v>
      </c>
      <c r="O10" s="85">
        <v>451</v>
      </c>
      <c r="P10" s="85">
        <v>578</v>
      </c>
      <c r="Q10" s="79">
        <v>1029</v>
      </c>
      <c r="R10" s="85">
        <v>1040</v>
      </c>
      <c r="S10" s="85">
        <v>819</v>
      </c>
      <c r="T10" s="79">
        <v>1859</v>
      </c>
      <c r="U10" s="85">
        <v>270</v>
      </c>
      <c r="V10" s="85">
        <v>110</v>
      </c>
      <c r="W10" s="79">
        <v>380</v>
      </c>
      <c r="X10" s="85">
        <v>1080</v>
      </c>
      <c r="Y10" s="85">
        <v>736</v>
      </c>
      <c r="Z10" s="79">
        <v>1816</v>
      </c>
      <c r="AA10" s="79">
        <v>42505</v>
      </c>
      <c r="AB10" s="79">
        <v>35626</v>
      </c>
      <c r="AC10" s="79">
        <v>78131</v>
      </c>
      <c r="AD10" s="125">
        <v>54.402221909357365</v>
      </c>
      <c r="AE10" s="125">
        <v>45.597778090642635</v>
      </c>
    </row>
    <row r="11" spans="1:31" s="76" customFormat="1" ht="21.75" customHeight="1">
      <c r="A11" s="77">
        <v>7</v>
      </c>
      <c r="B11" s="80" t="s">
        <v>56</v>
      </c>
      <c r="C11" s="85">
        <v>355</v>
      </c>
      <c r="D11" s="85">
        <v>331</v>
      </c>
      <c r="E11" s="79">
        <v>686</v>
      </c>
      <c r="F11" s="85">
        <v>164</v>
      </c>
      <c r="G11" s="85">
        <v>161</v>
      </c>
      <c r="H11" s="79">
        <v>325</v>
      </c>
      <c r="I11" s="85">
        <v>18852</v>
      </c>
      <c r="J11" s="85">
        <v>19443</v>
      </c>
      <c r="K11" s="79">
        <v>38295</v>
      </c>
      <c r="L11" s="85">
        <v>141921</v>
      </c>
      <c r="M11" s="85">
        <v>131727</v>
      </c>
      <c r="N11" s="79">
        <v>273648</v>
      </c>
      <c r="O11" s="85">
        <v>6253</v>
      </c>
      <c r="P11" s="85">
        <v>4461</v>
      </c>
      <c r="Q11" s="79">
        <v>10714</v>
      </c>
      <c r="R11" s="85">
        <v>18759</v>
      </c>
      <c r="S11" s="85">
        <v>10738</v>
      </c>
      <c r="T11" s="79">
        <v>29497</v>
      </c>
      <c r="U11" s="85">
        <v>52</v>
      </c>
      <c r="V11" s="85">
        <v>325</v>
      </c>
      <c r="W11" s="79">
        <v>377</v>
      </c>
      <c r="X11" s="85">
        <v>1304</v>
      </c>
      <c r="Y11" s="85">
        <v>1205</v>
      </c>
      <c r="Z11" s="79">
        <v>2509</v>
      </c>
      <c r="AA11" s="79">
        <v>187660</v>
      </c>
      <c r="AB11" s="79">
        <v>168391</v>
      </c>
      <c r="AC11" s="79">
        <v>356051</v>
      </c>
      <c r="AD11" s="125">
        <v>52.705932577074627</v>
      </c>
      <c r="AE11" s="125">
        <v>47.294067422925373</v>
      </c>
    </row>
    <row r="12" spans="1:31" s="76" customFormat="1" ht="21.75" customHeight="1">
      <c r="A12" s="77">
        <v>8</v>
      </c>
      <c r="B12" s="80" t="s">
        <v>21</v>
      </c>
      <c r="C12" s="85">
        <v>0</v>
      </c>
      <c r="D12" s="85">
        <v>0</v>
      </c>
      <c r="E12" s="79">
        <v>0</v>
      </c>
      <c r="F12" s="85">
        <v>0</v>
      </c>
      <c r="G12" s="85">
        <v>0</v>
      </c>
      <c r="H12" s="79">
        <v>0</v>
      </c>
      <c r="I12" s="85">
        <v>157</v>
      </c>
      <c r="J12" s="85">
        <v>114</v>
      </c>
      <c r="K12" s="79">
        <v>271</v>
      </c>
      <c r="L12" s="85">
        <v>1214</v>
      </c>
      <c r="M12" s="85">
        <v>1192</v>
      </c>
      <c r="N12" s="79">
        <v>2406</v>
      </c>
      <c r="O12" s="85">
        <v>0</v>
      </c>
      <c r="P12" s="85">
        <v>0</v>
      </c>
      <c r="Q12" s="79">
        <v>0</v>
      </c>
      <c r="R12" s="85">
        <v>540</v>
      </c>
      <c r="S12" s="85">
        <v>162</v>
      </c>
      <c r="T12" s="79">
        <v>702</v>
      </c>
      <c r="U12" s="85">
        <v>0</v>
      </c>
      <c r="V12" s="85">
        <v>0</v>
      </c>
      <c r="W12" s="79">
        <v>0</v>
      </c>
      <c r="X12" s="85">
        <v>0</v>
      </c>
      <c r="Y12" s="85">
        <v>0</v>
      </c>
      <c r="Z12" s="79">
        <v>0</v>
      </c>
      <c r="AA12" s="79">
        <v>1911</v>
      </c>
      <c r="AB12" s="79">
        <v>1468</v>
      </c>
      <c r="AC12" s="79">
        <v>3379</v>
      </c>
      <c r="AD12" s="125">
        <v>56.555193844332642</v>
      </c>
      <c r="AE12" s="125">
        <v>43.444806155667358</v>
      </c>
    </row>
    <row r="13" spans="1:31" s="76" customFormat="1" ht="21.75" customHeight="1">
      <c r="A13" s="77">
        <v>9</v>
      </c>
      <c r="B13" s="80" t="s">
        <v>22</v>
      </c>
      <c r="C13" s="85">
        <v>0</v>
      </c>
      <c r="D13" s="85">
        <v>0</v>
      </c>
      <c r="E13" s="79">
        <v>0</v>
      </c>
      <c r="F13" s="85">
        <v>0</v>
      </c>
      <c r="G13" s="85">
        <v>0</v>
      </c>
      <c r="H13" s="79">
        <v>0</v>
      </c>
      <c r="I13" s="85">
        <v>0</v>
      </c>
      <c r="J13" s="85">
        <v>0</v>
      </c>
      <c r="K13" s="79">
        <v>0</v>
      </c>
      <c r="L13" s="85">
        <v>378</v>
      </c>
      <c r="M13" s="85">
        <v>724</v>
      </c>
      <c r="N13" s="79">
        <v>1102</v>
      </c>
      <c r="O13" s="85">
        <v>0</v>
      </c>
      <c r="P13" s="85">
        <v>0</v>
      </c>
      <c r="Q13" s="79">
        <v>0</v>
      </c>
      <c r="R13" s="85">
        <v>813</v>
      </c>
      <c r="S13" s="85">
        <v>132</v>
      </c>
      <c r="T13" s="79">
        <v>945</v>
      </c>
      <c r="U13" s="85">
        <v>0</v>
      </c>
      <c r="V13" s="85">
        <v>0</v>
      </c>
      <c r="W13" s="79">
        <v>0</v>
      </c>
      <c r="X13" s="85">
        <v>0</v>
      </c>
      <c r="Y13" s="85">
        <v>0</v>
      </c>
      <c r="Z13" s="79">
        <v>0</v>
      </c>
      <c r="AA13" s="79">
        <v>1191</v>
      </c>
      <c r="AB13" s="79">
        <v>856</v>
      </c>
      <c r="AC13" s="79">
        <v>2047</v>
      </c>
      <c r="AD13" s="125">
        <v>58.182706399609188</v>
      </c>
      <c r="AE13" s="125">
        <v>41.817293600390812</v>
      </c>
    </row>
    <row r="14" spans="1:31" s="76" customFormat="1" ht="21.75" customHeight="1">
      <c r="A14" s="77">
        <v>10</v>
      </c>
      <c r="B14" s="80" t="s">
        <v>23</v>
      </c>
      <c r="C14" s="85">
        <v>4573</v>
      </c>
      <c r="D14" s="85">
        <v>3557</v>
      </c>
      <c r="E14" s="79">
        <v>8130</v>
      </c>
      <c r="F14" s="85">
        <v>2660</v>
      </c>
      <c r="G14" s="85">
        <v>2370</v>
      </c>
      <c r="H14" s="79">
        <v>5030</v>
      </c>
      <c r="I14" s="85">
        <v>49534</v>
      </c>
      <c r="J14" s="85">
        <v>49648</v>
      </c>
      <c r="K14" s="79">
        <v>99182</v>
      </c>
      <c r="L14" s="85">
        <v>343738</v>
      </c>
      <c r="M14" s="85">
        <v>298126</v>
      </c>
      <c r="N14" s="79">
        <v>641864</v>
      </c>
      <c r="O14" s="85">
        <v>7533</v>
      </c>
      <c r="P14" s="85">
        <v>4170</v>
      </c>
      <c r="Q14" s="79">
        <v>11703</v>
      </c>
      <c r="R14" s="85">
        <v>34155</v>
      </c>
      <c r="S14" s="85">
        <v>19763</v>
      </c>
      <c r="T14" s="79">
        <v>53918</v>
      </c>
      <c r="U14" s="85">
        <v>2765</v>
      </c>
      <c r="V14" s="85">
        <v>1514</v>
      </c>
      <c r="W14" s="79">
        <v>4279</v>
      </c>
      <c r="X14" s="85">
        <v>1901</v>
      </c>
      <c r="Y14" s="85">
        <v>747</v>
      </c>
      <c r="Z14" s="79">
        <v>2648</v>
      </c>
      <c r="AA14" s="79">
        <v>446859</v>
      </c>
      <c r="AB14" s="79">
        <v>379895</v>
      </c>
      <c r="AC14" s="79">
        <v>826754</v>
      </c>
      <c r="AD14" s="125">
        <v>54.049814092220899</v>
      </c>
      <c r="AE14" s="125">
        <v>45.950185907779101</v>
      </c>
    </row>
    <row r="15" spans="1:31" s="76" customFormat="1" ht="21.75" customHeight="1">
      <c r="A15" s="77">
        <v>11</v>
      </c>
      <c r="B15" s="80" t="s">
        <v>24</v>
      </c>
      <c r="C15" s="85">
        <v>20</v>
      </c>
      <c r="D15" s="85">
        <v>29</v>
      </c>
      <c r="E15" s="79">
        <v>49</v>
      </c>
      <c r="F15" s="85">
        <v>0</v>
      </c>
      <c r="G15" s="85">
        <v>0</v>
      </c>
      <c r="H15" s="79">
        <v>0</v>
      </c>
      <c r="I15" s="85">
        <v>2857</v>
      </c>
      <c r="J15" s="85">
        <v>2182</v>
      </c>
      <c r="K15" s="79">
        <v>5039</v>
      </c>
      <c r="L15" s="85">
        <v>12813</v>
      </c>
      <c r="M15" s="85">
        <v>15522</v>
      </c>
      <c r="N15" s="79">
        <v>28335</v>
      </c>
      <c r="O15" s="85">
        <v>526</v>
      </c>
      <c r="P15" s="85">
        <v>50</v>
      </c>
      <c r="Q15" s="79">
        <v>576</v>
      </c>
      <c r="R15" s="85">
        <v>2172</v>
      </c>
      <c r="S15" s="85">
        <v>723</v>
      </c>
      <c r="T15" s="79">
        <v>2895</v>
      </c>
      <c r="U15" s="85">
        <v>2</v>
      </c>
      <c r="V15" s="85">
        <v>25</v>
      </c>
      <c r="W15" s="79">
        <v>27</v>
      </c>
      <c r="X15" s="85">
        <v>0</v>
      </c>
      <c r="Y15" s="85">
        <v>0</v>
      </c>
      <c r="Z15" s="79">
        <v>0</v>
      </c>
      <c r="AA15" s="79">
        <v>18390</v>
      </c>
      <c r="AB15" s="79">
        <v>18531</v>
      </c>
      <c r="AC15" s="79">
        <v>36921</v>
      </c>
      <c r="AD15" s="125">
        <v>49.809051759161456</v>
      </c>
      <c r="AE15" s="125">
        <v>50.190948240838544</v>
      </c>
    </row>
    <row r="16" spans="1:31" s="76" customFormat="1" ht="21.75" customHeight="1">
      <c r="A16" s="77">
        <v>12</v>
      </c>
      <c r="B16" s="80" t="s">
        <v>25</v>
      </c>
      <c r="C16" s="85">
        <v>1614</v>
      </c>
      <c r="D16" s="85">
        <v>821</v>
      </c>
      <c r="E16" s="79">
        <v>2435</v>
      </c>
      <c r="F16" s="85">
        <v>312</v>
      </c>
      <c r="G16" s="85">
        <v>299</v>
      </c>
      <c r="H16" s="79">
        <v>611</v>
      </c>
      <c r="I16" s="85">
        <v>64475</v>
      </c>
      <c r="J16" s="85">
        <v>55193</v>
      </c>
      <c r="K16" s="79">
        <v>119668</v>
      </c>
      <c r="L16" s="85">
        <v>544754</v>
      </c>
      <c r="M16" s="85">
        <v>419032</v>
      </c>
      <c r="N16" s="79">
        <v>963786</v>
      </c>
      <c r="O16" s="85">
        <v>7918</v>
      </c>
      <c r="P16" s="85">
        <v>4351</v>
      </c>
      <c r="Q16" s="79">
        <v>12269</v>
      </c>
      <c r="R16" s="85">
        <v>110522</v>
      </c>
      <c r="S16" s="85">
        <v>28204</v>
      </c>
      <c r="T16" s="79">
        <v>138726</v>
      </c>
      <c r="U16" s="85">
        <v>5069</v>
      </c>
      <c r="V16" s="85">
        <v>5580</v>
      </c>
      <c r="W16" s="79">
        <v>10649</v>
      </c>
      <c r="X16" s="85">
        <v>4704</v>
      </c>
      <c r="Y16" s="85">
        <v>4987</v>
      </c>
      <c r="Z16" s="79">
        <v>9691</v>
      </c>
      <c r="AA16" s="79">
        <v>739368</v>
      </c>
      <c r="AB16" s="79">
        <v>518467</v>
      </c>
      <c r="AC16" s="79">
        <v>1257835</v>
      </c>
      <c r="AD16" s="125">
        <v>58.781000687689563</v>
      </c>
      <c r="AE16" s="125">
        <v>41.218999312310437</v>
      </c>
    </row>
    <row r="17" spans="1:33" s="76" customFormat="1" ht="21.75" customHeight="1">
      <c r="A17" s="77">
        <v>13</v>
      </c>
      <c r="B17" s="80" t="s">
        <v>26</v>
      </c>
      <c r="C17" s="85">
        <v>1127</v>
      </c>
      <c r="D17" s="85">
        <v>1188</v>
      </c>
      <c r="E17" s="79">
        <v>2315</v>
      </c>
      <c r="F17" s="85">
        <v>337</v>
      </c>
      <c r="G17" s="85">
        <v>413</v>
      </c>
      <c r="H17" s="79">
        <v>750</v>
      </c>
      <c r="I17" s="85">
        <v>36276</v>
      </c>
      <c r="J17" s="85">
        <v>49978</v>
      </c>
      <c r="K17" s="79">
        <v>86254</v>
      </c>
      <c r="L17" s="85">
        <v>390109</v>
      </c>
      <c r="M17" s="85">
        <v>338553</v>
      </c>
      <c r="N17" s="79">
        <v>728662</v>
      </c>
      <c r="O17" s="85">
        <v>2390</v>
      </c>
      <c r="P17" s="85">
        <v>991</v>
      </c>
      <c r="Q17" s="79">
        <v>3381</v>
      </c>
      <c r="R17" s="85">
        <v>71089</v>
      </c>
      <c r="S17" s="85">
        <v>14641</v>
      </c>
      <c r="T17" s="79">
        <v>85730</v>
      </c>
      <c r="U17" s="85">
        <v>923</v>
      </c>
      <c r="V17" s="85">
        <v>1090</v>
      </c>
      <c r="W17" s="79">
        <v>2013</v>
      </c>
      <c r="X17" s="85">
        <v>1789</v>
      </c>
      <c r="Y17" s="85">
        <v>1599</v>
      </c>
      <c r="Z17" s="79">
        <v>3388</v>
      </c>
      <c r="AA17" s="79">
        <v>504040</v>
      </c>
      <c r="AB17" s="79">
        <v>408453</v>
      </c>
      <c r="AC17" s="79">
        <v>912493</v>
      </c>
      <c r="AD17" s="125">
        <v>55.237684015110254</v>
      </c>
      <c r="AE17" s="125">
        <v>44.762315984889746</v>
      </c>
    </row>
    <row r="18" spans="1:33" s="76" customFormat="1" ht="21.75" customHeight="1">
      <c r="A18" s="77">
        <v>14</v>
      </c>
      <c r="B18" s="80" t="s">
        <v>27</v>
      </c>
      <c r="C18" s="85">
        <v>472</v>
      </c>
      <c r="D18" s="85">
        <v>409</v>
      </c>
      <c r="E18" s="79">
        <v>881</v>
      </c>
      <c r="F18" s="85">
        <v>175</v>
      </c>
      <c r="G18" s="85">
        <v>240</v>
      </c>
      <c r="H18" s="79">
        <v>415</v>
      </c>
      <c r="I18" s="85">
        <v>11291</v>
      </c>
      <c r="J18" s="85">
        <v>12391</v>
      </c>
      <c r="K18" s="79">
        <v>23682</v>
      </c>
      <c r="L18" s="85">
        <v>67143</v>
      </c>
      <c r="M18" s="85">
        <v>71164</v>
      </c>
      <c r="N18" s="79">
        <v>138307</v>
      </c>
      <c r="O18" s="85">
        <v>838</v>
      </c>
      <c r="P18" s="85">
        <v>688</v>
      </c>
      <c r="Q18" s="79">
        <v>1526</v>
      </c>
      <c r="R18" s="85">
        <v>12356</v>
      </c>
      <c r="S18" s="85">
        <v>5081</v>
      </c>
      <c r="T18" s="79">
        <v>17437</v>
      </c>
      <c r="U18" s="85">
        <v>486</v>
      </c>
      <c r="V18" s="85">
        <v>440</v>
      </c>
      <c r="W18" s="79">
        <v>926</v>
      </c>
      <c r="X18" s="85">
        <v>229</v>
      </c>
      <c r="Y18" s="85">
        <v>111</v>
      </c>
      <c r="Z18" s="79">
        <v>340</v>
      </c>
      <c r="AA18" s="79">
        <v>92990</v>
      </c>
      <c r="AB18" s="79">
        <v>90524</v>
      </c>
      <c r="AC18" s="79">
        <v>183514</v>
      </c>
      <c r="AD18" s="125">
        <v>50.671883344050045</v>
      </c>
      <c r="AE18" s="125">
        <v>49.328116655949955</v>
      </c>
    </row>
    <row r="19" spans="1:33" s="76" customFormat="1" ht="21.75" customHeight="1">
      <c r="A19" s="77">
        <v>15</v>
      </c>
      <c r="B19" s="80" t="s">
        <v>57</v>
      </c>
      <c r="C19" s="85">
        <v>330</v>
      </c>
      <c r="D19" s="85">
        <v>279</v>
      </c>
      <c r="E19" s="79">
        <v>609</v>
      </c>
      <c r="F19" s="85">
        <v>251</v>
      </c>
      <c r="G19" s="85">
        <v>242</v>
      </c>
      <c r="H19" s="79">
        <v>493</v>
      </c>
      <c r="I19" s="85">
        <v>25197</v>
      </c>
      <c r="J19" s="85">
        <v>27777</v>
      </c>
      <c r="K19" s="79">
        <v>52974</v>
      </c>
      <c r="L19" s="85">
        <v>144159</v>
      </c>
      <c r="M19" s="85">
        <v>136690</v>
      </c>
      <c r="N19" s="79">
        <v>280849</v>
      </c>
      <c r="O19" s="85">
        <v>1131</v>
      </c>
      <c r="P19" s="85">
        <v>498</v>
      </c>
      <c r="Q19" s="79">
        <v>1629</v>
      </c>
      <c r="R19" s="85">
        <v>653</v>
      </c>
      <c r="S19" s="85">
        <v>682</v>
      </c>
      <c r="T19" s="79">
        <v>1335</v>
      </c>
      <c r="U19" s="85">
        <v>2</v>
      </c>
      <c r="V19" s="85">
        <v>0</v>
      </c>
      <c r="W19" s="79">
        <v>2</v>
      </c>
      <c r="X19" s="85">
        <v>373</v>
      </c>
      <c r="Y19" s="85">
        <v>392</v>
      </c>
      <c r="Z19" s="79">
        <v>765</v>
      </c>
      <c r="AA19" s="79">
        <v>172096</v>
      </c>
      <c r="AB19" s="79">
        <v>166560</v>
      </c>
      <c r="AC19" s="79">
        <v>338656</v>
      </c>
      <c r="AD19" s="125">
        <v>50.817348577907964</v>
      </c>
      <c r="AE19" s="125">
        <v>49.182651422092036</v>
      </c>
    </row>
    <row r="20" spans="1:33" s="76" customFormat="1" ht="21.75" customHeight="1">
      <c r="A20" s="77">
        <v>16</v>
      </c>
      <c r="B20" s="80" t="s">
        <v>29</v>
      </c>
      <c r="C20" s="85">
        <v>255</v>
      </c>
      <c r="D20" s="85">
        <v>160</v>
      </c>
      <c r="E20" s="79">
        <v>415</v>
      </c>
      <c r="F20" s="85">
        <v>78</v>
      </c>
      <c r="G20" s="85">
        <v>132</v>
      </c>
      <c r="H20" s="79">
        <v>210</v>
      </c>
      <c r="I20" s="85">
        <v>23594</v>
      </c>
      <c r="J20" s="85">
        <v>19015</v>
      </c>
      <c r="K20" s="79">
        <v>42609</v>
      </c>
      <c r="L20" s="85">
        <v>164488</v>
      </c>
      <c r="M20" s="85">
        <v>152649</v>
      </c>
      <c r="N20" s="79">
        <v>317137</v>
      </c>
      <c r="O20" s="85">
        <v>2179</v>
      </c>
      <c r="P20" s="85">
        <v>573</v>
      </c>
      <c r="Q20" s="79">
        <v>2752</v>
      </c>
      <c r="R20" s="85">
        <v>144</v>
      </c>
      <c r="S20" s="85">
        <v>562</v>
      </c>
      <c r="T20" s="79">
        <v>706</v>
      </c>
      <c r="U20" s="85">
        <v>111</v>
      </c>
      <c r="V20" s="85">
        <v>105</v>
      </c>
      <c r="W20" s="79">
        <v>216</v>
      </c>
      <c r="X20" s="85">
        <v>1005</v>
      </c>
      <c r="Y20" s="85">
        <v>468</v>
      </c>
      <c r="Z20" s="79">
        <v>1473</v>
      </c>
      <c r="AA20" s="79">
        <v>191854</v>
      </c>
      <c r="AB20" s="79">
        <v>173664</v>
      </c>
      <c r="AC20" s="79">
        <v>365518</v>
      </c>
      <c r="AD20" s="125">
        <v>52.488249552689609</v>
      </c>
      <c r="AE20" s="125">
        <v>47.511750447310391</v>
      </c>
    </row>
    <row r="21" spans="1:33" s="76" customFormat="1" ht="21.75" customHeight="1">
      <c r="A21" s="77">
        <v>17</v>
      </c>
      <c r="B21" s="80" t="s">
        <v>30</v>
      </c>
      <c r="C21" s="85">
        <v>4801</v>
      </c>
      <c r="D21" s="85">
        <v>2649</v>
      </c>
      <c r="E21" s="79">
        <v>7450</v>
      </c>
      <c r="F21" s="85">
        <v>351</v>
      </c>
      <c r="G21" s="85">
        <v>397</v>
      </c>
      <c r="H21" s="79">
        <v>748</v>
      </c>
      <c r="I21" s="85">
        <v>130272</v>
      </c>
      <c r="J21" s="85">
        <v>115929</v>
      </c>
      <c r="K21" s="79">
        <v>246201</v>
      </c>
      <c r="L21" s="85">
        <v>693338</v>
      </c>
      <c r="M21" s="85">
        <v>658104</v>
      </c>
      <c r="N21" s="79">
        <v>1351442</v>
      </c>
      <c r="O21" s="85">
        <v>4855</v>
      </c>
      <c r="P21" s="85">
        <v>3854</v>
      </c>
      <c r="Q21" s="79">
        <v>8709</v>
      </c>
      <c r="R21" s="85">
        <v>151786</v>
      </c>
      <c r="S21" s="85">
        <v>91580</v>
      </c>
      <c r="T21" s="79">
        <v>243366</v>
      </c>
      <c r="U21" s="85">
        <v>1792</v>
      </c>
      <c r="V21" s="85">
        <v>2298</v>
      </c>
      <c r="W21" s="79">
        <v>4090</v>
      </c>
      <c r="X21" s="85">
        <v>3229</v>
      </c>
      <c r="Y21" s="85">
        <v>2261</v>
      </c>
      <c r="Z21" s="79">
        <v>5490</v>
      </c>
      <c r="AA21" s="79">
        <v>990424</v>
      </c>
      <c r="AB21" s="79">
        <v>877072</v>
      </c>
      <c r="AC21" s="79">
        <v>1867496</v>
      </c>
      <c r="AD21" s="125">
        <v>53.034865938133201</v>
      </c>
      <c r="AE21" s="125">
        <v>46.965134061866799</v>
      </c>
    </row>
    <row r="22" spans="1:33" s="76" customFormat="1" ht="21.75" customHeight="1">
      <c r="A22" s="77">
        <v>18</v>
      </c>
      <c r="B22" s="80" t="s">
        <v>31</v>
      </c>
      <c r="C22" s="85">
        <v>1712</v>
      </c>
      <c r="D22" s="85">
        <v>2053</v>
      </c>
      <c r="E22" s="79">
        <v>3765</v>
      </c>
      <c r="F22" s="85">
        <v>260</v>
      </c>
      <c r="G22" s="85">
        <v>511</v>
      </c>
      <c r="H22" s="79">
        <v>771</v>
      </c>
      <c r="I22" s="85">
        <v>31683</v>
      </c>
      <c r="J22" s="85">
        <v>59285</v>
      </c>
      <c r="K22" s="79">
        <v>90968</v>
      </c>
      <c r="L22" s="85">
        <v>222126</v>
      </c>
      <c r="M22" s="85">
        <v>321908</v>
      </c>
      <c r="N22" s="79">
        <v>544034</v>
      </c>
      <c r="O22" s="85">
        <v>10117</v>
      </c>
      <c r="P22" s="85">
        <v>643</v>
      </c>
      <c r="Q22" s="79">
        <v>10760</v>
      </c>
      <c r="R22" s="85">
        <v>27784</v>
      </c>
      <c r="S22" s="85">
        <v>32395</v>
      </c>
      <c r="T22" s="79">
        <v>60179</v>
      </c>
      <c r="U22" s="85">
        <v>749</v>
      </c>
      <c r="V22" s="85">
        <v>6360</v>
      </c>
      <c r="W22" s="79">
        <v>7109</v>
      </c>
      <c r="X22" s="85">
        <v>1126</v>
      </c>
      <c r="Y22" s="85">
        <v>1134</v>
      </c>
      <c r="Z22" s="79">
        <v>2260</v>
      </c>
      <c r="AA22" s="79">
        <v>295557</v>
      </c>
      <c r="AB22" s="79">
        <v>424289</v>
      </c>
      <c r="AC22" s="79">
        <v>719846</v>
      </c>
      <c r="AD22" s="125">
        <v>41.058365261458704</v>
      </c>
      <c r="AE22" s="125">
        <v>58.941634738541296</v>
      </c>
    </row>
    <row r="23" spans="1:33" s="76" customFormat="1" ht="21.75" customHeight="1">
      <c r="A23" s="77">
        <v>19</v>
      </c>
      <c r="B23" s="80" t="s">
        <v>32</v>
      </c>
      <c r="C23" s="85">
        <v>0</v>
      </c>
      <c r="D23" s="85">
        <v>0</v>
      </c>
      <c r="E23" s="79">
        <v>0</v>
      </c>
      <c r="F23" s="85">
        <v>0</v>
      </c>
      <c r="G23" s="85">
        <v>0</v>
      </c>
      <c r="H23" s="79">
        <v>0</v>
      </c>
      <c r="I23" s="85">
        <v>6</v>
      </c>
      <c r="J23" s="85">
        <v>19</v>
      </c>
      <c r="K23" s="79">
        <v>25</v>
      </c>
      <c r="L23" s="85">
        <v>218</v>
      </c>
      <c r="M23" s="85">
        <v>560</v>
      </c>
      <c r="N23" s="79">
        <v>778</v>
      </c>
      <c r="O23" s="85">
        <v>0</v>
      </c>
      <c r="P23" s="85">
        <v>0</v>
      </c>
      <c r="Q23" s="79">
        <v>0</v>
      </c>
      <c r="R23" s="85">
        <v>0</v>
      </c>
      <c r="S23" s="85">
        <v>0</v>
      </c>
      <c r="T23" s="79">
        <v>0</v>
      </c>
      <c r="U23" s="85">
        <v>0</v>
      </c>
      <c r="V23" s="85">
        <v>0</v>
      </c>
      <c r="W23" s="79">
        <v>0</v>
      </c>
      <c r="X23" s="85">
        <v>0</v>
      </c>
      <c r="Y23" s="85">
        <v>0</v>
      </c>
      <c r="Z23" s="79">
        <v>0</v>
      </c>
      <c r="AA23" s="79">
        <v>224</v>
      </c>
      <c r="AB23" s="79">
        <v>579</v>
      </c>
      <c r="AC23" s="79">
        <v>803</v>
      </c>
      <c r="AD23" s="125"/>
      <c r="AE23" s="125"/>
    </row>
    <row r="24" spans="1:33" s="76" customFormat="1" ht="21.75" customHeight="1">
      <c r="A24" s="77">
        <v>20</v>
      </c>
      <c r="B24" s="80" t="s">
        <v>33</v>
      </c>
      <c r="C24" s="85">
        <v>1803</v>
      </c>
      <c r="D24" s="85">
        <v>1128</v>
      </c>
      <c r="E24" s="79">
        <v>2931</v>
      </c>
      <c r="F24" s="85">
        <v>1210</v>
      </c>
      <c r="G24" s="85">
        <v>1042</v>
      </c>
      <c r="H24" s="79">
        <v>2252</v>
      </c>
      <c r="I24" s="85">
        <v>120398</v>
      </c>
      <c r="J24" s="85">
        <v>86187</v>
      </c>
      <c r="K24" s="79">
        <v>206585</v>
      </c>
      <c r="L24" s="85">
        <v>788375</v>
      </c>
      <c r="M24" s="85">
        <v>497799</v>
      </c>
      <c r="N24" s="79">
        <v>1286174</v>
      </c>
      <c r="O24" s="85">
        <v>69660</v>
      </c>
      <c r="P24" s="85">
        <v>5556</v>
      </c>
      <c r="Q24" s="79">
        <v>75216</v>
      </c>
      <c r="R24" s="85">
        <v>84724</v>
      </c>
      <c r="S24" s="85">
        <v>17912</v>
      </c>
      <c r="T24" s="79">
        <v>102636</v>
      </c>
      <c r="U24" s="85">
        <v>695</v>
      </c>
      <c r="V24" s="85">
        <v>750</v>
      </c>
      <c r="W24" s="79">
        <v>1445</v>
      </c>
      <c r="X24" s="85">
        <v>1506</v>
      </c>
      <c r="Y24" s="85">
        <v>747</v>
      </c>
      <c r="Z24" s="79">
        <v>2253</v>
      </c>
      <c r="AA24" s="79">
        <v>1068371</v>
      </c>
      <c r="AB24" s="79">
        <v>611121</v>
      </c>
      <c r="AC24" s="79">
        <v>1679492</v>
      </c>
      <c r="AD24" s="125">
        <v>63.612747187840142</v>
      </c>
      <c r="AE24" s="125">
        <v>36.387252812159858</v>
      </c>
      <c r="AF24" s="76">
        <v>7761846</v>
      </c>
      <c r="AG24" s="125">
        <v>58.356589594893329</v>
      </c>
    </row>
    <row r="25" spans="1:33" s="76" customFormat="1" ht="21.75" customHeight="1">
      <c r="A25" s="77">
        <v>21</v>
      </c>
      <c r="B25" s="80" t="s">
        <v>34</v>
      </c>
      <c r="C25" s="85">
        <v>3358</v>
      </c>
      <c r="D25" s="85">
        <v>1878</v>
      </c>
      <c r="E25" s="79">
        <v>5236</v>
      </c>
      <c r="F25" s="85">
        <v>1494</v>
      </c>
      <c r="G25" s="85">
        <v>997</v>
      </c>
      <c r="H25" s="79">
        <v>2491</v>
      </c>
      <c r="I25" s="85">
        <v>206656</v>
      </c>
      <c r="J25" s="85">
        <v>158250</v>
      </c>
      <c r="K25" s="79">
        <v>364906</v>
      </c>
      <c r="L25" s="85">
        <v>1466228</v>
      </c>
      <c r="M25" s="85">
        <v>1191299</v>
      </c>
      <c r="N25" s="79">
        <v>2657527</v>
      </c>
      <c r="O25" s="85">
        <v>12348</v>
      </c>
      <c r="P25" s="85">
        <v>5844</v>
      </c>
      <c r="Q25" s="79">
        <v>18192</v>
      </c>
      <c r="R25" s="85">
        <v>243009</v>
      </c>
      <c r="S25" s="85">
        <v>141093</v>
      </c>
      <c r="T25" s="79">
        <v>384102</v>
      </c>
      <c r="U25" s="85">
        <v>2940</v>
      </c>
      <c r="V25" s="85">
        <v>3046</v>
      </c>
      <c r="W25" s="79">
        <v>5986</v>
      </c>
      <c r="X25" s="85">
        <v>2418</v>
      </c>
      <c r="Y25" s="85">
        <v>1818</v>
      </c>
      <c r="Z25" s="79">
        <v>4236</v>
      </c>
      <c r="AA25" s="79">
        <v>1938451</v>
      </c>
      <c r="AB25" s="79">
        <v>1504225</v>
      </c>
      <c r="AC25" s="79">
        <v>3442676</v>
      </c>
      <c r="AD25" s="125">
        <v>56.306518533838208</v>
      </c>
      <c r="AE25" s="125">
        <v>43.693481466161792</v>
      </c>
      <c r="AF25" s="76">
        <v>17271812</v>
      </c>
      <c r="AG25" s="125">
        <v>58.293560955201293</v>
      </c>
    </row>
    <row r="26" spans="1:33" s="76" customFormat="1" ht="21.75" customHeight="1">
      <c r="A26" s="77">
        <v>22</v>
      </c>
      <c r="B26" s="80" t="s">
        <v>35</v>
      </c>
      <c r="C26" s="85">
        <v>456</v>
      </c>
      <c r="D26" s="85">
        <v>445</v>
      </c>
      <c r="E26" s="79">
        <v>901</v>
      </c>
      <c r="F26" s="85">
        <v>0</v>
      </c>
      <c r="G26" s="85">
        <v>0</v>
      </c>
      <c r="H26" s="79">
        <v>0</v>
      </c>
      <c r="I26" s="85">
        <v>1841</v>
      </c>
      <c r="J26" s="85">
        <v>1947</v>
      </c>
      <c r="K26" s="79">
        <v>3788</v>
      </c>
      <c r="L26" s="85">
        <v>41796</v>
      </c>
      <c r="M26" s="85">
        <v>42689</v>
      </c>
      <c r="N26" s="79">
        <v>84485</v>
      </c>
      <c r="O26" s="85">
        <v>44</v>
      </c>
      <c r="P26" s="85">
        <v>16</v>
      </c>
      <c r="Q26" s="79">
        <v>60</v>
      </c>
      <c r="R26" s="85">
        <v>341</v>
      </c>
      <c r="S26" s="85">
        <v>147</v>
      </c>
      <c r="T26" s="79">
        <v>488</v>
      </c>
      <c r="U26" s="85">
        <v>54</v>
      </c>
      <c r="V26" s="85">
        <v>147</v>
      </c>
      <c r="W26" s="79">
        <v>201</v>
      </c>
      <c r="X26" s="85">
        <v>0</v>
      </c>
      <c r="Y26" s="85">
        <v>0</v>
      </c>
      <c r="Z26" s="79">
        <v>0</v>
      </c>
      <c r="AA26" s="79">
        <v>44532</v>
      </c>
      <c r="AB26" s="79">
        <v>45391</v>
      </c>
      <c r="AC26" s="79">
        <v>89923</v>
      </c>
      <c r="AD26" s="125">
        <v>49.522369138040325</v>
      </c>
      <c r="AE26" s="125">
        <v>50.477630861959675</v>
      </c>
    </row>
    <row r="27" spans="1:33" s="76" customFormat="1" ht="21.75" customHeight="1">
      <c r="A27" s="77">
        <v>23</v>
      </c>
      <c r="B27" s="80" t="s">
        <v>36</v>
      </c>
      <c r="C27" s="85">
        <v>145</v>
      </c>
      <c r="D27" s="85">
        <v>147</v>
      </c>
      <c r="E27" s="79">
        <v>292</v>
      </c>
      <c r="F27" s="85">
        <v>27</v>
      </c>
      <c r="G27" s="85">
        <v>25</v>
      </c>
      <c r="H27" s="79">
        <v>52</v>
      </c>
      <c r="I27" s="85">
        <v>2086</v>
      </c>
      <c r="J27" s="85">
        <v>2656</v>
      </c>
      <c r="K27" s="79">
        <v>4742</v>
      </c>
      <c r="L27" s="85">
        <v>25909</v>
      </c>
      <c r="M27" s="85">
        <v>26501</v>
      </c>
      <c r="N27" s="79">
        <v>52410</v>
      </c>
      <c r="O27" s="85">
        <v>198</v>
      </c>
      <c r="P27" s="85">
        <v>92</v>
      </c>
      <c r="Q27" s="79">
        <v>290</v>
      </c>
      <c r="R27" s="85">
        <v>738</v>
      </c>
      <c r="S27" s="85">
        <v>1325</v>
      </c>
      <c r="T27" s="79">
        <v>2063</v>
      </c>
      <c r="U27" s="85">
        <v>356</v>
      </c>
      <c r="V27" s="85">
        <v>341</v>
      </c>
      <c r="W27" s="79">
        <v>697</v>
      </c>
      <c r="X27" s="85">
        <v>0</v>
      </c>
      <c r="Y27" s="85">
        <v>0</v>
      </c>
      <c r="Z27" s="79">
        <v>0</v>
      </c>
      <c r="AA27" s="79">
        <v>29459</v>
      </c>
      <c r="AB27" s="79">
        <v>31087</v>
      </c>
      <c r="AC27" s="79">
        <v>60546</v>
      </c>
      <c r="AD27" s="125">
        <v>48.65556766755855</v>
      </c>
      <c r="AE27" s="125">
        <v>51.34443233244145</v>
      </c>
    </row>
    <row r="28" spans="1:33" s="76" customFormat="1" ht="21.75" customHeight="1">
      <c r="A28" s="77">
        <v>24</v>
      </c>
      <c r="B28" s="80" t="s">
        <v>37</v>
      </c>
      <c r="C28" s="85">
        <v>61</v>
      </c>
      <c r="D28" s="85">
        <v>87</v>
      </c>
      <c r="E28" s="79">
        <v>148</v>
      </c>
      <c r="F28" s="85">
        <v>20</v>
      </c>
      <c r="G28" s="85">
        <v>36</v>
      </c>
      <c r="H28" s="79">
        <v>56</v>
      </c>
      <c r="I28" s="85">
        <v>1395</v>
      </c>
      <c r="J28" s="85">
        <v>1285</v>
      </c>
      <c r="K28" s="79">
        <v>2680</v>
      </c>
      <c r="L28" s="85">
        <v>12083</v>
      </c>
      <c r="M28" s="85">
        <v>11522</v>
      </c>
      <c r="N28" s="79">
        <v>23605</v>
      </c>
      <c r="O28" s="85">
        <v>60</v>
      </c>
      <c r="P28" s="85">
        <v>7</v>
      </c>
      <c r="Q28" s="79">
        <v>67</v>
      </c>
      <c r="R28" s="85">
        <v>604</v>
      </c>
      <c r="S28" s="85">
        <v>1117</v>
      </c>
      <c r="T28" s="79">
        <v>1721</v>
      </c>
      <c r="U28" s="85">
        <v>5</v>
      </c>
      <c r="V28" s="85">
        <v>20</v>
      </c>
      <c r="W28" s="79">
        <v>25</v>
      </c>
      <c r="X28" s="85">
        <v>0</v>
      </c>
      <c r="Y28" s="85">
        <v>0</v>
      </c>
      <c r="Z28" s="79">
        <v>0</v>
      </c>
      <c r="AA28" s="79">
        <v>14228</v>
      </c>
      <c r="AB28" s="79">
        <v>14074</v>
      </c>
      <c r="AC28" s="79">
        <v>28302</v>
      </c>
      <c r="AD28" s="125">
        <v>50.272065578404359</v>
      </c>
      <c r="AE28" s="125">
        <v>49.727934421595641</v>
      </c>
    </row>
    <row r="29" spans="1:33" s="76" customFormat="1" ht="21.75" customHeight="1">
      <c r="A29" s="77">
        <v>25</v>
      </c>
      <c r="B29" s="80" t="s">
        <v>38</v>
      </c>
      <c r="C29" s="85">
        <v>67</v>
      </c>
      <c r="D29" s="85">
        <v>60</v>
      </c>
      <c r="E29" s="79">
        <v>127</v>
      </c>
      <c r="F29" s="85">
        <v>0</v>
      </c>
      <c r="G29" s="85">
        <v>0</v>
      </c>
      <c r="H29" s="79">
        <v>0</v>
      </c>
      <c r="I29" s="85">
        <v>7767</v>
      </c>
      <c r="J29" s="85">
        <v>1240</v>
      </c>
      <c r="K29" s="79">
        <v>9007</v>
      </c>
      <c r="L29" s="85">
        <v>12547</v>
      </c>
      <c r="M29" s="85">
        <v>12552</v>
      </c>
      <c r="N29" s="79">
        <v>25099</v>
      </c>
      <c r="O29" s="85">
        <v>10</v>
      </c>
      <c r="P29" s="85">
        <v>10</v>
      </c>
      <c r="Q29" s="79">
        <v>20</v>
      </c>
      <c r="R29" s="85">
        <v>398</v>
      </c>
      <c r="S29" s="85">
        <v>352</v>
      </c>
      <c r="T29" s="79">
        <v>750</v>
      </c>
      <c r="U29" s="85">
        <v>0</v>
      </c>
      <c r="V29" s="85">
        <v>0</v>
      </c>
      <c r="W29" s="79">
        <v>0</v>
      </c>
      <c r="X29" s="85">
        <v>0</v>
      </c>
      <c r="Y29" s="85">
        <v>0</v>
      </c>
      <c r="Z29" s="79">
        <v>0</v>
      </c>
      <c r="AA29" s="79">
        <v>20789</v>
      </c>
      <c r="AB29" s="79">
        <v>14214</v>
      </c>
      <c r="AC29" s="79">
        <v>35003</v>
      </c>
      <c r="AD29" s="125">
        <v>59.392052109819161</v>
      </c>
      <c r="AE29" s="125">
        <v>40.607947890180839</v>
      </c>
    </row>
    <row r="30" spans="1:33" s="76" customFormat="1" ht="21.75" customHeight="1">
      <c r="A30" s="77">
        <v>26</v>
      </c>
      <c r="B30" s="80" t="s">
        <v>39</v>
      </c>
      <c r="C30" s="85">
        <v>531</v>
      </c>
      <c r="D30" s="85">
        <v>364</v>
      </c>
      <c r="E30" s="79">
        <v>895</v>
      </c>
      <c r="F30" s="85">
        <v>768</v>
      </c>
      <c r="G30" s="85">
        <v>719</v>
      </c>
      <c r="H30" s="79">
        <v>1487</v>
      </c>
      <c r="I30" s="85">
        <v>27643</v>
      </c>
      <c r="J30" s="85">
        <v>22730</v>
      </c>
      <c r="K30" s="79">
        <v>50373</v>
      </c>
      <c r="L30" s="85">
        <v>306095</v>
      </c>
      <c r="M30" s="85">
        <v>292485</v>
      </c>
      <c r="N30" s="79">
        <v>598580</v>
      </c>
      <c r="O30" s="85">
        <v>1389</v>
      </c>
      <c r="P30" s="85">
        <v>464</v>
      </c>
      <c r="Q30" s="79">
        <v>1853</v>
      </c>
      <c r="R30" s="85">
        <v>47583</v>
      </c>
      <c r="S30" s="85">
        <v>10630</v>
      </c>
      <c r="T30" s="79">
        <v>58213</v>
      </c>
      <c r="U30" s="85">
        <v>5999</v>
      </c>
      <c r="V30" s="85">
        <v>5842</v>
      </c>
      <c r="W30" s="79">
        <v>11841</v>
      </c>
      <c r="X30" s="85">
        <v>321</v>
      </c>
      <c r="Y30" s="85">
        <v>166</v>
      </c>
      <c r="Z30" s="79">
        <v>487</v>
      </c>
      <c r="AA30" s="79">
        <v>390329</v>
      </c>
      <c r="AB30" s="79">
        <v>333400</v>
      </c>
      <c r="AC30" s="79">
        <v>723729</v>
      </c>
      <c r="AD30" s="125">
        <v>53.933032944651934</v>
      </c>
      <c r="AE30" s="125">
        <v>46.066967055348066</v>
      </c>
    </row>
    <row r="31" spans="1:33" s="76" customFormat="1" ht="21.75" customHeight="1">
      <c r="A31" s="77">
        <v>27</v>
      </c>
      <c r="B31" s="80" t="s">
        <v>40</v>
      </c>
      <c r="C31" s="85">
        <v>259</v>
      </c>
      <c r="D31" s="85">
        <v>116</v>
      </c>
      <c r="E31" s="79">
        <v>375</v>
      </c>
      <c r="F31" s="85">
        <v>0</v>
      </c>
      <c r="G31" s="85">
        <v>11</v>
      </c>
      <c r="H31" s="79">
        <v>11</v>
      </c>
      <c r="I31" s="85">
        <v>7150</v>
      </c>
      <c r="J31" s="85">
        <v>4717</v>
      </c>
      <c r="K31" s="79">
        <v>11867</v>
      </c>
      <c r="L31" s="85">
        <v>17907</v>
      </c>
      <c r="M31" s="85">
        <v>19867</v>
      </c>
      <c r="N31" s="79">
        <v>37774</v>
      </c>
      <c r="O31" s="85">
        <v>191</v>
      </c>
      <c r="P31" s="85">
        <v>141</v>
      </c>
      <c r="Q31" s="79">
        <v>332</v>
      </c>
      <c r="R31" s="85">
        <v>4112</v>
      </c>
      <c r="S31" s="85">
        <v>1739</v>
      </c>
      <c r="T31" s="79">
        <v>5851</v>
      </c>
      <c r="U31" s="85">
        <v>0</v>
      </c>
      <c r="V31" s="85">
        <v>164</v>
      </c>
      <c r="W31" s="79">
        <v>164</v>
      </c>
      <c r="X31" s="85">
        <v>400</v>
      </c>
      <c r="Y31" s="85">
        <v>317</v>
      </c>
      <c r="Z31" s="79">
        <v>717</v>
      </c>
      <c r="AA31" s="79">
        <v>30019</v>
      </c>
      <c r="AB31" s="79">
        <v>27072</v>
      </c>
      <c r="AC31" s="79">
        <v>57091</v>
      </c>
      <c r="AD31" s="125">
        <v>52.580967227759196</v>
      </c>
      <c r="AE31" s="125">
        <v>47.419032772240804</v>
      </c>
    </row>
    <row r="32" spans="1:33" s="76" customFormat="1" ht="21.75" customHeight="1">
      <c r="A32" s="77">
        <v>28</v>
      </c>
      <c r="B32" s="80" t="s">
        <v>41</v>
      </c>
      <c r="C32" s="85">
        <v>1006</v>
      </c>
      <c r="D32" s="85">
        <v>1023</v>
      </c>
      <c r="E32" s="79">
        <v>2029</v>
      </c>
      <c r="F32" s="85">
        <v>200</v>
      </c>
      <c r="G32" s="85">
        <v>416</v>
      </c>
      <c r="H32" s="79">
        <v>616</v>
      </c>
      <c r="I32" s="85">
        <v>28987</v>
      </c>
      <c r="J32" s="85">
        <v>55058</v>
      </c>
      <c r="K32" s="79">
        <v>84045</v>
      </c>
      <c r="L32" s="85">
        <v>282902</v>
      </c>
      <c r="M32" s="85">
        <v>290536</v>
      </c>
      <c r="N32" s="79">
        <v>573438</v>
      </c>
      <c r="O32" s="85">
        <v>1137</v>
      </c>
      <c r="P32" s="85">
        <v>1573</v>
      </c>
      <c r="Q32" s="79">
        <v>2710</v>
      </c>
      <c r="R32" s="85">
        <v>83189</v>
      </c>
      <c r="S32" s="85">
        <v>18605</v>
      </c>
      <c r="T32" s="79">
        <v>101794</v>
      </c>
      <c r="U32" s="85">
        <v>1138</v>
      </c>
      <c r="V32" s="85">
        <v>535</v>
      </c>
      <c r="W32" s="79">
        <v>1673</v>
      </c>
      <c r="X32" s="85">
        <v>1056</v>
      </c>
      <c r="Y32" s="85">
        <v>733</v>
      </c>
      <c r="Z32" s="79">
        <v>1789</v>
      </c>
      <c r="AA32" s="79">
        <v>399615</v>
      </c>
      <c r="AB32" s="79">
        <v>368479</v>
      </c>
      <c r="AC32" s="79">
        <v>768094</v>
      </c>
      <c r="AD32" s="125">
        <v>52.026835257143006</v>
      </c>
      <c r="AE32" s="125">
        <v>47.973164742856994</v>
      </c>
    </row>
    <row r="33" spans="1:31" s="76" customFormat="1" ht="21.75" customHeight="1">
      <c r="A33" s="77">
        <v>29</v>
      </c>
      <c r="B33" s="80" t="s">
        <v>42</v>
      </c>
      <c r="C33" s="85">
        <v>1919</v>
      </c>
      <c r="D33" s="85">
        <v>1614</v>
      </c>
      <c r="E33" s="79">
        <v>3533</v>
      </c>
      <c r="F33" s="85">
        <v>648</v>
      </c>
      <c r="G33" s="85">
        <v>597</v>
      </c>
      <c r="H33" s="79">
        <v>1245</v>
      </c>
      <c r="I33" s="85">
        <v>74453</v>
      </c>
      <c r="J33" s="85">
        <v>67228</v>
      </c>
      <c r="K33" s="79">
        <v>141681</v>
      </c>
      <c r="L33" s="85">
        <v>754469</v>
      </c>
      <c r="M33" s="85">
        <v>552814</v>
      </c>
      <c r="N33" s="79">
        <v>1307283</v>
      </c>
      <c r="O33" s="85">
        <v>5358</v>
      </c>
      <c r="P33" s="85">
        <v>2266</v>
      </c>
      <c r="Q33" s="79">
        <v>7624</v>
      </c>
      <c r="R33" s="85">
        <v>41340</v>
      </c>
      <c r="S33" s="85">
        <v>9951</v>
      </c>
      <c r="T33" s="79">
        <v>51291</v>
      </c>
      <c r="U33" s="85">
        <v>3620</v>
      </c>
      <c r="V33" s="85">
        <v>5005</v>
      </c>
      <c r="W33" s="79">
        <v>8625</v>
      </c>
      <c r="X33" s="85">
        <v>3496</v>
      </c>
      <c r="Y33" s="85">
        <v>1787</v>
      </c>
      <c r="Z33" s="79">
        <v>5283</v>
      </c>
      <c r="AA33" s="79">
        <v>885303</v>
      </c>
      <c r="AB33" s="79">
        <v>641262</v>
      </c>
      <c r="AC33" s="79">
        <v>1526565</v>
      </c>
      <c r="AD33" s="125">
        <v>57.993141464660859</v>
      </c>
      <c r="AE33" s="125">
        <v>42.006858535339141</v>
      </c>
    </row>
    <row r="34" spans="1:31" s="76" customFormat="1" ht="21.75" customHeight="1">
      <c r="A34" s="77">
        <v>30</v>
      </c>
      <c r="B34" s="80" t="s">
        <v>43</v>
      </c>
      <c r="C34" s="85">
        <v>10</v>
      </c>
      <c r="D34" s="85">
        <v>7</v>
      </c>
      <c r="E34" s="79">
        <v>17</v>
      </c>
      <c r="F34" s="85">
        <v>39</v>
      </c>
      <c r="G34" s="85">
        <v>32</v>
      </c>
      <c r="H34" s="79">
        <v>71</v>
      </c>
      <c r="I34" s="85">
        <v>1932</v>
      </c>
      <c r="J34" s="85">
        <v>2221</v>
      </c>
      <c r="K34" s="79">
        <v>4153</v>
      </c>
      <c r="L34" s="85">
        <v>6018</v>
      </c>
      <c r="M34" s="85">
        <v>6996</v>
      </c>
      <c r="N34" s="79">
        <v>13014</v>
      </c>
      <c r="O34" s="85">
        <v>19</v>
      </c>
      <c r="P34" s="85">
        <v>13</v>
      </c>
      <c r="Q34" s="79">
        <v>32</v>
      </c>
      <c r="R34" s="85">
        <v>665</v>
      </c>
      <c r="S34" s="85">
        <v>493</v>
      </c>
      <c r="T34" s="79">
        <v>1158</v>
      </c>
      <c r="U34" s="85">
        <v>0</v>
      </c>
      <c r="V34" s="85">
        <v>40</v>
      </c>
      <c r="W34" s="79">
        <v>40</v>
      </c>
      <c r="X34" s="85">
        <v>184</v>
      </c>
      <c r="Y34" s="85">
        <v>213</v>
      </c>
      <c r="Z34" s="79">
        <v>397</v>
      </c>
      <c r="AA34" s="79">
        <v>8867</v>
      </c>
      <c r="AB34" s="79">
        <v>10015</v>
      </c>
      <c r="AC34" s="79">
        <v>18882</v>
      </c>
      <c r="AD34" s="125">
        <v>46.96006778942909</v>
      </c>
      <c r="AE34" s="125">
        <v>53.03993221057091</v>
      </c>
    </row>
    <row r="35" spans="1:31" s="76" customFormat="1" ht="21.75" customHeight="1">
      <c r="A35" s="77">
        <v>31</v>
      </c>
      <c r="B35" s="80" t="s">
        <v>44</v>
      </c>
      <c r="C35" s="85">
        <v>7376</v>
      </c>
      <c r="D35" s="85">
        <v>5840</v>
      </c>
      <c r="E35" s="79">
        <v>13216</v>
      </c>
      <c r="F35" s="85">
        <v>4922</v>
      </c>
      <c r="G35" s="85">
        <v>8684</v>
      </c>
      <c r="H35" s="79">
        <v>13606</v>
      </c>
      <c r="I35" s="85">
        <v>232762</v>
      </c>
      <c r="J35" s="85">
        <v>263685</v>
      </c>
      <c r="K35" s="79">
        <v>496447</v>
      </c>
      <c r="L35" s="85">
        <v>1105724</v>
      </c>
      <c r="M35" s="85">
        <v>1099661</v>
      </c>
      <c r="N35" s="79">
        <v>2205385</v>
      </c>
      <c r="O35" s="85">
        <v>8281</v>
      </c>
      <c r="P35" s="85">
        <v>3577</v>
      </c>
      <c r="Q35" s="79">
        <v>11858</v>
      </c>
      <c r="R35" s="85">
        <v>363186</v>
      </c>
      <c r="S35" s="85">
        <v>84746</v>
      </c>
      <c r="T35" s="79">
        <v>447932</v>
      </c>
      <c r="U35" s="85">
        <v>7146</v>
      </c>
      <c r="V35" s="85">
        <v>10343</v>
      </c>
      <c r="W35" s="79">
        <v>17489</v>
      </c>
      <c r="X35" s="85">
        <v>5101</v>
      </c>
      <c r="Y35" s="85">
        <v>3392</v>
      </c>
      <c r="Z35" s="79">
        <v>8493</v>
      </c>
      <c r="AA35" s="79">
        <v>1734498</v>
      </c>
      <c r="AB35" s="79">
        <v>1479928</v>
      </c>
      <c r="AC35" s="79">
        <v>3214426</v>
      </c>
      <c r="AD35" s="125">
        <v>53.959804954290441</v>
      </c>
      <c r="AE35" s="125">
        <v>46.040195045709559</v>
      </c>
    </row>
    <row r="36" spans="1:31" s="76" customFormat="1" ht="21.75" customHeight="1">
      <c r="A36" s="77">
        <v>32</v>
      </c>
      <c r="B36" s="80" t="s">
        <v>45</v>
      </c>
      <c r="C36" s="85">
        <v>88</v>
      </c>
      <c r="D36" s="85">
        <v>60</v>
      </c>
      <c r="E36" s="79">
        <v>148</v>
      </c>
      <c r="F36" s="85">
        <v>0</v>
      </c>
      <c r="G36" s="85">
        <v>0</v>
      </c>
      <c r="H36" s="79">
        <v>0</v>
      </c>
      <c r="I36" s="85">
        <v>3988</v>
      </c>
      <c r="J36" s="85">
        <v>3376</v>
      </c>
      <c r="K36" s="79">
        <v>7364</v>
      </c>
      <c r="L36" s="85">
        <v>30584</v>
      </c>
      <c r="M36" s="85">
        <v>21536</v>
      </c>
      <c r="N36" s="79">
        <v>52120</v>
      </c>
      <c r="O36" s="85">
        <v>171</v>
      </c>
      <c r="P36" s="85">
        <v>114</v>
      </c>
      <c r="Q36" s="79">
        <v>285</v>
      </c>
      <c r="R36" s="85">
        <v>1161</v>
      </c>
      <c r="S36" s="85">
        <v>1375</v>
      </c>
      <c r="T36" s="79">
        <v>2536</v>
      </c>
      <c r="U36" s="85">
        <v>16</v>
      </c>
      <c r="V36" s="85">
        <v>5</v>
      </c>
      <c r="W36" s="79">
        <v>21</v>
      </c>
      <c r="X36" s="85">
        <v>27</v>
      </c>
      <c r="Y36" s="85">
        <v>45</v>
      </c>
      <c r="Z36" s="79">
        <v>72</v>
      </c>
      <c r="AA36" s="79">
        <v>36035</v>
      </c>
      <c r="AB36" s="79">
        <v>26511</v>
      </c>
      <c r="AC36" s="79">
        <v>62546</v>
      </c>
      <c r="AD36" s="125">
        <v>57.613596393054706</v>
      </c>
      <c r="AE36" s="125">
        <v>42.386403606945294</v>
      </c>
    </row>
    <row r="37" spans="1:31" s="76" customFormat="1" ht="21.75" customHeight="1">
      <c r="A37" s="77">
        <v>33</v>
      </c>
      <c r="B37" s="80" t="s">
        <v>47</v>
      </c>
      <c r="C37" s="85">
        <v>5076</v>
      </c>
      <c r="D37" s="85">
        <v>2813</v>
      </c>
      <c r="E37" s="79">
        <v>7889</v>
      </c>
      <c r="F37" s="85">
        <v>689</v>
      </c>
      <c r="G37" s="85">
        <v>620</v>
      </c>
      <c r="H37" s="79">
        <v>1309</v>
      </c>
      <c r="I37" s="85">
        <v>198051</v>
      </c>
      <c r="J37" s="85">
        <v>182921</v>
      </c>
      <c r="K37" s="79">
        <v>380972</v>
      </c>
      <c r="L37" s="85">
        <v>2035641</v>
      </c>
      <c r="M37" s="85">
        <v>1743353</v>
      </c>
      <c r="N37" s="79">
        <v>3778994</v>
      </c>
      <c r="O37" s="85">
        <v>7365</v>
      </c>
      <c r="P37" s="85">
        <v>3664</v>
      </c>
      <c r="Q37" s="79">
        <v>11029</v>
      </c>
      <c r="R37" s="85">
        <v>36970</v>
      </c>
      <c r="S37" s="85">
        <v>20557</v>
      </c>
      <c r="T37" s="79">
        <v>57527</v>
      </c>
      <c r="U37" s="85">
        <v>38669</v>
      </c>
      <c r="V37" s="85">
        <v>45181</v>
      </c>
      <c r="W37" s="79">
        <v>83850</v>
      </c>
      <c r="X37" s="85">
        <v>7143</v>
      </c>
      <c r="Y37" s="85">
        <v>3233</v>
      </c>
      <c r="Z37" s="79">
        <v>10376</v>
      </c>
      <c r="AA37" s="79">
        <v>2329604</v>
      </c>
      <c r="AB37" s="79">
        <v>2002342</v>
      </c>
      <c r="AC37" s="79">
        <v>4331946</v>
      </c>
      <c r="AD37" s="125">
        <v>53.777309320106944</v>
      </c>
      <c r="AE37" s="125">
        <v>46.222690679893056</v>
      </c>
    </row>
    <row r="38" spans="1:31" s="76" customFormat="1" ht="21.75" customHeight="1">
      <c r="A38" s="77">
        <v>34</v>
      </c>
      <c r="B38" s="80" t="s">
        <v>58</v>
      </c>
      <c r="C38" s="85">
        <v>1525</v>
      </c>
      <c r="D38" s="85">
        <v>785</v>
      </c>
      <c r="E38" s="79">
        <v>2310</v>
      </c>
      <c r="F38" s="85">
        <v>8</v>
      </c>
      <c r="G38" s="85">
        <v>7</v>
      </c>
      <c r="H38" s="79">
        <v>15</v>
      </c>
      <c r="I38" s="85">
        <v>26675</v>
      </c>
      <c r="J38" s="85">
        <v>30047</v>
      </c>
      <c r="K38" s="79">
        <v>56722</v>
      </c>
      <c r="L38" s="85">
        <v>157460</v>
      </c>
      <c r="M38" s="85">
        <v>166290</v>
      </c>
      <c r="N38" s="79">
        <v>323750</v>
      </c>
      <c r="O38" s="85">
        <v>1071</v>
      </c>
      <c r="P38" s="85">
        <v>980</v>
      </c>
      <c r="Q38" s="79">
        <v>2051</v>
      </c>
      <c r="R38" s="85">
        <v>16472</v>
      </c>
      <c r="S38" s="85">
        <v>6924</v>
      </c>
      <c r="T38" s="79">
        <v>23396</v>
      </c>
      <c r="U38" s="85">
        <v>647</v>
      </c>
      <c r="V38" s="85">
        <v>466</v>
      </c>
      <c r="W38" s="79">
        <v>1113</v>
      </c>
      <c r="X38" s="85">
        <v>1256</v>
      </c>
      <c r="Y38" s="85">
        <v>394</v>
      </c>
      <c r="Z38" s="79">
        <v>1650</v>
      </c>
      <c r="AA38" s="79">
        <v>205114</v>
      </c>
      <c r="AB38" s="79">
        <v>205893</v>
      </c>
      <c r="AC38" s="79">
        <v>411007</v>
      </c>
      <c r="AD38" s="125">
        <v>49.905232757592941</v>
      </c>
      <c r="AE38" s="125">
        <v>50.094767242407059</v>
      </c>
    </row>
    <row r="39" spans="1:31" s="76" customFormat="1" ht="21.75" customHeight="1">
      <c r="A39" s="77">
        <v>35</v>
      </c>
      <c r="B39" s="80" t="s">
        <v>48</v>
      </c>
      <c r="C39" s="85">
        <v>2352</v>
      </c>
      <c r="D39" s="85">
        <v>951</v>
      </c>
      <c r="E39" s="79">
        <v>3303</v>
      </c>
      <c r="F39" s="85">
        <v>381</v>
      </c>
      <c r="G39" s="85">
        <v>433</v>
      </c>
      <c r="H39" s="79">
        <v>814</v>
      </c>
      <c r="I39" s="85">
        <v>73067</v>
      </c>
      <c r="J39" s="85">
        <v>79464</v>
      </c>
      <c r="K39" s="79">
        <v>152531</v>
      </c>
      <c r="L39" s="85">
        <v>791570</v>
      </c>
      <c r="M39" s="85">
        <v>620761</v>
      </c>
      <c r="N39" s="79">
        <v>1412331</v>
      </c>
      <c r="O39" s="85">
        <v>2705</v>
      </c>
      <c r="P39" s="85">
        <v>1036</v>
      </c>
      <c r="Q39" s="79">
        <v>3741</v>
      </c>
      <c r="R39" s="85">
        <v>47197</v>
      </c>
      <c r="S39" s="85">
        <v>12397</v>
      </c>
      <c r="T39" s="79">
        <v>59594</v>
      </c>
      <c r="U39" s="85">
        <v>3768</v>
      </c>
      <c r="V39" s="85">
        <v>1987</v>
      </c>
      <c r="W39" s="79">
        <v>5755</v>
      </c>
      <c r="X39" s="85">
        <v>4744</v>
      </c>
      <c r="Y39" s="85">
        <v>1326</v>
      </c>
      <c r="Z39" s="79">
        <v>6070</v>
      </c>
      <c r="AA39" s="79">
        <v>925784</v>
      </c>
      <c r="AB39" s="79">
        <v>718355</v>
      </c>
      <c r="AC39" s="79">
        <v>1644139</v>
      </c>
      <c r="AD39" s="125">
        <v>56.30813453120448</v>
      </c>
      <c r="AE39" s="125">
        <v>43.69186546879552</v>
      </c>
    </row>
    <row r="40" spans="1:31" s="81" customFormat="1" ht="21.75" customHeight="1">
      <c r="A40" s="333" t="s">
        <v>49</v>
      </c>
      <c r="B40" s="333"/>
      <c r="C40" s="80">
        <v>49970</v>
      </c>
      <c r="D40" s="80">
        <v>34088</v>
      </c>
      <c r="E40" s="80">
        <v>84058</v>
      </c>
      <c r="F40" s="80">
        <v>15981</v>
      </c>
      <c r="G40" s="80">
        <v>19142</v>
      </c>
      <c r="H40" s="80">
        <v>35123</v>
      </c>
      <c r="I40" s="80">
        <v>1743745</v>
      </c>
      <c r="J40" s="80">
        <v>1630566</v>
      </c>
      <c r="K40" s="80">
        <v>3374311</v>
      </c>
      <c r="L40" s="80">
        <v>12722882</v>
      </c>
      <c r="M40" s="80">
        <v>10814790</v>
      </c>
      <c r="N40" s="80">
        <v>23537672</v>
      </c>
      <c r="O40" s="80">
        <v>163646</v>
      </c>
      <c r="P40" s="80">
        <v>50675</v>
      </c>
      <c r="Q40" s="80">
        <v>214321</v>
      </c>
      <c r="R40" s="80">
        <v>1500429</v>
      </c>
      <c r="S40" s="80">
        <v>624180</v>
      </c>
      <c r="T40" s="80">
        <v>2124609</v>
      </c>
      <c r="U40" s="80">
        <v>80514</v>
      </c>
      <c r="V40" s="80">
        <v>95225</v>
      </c>
      <c r="W40" s="80">
        <v>175739</v>
      </c>
      <c r="X40" s="80">
        <v>51136</v>
      </c>
      <c r="Y40" s="80">
        <v>32053</v>
      </c>
      <c r="Z40" s="80">
        <v>83189</v>
      </c>
      <c r="AA40" s="80">
        <v>16328303</v>
      </c>
      <c r="AB40" s="80">
        <v>13300719</v>
      </c>
      <c r="AC40" s="80">
        <v>29629022</v>
      </c>
      <c r="AD40" s="125">
        <v>55.109152775950555</v>
      </c>
      <c r="AE40" s="125">
        <v>44.890847224049445</v>
      </c>
    </row>
    <row r="41" spans="1:31">
      <c r="C41" s="87">
        <v>59.447048466535009</v>
      </c>
      <c r="D41" s="87">
        <v>40.552951533464984</v>
      </c>
      <c r="E41" s="87">
        <v>0.28370156800990598</v>
      </c>
      <c r="F41" s="87">
        <v>45.500099649802124</v>
      </c>
      <c r="G41" s="87">
        <v>54.499900350197876</v>
      </c>
      <c r="H41" s="87">
        <v>0.11854255601146742</v>
      </c>
      <c r="I41" s="87">
        <v>51.677068296312932</v>
      </c>
      <c r="J41" s="87">
        <v>48.322931703687061</v>
      </c>
      <c r="K41" s="87">
        <v>11.388533175344094</v>
      </c>
      <c r="L41" s="87">
        <v>54.053272558135738</v>
      </c>
      <c r="M41" s="87">
        <v>45.946727441864262</v>
      </c>
      <c r="N41" s="87">
        <v>79.441272141888462</v>
      </c>
      <c r="O41" s="87">
        <v>76.355560117767268</v>
      </c>
      <c r="P41" s="87">
        <v>23.644439882232724</v>
      </c>
      <c r="Q41" s="87">
        <v>0.72334820906339747</v>
      </c>
      <c r="R41" s="87">
        <v>70.621417870299894</v>
      </c>
      <c r="S41" s="87">
        <v>29.378582129700099</v>
      </c>
      <c r="T41" s="87">
        <v>7.1707024281800464</v>
      </c>
      <c r="U41" s="87">
        <v>45.814531777237832</v>
      </c>
      <c r="V41" s="87">
        <v>54.185468222762161</v>
      </c>
      <c r="W41" s="87">
        <v>0.59313128863990183</v>
      </c>
      <c r="X41" s="87">
        <v>61.469665460577723</v>
      </c>
      <c r="Y41" s="87">
        <v>38.530334539422277</v>
      </c>
      <c r="Z41" s="87">
        <v>0.28076863286273845</v>
      </c>
      <c r="AA41" s="87">
        <v>55.109152775950555</v>
      </c>
      <c r="AB41" s="87">
        <v>44.890847224049452</v>
      </c>
      <c r="AC41" s="87">
        <v>100.00000000000001</v>
      </c>
      <c r="AD41" s="125"/>
      <c r="AE41" s="125"/>
    </row>
    <row r="44" spans="1:31">
      <c r="B44" s="82" t="s">
        <v>212</v>
      </c>
      <c r="C44" s="82" t="s">
        <v>91</v>
      </c>
      <c r="D44" s="82" t="s">
        <v>92</v>
      </c>
      <c r="E44" s="82" t="s">
        <v>116</v>
      </c>
      <c r="F44" s="82" t="s">
        <v>224</v>
      </c>
      <c r="G44" s="82" t="s">
        <v>225</v>
      </c>
      <c r="H44" s="82" t="s">
        <v>226</v>
      </c>
    </row>
    <row r="45" spans="1:31">
      <c r="B45" s="82" t="str">
        <f>C2</f>
        <v>Ph.D.</v>
      </c>
      <c r="C45" s="82">
        <f>C40</f>
        <v>49970</v>
      </c>
      <c r="D45" s="82">
        <f>D40</f>
        <v>34088</v>
      </c>
      <c r="E45" s="82">
        <f>E40</f>
        <v>84058</v>
      </c>
      <c r="F45" s="321">
        <f t="shared" ref="F45:G52" si="0">C45/$E45%</f>
        <v>59.447048466535009</v>
      </c>
      <c r="G45" s="321">
        <f t="shared" si="0"/>
        <v>40.552951533464984</v>
      </c>
      <c r="H45" s="82">
        <f t="shared" ref="H45:H52" si="1">E45/SUM($E$45:$E$52)%</f>
        <v>0.28370156800990598</v>
      </c>
    </row>
    <row r="46" spans="1:31">
      <c r="B46" s="82" t="str">
        <f>F2</f>
        <v>M.Phil.</v>
      </c>
      <c r="C46" s="82">
        <f>F40</f>
        <v>15981</v>
      </c>
      <c r="D46" s="82">
        <f>G40</f>
        <v>19142</v>
      </c>
      <c r="E46" s="82">
        <f>H40</f>
        <v>35123</v>
      </c>
      <c r="F46" s="321">
        <f t="shared" si="0"/>
        <v>45.500099649802124</v>
      </c>
      <c r="G46" s="321">
        <f t="shared" si="0"/>
        <v>54.499900350197876</v>
      </c>
      <c r="H46" s="82">
        <f t="shared" si="1"/>
        <v>0.11854255601146742</v>
      </c>
    </row>
    <row r="47" spans="1:31">
      <c r="B47" s="82" t="str">
        <f>I2</f>
        <v>Post Graduate</v>
      </c>
      <c r="C47" s="82">
        <f>I40</f>
        <v>1743745</v>
      </c>
      <c r="D47" s="82">
        <f>J40</f>
        <v>1630566</v>
      </c>
      <c r="E47" s="82">
        <f>K40</f>
        <v>3374311</v>
      </c>
      <c r="F47" s="321">
        <f t="shared" si="0"/>
        <v>51.677068296312932</v>
      </c>
      <c r="G47" s="321">
        <f t="shared" si="0"/>
        <v>48.322931703687061</v>
      </c>
      <c r="H47" s="82">
        <f t="shared" si="1"/>
        <v>11.388533175344094</v>
      </c>
    </row>
    <row r="48" spans="1:31">
      <c r="B48" s="82" t="str">
        <f>L2</f>
        <v>Under Graduate</v>
      </c>
      <c r="C48" s="82">
        <f>L40</f>
        <v>12722882</v>
      </c>
      <c r="D48" s="82">
        <f>M40</f>
        <v>10814790</v>
      </c>
      <c r="E48" s="82">
        <f>N40</f>
        <v>23537672</v>
      </c>
      <c r="F48" s="321">
        <f t="shared" si="0"/>
        <v>54.053272558135738</v>
      </c>
      <c r="G48" s="321">
        <f t="shared" si="0"/>
        <v>45.946727441864262</v>
      </c>
      <c r="H48" s="82">
        <f t="shared" si="1"/>
        <v>79.441272141888462</v>
      </c>
    </row>
    <row r="49" spans="2:8">
      <c r="B49" s="82" t="str">
        <f>O2</f>
        <v>PG Diploma</v>
      </c>
      <c r="C49" s="82">
        <f>O40</f>
        <v>163646</v>
      </c>
      <c r="D49" s="82">
        <f>P40</f>
        <v>50675</v>
      </c>
      <c r="E49" s="82">
        <f>Q40</f>
        <v>214321</v>
      </c>
      <c r="F49" s="321">
        <f t="shared" si="0"/>
        <v>76.355560117767268</v>
      </c>
      <c r="G49" s="321">
        <f t="shared" si="0"/>
        <v>23.644439882232724</v>
      </c>
      <c r="H49" s="82">
        <f t="shared" si="1"/>
        <v>0.72334820906339747</v>
      </c>
    </row>
    <row r="50" spans="2:8">
      <c r="B50" s="82" t="str">
        <f>R2</f>
        <v>Diploma</v>
      </c>
      <c r="C50" s="82">
        <f>R40</f>
        <v>1500429</v>
      </c>
      <c r="D50" s="82">
        <f>S40</f>
        <v>624180</v>
      </c>
      <c r="E50" s="82">
        <f>T40</f>
        <v>2124609</v>
      </c>
      <c r="F50" s="321">
        <f t="shared" si="0"/>
        <v>70.621417870299894</v>
      </c>
      <c r="G50" s="321">
        <f t="shared" si="0"/>
        <v>29.378582129700099</v>
      </c>
      <c r="H50" s="82">
        <f t="shared" si="1"/>
        <v>7.1707024281800464</v>
      </c>
    </row>
    <row r="51" spans="2:8">
      <c r="B51" s="82" t="str">
        <f>U2</f>
        <v>Certificate</v>
      </c>
      <c r="C51" s="82">
        <f>U40</f>
        <v>80514</v>
      </c>
      <c r="D51" s="82">
        <f>V40</f>
        <v>95225</v>
      </c>
      <c r="E51" s="82">
        <f>W40</f>
        <v>175739</v>
      </c>
      <c r="F51" s="321">
        <f t="shared" si="0"/>
        <v>45.814531777237832</v>
      </c>
      <c r="G51" s="321">
        <f t="shared" si="0"/>
        <v>54.185468222762161</v>
      </c>
      <c r="H51" s="82">
        <f t="shared" si="1"/>
        <v>0.59313128863990183</v>
      </c>
    </row>
    <row r="52" spans="2:8">
      <c r="B52" s="82" t="str">
        <f>X2</f>
        <v>Integrated</v>
      </c>
      <c r="C52" s="82">
        <f>X40</f>
        <v>51136</v>
      </c>
      <c r="D52" s="82">
        <f>Y40</f>
        <v>32053</v>
      </c>
      <c r="E52" s="82">
        <f>Z40</f>
        <v>83189</v>
      </c>
      <c r="F52" s="321">
        <f t="shared" si="0"/>
        <v>61.469665460577723</v>
      </c>
      <c r="G52" s="321">
        <f t="shared" si="0"/>
        <v>38.530334539422277</v>
      </c>
      <c r="H52" s="82">
        <f t="shared" si="1"/>
        <v>0.28076863286273845</v>
      </c>
    </row>
  </sheetData>
  <mergeCells count="12">
    <mergeCell ref="O2:Q2"/>
    <mergeCell ref="R2:T2"/>
    <mergeCell ref="U2:W2"/>
    <mergeCell ref="X2:Z2"/>
    <mergeCell ref="AA2:AC2"/>
    <mergeCell ref="I2:K2"/>
    <mergeCell ref="L2:N2"/>
    <mergeCell ref="A40:B40"/>
    <mergeCell ref="A2:A3"/>
    <mergeCell ref="B2:B3"/>
    <mergeCell ref="C2:E2"/>
    <mergeCell ref="F2:H2"/>
  </mergeCells>
  <printOptions horizontalCentered="1"/>
  <pageMargins left="0.56000000000000005" right="0.15" top="0.52" bottom="0.38" header="0.2" footer="0.16"/>
  <pageSetup paperSize="9" scale="89" firstPageNumber="5" orientation="portrait" useFirstPageNumber="1" r:id="rId1"/>
  <headerFooter>
    <oddFooter>&amp;L&amp;"Arial,Italic"&amp;9AISHE 2012-13&amp;CT-&amp;P</oddFooter>
  </headerFooter>
  <colBreaks count="2" manualBreakCount="2">
    <brk id="11" max="38" man="1"/>
    <brk id="20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42"/>
  <sheetViews>
    <sheetView view="pageBreakPreview" zoomScaleSheetLayoutView="100" workbookViewId="0">
      <pane xSplit="2" ySplit="3" topLeftCell="C4" activePane="bottomRight" state="frozen"/>
      <selection activeCell="I28" sqref="I28"/>
      <selection pane="topRight" activeCell="I28" sqref="I28"/>
      <selection pane="bottomLeft" activeCell="I28" sqref="I28"/>
      <selection pane="bottomRight" activeCell="O12" sqref="O12"/>
    </sheetView>
  </sheetViews>
  <sheetFormatPr defaultRowHeight="15"/>
  <cols>
    <col min="1" max="1" width="5.140625" style="149" customWidth="1"/>
    <col min="2" max="2" width="23.42578125" style="149" customWidth="1"/>
    <col min="3" max="3" width="7.7109375" style="149" customWidth="1"/>
    <col min="4" max="5" width="8.140625" style="149" customWidth="1"/>
    <col min="6" max="6" width="7.28515625" style="149" customWidth="1"/>
    <col min="7" max="7" width="8.140625" style="149" customWidth="1"/>
    <col min="8" max="8" width="6.7109375" style="149" customWidth="1"/>
    <col min="9" max="11" width="9.28515625" style="149" customWidth="1"/>
    <col min="12" max="12" width="10" style="149" customWidth="1"/>
    <col min="13" max="13" width="9.85546875" style="149" customWidth="1"/>
    <col min="14" max="14" width="10.140625" style="149" customWidth="1"/>
    <col min="15" max="15" width="6.85546875" style="149" customWidth="1"/>
    <col min="16" max="16" width="7" style="149" customWidth="1"/>
    <col min="17" max="17" width="7.28515625" style="149" customWidth="1"/>
    <col min="18" max="18" width="8.140625" style="149" customWidth="1"/>
    <col min="19" max="19" width="7.5703125" style="149" customWidth="1"/>
    <col min="20" max="20" width="8" style="149" customWidth="1"/>
    <col min="21" max="21" width="6.85546875" style="149" customWidth="1"/>
    <col min="22" max="22" width="7" style="149" customWidth="1"/>
    <col min="23" max="23" width="7.5703125" style="149" customWidth="1"/>
    <col min="24" max="24" width="6.85546875" style="149" customWidth="1"/>
    <col min="25" max="25" width="7.140625" style="149" customWidth="1"/>
    <col min="26" max="26" width="7.5703125" style="149" customWidth="1"/>
    <col min="27" max="27" width="9.85546875" style="149" customWidth="1"/>
    <col min="28" max="28" width="10.42578125" style="149" customWidth="1"/>
    <col min="29" max="29" width="10.28515625" style="149" customWidth="1"/>
    <col min="30" max="30" width="13.7109375" style="155" customWidth="1"/>
    <col min="31" max="16384" width="9.140625" style="149"/>
  </cols>
  <sheetData>
    <row r="1" spans="1:31" s="83" customFormat="1" ht="27" customHeight="1">
      <c r="B1" s="86" t="s">
        <v>233</v>
      </c>
      <c r="C1" s="84" t="s">
        <v>123</v>
      </c>
      <c r="L1" s="84" t="str">
        <f>C1</f>
        <v>State-wise Enrolment through Regular Mode at various levels</v>
      </c>
      <c r="U1" s="84" t="str">
        <f>C1</f>
        <v>State-wise Enrolment through Regular Mode at various levels</v>
      </c>
      <c r="AD1" s="150"/>
    </row>
    <row r="2" spans="1:31" s="137" customFormat="1" ht="24.75" customHeight="1">
      <c r="A2" s="341" t="s">
        <v>88</v>
      </c>
      <c r="B2" s="343" t="s">
        <v>2</v>
      </c>
      <c r="C2" s="337" t="s">
        <v>93</v>
      </c>
      <c r="D2" s="338"/>
      <c r="E2" s="339"/>
      <c r="F2" s="337" t="s">
        <v>94</v>
      </c>
      <c r="G2" s="338"/>
      <c r="H2" s="339"/>
      <c r="I2" s="337" t="s">
        <v>89</v>
      </c>
      <c r="J2" s="338"/>
      <c r="K2" s="339"/>
      <c r="L2" s="337" t="s">
        <v>90</v>
      </c>
      <c r="M2" s="338"/>
      <c r="N2" s="339"/>
      <c r="O2" s="337" t="s">
        <v>95</v>
      </c>
      <c r="P2" s="338"/>
      <c r="Q2" s="339"/>
      <c r="R2" s="337" t="s">
        <v>96</v>
      </c>
      <c r="S2" s="338"/>
      <c r="T2" s="339"/>
      <c r="U2" s="337" t="s">
        <v>97</v>
      </c>
      <c r="V2" s="338"/>
      <c r="W2" s="339"/>
      <c r="X2" s="337" t="s">
        <v>98</v>
      </c>
      <c r="Y2" s="338"/>
      <c r="Z2" s="339"/>
      <c r="AA2" s="337" t="s">
        <v>60</v>
      </c>
      <c r="AB2" s="338"/>
      <c r="AC2" s="339"/>
      <c r="AD2" s="151"/>
    </row>
    <row r="3" spans="1:31" s="139" customFormat="1" ht="24.75" customHeight="1">
      <c r="A3" s="342"/>
      <c r="B3" s="343"/>
      <c r="C3" s="138" t="s">
        <v>91</v>
      </c>
      <c r="D3" s="138" t="s">
        <v>92</v>
      </c>
      <c r="E3" s="138" t="s">
        <v>12</v>
      </c>
      <c r="F3" s="138" t="s">
        <v>91</v>
      </c>
      <c r="G3" s="138" t="s">
        <v>92</v>
      </c>
      <c r="H3" s="138" t="s">
        <v>12</v>
      </c>
      <c r="I3" s="138" t="s">
        <v>91</v>
      </c>
      <c r="J3" s="138" t="s">
        <v>92</v>
      </c>
      <c r="K3" s="138" t="s">
        <v>12</v>
      </c>
      <c r="L3" s="138" t="s">
        <v>91</v>
      </c>
      <c r="M3" s="138" t="s">
        <v>92</v>
      </c>
      <c r="N3" s="138" t="s">
        <v>12</v>
      </c>
      <c r="O3" s="138" t="s">
        <v>91</v>
      </c>
      <c r="P3" s="138" t="s">
        <v>92</v>
      </c>
      <c r="Q3" s="138" t="s">
        <v>12</v>
      </c>
      <c r="R3" s="138" t="s">
        <v>91</v>
      </c>
      <c r="S3" s="138" t="s">
        <v>92</v>
      </c>
      <c r="T3" s="138" t="s">
        <v>12</v>
      </c>
      <c r="U3" s="138" t="s">
        <v>91</v>
      </c>
      <c r="V3" s="138" t="s">
        <v>92</v>
      </c>
      <c r="W3" s="138" t="s">
        <v>12</v>
      </c>
      <c r="X3" s="138" t="s">
        <v>91</v>
      </c>
      <c r="Y3" s="138" t="s">
        <v>92</v>
      </c>
      <c r="Z3" s="138" t="s">
        <v>12</v>
      </c>
      <c r="AA3" s="138" t="s">
        <v>91</v>
      </c>
      <c r="AB3" s="138" t="s">
        <v>92</v>
      </c>
      <c r="AC3" s="138" t="s">
        <v>12</v>
      </c>
      <c r="AD3" s="152"/>
    </row>
    <row r="4" spans="1:31" s="141" customFormat="1" ht="16.5" customHeight="1">
      <c r="A4" s="140">
        <v>1</v>
      </c>
      <c r="B4" s="140">
        <v>2</v>
      </c>
      <c r="C4" s="140">
        <v>3</v>
      </c>
      <c r="D4" s="140">
        <v>4</v>
      </c>
      <c r="E4" s="140">
        <v>5</v>
      </c>
      <c r="F4" s="140">
        <v>6</v>
      </c>
      <c r="G4" s="140">
        <v>7</v>
      </c>
      <c r="H4" s="140">
        <v>8</v>
      </c>
      <c r="I4" s="140">
        <v>9</v>
      </c>
      <c r="J4" s="140">
        <v>10</v>
      </c>
      <c r="K4" s="140">
        <v>11</v>
      </c>
      <c r="L4" s="140">
        <v>12</v>
      </c>
      <c r="M4" s="140">
        <v>13</v>
      </c>
      <c r="N4" s="140">
        <v>14</v>
      </c>
      <c r="O4" s="140">
        <v>15</v>
      </c>
      <c r="P4" s="140">
        <v>16</v>
      </c>
      <c r="Q4" s="140">
        <v>17</v>
      </c>
      <c r="R4" s="140">
        <v>18</v>
      </c>
      <c r="S4" s="140">
        <v>19</v>
      </c>
      <c r="T4" s="140">
        <v>20</v>
      </c>
      <c r="U4" s="140">
        <v>21</v>
      </c>
      <c r="V4" s="140">
        <v>22</v>
      </c>
      <c r="W4" s="140">
        <v>23</v>
      </c>
      <c r="X4" s="140">
        <v>24</v>
      </c>
      <c r="Y4" s="140">
        <v>25</v>
      </c>
      <c r="Z4" s="140">
        <v>26</v>
      </c>
      <c r="AA4" s="140">
        <v>27</v>
      </c>
      <c r="AB4" s="140">
        <v>28</v>
      </c>
      <c r="AC4" s="140">
        <v>29</v>
      </c>
      <c r="AD4" s="153"/>
    </row>
    <row r="5" spans="1:31" s="139" customFormat="1" ht="30.75" customHeight="1">
      <c r="A5" s="142">
        <v>1</v>
      </c>
      <c r="B5" s="143" t="s">
        <v>55</v>
      </c>
      <c r="C5" s="144">
        <f>'4TotalEnr'!C5-'6aTotalDistanceEnr'!C5</f>
        <v>20</v>
      </c>
      <c r="D5" s="144">
        <f>'4TotalEnr'!D5-'6aTotalDistanceEnr'!D5</f>
        <v>5</v>
      </c>
      <c r="E5" s="145">
        <f t="shared" ref="E5:E39" si="0">C5+D5</f>
        <v>25</v>
      </c>
      <c r="F5" s="144">
        <f>'4TotalEnr'!F5-'6aTotalDistanceEnr'!F5</f>
        <v>0</v>
      </c>
      <c r="G5" s="144">
        <f>'4TotalEnr'!G5-'6aTotalDistanceEnr'!G5</f>
        <v>0</v>
      </c>
      <c r="H5" s="145">
        <f t="shared" ref="H5:H39" si="1">F5+G5</f>
        <v>0</v>
      </c>
      <c r="I5" s="144">
        <f>'4TotalEnr'!I5-'6aTotalDistanceEnr'!I5</f>
        <v>33</v>
      </c>
      <c r="J5" s="144">
        <f>'4TotalEnr'!J5-'6aTotalDistanceEnr'!J5</f>
        <v>126</v>
      </c>
      <c r="K5" s="145">
        <f t="shared" ref="K5:K39" si="2">I5+J5</f>
        <v>159</v>
      </c>
      <c r="L5" s="144">
        <f>'4TotalEnr'!L5-'6aTotalDistanceEnr'!L5</f>
        <v>1022</v>
      </c>
      <c r="M5" s="144">
        <f>'4TotalEnr'!M5-'6aTotalDistanceEnr'!M5</f>
        <v>1331</v>
      </c>
      <c r="N5" s="145">
        <f t="shared" ref="N5:N39" si="3">L5+M5</f>
        <v>2353</v>
      </c>
      <c r="O5" s="144">
        <f>'4TotalEnr'!O5-'6aTotalDistanceEnr'!O5</f>
        <v>0</v>
      </c>
      <c r="P5" s="144">
        <f>'4TotalEnr'!P5-'6aTotalDistanceEnr'!P5</f>
        <v>0</v>
      </c>
      <c r="Q5" s="145">
        <f t="shared" ref="Q5:Q39" si="4">O5+P5</f>
        <v>0</v>
      </c>
      <c r="R5" s="144">
        <f>'4TotalEnr'!R5-'6aTotalDistanceEnr'!R5</f>
        <v>441</v>
      </c>
      <c r="S5" s="144">
        <f>'4TotalEnr'!S5-'6aTotalDistanceEnr'!S5</f>
        <v>320</v>
      </c>
      <c r="T5" s="145">
        <f t="shared" ref="T5:T39" si="5">R5+S5</f>
        <v>761</v>
      </c>
      <c r="U5" s="144">
        <f>'4TotalEnr'!U5-'6aTotalDistanceEnr'!U5</f>
        <v>0</v>
      </c>
      <c r="V5" s="144">
        <f>'4TotalEnr'!V5-'6aTotalDistanceEnr'!V5</f>
        <v>0</v>
      </c>
      <c r="W5" s="145">
        <f t="shared" ref="W5:W39" si="6">U5+V5</f>
        <v>0</v>
      </c>
      <c r="X5" s="144">
        <f>'4TotalEnr'!X5-'6aTotalDistanceEnr'!X5</f>
        <v>23</v>
      </c>
      <c r="Y5" s="144">
        <f>'4TotalEnr'!Y5-'6aTotalDistanceEnr'!Y5</f>
        <v>86</v>
      </c>
      <c r="Z5" s="145">
        <f t="shared" ref="Z5:Z39" si="7">X5+Y5</f>
        <v>109</v>
      </c>
      <c r="AA5" s="146">
        <f>C5+F5+I5+L5+O5+R5+U5+X5</f>
        <v>1539</v>
      </c>
      <c r="AB5" s="146">
        <f>D5+G5+J5+M5+P5+S5+V5+Y5</f>
        <v>1868</v>
      </c>
      <c r="AC5" s="145">
        <f t="shared" ref="AC5:AC39" si="8">AA5+AB5</f>
        <v>3407</v>
      </c>
      <c r="AD5" s="152">
        <f>'4TotalEnr'!AC5-AC5</f>
        <v>3531</v>
      </c>
      <c r="AE5" s="156">
        <f>AD5/$AD$40%</f>
        <v>9.9951029373883643E-2</v>
      </c>
    </row>
    <row r="6" spans="1:31" s="139" customFormat="1" ht="20.25" customHeight="1">
      <c r="A6" s="142">
        <v>2</v>
      </c>
      <c r="B6" s="147" t="s">
        <v>15</v>
      </c>
      <c r="C6" s="144">
        <f>'4TotalEnr'!C6-'6aTotalDistanceEnr'!C6</f>
        <v>5012</v>
      </c>
      <c r="D6" s="144">
        <f>'4TotalEnr'!D6-'6aTotalDistanceEnr'!D6</f>
        <v>2903</v>
      </c>
      <c r="E6" s="145">
        <f t="shared" si="0"/>
        <v>7915</v>
      </c>
      <c r="F6" s="144">
        <f>'4TotalEnr'!F6-'6aTotalDistanceEnr'!F6</f>
        <v>744</v>
      </c>
      <c r="G6" s="144">
        <f>'4TotalEnr'!G6-'6aTotalDistanceEnr'!G6</f>
        <v>432</v>
      </c>
      <c r="H6" s="145">
        <f t="shared" si="1"/>
        <v>1176</v>
      </c>
      <c r="I6" s="144">
        <f>'4TotalEnr'!I6-'6aTotalDistanceEnr'!I6</f>
        <v>176139</v>
      </c>
      <c r="J6" s="144">
        <f>'4TotalEnr'!J6-'6aTotalDistanceEnr'!J6</f>
        <v>115658</v>
      </c>
      <c r="K6" s="145">
        <f t="shared" si="2"/>
        <v>291797</v>
      </c>
      <c r="L6" s="144">
        <f>'4TotalEnr'!L6-'6aTotalDistanceEnr'!L6</f>
        <v>1036415</v>
      </c>
      <c r="M6" s="144">
        <f>'4TotalEnr'!M6-'6aTotalDistanceEnr'!M6</f>
        <v>796790</v>
      </c>
      <c r="N6" s="145">
        <f t="shared" si="3"/>
        <v>1833205</v>
      </c>
      <c r="O6" s="144">
        <f>'4TotalEnr'!O6-'6aTotalDistanceEnr'!O6</f>
        <v>631</v>
      </c>
      <c r="P6" s="144">
        <f>'4TotalEnr'!P6-'6aTotalDistanceEnr'!P6</f>
        <v>305</v>
      </c>
      <c r="Q6" s="145">
        <f t="shared" si="4"/>
        <v>936</v>
      </c>
      <c r="R6" s="144">
        <f>'4TotalEnr'!R6-'6aTotalDistanceEnr'!R6</f>
        <v>75494</v>
      </c>
      <c r="S6" s="144">
        <f>'4TotalEnr'!S6-'6aTotalDistanceEnr'!S6</f>
        <v>76315</v>
      </c>
      <c r="T6" s="145">
        <f t="shared" si="5"/>
        <v>151809</v>
      </c>
      <c r="U6" s="144">
        <f>'4TotalEnr'!U6-'6aTotalDistanceEnr'!U6</f>
        <v>1103</v>
      </c>
      <c r="V6" s="144">
        <f>'4TotalEnr'!V6-'6aTotalDistanceEnr'!V6</f>
        <v>2309</v>
      </c>
      <c r="W6" s="145">
        <f t="shared" si="6"/>
        <v>3412</v>
      </c>
      <c r="X6" s="144">
        <f>'4TotalEnr'!X6-'6aTotalDistanceEnr'!X6</f>
        <v>5696</v>
      </c>
      <c r="Y6" s="144">
        <f>'4TotalEnr'!Y6-'6aTotalDistanceEnr'!Y6</f>
        <v>2991</v>
      </c>
      <c r="Z6" s="145">
        <f t="shared" si="7"/>
        <v>8687</v>
      </c>
      <c r="AA6" s="146">
        <f t="shared" ref="AA6:AB39" si="9">C6+F6+I6+L6+O6+R6+U6+X6</f>
        <v>1301234</v>
      </c>
      <c r="AB6" s="146">
        <f t="shared" si="9"/>
        <v>997703</v>
      </c>
      <c r="AC6" s="145">
        <f t="shared" si="8"/>
        <v>2298937</v>
      </c>
      <c r="AD6" s="152">
        <f>'4TotalEnr'!AC6-AC6</f>
        <v>589766</v>
      </c>
      <c r="AE6" s="156">
        <f t="shared" ref="AE6:AE40" si="10">AD6/$AD$40%</f>
        <v>16.694341203545132</v>
      </c>
    </row>
    <row r="7" spans="1:31" s="139" customFormat="1" ht="20.25" customHeight="1">
      <c r="A7" s="142">
        <v>3</v>
      </c>
      <c r="B7" s="147" t="s">
        <v>16</v>
      </c>
      <c r="C7" s="144">
        <f>'4TotalEnr'!C7-'6aTotalDistanceEnr'!C7</f>
        <v>169</v>
      </c>
      <c r="D7" s="144">
        <f>'4TotalEnr'!D7-'6aTotalDistanceEnr'!D7</f>
        <v>84</v>
      </c>
      <c r="E7" s="145">
        <f t="shared" si="0"/>
        <v>253</v>
      </c>
      <c r="F7" s="144">
        <f>'4TotalEnr'!F7-'6aTotalDistanceEnr'!F7</f>
        <v>35</v>
      </c>
      <c r="G7" s="144">
        <f>'4TotalEnr'!G7-'6aTotalDistanceEnr'!G7</f>
        <v>34</v>
      </c>
      <c r="H7" s="145">
        <f t="shared" si="1"/>
        <v>69</v>
      </c>
      <c r="I7" s="144">
        <f>'4TotalEnr'!I7-'6aTotalDistanceEnr'!I7</f>
        <v>573</v>
      </c>
      <c r="J7" s="144">
        <f>'4TotalEnr'!J7-'6aTotalDistanceEnr'!J7</f>
        <v>624</v>
      </c>
      <c r="K7" s="145">
        <f t="shared" si="2"/>
        <v>1197</v>
      </c>
      <c r="L7" s="144">
        <f>'4TotalEnr'!L7-'6aTotalDistanceEnr'!L7</f>
        <v>11372</v>
      </c>
      <c r="M7" s="144">
        <f>'4TotalEnr'!M7-'6aTotalDistanceEnr'!M7</f>
        <v>11226</v>
      </c>
      <c r="N7" s="145">
        <f t="shared" si="3"/>
        <v>22598</v>
      </c>
      <c r="O7" s="144">
        <f>'4TotalEnr'!O7-'6aTotalDistanceEnr'!O7</f>
        <v>36</v>
      </c>
      <c r="P7" s="144">
        <f>'4TotalEnr'!P7-'6aTotalDistanceEnr'!P7</f>
        <v>17</v>
      </c>
      <c r="Q7" s="145">
        <f t="shared" si="4"/>
        <v>53</v>
      </c>
      <c r="R7" s="144">
        <f>'4TotalEnr'!R7-'6aTotalDistanceEnr'!R7</f>
        <v>922</v>
      </c>
      <c r="S7" s="144">
        <f>'4TotalEnr'!S7-'6aTotalDistanceEnr'!S7</f>
        <v>315</v>
      </c>
      <c r="T7" s="145">
        <f t="shared" si="5"/>
        <v>1237</v>
      </c>
      <c r="U7" s="144">
        <f>'4TotalEnr'!U7-'6aTotalDistanceEnr'!U7</f>
        <v>277</v>
      </c>
      <c r="V7" s="144">
        <f>'4TotalEnr'!V7-'6aTotalDistanceEnr'!V7</f>
        <v>66</v>
      </c>
      <c r="W7" s="145">
        <f t="shared" si="6"/>
        <v>343</v>
      </c>
      <c r="X7" s="144">
        <f>'4TotalEnr'!X7-'6aTotalDistanceEnr'!X7</f>
        <v>0</v>
      </c>
      <c r="Y7" s="144">
        <f>'4TotalEnr'!Y7-'6aTotalDistanceEnr'!Y7</f>
        <v>0</v>
      </c>
      <c r="Z7" s="145">
        <f t="shared" si="7"/>
        <v>0</v>
      </c>
      <c r="AA7" s="146">
        <f t="shared" si="9"/>
        <v>13384</v>
      </c>
      <c r="AB7" s="146">
        <f t="shared" si="9"/>
        <v>12366</v>
      </c>
      <c r="AC7" s="145">
        <f t="shared" si="8"/>
        <v>25750</v>
      </c>
      <c r="AD7" s="152">
        <f>'4TotalEnr'!AC7-AC7</f>
        <v>6114</v>
      </c>
      <c r="AE7" s="156">
        <f t="shared" si="10"/>
        <v>0.17306728790482148</v>
      </c>
    </row>
    <row r="8" spans="1:31" s="139" customFormat="1" ht="20.25" customHeight="1">
      <c r="A8" s="142">
        <v>4</v>
      </c>
      <c r="B8" s="147" t="s">
        <v>17</v>
      </c>
      <c r="C8" s="144">
        <f>'4TotalEnr'!C8-'6aTotalDistanceEnr'!C8</f>
        <v>1500</v>
      </c>
      <c r="D8" s="144">
        <f>'4TotalEnr'!D8-'6aTotalDistanceEnr'!D8</f>
        <v>897</v>
      </c>
      <c r="E8" s="145">
        <f t="shared" si="0"/>
        <v>2397</v>
      </c>
      <c r="F8" s="144">
        <f>'4TotalEnr'!F8-'6aTotalDistanceEnr'!F8</f>
        <v>35</v>
      </c>
      <c r="G8" s="144">
        <f>'4TotalEnr'!G8-'6aTotalDistanceEnr'!G8</f>
        <v>71</v>
      </c>
      <c r="H8" s="145">
        <f t="shared" si="1"/>
        <v>106</v>
      </c>
      <c r="I8" s="144">
        <f>'4TotalEnr'!I8-'6aTotalDistanceEnr'!I8</f>
        <v>7247</v>
      </c>
      <c r="J8" s="144">
        <f>'4TotalEnr'!J8-'6aTotalDistanceEnr'!J8</f>
        <v>8707</v>
      </c>
      <c r="K8" s="145">
        <f t="shared" si="2"/>
        <v>15954</v>
      </c>
      <c r="L8" s="144">
        <f>'4TotalEnr'!L8-'6aTotalDistanceEnr'!L8</f>
        <v>159116</v>
      </c>
      <c r="M8" s="144">
        <f>'4TotalEnr'!M8-'6aTotalDistanceEnr'!M8</f>
        <v>167865</v>
      </c>
      <c r="N8" s="145">
        <f t="shared" si="3"/>
        <v>326981</v>
      </c>
      <c r="O8" s="144">
        <f>'4TotalEnr'!O8-'6aTotalDistanceEnr'!O8</f>
        <v>264</v>
      </c>
      <c r="P8" s="144">
        <f>'4TotalEnr'!P8-'6aTotalDistanceEnr'!P8</f>
        <v>381</v>
      </c>
      <c r="Q8" s="145">
        <f t="shared" si="4"/>
        <v>645</v>
      </c>
      <c r="R8" s="144">
        <f>'4TotalEnr'!R8-'6aTotalDistanceEnr'!R8</f>
        <v>2440</v>
      </c>
      <c r="S8" s="144">
        <f>'4TotalEnr'!S8-'6aTotalDistanceEnr'!S8</f>
        <v>3027</v>
      </c>
      <c r="T8" s="145">
        <f t="shared" si="5"/>
        <v>5467</v>
      </c>
      <c r="U8" s="144">
        <f>'4TotalEnr'!U8-'6aTotalDistanceEnr'!U8</f>
        <v>201</v>
      </c>
      <c r="V8" s="144">
        <f>'4TotalEnr'!V8-'6aTotalDistanceEnr'!V8</f>
        <v>343</v>
      </c>
      <c r="W8" s="145">
        <f t="shared" si="6"/>
        <v>544</v>
      </c>
      <c r="X8" s="144">
        <f>'4TotalEnr'!X8-'6aTotalDistanceEnr'!X8</f>
        <v>749</v>
      </c>
      <c r="Y8" s="144">
        <f>'4TotalEnr'!Y8-'6aTotalDistanceEnr'!Y8</f>
        <v>907</v>
      </c>
      <c r="Z8" s="145">
        <f t="shared" si="7"/>
        <v>1656</v>
      </c>
      <c r="AA8" s="146">
        <f t="shared" si="9"/>
        <v>171552</v>
      </c>
      <c r="AB8" s="146">
        <f t="shared" si="9"/>
        <v>182198</v>
      </c>
      <c r="AC8" s="145">
        <f t="shared" si="8"/>
        <v>353750</v>
      </c>
      <c r="AD8" s="152">
        <f>'4TotalEnr'!AC8-AC8</f>
        <v>113361</v>
      </c>
      <c r="AE8" s="156">
        <f t="shared" si="10"/>
        <v>3.2088781197544107</v>
      </c>
    </row>
    <row r="9" spans="1:31" s="139" customFormat="1" ht="20.25" customHeight="1">
      <c r="A9" s="142">
        <v>5</v>
      </c>
      <c r="B9" s="147" t="s">
        <v>18</v>
      </c>
      <c r="C9" s="144">
        <f>'4TotalEnr'!C9-'6aTotalDistanceEnr'!C9</f>
        <v>1706</v>
      </c>
      <c r="D9" s="144">
        <f>'4TotalEnr'!D9-'6aTotalDistanceEnr'!D9</f>
        <v>850</v>
      </c>
      <c r="E9" s="145">
        <f t="shared" si="0"/>
        <v>2556</v>
      </c>
      <c r="F9" s="144">
        <f>'4TotalEnr'!F9-'6aTotalDistanceEnr'!F9</f>
        <v>0</v>
      </c>
      <c r="G9" s="144">
        <f>'4TotalEnr'!G9-'6aTotalDistanceEnr'!G9</f>
        <v>0</v>
      </c>
      <c r="H9" s="145">
        <f t="shared" si="1"/>
        <v>0</v>
      </c>
      <c r="I9" s="144">
        <f>'4TotalEnr'!I9-'6aTotalDistanceEnr'!I9</f>
        <v>34026</v>
      </c>
      <c r="J9" s="144">
        <f>'4TotalEnr'!J9-'6aTotalDistanceEnr'!J9</f>
        <v>21726</v>
      </c>
      <c r="K9" s="145">
        <f t="shared" si="2"/>
        <v>55752</v>
      </c>
      <c r="L9" s="144">
        <f>'4TotalEnr'!L9-'6aTotalDistanceEnr'!L9</f>
        <v>598198</v>
      </c>
      <c r="M9" s="144">
        <f>'4TotalEnr'!M9-'6aTotalDistanceEnr'!M9</f>
        <v>434088</v>
      </c>
      <c r="N9" s="145">
        <f t="shared" si="3"/>
        <v>1032286</v>
      </c>
      <c r="O9" s="144">
        <f>'4TotalEnr'!O9-'6aTotalDistanceEnr'!O9</f>
        <v>129</v>
      </c>
      <c r="P9" s="144">
        <f>'4TotalEnr'!P9-'6aTotalDistanceEnr'!P9</f>
        <v>254</v>
      </c>
      <c r="Q9" s="145">
        <f t="shared" si="4"/>
        <v>383</v>
      </c>
      <c r="R9" s="144">
        <f>'4TotalEnr'!R9-'6aTotalDistanceEnr'!R9</f>
        <v>9416</v>
      </c>
      <c r="S9" s="144">
        <f>'4TotalEnr'!S9-'6aTotalDistanceEnr'!S9</f>
        <v>3622</v>
      </c>
      <c r="T9" s="145">
        <f t="shared" si="5"/>
        <v>13038</v>
      </c>
      <c r="U9" s="144">
        <f>'4TotalEnr'!U9-'6aTotalDistanceEnr'!U9</f>
        <v>1419</v>
      </c>
      <c r="V9" s="144">
        <f>'4TotalEnr'!V9-'6aTotalDistanceEnr'!V9</f>
        <v>617</v>
      </c>
      <c r="W9" s="145">
        <f t="shared" si="6"/>
        <v>2036</v>
      </c>
      <c r="X9" s="144">
        <f>'4TotalEnr'!X9-'6aTotalDistanceEnr'!X9</f>
        <v>276</v>
      </c>
      <c r="Y9" s="144">
        <f>'4TotalEnr'!Y9-'6aTotalDistanceEnr'!Y9</f>
        <v>258</v>
      </c>
      <c r="Z9" s="145">
        <f t="shared" si="7"/>
        <v>534</v>
      </c>
      <c r="AA9" s="146">
        <f t="shared" si="9"/>
        <v>645170</v>
      </c>
      <c r="AB9" s="146">
        <f t="shared" si="9"/>
        <v>461415</v>
      </c>
      <c r="AC9" s="145">
        <f t="shared" si="8"/>
        <v>1106585</v>
      </c>
      <c r="AD9" s="152">
        <f>'4TotalEnr'!AC9-AC9</f>
        <v>84010</v>
      </c>
      <c r="AE9" s="156">
        <f t="shared" si="10"/>
        <v>2.3780475722741334</v>
      </c>
    </row>
    <row r="10" spans="1:31" s="139" customFormat="1" ht="20.25" customHeight="1">
      <c r="A10" s="142">
        <v>6</v>
      </c>
      <c r="B10" s="147" t="s">
        <v>19</v>
      </c>
      <c r="C10" s="144">
        <f>'4TotalEnr'!C10-'6aTotalDistanceEnr'!C10</f>
        <v>272</v>
      </c>
      <c r="D10" s="144">
        <f>'4TotalEnr'!D10-'6aTotalDistanceEnr'!D10</f>
        <v>555</v>
      </c>
      <c r="E10" s="145">
        <f t="shared" si="0"/>
        <v>827</v>
      </c>
      <c r="F10" s="144">
        <f>'4TotalEnr'!F10-'6aTotalDistanceEnr'!F10</f>
        <v>173</v>
      </c>
      <c r="G10" s="144">
        <f>'4TotalEnr'!G10-'6aTotalDistanceEnr'!G10</f>
        <v>221</v>
      </c>
      <c r="H10" s="145">
        <f t="shared" si="1"/>
        <v>394</v>
      </c>
      <c r="I10" s="144">
        <f>'4TotalEnr'!I10-'6aTotalDistanceEnr'!I10</f>
        <v>4103</v>
      </c>
      <c r="J10" s="144">
        <f>'4TotalEnr'!J10-'6aTotalDistanceEnr'!J10</f>
        <v>6220</v>
      </c>
      <c r="K10" s="145">
        <f t="shared" si="2"/>
        <v>10323</v>
      </c>
      <c r="L10" s="144">
        <f>'4TotalEnr'!L10-'6aTotalDistanceEnr'!L10</f>
        <v>22043</v>
      </c>
      <c r="M10" s="144">
        <f>'4TotalEnr'!M10-'6aTotalDistanceEnr'!M10</f>
        <v>17632</v>
      </c>
      <c r="N10" s="145">
        <f t="shared" si="3"/>
        <v>39675</v>
      </c>
      <c r="O10" s="144">
        <f>'4TotalEnr'!O10-'6aTotalDistanceEnr'!O10</f>
        <v>272</v>
      </c>
      <c r="P10" s="144">
        <f>'4TotalEnr'!P10-'6aTotalDistanceEnr'!P10</f>
        <v>314</v>
      </c>
      <c r="Q10" s="145">
        <f t="shared" si="4"/>
        <v>586</v>
      </c>
      <c r="R10" s="144">
        <f>'4TotalEnr'!R10-'6aTotalDistanceEnr'!R10</f>
        <v>1018</v>
      </c>
      <c r="S10" s="144">
        <f>'4TotalEnr'!S10-'6aTotalDistanceEnr'!S10</f>
        <v>813</v>
      </c>
      <c r="T10" s="145">
        <f t="shared" si="5"/>
        <v>1831</v>
      </c>
      <c r="U10" s="144">
        <f>'4TotalEnr'!U10-'6aTotalDistanceEnr'!U10</f>
        <v>258</v>
      </c>
      <c r="V10" s="144">
        <f>'4TotalEnr'!V10-'6aTotalDistanceEnr'!V10</f>
        <v>100</v>
      </c>
      <c r="W10" s="145">
        <f t="shared" si="6"/>
        <v>358</v>
      </c>
      <c r="X10" s="144">
        <f>'4TotalEnr'!X10-'6aTotalDistanceEnr'!X10</f>
        <v>1080</v>
      </c>
      <c r="Y10" s="144">
        <f>'4TotalEnr'!Y10-'6aTotalDistanceEnr'!Y10</f>
        <v>736</v>
      </c>
      <c r="Z10" s="145">
        <f t="shared" si="7"/>
        <v>1816</v>
      </c>
      <c r="AA10" s="146">
        <f t="shared" si="9"/>
        <v>29219</v>
      </c>
      <c r="AB10" s="146">
        <f t="shared" si="9"/>
        <v>26591</v>
      </c>
      <c r="AC10" s="145">
        <f t="shared" si="8"/>
        <v>55810</v>
      </c>
      <c r="AD10" s="152">
        <f>'4TotalEnr'!AC10-AC10</f>
        <v>22321</v>
      </c>
      <c r="AE10" s="156">
        <f t="shared" si="10"/>
        <v>0.63183430378206085</v>
      </c>
    </row>
    <row r="11" spans="1:31" s="139" customFormat="1" ht="20.25" customHeight="1">
      <c r="A11" s="142">
        <v>7</v>
      </c>
      <c r="B11" s="147" t="s">
        <v>56</v>
      </c>
      <c r="C11" s="144">
        <f>'4TotalEnr'!C11-'6aTotalDistanceEnr'!C11</f>
        <v>355</v>
      </c>
      <c r="D11" s="144">
        <f>'4TotalEnr'!D11-'6aTotalDistanceEnr'!D11</f>
        <v>331</v>
      </c>
      <c r="E11" s="145">
        <f t="shared" si="0"/>
        <v>686</v>
      </c>
      <c r="F11" s="144">
        <f>'4TotalEnr'!F11-'6aTotalDistanceEnr'!F11</f>
        <v>164</v>
      </c>
      <c r="G11" s="144">
        <f>'4TotalEnr'!G11-'6aTotalDistanceEnr'!G11</f>
        <v>161</v>
      </c>
      <c r="H11" s="145">
        <f t="shared" si="1"/>
        <v>325</v>
      </c>
      <c r="I11" s="144">
        <f>'4TotalEnr'!I11-'6aTotalDistanceEnr'!I11</f>
        <v>13941</v>
      </c>
      <c r="J11" s="144">
        <f>'4TotalEnr'!J11-'6aTotalDistanceEnr'!J11</f>
        <v>16981</v>
      </c>
      <c r="K11" s="145">
        <f t="shared" si="2"/>
        <v>30922</v>
      </c>
      <c r="L11" s="144">
        <f>'4TotalEnr'!L11-'6aTotalDistanceEnr'!L11</f>
        <v>137953</v>
      </c>
      <c r="M11" s="144">
        <f>'4TotalEnr'!M11-'6aTotalDistanceEnr'!M11</f>
        <v>128831</v>
      </c>
      <c r="N11" s="145">
        <f t="shared" si="3"/>
        <v>266784</v>
      </c>
      <c r="O11" s="144">
        <f>'4TotalEnr'!O11-'6aTotalDistanceEnr'!O11</f>
        <v>3085</v>
      </c>
      <c r="P11" s="144">
        <f>'4TotalEnr'!P11-'6aTotalDistanceEnr'!P11</f>
        <v>2764</v>
      </c>
      <c r="Q11" s="145">
        <f t="shared" si="4"/>
        <v>5849</v>
      </c>
      <c r="R11" s="144">
        <f>'4TotalEnr'!R11-'6aTotalDistanceEnr'!R11</f>
        <v>15402</v>
      </c>
      <c r="S11" s="144">
        <f>'4TotalEnr'!S11-'6aTotalDistanceEnr'!S11</f>
        <v>9226</v>
      </c>
      <c r="T11" s="145">
        <f t="shared" si="5"/>
        <v>24628</v>
      </c>
      <c r="U11" s="144">
        <f>'4TotalEnr'!U11-'6aTotalDistanceEnr'!U11</f>
        <v>52</v>
      </c>
      <c r="V11" s="144">
        <f>'4TotalEnr'!V11-'6aTotalDistanceEnr'!V11</f>
        <v>325</v>
      </c>
      <c r="W11" s="145">
        <f t="shared" si="6"/>
        <v>377</v>
      </c>
      <c r="X11" s="144">
        <f>'4TotalEnr'!X11-'6aTotalDistanceEnr'!X11</f>
        <v>1304</v>
      </c>
      <c r="Y11" s="144">
        <f>'4TotalEnr'!Y11-'6aTotalDistanceEnr'!Y11</f>
        <v>1205</v>
      </c>
      <c r="Z11" s="145">
        <f t="shared" si="7"/>
        <v>2509</v>
      </c>
      <c r="AA11" s="146">
        <f t="shared" si="9"/>
        <v>172256</v>
      </c>
      <c r="AB11" s="146">
        <f t="shared" si="9"/>
        <v>159824</v>
      </c>
      <c r="AC11" s="145">
        <f t="shared" si="8"/>
        <v>332080</v>
      </c>
      <c r="AD11" s="152">
        <f>'4TotalEnr'!AC11-AC11</f>
        <v>23971</v>
      </c>
      <c r="AE11" s="156">
        <f t="shared" si="10"/>
        <v>0.67854039227452989</v>
      </c>
    </row>
    <row r="12" spans="1:31" s="139" customFormat="1" ht="20.25" customHeight="1">
      <c r="A12" s="142">
        <v>8</v>
      </c>
      <c r="B12" s="147" t="s">
        <v>21</v>
      </c>
      <c r="C12" s="144">
        <f>'4TotalEnr'!C12-'6aTotalDistanceEnr'!C12</f>
        <v>0</v>
      </c>
      <c r="D12" s="144">
        <f>'4TotalEnr'!D12-'6aTotalDistanceEnr'!D12</f>
        <v>0</v>
      </c>
      <c r="E12" s="145">
        <f t="shared" si="0"/>
        <v>0</v>
      </c>
      <c r="F12" s="144">
        <f>'4TotalEnr'!F12-'6aTotalDistanceEnr'!F12</f>
        <v>0</v>
      </c>
      <c r="G12" s="144">
        <f>'4TotalEnr'!G12-'6aTotalDistanceEnr'!G12</f>
        <v>0</v>
      </c>
      <c r="H12" s="145">
        <f t="shared" si="1"/>
        <v>0</v>
      </c>
      <c r="I12" s="144">
        <f>'4TotalEnr'!I12-'6aTotalDistanceEnr'!I12</f>
        <v>132</v>
      </c>
      <c r="J12" s="144">
        <f>'4TotalEnr'!J12-'6aTotalDistanceEnr'!J12</f>
        <v>106</v>
      </c>
      <c r="K12" s="145">
        <f t="shared" si="2"/>
        <v>238</v>
      </c>
      <c r="L12" s="144">
        <f>'4TotalEnr'!L12-'6aTotalDistanceEnr'!L12</f>
        <v>1207</v>
      </c>
      <c r="M12" s="144">
        <f>'4TotalEnr'!M12-'6aTotalDistanceEnr'!M12</f>
        <v>1190</v>
      </c>
      <c r="N12" s="145">
        <f t="shared" si="3"/>
        <v>2397</v>
      </c>
      <c r="O12" s="144">
        <f>'4TotalEnr'!O12-'6aTotalDistanceEnr'!O12</f>
        <v>0</v>
      </c>
      <c r="P12" s="144">
        <f>'4TotalEnr'!P12-'6aTotalDistanceEnr'!P12</f>
        <v>0</v>
      </c>
      <c r="Q12" s="145">
        <f t="shared" si="4"/>
        <v>0</v>
      </c>
      <c r="R12" s="144">
        <f>'4TotalEnr'!R12-'6aTotalDistanceEnr'!R12</f>
        <v>540</v>
      </c>
      <c r="S12" s="144">
        <f>'4TotalEnr'!S12-'6aTotalDistanceEnr'!S12</f>
        <v>162</v>
      </c>
      <c r="T12" s="145">
        <f t="shared" si="5"/>
        <v>702</v>
      </c>
      <c r="U12" s="144">
        <f>'4TotalEnr'!U12-'6aTotalDistanceEnr'!U12</f>
        <v>0</v>
      </c>
      <c r="V12" s="144">
        <f>'4TotalEnr'!V12-'6aTotalDistanceEnr'!V12</f>
        <v>0</v>
      </c>
      <c r="W12" s="145">
        <f t="shared" si="6"/>
        <v>0</v>
      </c>
      <c r="X12" s="144">
        <f>'4TotalEnr'!X12-'6aTotalDistanceEnr'!X12</f>
        <v>0</v>
      </c>
      <c r="Y12" s="144">
        <f>'4TotalEnr'!Y12-'6aTotalDistanceEnr'!Y12</f>
        <v>0</v>
      </c>
      <c r="Z12" s="145">
        <f t="shared" si="7"/>
        <v>0</v>
      </c>
      <c r="AA12" s="146">
        <f t="shared" si="9"/>
        <v>1879</v>
      </c>
      <c r="AB12" s="146">
        <f t="shared" si="9"/>
        <v>1458</v>
      </c>
      <c r="AC12" s="145">
        <f t="shared" si="8"/>
        <v>3337</v>
      </c>
      <c r="AD12" s="152">
        <f>'4TotalEnr'!AC12-AC12</f>
        <v>42</v>
      </c>
      <c r="AE12" s="156">
        <f t="shared" si="10"/>
        <v>1.1888822525355743E-3</v>
      </c>
    </row>
    <row r="13" spans="1:31" s="139" customFormat="1" ht="20.25" customHeight="1">
      <c r="A13" s="142">
        <v>9</v>
      </c>
      <c r="B13" s="147" t="s">
        <v>22</v>
      </c>
      <c r="C13" s="144">
        <f>'4TotalEnr'!C13-'6aTotalDistanceEnr'!C13</f>
        <v>0</v>
      </c>
      <c r="D13" s="144">
        <f>'4TotalEnr'!D13-'6aTotalDistanceEnr'!D13</f>
        <v>0</v>
      </c>
      <c r="E13" s="145">
        <f t="shared" si="0"/>
        <v>0</v>
      </c>
      <c r="F13" s="144">
        <f>'4TotalEnr'!F13-'6aTotalDistanceEnr'!F13</f>
        <v>0</v>
      </c>
      <c r="G13" s="144">
        <f>'4TotalEnr'!G13-'6aTotalDistanceEnr'!G13</f>
        <v>0</v>
      </c>
      <c r="H13" s="145">
        <f t="shared" si="1"/>
        <v>0</v>
      </c>
      <c r="I13" s="144">
        <f>'4TotalEnr'!I13-'6aTotalDistanceEnr'!I13</f>
        <v>0</v>
      </c>
      <c r="J13" s="144">
        <f>'4TotalEnr'!J13-'6aTotalDistanceEnr'!J13</f>
        <v>0</v>
      </c>
      <c r="K13" s="145">
        <f t="shared" si="2"/>
        <v>0</v>
      </c>
      <c r="L13" s="144">
        <f>'4TotalEnr'!L13-'6aTotalDistanceEnr'!L13</f>
        <v>378</v>
      </c>
      <c r="M13" s="144">
        <f>'4TotalEnr'!M13-'6aTotalDistanceEnr'!M13</f>
        <v>724</v>
      </c>
      <c r="N13" s="145">
        <f t="shared" si="3"/>
        <v>1102</v>
      </c>
      <c r="O13" s="144">
        <f>'4TotalEnr'!O13-'6aTotalDistanceEnr'!O13</f>
        <v>0</v>
      </c>
      <c r="P13" s="144">
        <f>'4TotalEnr'!P13-'6aTotalDistanceEnr'!P13</f>
        <v>0</v>
      </c>
      <c r="Q13" s="145">
        <f t="shared" si="4"/>
        <v>0</v>
      </c>
      <c r="R13" s="144">
        <f>'4TotalEnr'!R13-'6aTotalDistanceEnr'!R13</f>
        <v>813</v>
      </c>
      <c r="S13" s="144">
        <f>'4TotalEnr'!S13-'6aTotalDistanceEnr'!S13</f>
        <v>132</v>
      </c>
      <c r="T13" s="145">
        <f t="shared" si="5"/>
        <v>945</v>
      </c>
      <c r="U13" s="144">
        <f>'4TotalEnr'!U13-'6aTotalDistanceEnr'!U13</f>
        <v>0</v>
      </c>
      <c r="V13" s="144">
        <f>'4TotalEnr'!V13-'6aTotalDistanceEnr'!V13</f>
        <v>0</v>
      </c>
      <c r="W13" s="145">
        <f t="shared" si="6"/>
        <v>0</v>
      </c>
      <c r="X13" s="144">
        <f>'4TotalEnr'!X13-'6aTotalDistanceEnr'!X13</f>
        <v>0</v>
      </c>
      <c r="Y13" s="144">
        <f>'4TotalEnr'!Y13-'6aTotalDistanceEnr'!Y13</f>
        <v>0</v>
      </c>
      <c r="Z13" s="145">
        <f t="shared" si="7"/>
        <v>0</v>
      </c>
      <c r="AA13" s="146">
        <f t="shared" si="9"/>
        <v>1191</v>
      </c>
      <c r="AB13" s="146">
        <f t="shared" si="9"/>
        <v>856</v>
      </c>
      <c r="AC13" s="145">
        <f t="shared" si="8"/>
        <v>2047</v>
      </c>
      <c r="AD13" s="152">
        <f>'4TotalEnr'!AC13-AC13</f>
        <v>0</v>
      </c>
      <c r="AE13" s="156">
        <f t="shared" si="10"/>
        <v>0</v>
      </c>
    </row>
    <row r="14" spans="1:31" s="139" customFormat="1" ht="20.25" customHeight="1">
      <c r="A14" s="142">
        <v>10</v>
      </c>
      <c r="B14" s="147" t="s">
        <v>23</v>
      </c>
      <c r="C14" s="144">
        <f>'4TotalEnr'!C14-'6aTotalDistanceEnr'!C14</f>
        <v>4573</v>
      </c>
      <c r="D14" s="144">
        <f>'4TotalEnr'!D14-'6aTotalDistanceEnr'!D14</f>
        <v>3557</v>
      </c>
      <c r="E14" s="145">
        <f t="shared" si="0"/>
        <v>8130</v>
      </c>
      <c r="F14" s="144">
        <f>'4TotalEnr'!F14-'6aTotalDistanceEnr'!F14</f>
        <v>2660</v>
      </c>
      <c r="G14" s="144">
        <f>'4TotalEnr'!G14-'6aTotalDistanceEnr'!G14</f>
        <v>2370</v>
      </c>
      <c r="H14" s="145">
        <f t="shared" si="1"/>
        <v>5030</v>
      </c>
      <c r="I14" s="144">
        <f>'4TotalEnr'!I14-'6aTotalDistanceEnr'!I14</f>
        <v>21968</v>
      </c>
      <c r="J14" s="144">
        <f>'4TotalEnr'!J14-'6aTotalDistanceEnr'!J14</f>
        <v>15698</v>
      </c>
      <c r="K14" s="145">
        <f t="shared" si="2"/>
        <v>37666</v>
      </c>
      <c r="L14" s="144">
        <f>'4TotalEnr'!L14-'6aTotalDistanceEnr'!L14</f>
        <v>95058</v>
      </c>
      <c r="M14" s="144">
        <f>'4TotalEnr'!M14-'6aTotalDistanceEnr'!M14</f>
        <v>105684</v>
      </c>
      <c r="N14" s="145">
        <f t="shared" si="3"/>
        <v>200742</v>
      </c>
      <c r="O14" s="144">
        <f>'4TotalEnr'!O14-'6aTotalDistanceEnr'!O14</f>
        <v>2022</v>
      </c>
      <c r="P14" s="144">
        <f>'4TotalEnr'!P14-'6aTotalDistanceEnr'!P14</f>
        <v>997</v>
      </c>
      <c r="Q14" s="145">
        <f t="shared" si="4"/>
        <v>3019</v>
      </c>
      <c r="R14" s="144">
        <f>'4TotalEnr'!R14-'6aTotalDistanceEnr'!R14</f>
        <v>18168</v>
      </c>
      <c r="S14" s="144">
        <f>'4TotalEnr'!S14-'6aTotalDistanceEnr'!S14</f>
        <v>11131</v>
      </c>
      <c r="T14" s="145">
        <f t="shared" si="5"/>
        <v>29299</v>
      </c>
      <c r="U14" s="144">
        <f>'4TotalEnr'!U14-'6aTotalDistanceEnr'!U14</f>
        <v>2191</v>
      </c>
      <c r="V14" s="144">
        <f>'4TotalEnr'!V14-'6aTotalDistanceEnr'!V14</f>
        <v>1080</v>
      </c>
      <c r="W14" s="145">
        <f t="shared" si="6"/>
        <v>3271</v>
      </c>
      <c r="X14" s="144">
        <f>'4TotalEnr'!X14-'6aTotalDistanceEnr'!X14</f>
        <v>1901</v>
      </c>
      <c r="Y14" s="144">
        <f>'4TotalEnr'!Y14-'6aTotalDistanceEnr'!Y14</f>
        <v>747</v>
      </c>
      <c r="Z14" s="145">
        <f t="shared" si="7"/>
        <v>2648</v>
      </c>
      <c r="AA14" s="146">
        <f t="shared" si="9"/>
        <v>148541</v>
      </c>
      <c r="AB14" s="146">
        <f t="shared" si="9"/>
        <v>141264</v>
      </c>
      <c r="AC14" s="145">
        <f t="shared" si="8"/>
        <v>289805</v>
      </c>
      <c r="AD14" s="152">
        <f>'4TotalEnr'!AC14-AC14</f>
        <v>536949</v>
      </c>
      <c r="AE14" s="156">
        <f t="shared" si="10"/>
        <v>15.199265157541051</v>
      </c>
    </row>
    <row r="15" spans="1:31" s="139" customFormat="1" ht="20.25" customHeight="1">
      <c r="A15" s="142">
        <v>11</v>
      </c>
      <c r="B15" s="147" t="s">
        <v>24</v>
      </c>
      <c r="C15" s="144">
        <f>'4TotalEnr'!C15-'6aTotalDistanceEnr'!C15</f>
        <v>20</v>
      </c>
      <c r="D15" s="144">
        <f>'4TotalEnr'!D15-'6aTotalDistanceEnr'!D15</f>
        <v>29</v>
      </c>
      <c r="E15" s="145">
        <f t="shared" si="0"/>
        <v>49</v>
      </c>
      <c r="F15" s="144">
        <f>'4TotalEnr'!F15-'6aTotalDistanceEnr'!F15</f>
        <v>0</v>
      </c>
      <c r="G15" s="144">
        <f>'4TotalEnr'!G15-'6aTotalDistanceEnr'!G15</f>
        <v>0</v>
      </c>
      <c r="H15" s="145">
        <f t="shared" si="1"/>
        <v>0</v>
      </c>
      <c r="I15" s="144">
        <f>'4TotalEnr'!I15-'6aTotalDistanceEnr'!I15</f>
        <v>943</v>
      </c>
      <c r="J15" s="144">
        <f>'4TotalEnr'!J15-'6aTotalDistanceEnr'!J15</f>
        <v>1919</v>
      </c>
      <c r="K15" s="145">
        <f t="shared" si="2"/>
        <v>2862</v>
      </c>
      <c r="L15" s="144">
        <f>'4TotalEnr'!L15-'6aTotalDistanceEnr'!L15</f>
        <v>9987</v>
      </c>
      <c r="M15" s="144">
        <f>'4TotalEnr'!M15-'6aTotalDistanceEnr'!M15</f>
        <v>15151</v>
      </c>
      <c r="N15" s="145">
        <f t="shared" si="3"/>
        <v>25138</v>
      </c>
      <c r="O15" s="144">
        <f>'4TotalEnr'!O15-'6aTotalDistanceEnr'!O15</f>
        <v>20</v>
      </c>
      <c r="P15" s="144">
        <f>'4TotalEnr'!P15-'6aTotalDistanceEnr'!P15</f>
        <v>18</v>
      </c>
      <c r="Q15" s="145">
        <f t="shared" si="4"/>
        <v>38</v>
      </c>
      <c r="R15" s="144">
        <f>'4TotalEnr'!R15-'6aTotalDistanceEnr'!R15</f>
        <v>2141</v>
      </c>
      <c r="S15" s="144">
        <f>'4TotalEnr'!S15-'6aTotalDistanceEnr'!S15</f>
        <v>718</v>
      </c>
      <c r="T15" s="145">
        <f t="shared" si="5"/>
        <v>2859</v>
      </c>
      <c r="U15" s="144">
        <f>'4TotalEnr'!U15-'6aTotalDistanceEnr'!U15</f>
        <v>2</v>
      </c>
      <c r="V15" s="144">
        <f>'4TotalEnr'!V15-'6aTotalDistanceEnr'!V15</f>
        <v>25</v>
      </c>
      <c r="W15" s="145">
        <f t="shared" si="6"/>
        <v>27</v>
      </c>
      <c r="X15" s="144">
        <f>'4TotalEnr'!X15-'6aTotalDistanceEnr'!X15</f>
        <v>0</v>
      </c>
      <c r="Y15" s="144">
        <f>'4TotalEnr'!Y15-'6aTotalDistanceEnr'!Y15</f>
        <v>0</v>
      </c>
      <c r="Z15" s="145">
        <f t="shared" si="7"/>
        <v>0</v>
      </c>
      <c r="AA15" s="146">
        <f t="shared" si="9"/>
        <v>13113</v>
      </c>
      <c r="AB15" s="146">
        <f t="shared" si="9"/>
        <v>17860</v>
      </c>
      <c r="AC15" s="145">
        <f t="shared" si="8"/>
        <v>30973</v>
      </c>
      <c r="AD15" s="152">
        <f>'4TotalEnr'!AC15-AC15</f>
        <v>5948</v>
      </c>
      <c r="AE15" s="156">
        <f t="shared" si="10"/>
        <v>0.1683683723352761</v>
      </c>
    </row>
    <row r="16" spans="1:31" s="139" customFormat="1" ht="20.25" customHeight="1">
      <c r="A16" s="142">
        <v>12</v>
      </c>
      <c r="B16" s="147" t="s">
        <v>25</v>
      </c>
      <c r="C16" s="144">
        <f>'4TotalEnr'!C16-'6aTotalDistanceEnr'!C16</f>
        <v>1614</v>
      </c>
      <c r="D16" s="144">
        <f>'4TotalEnr'!D16-'6aTotalDistanceEnr'!D16</f>
        <v>821</v>
      </c>
      <c r="E16" s="145">
        <f t="shared" si="0"/>
        <v>2435</v>
      </c>
      <c r="F16" s="144">
        <f>'4TotalEnr'!F16-'6aTotalDistanceEnr'!F16</f>
        <v>312</v>
      </c>
      <c r="G16" s="144">
        <f>'4TotalEnr'!G16-'6aTotalDistanceEnr'!G16</f>
        <v>299</v>
      </c>
      <c r="H16" s="145">
        <f t="shared" si="1"/>
        <v>611</v>
      </c>
      <c r="I16" s="144">
        <f>'4TotalEnr'!I16-'6aTotalDistanceEnr'!I16</f>
        <v>59052</v>
      </c>
      <c r="J16" s="144">
        <f>'4TotalEnr'!J16-'6aTotalDistanceEnr'!J16</f>
        <v>52056</v>
      </c>
      <c r="K16" s="145">
        <f t="shared" si="2"/>
        <v>111108</v>
      </c>
      <c r="L16" s="144">
        <f>'4TotalEnr'!L16-'6aTotalDistanceEnr'!L16</f>
        <v>540332</v>
      </c>
      <c r="M16" s="144">
        <f>'4TotalEnr'!M16-'6aTotalDistanceEnr'!M16</f>
        <v>416729</v>
      </c>
      <c r="N16" s="145">
        <f t="shared" si="3"/>
        <v>957061</v>
      </c>
      <c r="O16" s="144">
        <f>'4TotalEnr'!O16-'6aTotalDistanceEnr'!O16</f>
        <v>3694</v>
      </c>
      <c r="P16" s="144">
        <f>'4TotalEnr'!P16-'6aTotalDistanceEnr'!P16</f>
        <v>3251</v>
      </c>
      <c r="Q16" s="145">
        <f t="shared" si="4"/>
        <v>6945</v>
      </c>
      <c r="R16" s="144">
        <f>'4TotalEnr'!R16-'6aTotalDistanceEnr'!R16</f>
        <v>109915</v>
      </c>
      <c r="S16" s="144">
        <f>'4TotalEnr'!S16-'6aTotalDistanceEnr'!S16</f>
        <v>27496</v>
      </c>
      <c r="T16" s="145">
        <f t="shared" si="5"/>
        <v>137411</v>
      </c>
      <c r="U16" s="144">
        <f>'4TotalEnr'!U16-'6aTotalDistanceEnr'!U16</f>
        <v>4892</v>
      </c>
      <c r="V16" s="144">
        <f>'4TotalEnr'!V16-'6aTotalDistanceEnr'!V16</f>
        <v>5477</v>
      </c>
      <c r="W16" s="145">
        <f t="shared" si="6"/>
        <v>10369</v>
      </c>
      <c r="X16" s="144">
        <f>'4TotalEnr'!X16-'6aTotalDistanceEnr'!X16</f>
        <v>4704</v>
      </c>
      <c r="Y16" s="144">
        <f>'4TotalEnr'!Y16-'6aTotalDistanceEnr'!Y16</f>
        <v>4987</v>
      </c>
      <c r="Z16" s="145">
        <f t="shared" si="7"/>
        <v>9691</v>
      </c>
      <c r="AA16" s="146">
        <f t="shared" si="9"/>
        <v>724515</v>
      </c>
      <c r="AB16" s="146">
        <f t="shared" si="9"/>
        <v>511116</v>
      </c>
      <c r="AC16" s="145">
        <f t="shared" si="8"/>
        <v>1235631</v>
      </c>
      <c r="AD16" s="152">
        <f>'4TotalEnr'!AC16-AC16</f>
        <v>22204</v>
      </c>
      <c r="AE16" s="156">
        <f t="shared" si="10"/>
        <v>0.62852241750714033</v>
      </c>
    </row>
    <row r="17" spans="1:31" s="139" customFormat="1" ht="20.25" customHeight="1">
      <c r="A17" s="142">
        <v>13</v>
      </c>
      <c r="B17" s="147" t="s">
        <v>26</v>
      </c>
      <c r="C17" s="144">
        <f>'4TotalEnr'!C17-'6aTotalDistanceEnr'!C17</f>
        <v>1127</v>
      </c>
      <c r="D17" s="144">
        <f>'4TotalEnr'!D17-'6aTotalDistanceEnr'!D17</f>
        <v>1188</v>
      </c>
      <c r="E17" s="145">
        <f t="shared" si="0"/>
        <v>2315</v>
      </c>
      <c r="F17" s="144">
        <f>'4TotalEnr'!F17-'6aTotalDistanceEnr'!F17</f>
        <v>337</v>
      </c>
      <c r="G17" s="144">
        <f>'4TotalEnr'!G17-'6aTotalDistanceEnr'!G17</f>
        <v>413</v>
      </c>
      <c r="H17" s="145">
        <f t="shared" si="1"/>
        <v>750</v>
      </c>
      <c r="I17" s="144">
        <f>'4TotalEnr'!I17-'6aTotalDistanceEnr'!I17</f>
        <v>29763</v>
      </c>
      <c r="J17" s="144">
        <f>'4TotalEnr'!J17-'6aTotalDistanceEnr'!J17</f>
        <v>46080</v>
      </c>
      <c r="K17" s="145">
        <f t="shared" si="2"/>
        <v>75843</v>
      </c>
      <c r="L17" s="144">
        <f>'4TotalEnr'!L17-'6aTotalDistanceEnr'!L17</f>
        <v>384811</v>
      </c>
      <c r="M17" s="144">
        <f>'4TotalEnr'!M17-'6aTotalDistanceEnr'!M17</f>
        <v>336089</v>
      </c>
      <c r="N17" s="145">
        <f t="shared" si="3"/>
        <v>720900</v>
      </c>
      <c r="O17" s="144">
        <f>'4TotalEnr'!O17-'6aTotalDistanceEnr'!O17</f>
        <v>690</v>
      </c>
      <c r="P17" s="144">
        <f>'4TotalEnr'!P17-'6aTotalDistanceEnr'!P17</f>
        <v>549</v>
      </c>
      <c r="Q17" s="145">
        <f t="shared" si="4"/>
        <v>1239</v>
      </c>
      <c r="R17" s="144">
        <f>'4TotalEnr'!R17-'6aTotalDistanceEnr'!R17</f>
        <v>71009</v>
      </c>
      <c r="S17" s="144">
        <f>'4TotalEnr'!S17-'6aTotalDistanceEnr'!S17</f>
        <v>14523</v>
      </c>
      <c r="T17" s="145">
        <f t="shared" si="5"/>
        <v>85532</v>
      </c>
      <c r="U17" s="144">
        <f>'4TotalEnr'!U17-'6aTotalDistanceEnr'!U17</f>
        <v>922</v>
      </c>
      <c r="V17" s="144">
        <f>'4TotalEnr'!V17-'6aTotalDistanceEnr'!V17</f>
        <v>1090</v>
      </c>
      <c r="W17" s="145">
        <f t="shared" si="6"/>
        <v>2012</v>
      </c>
      <c r="X17" s="144">
        <f>'4TotalEnr'!X17-'6aTotalDistanceEnr'!X17</f>
        <v>1789</v>
      </c>
      <c r="Y17" s="144">
        <f>'4TotalEnr'!Y17-'6aTotalDistanceEnr'!Y17</f>
        <v>1599</v>
      </c>
      <c r="Z17" s="145">
        <f t="shared" si="7"/>
        <v>3388</v>
      </c>
      <c r="AA17" s="146">
        <f t="shared" si="9"/>
        <v>490448</v>
      </c>
      <c r="AB17" s="146">
        <f t="shared" si="9"/>
        <v>401531</v>
      </c>
      <c r="AC17" s="145">
        <f t="shared" si="8"/>
        <v>891979</v>
      </c>
      <c r="AD17" s="152">
        <f>'4TotalEnr'!AC17-AC17</f>
        <v>20514</v>
      </c>
      <c r="AE17" s="156">
        <f t="shared" si="10"/>
        <v>0.58068406020273267</v>
      </c>
    </row>
    <row r="18" spans="1:31" s="139" customFormat="1" ht="20.25" customHeight="1">
      <c r="A18" s="142">
        <v>14</v>
      </c>
      <c r="B18" s="147" t="s">
        <v>27</v>
      </c>
      <c r="C18" s="144">
        <f>'4TotalEnr'!C18-'6aTotalDistanceEnr'!C18</f>
        <v>472</v>
      </c>
      <c r="D18" s="144">
        <f>'4TotalEnr'!D18-'6aTotalDistanceEnr'!D18</f>
        <v>409</v>
      </c>
      <c r="E18" s="145">
        <f t="shared" si="0"/>
        <v>881</v>
      </c>
      <c r="F18" s="144">
        <f>'4TotalEnr'!F18-'6aTotalDistanceEnr'!F18</f>
        <v>175</v>
      </c>
      <c r="G18" s="144">
        <f>'4TotalEnr'!G18-'6aTotalDistanceEnr'!G18</f>
        <v>240</v>
      </c>
      <c r="H18" s="145">
        <f t="shared" si="1"/>
        <v>415</v>
      </c>
      <c r="I18" s="144">
        <f>'4TotalEnr'!I18-'6aTotalDistanceEnr'!I18</f>
        <v>4865</v>
      </c>
      <c r="J18" s="144">
        <f>'4TotalEnr'!J18-'6aTotalDistanceEnr'!J18</f>
        <v>6523</v>
      </c>
      <c r="K18" s="145">
        <f t="shared" si="2"/>
        <v>11388</v>
      </c>
      <c r="L18" s="144">
        <f>'4TotalEnr'!L18-'6aTotalDistanceEnr'!L18</f>
        <v>59453</v>
      </c>
      <c r="M18" s="144">
        <f>'4TotalEnr'!M18-'6aTotalDistanceEnr'!M18</f>
        <v>67804</v>
      </c>
      <c r="N18" s="145">
        <f t="shared" si="3"/>
        <v>127257</v>
      </c>
      <c r="O18" s="144">
        <f>'4TotalEnr'!O18-'6aTotalDistanceEnr'!O18</f>
        <v>225</v>
      </c>
      <c r="P18" s="144">
        <f>'4TotalEnr'!P18-'6aTotalDistanceEnr'!P18</f>
        <v>445</v>
      </c>
      <c r="Q18" s="145">
        <f t="shared" si="4"/>
        <v>670</v>
      </c>
      <c r="R18" s="144">
        <f>'4TotalEnr'!R18-'6aTotalDistanceEnr'!R18</f>
        <v>12319</v>
      </c>
      <c r="S18" s="144">
        <f>'4TotalEnr'!S18-'6aTotalDistanceEnr'!S18</f>
        <v>4887</v>
      </c>
      <c r="T18" s="145">
        <f t="shared" si="5"/>
        <v>17206</v>
      </c>
      <c r="U18" s="144">
        <f>'4TotalEnr'!U18-'6aTotalDistanceEnr'!U18</f>
        <v>483</v>
      </c>
      <c r="V18" s="144">
        <f>'4TotalEnr'!V18-'6aTotalDistanceEnr'!V18</f>
        <v>439</v>
      </c>
      <c r="W18" s="145">
        <f t="shared" si="6"/>
        <v>922</v>
      </c>
      <c r="X18" s="144">
        <f>'4TotalEnr'!X18-'6aTotalDistanceEnr'!X18</f>
        <v>229</v>
      </c>
      <c r="Y18" s="144">
        <f>'4TotalEnr'!Y18-'6aTotalDistanceEnr'!Y18</f>
        <v>111</v>
      </c>
      <c r="Z18" s="145">
        <f t="shared" si="7"/>
        <v>340</v>
      </c>
      <c r="AA18" s="146">
        <f t="shared" si="9"/>
        <v>78221</v>
      </c>
      <c r="AB18" s="146">
        <f t="shared" si="9"/>
        <v>80858</v>
      </c>
      <c r="AC18" s="145">
        <f t="shared" si="8"/>
        <v>159079</v>
      </c>
      <c r="AD18" s="152">
        <f>'4TotalEnr'!AC18-AC18</f>
        <v>24435</v>
      </c>
      <c r="AE18" s="156">
        <f t="shared" si="10"/>
        <v>0.6916747104930181</v>
      </c>
    </row>
    <row r="19" spans="1:31" s="139" customFormat="1" ht="20.25" customHeight="1">
      <c r="A19" s="142">
        <v>15</v>
      </c>
      <c r="B19" s="147" t="s">
        <v>57</v>
      </c>
      <c r="C19" s="144">
        <f>'4TotalEnr'!C19-'6aTotalDistanceEnr'!C19</f>
        <v>330</v>
      </c>
      <c r="D19" s="144">
        <f>'4TotalEnr'!D19-'6aTotalDistanceEnr'!D19</f>
        <v>279</v>
      </c>
      <c r="E19" s="145">
        <f t="shared" si="0"/>
        <v>609</v>
      </c>
      <c r="F19" s="144">
        <f>'4TotalEnr'!F19-'6aTotalDistanceEnr'!F19</f>
        <v>251</v>
      </c>
      <c r="G19" s="144">
        <f>'4TotalEnr'!G19-'6aTotalDistanceEnr'!G19</f>
        <v>242</v>
      </c>
      <c r="H19" s="145">
        <f t="shared" si="1"/>
        <v>493</v>
      </c>
      <c r="I19" s="144">
        <f>'4TotalEnr'!I19-'6aTotalDistanceEnr'!I19</f>
        <v>7455</v>
      </c>
      <c r="J19" s="144">
        <f>'4TotalEnr'!J19-'6aTotalDistanceEnr'!J19</f>
        <v>7108</v>
      </c>
      <c r="K19" s="145">
        <f t="shared" si="2"/>
        <v>14563</v>
      </c>
      <c r="L19" s="144">
        <f>'4TotalEnr'!L19-'6aTotalDistanceEnr'!L19</f>
        <v>129486</v>
      </c>
      <c r="M19" s="144">
        <f>'4TotalEnr'!M19-'6aTotalDistanceEnr'!M19</f>
        <v>125205</v>
      </c>
      <c r="N19" s="145">
        <f t="shared" si="3"/>
        <v>254691</v>
      </c>
      <c r="O19" s="144">
        <f>'4TotalEnr'!O19-'6aTotalDistanceEnr'!O19</f>
        <v>117</v>
      </c>
      <c r="P19" s="144">
        <f>'4TotalEnr'!P19-'6aTotalDistanceEnr'!P19</f>
        <v>46</v>
      </c>
      <c r="Q19" s="145">
        <f t="shared" si="4"/>
        <v>163</v>
      </c>
      <c r="R19" s="144">
        <f>'4TotalEnr'!R19-'6aTotalDistanceEnr'!R19</f>
        <v>342</v>
      </c>
      <c r="S19" s="144">
        <f>'4TotalEnr'!S19-'6aTotalDistanceEnr'!S19</f>
        <v>198</v>
      </c>
      <c r="T19" s="145">
        <f t="shared" si="5"/>
        <v>540</v>
      </c>
      <c r="U19" s="144">
        <f>'4TotalEnr'!U19-'6aTotalDistanceEnr'!U19</f>
        <v>0</v>
      </c>
      <c r="V19" s="144">
        <f>'4TotalEnr'!V19-'6aTotalDistanceEnr'!V19</f>
        <v>0</v>
      </c>
      <c r="W19" s="145">
        <f t="shared" si="6"/>
        <v>0</v>
      </c>
      <c r="X19" s="144">
        <f>'4TotalEnr'!X19-'6aTotalDistanceEnr'!X19</f>
        <v>373</v>
      </c>
      <c r="Y19" s="144">
        <f>'4TotalEnr'!Y19-'6aTotalDistanceEnr'!Y19</f>
        <v>392</v>
      </c>
      <c r="Z19" s="145">
        <f t="shared" si="7"/>
        <v>765</v>
      </c>
      <c r="AA19" s="146">
        <f t="shared" si="9"/>
        <v>138354</v>
      </c>
      <c r="AB19" s="146">
        <f t="shared" si="9"/>
        <v>133470</v>
      </c>
      <c r="AC19" s="145">
        <f t="shared" si="8"/>
        <v>271824</v>
      </c>
      <c r="AD19" s="152">
        <f>'4TotalEnr'!AC19-AC19</f>
        <v>66832</v>
      </c>
      <c r="AE19" s="156">
        <f t="shared" si="10"/>
        <v>1.8917947309870835</v>
      </c>
    </row>
    <row r="20" spans="1:31" s="139" customFormat="1" ht="20.25" customHeight="1">
      <c r="A20" s="142">
        <v>16</v>
      </c>
      <c r="B20" s="147" t="s">
        <v>29</v>
      </c>
      <c r="C20" s="144">
        <f>'4TotalEnr'!C20-'6aTotalDistanceEnr'!C20</f>
        <v>255</v>
      </c>
      <c r="D20" s="144">
        <f>'4TotalEnr'!D20-'6aTotalDistanceEnr'!D20</f>
        <v>160</v>
      </c>
      <c r="E20" s="145">
        <f t="shared" si="0"/>
        <v>415</v>
      </c>
      <c r="F20" s="144">
        <f>'4TotalEnr'!F20-'6aTotalDistanceEnr'!F20</f>
        <v>78</v>
      </c>
      <c r="G20" s="144">
        <f>'4TotalEnr'!G20-'6aTotalDistanceEnr'!G20</f>
        <v>132</v>
      </c>
      <c r="H20" s="145">
        <f t="shared" si="1"/>
        <v>210</v>
      </c>
      <c r="I20" s="144">
        <f>'4TotalEnr'!I20-'6aTotalDistanceEnr'!I20</f>
        <v>18088</v>
      </c>
      <c r="J20" s="144">
        <f>'4TotalEnr'!J20-'6aTotalDistanceEnr'!J20</f>
        <v>13106</v>
      </c>
      <c r="K20" s="145">
        <f t="shared" si="2"/>
        <v>31194</v>
      </c>
      <c r="L20" s="144">
        <f>'4TotalEnr'!L20-'6aTotalDistanceEnr'!L20</f>
        <v>154833</v>
      </c>
      <c r="M20" s="144">
        <f>'4TotalEnr'!M20-'6aTotalDistanceEnr'!M20</f>
        <v>147620</v>
      </c>
      <c r="N20" s="145">
        <f t="shared" si="3"/>
        <v>302453</v>
      </c>
      <c r="O20" s="144">
        <f>'4TotalEnr'!O20-'6aTotalDistanceEnr'!O20</f>
        <v>224</v>
      </c>
      <c r="P20" s="144">
        <f>'4TotalEnr'!P20-'6aTotalDistanceEnr'!P20</f>
        <v>93</v>
      </c>
      <c r="Q20" s="145">
        <f t="shared" si="4"/>
        <v>317</v>
      </c>
      <c r="R20" s="144">
        <f>'4TotalEnr'!R20-'6aTotalDistanceEnr'!R20</f>
        <v>0</v>
      </c>
      <c r="S20" s="144">
        <f>'4TotalEnr'!S20-'6aTotalDistanceEnr'!S20</f>
        <v>63</v>
      </c>
      <c r="T20" s="145">
        <f t="shared" si="5"/>
        <v>63</v>
      </c>
      <c r="U20" s="144">
        <f>'4TotalEnr'!U20-'6aTotalDistanceEnr'!U20</f>
        <v>110</v>
      </c>
      <c r="V20" s="144">
        <f>'4TotalEnr'!V20-'6aTotalDistanceEnr'!V20</f>
        <v>105</v>
      </c>
      <c r="W20" s="145">
        <f t="shared" si="6"/>
        <v>215</v>
      </c>
      <c r="X20" s="144">
        <f>'4TotalEnr'!X20-'6aTotalDistanceEnr'!X20</f>
        <v>1005</v>
      </c>
      <c r="Y20" s="144">
        <f>'4TotalEnr'!Y20-'6aTotalDistanceEnr'!Y20</f>
        <v>468</v>
      </c>
      <c r="Z20" s="145">
        <f t="shared" si="7"/>
        <v>1473</v>
      </c>
      <c r="AA20" s="146">
        <f t="shared" si="9"/>
        <v>174593</v>
      </c>
      <c r="AB20" s="146">
        <f t="shared" si="9"/>
        <v>161747</v>
      </c>
      <c r="AC20" s="145">
        <f t="shared" si="8"/>
        <v>336340</v>
      </c>
      <c r="AD20" s="152">
        <f>'4TotalEnr'!AC20-AC20</f>
        <v>29178</v>
      </c>
      <c r="AE20" s="156">
        <f t="shared" si="10"/>
        <v>0.8259334848686426</v>
      </c>
    </row>
    <row r="21" spans="1:31" s="139" customFormat="1" ht="20.25" customHeight="1">
      <c r="A21" s="142">
        <v>17</v>
      </c>
      <c r="B21" s="147" t="s">
        <v>30</v>
      </c>
      <c r="C21" s="144">
        <f>'4TotalEnr'!C21-'6aTotalDistanceEnr'!C21</f>
        <v>4801</v>
      </c>
      <c r="D21" s="144">
        <f>'4TotalEnr'!D21-'6aTotalDistanceEnr'!D21</f>
        <v>2649</v>
      </c>
      <c r="E21" s="145">
        <f t="shared" si="0"/>
        <v>7450</v>
      </c>
      <c r="F21" s="144">
        <f>'4TotalEnr'!F21-'6aTotalDistanceEnr'!F21</f>
        <v>351</v>
      </c>
      <c r="G21" s="144">
        <f>'4TotalEnr'!G21-'6aTotalDistanceEnr'!G21</f>
        <v>397</v>
      </c>
      <c r="H21" s="145">
        <f t="shared" si="1"/>
        <v>748</v>
      </c>
      <c r="I21" s="144">
        <f>'4TotalEnr'!I21-'6aTotalDistanceEnr'!I21</f>
        <v>78476</v>
      </c>
      <c r="J21" s="144">
        <f>'4TotalEnr'!J21-'6aTotalDistanceEnr'!J21</f>
        <v>64051</v>
      </c>
      <c r="K21" s="145">
        <f t="shared" si="2"/>
        <v>142527</v>
      </c>
      <c r="L21" s="144">
        <f>'4TotalEnr'!L21-'6aTotalDistanceEnr'!L21</f>
        <v>646975</v>
      </c>
      <c r="M21" s="144">
        <f>'4TotalEnr'!M21-'6aTotalDistanceEnr'!M21</f>
        <v>599348</v>
      </c>
      <c r="N21" s="145">
        <f t="shared" si="3"/>
        <v>1246323</v>
      </c>
      <c r="O21" s="144">
        <f>'4TotalEnr'!O21-'6aTotalDistanceEnr'!O21</f>
        <v>1733</v>
      </c>
      <c r="P21" s="144">
        <f>'4TotalEnr'!P21-'6aTotalDistanceEnr'!P21</f>
        <v>1640</v>
      </c>
      <c r="Q21" s="145">
        <f t="shared" si="4"/>
        <v>3373</v>
      </c>
      <c r="R21" s="144">
        <f>'4TotalEnr'!R21-'6aTotalDistanceEnr'!R21</f>
        <v>150934</v>
      </c>
      <c r="S21" s="144">
        <f>'4TotalEnr'!S21-'6aTotalDistanceEnr'!S21</f>
        <v>90779</v>
      </c>
      <c r="T21" s="145">
        <f t="shared" si="5"/>
        <v>241713</v>
      </c>
      <c r="U21" s="144">
        <f>'4TotalEnr'!U21-'6aTotalDistanceEnr'!U21</f>
        <v>1675</v>
      </c>
      <c r="V21" s="144">
        <f>'4TotalEnr'!V21-'6aTotalDistanceEnr'!V21</f>
        <v>2161</v>
      </c>
      <c r="W21" s="145">
        <f t="shared" si="6"/>
        <v>3836</v>
      </c>
      <c r="X21" s="144">
        <f>'4TotalEnr'!X21-'6aTotalDistanceEnr'!X21</f>
        <v>3229</v>
      </c>
      <c r="Y21" s="144">
        <f>'4TotalEnr'!Y21-'6aTotalDistanceEnr'!Y21</f>
        <v>2261</v>
      </c>
      <c r="Z21" s="145">
        <f t="shared" si="7"/>
        <v>5490</v>
      </c>
      <c r="AA21" s="146">
        <f t="shared" si="9"/>
        <v>888174</v>
      </c>
      <c r="AB21" s="146">
        <f t="shared" si="9"/>
        <v>763286</v>
      </c>
      <c r="AC21" s="145">
        <f t="shared" si="8"/>
        <v>1651460</v>
      </c>
      <c r="AD21" s="152">
        <f>'4TotalEnr'!AC21-AC21</f>
        <v>216036</v>
      </c>
      <c r="AE21" s="156">
        <f t="shared" si="10"/>
        <v>6.115270626399413</v>
      </c>
    </row>
    <row r="22" spans="1:31" s="139" customFormat="1" ht="20.25" customHeight="1">
      <c r="A22" s="142">
        <v>18</v>
      </c>
      <c r="B22" s="147" t="s">
        <v>31</v>
      </c>
      <c r="C22" s="144">
        <f>'4TotalEnr'!C22-'6aTotalDistanceEnr'!C22</f>
        <v>1712</v>
      </c>
      <c r="D22" s="144">
        <f>'4TotalEnr'!D22-'6aTotalDistanceEnr'!D22</f>
        <v>2053</v>
      </c>
      <c r="E22" s="145">
        <f t="shared" si="0"/>
        <v>3765</v>
      </c>
      <c r="F22" s="144">
        <f>'4TotalEnr'!F22-'6aTotalDistanceEnr'!F22</f>
        <v>260</v>
      </c>
      <c r="G22" s="144">
        <f>'4TotalEnr'!G22-'6aTotalDistanceEnr'!G22</f>
        <v>511</v>
      </c>
      <c r="H22" s="145">
        <f t="shared" si="1"/>
        <v>771</v>
      </c>
      <c r="I22" s="144">
        <f>'4TotalEnr'!I22-'6aTotalDistanceEnr'!I22</f>
        <v>20812</v>
      </c>
      <c r="J22" s="144">
        <f>'4TotalEnr'!J22-'6aTotalDistanceEnr'!J22</f>
        <v>45932</v>
      </c>
      <c r="K22" s="145">
        <f t="shared" si="2"/>
        <v>66744</v>
      </c>
      <c r="L22" s="144">
        <f>'4TotalEnr'!L22-'6aTotalDistanceEnr'!L22</f>
        <v>200658</v>
      </c>
      <c r="M22" s="144">
        <f>'4TotalEnr'!M22-'6aTotalDistanceEnr'!M22</f>
        <v>295791</v>
      </c>
      <c r="N22" s="145">
        <f t="shared" si="3"/>
        <v>496449</v>
      </c>
      <c r="O22" s="144">
        <f>'4TotalEnr'!O22-'6aTotalDistanceEnr'!O22</f>
        <v>20</v>
      </c>
      <c r="P22" s="144">
        <f>'4TotalEnr'!P22-'6aTotalDistanceEnr'!P22</f>
        <v>107</v>
      </c>
      <c r="Q22" s="145">
        <f t="shared" si="4"/>
        <v>127</v>
      </c>
      <c r="R22" s="144">
        <f>'4TotalEnr'!R22-'6aTotalDistanceEnr'!R22</f>
        <v>27701</v>
      </c>
      <c r="S22" s="144">
        <f>'4TotalEnr'!S22-'6aTotalDistanceEnr'!S22</f>
        <v>32308</v>
      </c>
      <c r="T22" s="145">
        <f t="shared" si="5"/>
        <v>60009</v>
      </c>
      <c r="U22" s="144">
        <f>'4TotalEnr'!U22-'6aTotalDistanceEnr'!U22</f>
        <v>709</v>
      </c>
      <c r="V22" s="144">
        <f>'4TotalEnr'!V22-'6aTotalDistanceEnr'!V22</f>
        <v>6357</v>
      </c>
      <c r="W22" s="145">
        <f t="shared" si="6"/>
        <v>7066</v>
      </c>
      <c r="X22" s="144">
        <f>'4TotalEnr'!X22-'6aTotalDistanceEnr'!X22</f>
        <v>1117</v>
      </c>
      <c r="Y22" s="144">
        <f>'4TotalEnr'!Y22-'6aTotalDistanceEnr'!Y22</f>
        <v>1130</v>
      </c>
      <c r="Z22" s="145">
        <f t="shared" si="7"/>
        <v>2247</v>
      </c>
      <c r="AA22" s="146">
        <f t="shared" si="9"/>
        <v>252989</v>
      </c>
      <c r="AB22" s="146">
        <f t="shared" si="9"/>
        <v>384189</v>
      </c>
      <c r="AC22" s="145">
        <f t="shared" si="8"/>
        <v>637178</v>
      </c>
      <c r="AD22" s="152">
        <f>'4TotalEnr'!AC22-AC22</f>
        <v>82668</v>
      </c>
      <c r="AE22" s="156">
        <f t="shared" si="10"/>
        <v>2.3400599536335918</v>
      </c>
    </row>
    <row r="23" spans="1:31" s="139" customFormat="1" ht="20.25" customHeight="1">
      <c r="A23" s="142">
        <v>19</v>
      </c>
      <c r="B23" s="147" t="s">
        <v>32</v>
      </c>
      <c r="C23" s="144">
        <f>'4TotalEnr'!C23-'6aTotalDistanceEnr'!C23</f>
        <v>0</v>
      </c>
      <c r="D23" s="144">
        <f>'4TotalEnr'!D23-'6aTotalDistanceEnr'!D23</f>
        <v>0</v>
      </c>
      <c r="E23" s="145">
        <f t="shared" si="0"/>
        <v>0</v>
      </c>
      <c r="F23" s="144">
        <f>'4TotalEnr'!F23-'6aTotalDistanceEnr'!F23</f>
        <v>0</v>
      </c>
      <c r="G23" s="144">
        <f>'4TotalEnr'!G23-'6aTotalDistanceEnr'!G23</f>
        <v>0</v>
      </c>
      <c r="H23" s="145">
        <f t="shared" si="1"/>
        <v>0</v>
      </c>
      <c r="I23" s="144">
        <f>'4TotalEnr'!I23-'6aTotalDistanceEnr'!I23</f>
        <v>6</v>
      </c>
      <c r="J23" s="144">
        <f>'4TotalEnr'!J23-'6aTotalDistanceEnr'!J23</f>
        <v>19</v>
      </c>
      <c r="K23" s="145">
        <f t="shared" si="2"/>
        <v>25</v>
      </c>
      <c r="L23" s="144">
        <f>'4TotalEnr'!L23-'6aTotalDistanceEnr'!L23</f>
        <v>218</v>
      </c>
      <c r="M23" s="144">
        <f>'4TotalEnr'!M23-'6aTotalDistanceEnr'!M23</f>
        <v>560</v>
      </c>
      <c r="N23" s="145">
        <f t="shared" si="3"/>
        <v>778</v>
      </c>
      <c r="O23" s="144">
        <f>'4TotalEnr'!O23-'6aTotalDistanceEnr'!O23</f>
        <v>0</v>
      </c>
      <c r="P23" s="144">
        <f>'4TotalEnr'!P23-'6aTotalDistanceEnr'!P23</f>
        <v>0</v>
      </c>
      <c r="Q23" s="145">
        <f t="shared" si="4"/>
        <v>0</v>
      </c>
      <c r="R23" s="144">
        <f>'4TotalEnr'!R23-'6aTotalDistanceEnr'!R23</f>
        <v>0</v>
      </c>
      <c r="S23" s="144">
        <f>'4TotalEnr'!S23-'6aTotalDistanceEnr'!S23</f>
        <v>0</v>
      </c>
      <c r="T23" s="145">
        <f t="shared" si="5"/>
        <v>0</v>
      </c>
      <c r="U23" s="144">
        <f>'4TotalEnr'!U23-'6aTotalDistanceEnr'!U23</f>
        <v>0</v>
      </c>
      <c r="V23" s="144">
        <f>'4TotalEnr'!V23-'6aTotalDistanceEnr'!V23</f>
        <v>0</v>
      </c>
      <c r="W23" s="145">
        <f t="shared" si="6"/>
        <v>0</v>
      </c>
      <c r="X23" s="144">
        <f>'4TotalEnr'!X23-'6aTotalDistanceEnr'!X23</f>
        <v>0</v>
      </c>
      <c r="Y23" s="144">
        <f>'4TotalEnr'!Y23-'6aTotalDistanceEnr'!Y23</f>
        <v>0</v>
      </c>
      <c r="Z23" s="145">
        <f t="shared" si="7"/>
        <v>0</v>
      </c>
      <c r="AA23" s="146">
        <f t="shared" si="9"/>
        <v>224</v>
      </c>
      <c r="AB23" s="146">
        <f t="shared" si="9"/>
        <v>579</v>
      </c>
      <c r="AC23" s="145">
        <f t="shared" si="8"/>
        <v>803</v>
      </c>
      <c r="AD23" s="152">
        <f>'4TotalEnr'!AC23-AC23</f>
        <v>0</v>
      </c>
      <c r="AE23" s="156">
        <f t="shared" si="10"/>
        <v>0</v>
      </c>
    </row>
    <row r="24" spans="1:31" s="139" customFormat="1" ht="20.25" customHeight="1">
      <c r="A24" s="142">
        <v>20</v>
      </c>
      <c r="B24" s="147" t="s">
        <v>33</v>
      </c>
      <c r="C24" s="144">
        <f>'4TotalEnr'!C24-'6aTotalDistanceEnr'!C24</f>
        <v>1803</v>
      </c>
      <c r="D24" s="144">
        <f>'4TotalEnr'!D24-'6aTotalDistanceEnr'!D24</f>
        <v>1128</v>
      </c>
      <c r="E24" s="145">
        <f t="shared" si="0"/>
        <v>2931</v>
      </c>
      <c r="F24" s="144">
        <f>'4TotalEnr'!F24-'6aTotalDistanceEnr'!F24</f>
        <v>1210</v>
      </c>
      <c r="G24" s="144">
        <f>'4TotalEnr'!G24-'6aTotalDistanceEnr'!G24</f>
        <v>1042</v>
      </c>
      <c r="H24" s="145">
        <f t="shared" si="1"/>
        <v>2252</v>
      </c>
      <c r="I24" s="144">
        <f>'4TotalEnr'!I24-'6aTotalDistanceEnr'!I24</f>
        <v>100310</v>
      </c>
      <c r="J24" s="144">
        <f>'4TotalEnr'!J24-'6aTotalDistanceEnr'!J24</f>
        <v>76231</v>
      </c>
      <c r="K24" s="145">
        <f t="shared" si="2"/>
        <v>176541</v>
      </c>
      <c r="L24" s="144">
        <f>'4TotalEnr'!L24-'6aTotalDistanceEnr'!L24</f>
        <v>701138</v>
      </c>
      <c r="M24" s="144">
        <f>'4TotalEnr'!M24-'6aTotalDistanceEnr'!M24</f>
        <v>445883</v>
      </c>
      <c r="N24" s="145">
        <f t="shared" si="3"/>
        <v>1147021</v>
      </c>
      <c r="O24" s="144">
        <f>'4TotalEnr'!O24-'6aTotalDistanceEnr'!O24</f>
        <v>67621</v>
      </c>
      <c r="P24" s="144">
        <f>'4TotalEnr'!P24-'6aTotalDistanceEnr'!P24</f>
        <v>4629</v>
      </c>
      <c r="Q24" s="145">
        <f t="shared" si="4"/>
        <v>72250</v>
      </c>
      <c r="R24" s="144">
        <f>'4TotalEnr'!R24-'6aTotalDistanceEnr'!R24</f>
        <v>72182</v>
      </c>
      <c r="S24" s="144">
        <f>'4TotalEnr'!S24-'6aTotalDistanceEnr'!S24</f>
        <v>8457</v>
      </c>
      <c r="T24" s="145">
        <f t="shared" si="5"/>
        <v>80639</v>
      </c>
      <c r="U24" s="144">
        <f>'4TotalEnr'!U24-'6aTotalDistanceEnr'!U24</f>
        <v>670</v>
      </c>
      <c r="V24" s="144">
        <f>'4TotalEnr'!V24-'6aTotalDistanceEnr'!V24</f>
        <v>726</v>
      </c>
      <c r="W24" s="145">
        <f t="shared" si="6"/>
        <v>1396</v>
      </c>
      <c r="X24" s="144">
        <f>'4TotalEnr'!X24-'6aTotalDistanceEnr'!X24</f>
        <v>1506</v>
      </c>
      <c r="Y24" s="144">
        <f>'4TotalEnr'!Y24-'6aTotalDistanceEnr'!Y24</f>
        <v>747</v>
      </c>
      <c r="Z24" s="145">
        <f t="shared" si="7"/>
        <v>2253</v>
      </c>
      <c r="AA24" s="146">
        <f t="shared" si="9"/>
        <v>946440</v>
      </c>
      <c r="AB24" s="146">
        <f t="shared" si="9"/>
        <v>538843</v>
      </c>
      <c r="AC24" s="145">
        <f t="shared" si="8"/>
        <v>1485283</v>
      </c>
      <c r="AD24" s="152">
        <f>'4TotalEnr'!AC24-AC24</f>
        <v>194209</v>
      </c>
      <c r="AE24" s="156">
        <f t="shared" si="10"/>
        <v>5.4974198424447946</v>
      </c>
    </row>
    <row r="25" spans="1:31" s="139" customFormat="1" ht="20.25" customHeight="1">
      <c r="A25" s="142">
        <v>21</v>
      </c>
      <c r="B25" s="147" t="s">
        <v>34</v>
      </c>
      <c r="C25" s="144">
        <f>'4TotalEnr'!C25-'6aTotalDistanceEnr'!C25</f>
        <v>3358</v>
      </c>
      <c r="D25" s="144">
        <f>'4TotalEnr'!D25-'6aTotalDistanceEnr'!D25</f>
        <v>1878</v>
      </c>
      <c r="E25" s="145">
        <f t="shared" si="0"/>
        <v>5236</v>
      </c>
      <c r="F25" s="144">
        <f>'4TotalEnr'!F25-'6aTotalDistanceEnr'!F25</f>
        <v>1494</v>
      </c>
      <c r="G25" s="144">
        <f>'4TotalEnr'!G25-'6aTotalDistanceEnr'!G25</f>
        <v>997</v>
      </c>
      <c r="H25" s="145">
        <f t="shared" si="1"/>
        <v>2491</v>
      </c>
      <c r="I25" s="144">
        <f>'4TotalEnr'!I25-'6aTotalDistanceEnr'!I25</f>
        <v>177101</v>
      </c>
      <c r="J25" s="144">
        <f>'4TotalEnr'!J25-'6aTotalDistanceEnr'!J25</f>
        <v>148191</v>
      </c>
      <c r="K25" s="145">
        <f t="shared" si="2"/>
        <v>325292</v>
      </c>
      <c r="L25" s="144">
        <f>'4TotalEnr'!L25-'6aTotalDistanceEnr'!L25</f>
        <v>1275488</v>
      </c>
      <c r="M25" s="144">
        <f>'4TotalEnr'!M25-'6aTotalDistanceEnr'!M25</f>
        <v>1085046</v>
      </c>
      <c r="N25" s="145">
        <f t="shared" si="3"/>
        <v>2360534</v>
      </c>
      <c r="O25" s="144">
        <f>'4TotalEnr'!O25-'6aTotalDistanceEnr'!O25</f>
        <v>7272</v>
      </c>
      <c r="P25" s="144">
        <f>'4TotalEnr'!P25-'6aTotalDistanceEnr'!P25</f>
        <v>4327</v>
      </c>
      <c r="Q25" s="145">
        <f t="shared" si="4"/>
        <v>11599</v>
      </c>
      <c r="R25" s="144">
        <f>'4TotalEnr'!R25-'6aTotalDistanceEnr'!R25</f>
        <v>226336</v>
      </c>
      <c r="S25" s="144">
        <f>'4TotalEnr'!S25-'6aTotalDistanceEnr'!S25</f>
        <v>134294</v>
      </c>
      <c r="T25" s="145">
        <f t="shared" si="5"/>
        <v>360630</v>
      </c>
      <c r="U25" s="144">
        <f>'4TotalEnr'!U25-'6aTotalDistanceEnr'!U25</f>
        <v>2547</v>
      </c>
      <c r="V25" s="144">
        <f>'4TotalEnr'!V25-'6aTotalDistanceEnr'!V25</f>
        <v>2849</v>
      </c>
      <c r="W25" s="145">
        <f t="shared" si="6"/>
        <v>5396</v>
      </c>
      <c r="X25" s="144">
        <f>'4TotalEnr'!X25-'6aTotalDistanceEnr'!X25</f>
        <v>2418</v>
      </c>
      <c r="Y25" s="144">
        <f>'4TotalEnr'!Y25-'6aTotalDistanceEnr'!Y25</f>
        <v>1818</v>
      </c>
      <c r="Z25" s="145">
        <f t="shared" si="7"/>
        <v>4236</v>
      </c>
      <c r="AA25" s="146">
        <f t="shared" si="9"/>
        <v>1696014</v>
      </c>
      <c r="AB25" s="146">
        <f t="shared" si="9"/>
        <v>1379400</v>
      </c>
      <c r="AC25" s="145">
        <f t="shared" si="8"/>
        <v>3075414</v>
      </c>
      <c r="AD25" s="152">
        <f>'4TotalEnr'!AC25-AC25</f>
        <v>367262</v>
      </c>
      <c r="AE25" s="156">
        <f t="shared" si="10"/>
        <v>10.395982710255241</v>
      </c>
    </row>
    <row r="26" spans="1:31" s="139" customFormat="1" ht="20.25" customHeight="1">
      <c r="A26" s="142">
        <v>22</v>
      </c>
      <c r="B26" s="147" t="s">
        <v>35</v>
      </c>
      <c r="C26" s="144">
        <f>'4TotalEnr'!C26-'6aTotalDistanceEnr'!C26</f>
        <v>456</v>
      </c>
      <c r="D26" s="144">
        <f>'4TotalEnr'!D26-'6aTotalDistanceEnr'!D26</f>
        <v>445</v>
      </c>
      <c r="E26" s="145">
        <f t="shared" si="0"/>
        <v>901</v>
      </c>
      <c r="F26" s="144">
        <f>'4TotalEnr'!F26-'6aTotalDistanceEnr'!F26</f>
        <v>0</v>
      </c>
      <c r="G26" s="144">
        <f>'4TotalEnr'!G26-'6aTotalDistanceEnr'!G26</f>
        <v>0</v>
      </c>
      <c r="H26" s="145">
        <f t="shared" si="1"/>
        <v>0</v>
      </c>
      <c r="I26" s="144">
        <f>'4TotalEnr'!I26-'6aTotalDistanceEnr'!I26</f>
        <v>1252</v>
      </c>
      <c r="J26" s="144">
        <f>'4TotalEnr'!J26-'6aTotalDistanceEnr'!J26</f>
        <v>1428</v>
      </c>
      <c r="K26" s="145">
        <f t="shared" si="2"/>
        <v>2680</v>
      </c>
      <c r="L26" s="144">
        <f>'4TotalEnr'!L26-'6aTotalDistanceEnr'!L26</f>
        <v>40232</v>
      </c>
      <c r="M26" s="144">
        <f>'4TotalEnr'!M26-'6aTotalDistanceEnr'!M26</f>
        <v>41703</v>
      </c>
      <c r="N26" s="145">
        <f t="shared" si="3"/>
        <v>81935</v>
      </c>
      <c r="O26" s="144">
        <f>'4TotalEnr'!O26-'6aTotalDistanceEnr'!O26</f>
        <v>0</v>
      </c>
      <c r="P26" s="144">
        <f>'4TotalEnr'!P26-'6aTotalDistanceEnr'!P26</f>
        <v>0</v>
      </c>
      <c r="Q26" s="145">
        <f t="shared" si="4"/>
        <v>0</v>
      </c>
      <c r="R26" s="144">
        <f>'4TotalEnr'!R26-'6aTotalDistanceEnr'!R26</f>
        <v>336</v>
      </c>
      <c r="S26" s="144">
        <f>'4TotalEnr'!S26-'6aTotalDistanceEnr'!S26</f>
        <v>139</v>
      </c>
      <c r="T26" s="145">
        <f t="shared" si="5"/>
        <v>475</v>
      </c>
      <c r="U26" s="144">
        <f>'4TotalEnr'!U26-'6aTotalDistanceEnr'!U26</f>
        <v>54</v>
      </c>
      <c r="V26" s="144">
        <f>'4TotalEnr'!V26-'6aTotalDistanceEnr'!V26</f>
        <v>147</v>
      </c>
      <c r="W26" s="145">
        <f t="shared" si="6"/>
        <v>201</v>
      </c>
      <c r="X26" s="144">
        <f>'4TotalEnr'!X26-'6aTotalDistanceEnr'!X26</f>
        <v>0</v>
      </c>
      <c r="Y26" s="144">
        <f>'4TotalEnr'!Y26-'6aTotalDistanceEnr'!Y26</f>
        <v>0</v>
      </c>
      <c r="Z26" s="145">
        <f t="shared" si="7"/>
        <v>0</v>
      </c>
      <c r="AA26" s="146">
        <f t="shared" si="9"/>
        <v>42330</v>
      </c>
      <c r="AB26" s="146">
        <f t="shared" si="9"/>
        <v>43862</v>
      </c>
      <c r="AC26" s="145">
        <f t="shared" si="8"/>
        <v>86192</v>
      </c>
      <c r="AD26" s="152">
        <f>'4TotalEnr'!AC26-AC26</f>
        <v>3731</v>
      </c>
      <c r="AE26" s="156">
        <f t="shared" si="10"/>
        <v>0.10561237343357685</v>
      </c>
    </row>
    <row r="27" spans="1:31" s="139" customFormat="1" ht="20.25" customHeight="1">
      <c r="A27" s="142">
        <v>23</v>
      </c>
      <c r="B27" s="147" t="s">
        <v>36</v>
      </c>
      <c r="C27" s="144">
        <f>'4TotalEnr'!C27-'6aTotalDistanceEnr'!C27</f>
        <v>145</v>
      </c>
      <c r="D27" s="144">
        <f>'4TotalEnr'!D27-'6aTotalDistanceEnr'!D27</f>
        <v>147</v>
      </c>
      <c r="E27" s="145">
        <f t="shared" si="0"/>
        <v>292</v>
      </c>
      <c r="F27" s="144">
        <f>'4TotalEnr'!F27-'6aTotalDistanceEnr'!F27</f>
        <v>27</v>
      </c>
      <c r="G27" s="144">
        <f>'4TotalEnr'!G27-'6aTotalDistanceEnr'!G27</f>
        <v>25</v>
      </c>
      <c r="H27" s="145">
        <f t="shared" si="1"/>
        <v>52</v>
      </c>
      <c r="I27" s="144">
        <f>'4TotalEnr'!I27-'6aTotalDistanceEnr'!I27</f>
        <v>1075</v>
      </c>
      <c r="J27" s="144">
        <f>'4TotalEnr'!J27-'6aTotalDistanceEnr'!J27</f>
        <v>1658</v>
      </c>
      <c r="K27" s="145">
        <f t="shared" si="2"/>
        <v>2733</v>
      </c>
      <c r="L27" s="144">
        <f>'4TotalEnr'!L27-'6aTotalDistanceEnr'!L27</f>
        <v>24602</v>
      </c>
      <c r="M27" s="144">
        <f>'4TotalEnr'!M27-'6aTotalDistanceEnr'!M27</f>
        <v>25104</v>
      </c>
      <c r="N27" s="145">
        <f t="shared" si="3"/>
        <v>49706</v>
      </c>
      <c r="O27" s="144">
        <f>'4TotalEnr'!O27-'6aTotalDistanceEnr'!O27</f>
        <v>38</v>
      </c>
      <c r="P27" s="144">
        <f>'4TotalEnr'!P27-'6aTotalDistanceEnr'!P27</f>
        <v>25</v>
      </c>
      <c r="Q27" s="145">
        <f t="shared" si="4"/>
        <v>63</v>
      </c>
      <c r="R27" s="144">
        <f>'4TotalEnr'!R27-'6aTotalDistanceEnr'!R27</f>
        <v>709</v>
      </c>
      <c r="S27" s="144">
        <f>'4TotalEnr'!S27-'6aTotalDistanceEnr'!S27</f>
        <v>1136</v>
      </c>
      <c r="T27" s="145">
        <f t="shared" si="5"/>
        <v>1845</v>
      </c>
      <c r="U27" s="144">
        <f>'4TotalEnr'!U27-'6aTotalDistanceEnr'!U27</f>
        <v>4</v>
      </c>
      <c r="V27" s="144">
        <f>'4TotalEnr'!V27-'6aTotalDistanceEnr'!V27</f>
        <v>2</v>
      </c>
      <c r="W27" s="145">
        <f t="shared" si="6"/>
        <v>6</v>
      </c>
      <c r="X27" s="144">
        <f>'4TotalEnr'!X27-'6aTotalDistanceEnr'!X27</f>
        <v>0</v>
      </c>
      <c r="Y27" s="144">
        <f>'4TotalEnr'!Y27-'6aTotalDistanceEnr'!Y27</f>
        <v>0</v>
      </c>
      <c r="Z27" s="145">
        <f t="shared" si="7"/>
        <v>0</v>
      </c>
      <c r="AA27" s="146">
        <f t="shared" si="9"/>
        <v>26600</v>
      </c>
      <c r="AB27" s="146">
        <f t="shared" si="9"/>
        <v>28097</v>
      </c>
      <c r="AC27" s="145">
        <f t="shared" si="8"/>
        <v>54697</v>
      </c>
      <c r="AD27" s="152">
        <f>'4TotalEnr'!AC27-AC27</f>
        <v>5849</v>
      </c>
      <c r="AE27" s="156">
        <f t="shared" si="10"/>
        <v>0.16556600702572796</v>
      </c>
    </row>
    <row r="28" spans="1:31" s="139" customFormat="1" ht="20.25" customHeight="1">
      <c r="A28" s="142">
        <v>24</v>
      </c>
      <c r="B28" s="147" t="s">
        <v>37</v>
      </c>
      <c r="C28" s="144">
        <f>'4TotalEnr'!C28-'6aTotalDistanceEnr'!C28</f>
        <v>61</v>
      </c>
      <c r="D28" s="144">
        <f>'4TotalEnr'!D28-'6aTotalDistanceEnr'!D28</f>
        <v>87</v>
      </c>
      <c r="E28" s="145">
        <f t="shared" si="0"/>
        <v>148</v>
      </c>
      <c r="F28" s="144">
        <f>'4TotalEnr'!F28-'6aTotalDistanceEnr'!F28</f>
        <v>20</v>
      </c>
      <c r="G28" s="144">
        <f>'4TotalEnr'!G28-'6aTotalDistanceEnr'!G28</f>
        <v>36</v>
      </c>
      <c r="H28" s="145">
        <f t="shared" si="1"/>
        <v>56</v>
      </c>
      <c r="I28" s="144">
        <f>'4TotalEnr'!I28-'6aTotalDistanceEnr'!I28</f>
        <v>664</v>
      </c>
      <c r="J28" s="144">
        <f>'4TotalEnr'!J28-'6aTotalDistanceEnr'!J28</f>
        <v>563</v>
      </c>
      <c r="K28" s="145">
        <f t="shared" si="2"/>
        <v>1227</v>
      </c>
      <c r="L28" s="144">
        <f>'4TotalEnr'!L28-'6aTotalDistanceEnr'!L28</f>
        <v>10401</v>
      </c>
      <c r="M28" s="144">
        <f>'4TotalEnr'!M28-'6aTotalDistanceEnr'!M28</f>
        <v>9882</v>
      </c>
      <c r="N28" s="145">
        <f t="shared" si="3"/>
        <v>20283</v>
      </c>
      <c r="O28" s="144">
        <f>'4TotalEnr'!O28-'6aTotalDistanceEnr'!O28</f>
        <v>0</v>
      </c>
      <c r="P28" s="144">
        <f>'4TotalEnr'!P28-'6aTotalDistanceEnr'!P28</f>
        <v>0</v>
      </c>
      <c r="Q28" s="145">
        <f t="shared" si="4"/>
        <v>0</v>
      </c>
      <c r="R28" s="144">
        <f>'4TotalEnr'!R28-'6aTotalDistanceEnr'!R28</f>
        <v>357</v>
      </c>
      <c r="S28" s="144">
        <f>'4TotalEnr'!S28-'6aTotalDistanceEnr'!S28</f>
        <v>923</v>
      </c>
      <c r="T28" s="145">
        <f t="shared" si="5"/>
        <v>1280</v>
      </c>
      <c r="U28" s="144">
        <f>'4TotalEnr'!U28-'6aTotalDistanceEnr'!U28</f>
        <v>5</v>
      </c>
      <c r="V28" s="144">
        <f>'4TotalEnr'!V28-'6aTotalDistanceEnr'!V28</f>
        <v>20</v>
      </c>
      <c r="W28" s="145">
        <f t="shared" si="6"/>
        <v>25</v>
      </c>
      <c r="X28" s="144">
        <f>'4TotalEnr'!X28-'6aTotalDistanceEnr'!X28</f>
        <v>0</v>
      </c>
      <c r="Y28" s="144">
        <f>'4TotalEnr'!Y28-'6aTotalDistanceEnr'!Y28</f>
        <v>0</v>
      </c>
      <c r="Z28" s="145">
        <f t="shared" si="7"/>
        <v>0</v>
      </c>
      <c r="AA28" s="146">
        <f t="shared" si="9"/>
        <v>11508</v>
      </c>
      <c r="AB28" s="146">
        <f t="shared" si="9"/>
        <v>11511</v>
      </c>
      <c r="AC28" s="145">
        <f t="shared" si="8"/>
        <v>23019</v>
      </c>
      <c r="AD28" s="152">
        <f>'4TotalEnr'!AC28-AC28</f>
        <v>5283</v>
      </c>
      <c r="AE28" s="156">
        <f t="shared" si="10"/>
        <v>0.14954440333679617</v>
      </c>
    </row>
    <row r="29" spans="1:31" s="139" customFormat="1" ht="20.25" customHeight="1">
      <c r="A29" s="142">
        <v>25</v>
      </c>
      <c r="B29" s="147" t="s">
        <v>38</v>
      </c>
      <c r="C29" s="144">
        <f>'4TotalEnr'!C29-'6aTotalDistanceEnr'!C29</f>
        <v>67</v>
      </c>
      <c r="D29" s="144">
        <f>'4TotalEnr'!D29-'6aTotalDistanceEnr'!D29</f>
        <v>60</v>
      </c>
      <c r="E29" s="145">
        <f t="shared" si="0"/>
        <v>127</v>
      </c>
      <c r="F29" s="144">
        <f>'4TotalEnr'!F29-'6aTotalDistanceEnr'!F29</f>
        <v>0</v>
      </c>
      <c r="G29" s="144">
        <f>'4TotalEnr'!G29-'6aTotalDistanceEnr'!G29</f>
        <v>0</v>
      </c>
      <c r="H29" s="145">
        <f t="shared" si="1"/>
        <v>0</v>
      </c>
      <c r="I29" s="144">
        <f>'4TotalEnr'!I29-'6aTotalDistanceEnr'!I29</f>
        <v>518</v>
      </c>
      <c r="J29" s="144">
        <f>'4TotalEnr'!J29-'6aTotalDistanceEnr'!J29</f>
        <v>490</v>
      </c>
      <c r="K29" s="145">
        <f t="shared" si="2"/>
        <v>1008</v>
      </c>
      <c r="L29" s="144">
        <f>'4TotalEnr'!L29-'6aTotalDistanceEnr'!L29</f>
        <v>10768</v>
      </c>
      <c r="M29" s="144">
        <f>'4TotalEnr'!M29-'6aTotalDistanceEnr'!M29</f>
        <v>11873</v>
      </c>
      <c r="N29" s="145">
        <f t="shared" si="3"/>
        <v>22641</v>
      </c>
      <c r="O29" s="144">
        <f>'4TotalEnr'!O29-'6aTotalDistanceEnr'!O29</f>
        <v>0</v>
      </c>
      <c r="P29" s="144">
        <f>'4TotalEnr'!P29-'6aTotalDistanceEnr'!P29</f>
        <v>0</v>
      </c>
      <c r="Q29" s="145">
        <f t="shared" si="4"/>
        <v>0</v>
      </c>
      <c r="R29" s="144">
        <f>'4TotalEnr'!R29-'6aTotalDistanceEnr'!R29</f>
        <v>394</v>
      </c>
      <c r="S29" s="144">
        <f>'4TotalEnr'!S29-'6aTotalDistanceEnr'!S29</f>
        <v>342</v>
      </c>
      <c r="T29" s="145">
        <f t="shared" si="5"/>
        <v>736</v>
      </c>
      <c r="U29" s="144">
        <f>'4TotalEnr'!U29-'6aTotalDistanceEnr'!U29</f>
        <v>0</v>
      </c>
      <c r="V29" s="144">
        <f>'4TotalEnr'!V29-'6aTotalDistanceEnr'!V29</f>
        <v>0</v>
      </c>
      <c r="W29" s="145">
        <f t="shared" si="6"/>
        <v>0</v>
      </c>
      <c r="X29" s="144">
        <f>'4TotalEnr'!X29-'6aTotalDistanceEnr'!X29</f>
        <v>0</v>
      </c>
      <c r="Y29" s="144">
        <f>'4TotalEnr'!Y29-'6aTotalDistanceEnr'!Y29</f>
        <v>0</v>
      </c>
      <c r="Z29" s="145">
        <f t="shared" si="7"/>
        <v>0</v>
      </c>
      <c r="AA29" s="146">
        <f t="shared" si="9"/>
        <v>11747</v>
      </c>
      <c r="AB29" s="146">
        <f t="shared" si="9"/>
        <v>12765</v>
      </c>
      <c r="AC29" s="145">
        <f t="shared" si="8"/>
        <v>24512</v>
      </c>
      <c r="AD29" s="152">
        <f>'4TotalEnr'!AC29-AC29</f>
        <v>10491</v>
      </c>
      <c r="AE29" s="156">
        <f t="shared" si="10"/>
        <v>0.29696580265120742</v>
      </c>
    </row>
    <row r="30" spans="1:31" s="139" customFormat="1" ht="20.25" customHeight="1">
      <c r="A30" s="142">
        <v>26</v>
      </c>
      <c r="B30" s="147" t="s">
        <v>39</v>
      </c>
      <c r="C30" s="144">
        <f>'4TotalEnr'!C30-'6aTotalDistanceEnr'!C30</f>
        <v>531</v>
      </c>
      <c r="D30" s="144">
        <f>'4TotalEnr'!D30-'6aTotalDistanceEnr'!D30</f>
        <v>364</v>
      </c>
      <c r="E30" s="145">
        <f t="shared" si="0"/>
        <v>895</v>
      </c>
      <c r="F30" s="144">
        <f>'4TotalEnr'!F30-'6aTotalDistanceEnr'!F30</f>
        <v>768</v>
      </c>
      <c r="G30" s="144">
        <f>'4TotalEnr'!G30-'6aTotalDistanceEnr'!G30</f>
        <v>719</v>
      </c>
      <c r="H30" s="145">
        <f t="shared" si="1"/>
        <v>1487</v>
      </c>
      <c r="I30" s="144">
        <f>'4TotalEnr'!I30-'6aTotalDistanceEnr'!I30</f>
        <v>21923</v>
      </c>
      <c r="J30" s="144">
        <f>'4TotalEnr'!J30-'6aTotalDistanceEnr'!J30</f>
        <v>19062</v>
      </c>
      <c r="K30" s="145">
        <f t="shared" si="2"/>
        <v>40985</v>
      </c>
      <c r="L30" s="144">
        <f>'4TotalEnr'!L30-'6aTotalDistanceEnr'!L30</f>
        <v>297865</v>
      </c>
      <c r="M30" s="144">
        <f>'4TotalEnr'!M30-'6aTotalDistanceEnr'!M30</f>
        <v>286997</v>
      </c>
      <c r="N30" s="145">
        <f t="shared" si="3"/>
        <v>584862</v>
      </c>
      <c r="O30" s="144">
        <f>'4TotalEnr'!O30-'6aTotalDistanceEnr'!O30</f>
        <v>610</v>
      </c>
      <c r="P30" s="144">
        <f>'4TotalEnr'!P30-'6aTotalDistanceEnr'!P30</f>
        <v>181</v>
      </c>
      <c r="Q30" s="145">
        <f t="shared" si="4"/>
        <v>791</v>
      </c>
      <c r="R30" s="144">
        <f>'4TotalEnr'!R30-'6aTotalDistanceEnr'!R30</f>
        <v>46218</v>
      </c>
      <c r="S30" s="144">
        <f>'4TotalEnr'!S30-'6aTotalDistanceEnr'!S30</f>
        <v>8949</v>
      </c>
      <c r="T30" s="145">
        <f t="shared" si="5"/>
        <v>55167</v>
      </c>
      <c r="U30" s="144">
        <f>'4TotalEnr'!U30-'6aTotalDistanceEnr'!U30</f>
        <v>1751</v>
      </c>
      <c r="V30" s="144">
        <f>'4TotalEnr'!V30-'6aTotalDistanceEnr'!V30</f>
        <v>2406</v>
      </c>
      <c r="W30" s="145">
        <f t="shared" si="6"/>
        <v>4157</v>
      </c>
      <c r="X30" s="144">
        <f>'4TotalEnr'!X30-'6aTotalDistanceEnr'!X30</f>
        <v>321</v>
      </c>
      <c r="Y30" s="144">
        <f>'4TotalEnr'!Y30-'6aTotalDistanceEnr'!Y30</f>
        <v>166</v>
      </c>
      <c r="Z30" s="145">
        <f t="shared" si="7"/>
        <v>487</v>
      </c>
      <c r="AA30" s="146">
        <f t="shared" si="9"/>
        <v>369987</v>
      </c>
      <c r="AB30" s="146">
        <f t="shared" si="9"/>
        <v>318844</v>
      </c>
      <c r="AC30" s="145">
        <f t="shared" si="8"/>
        <v>688831</v>
      </c>
      <c r="AD30" s="152">
        <f>'4TotalEnr'!AC30-AC30</f>
        <v>34898</v>
      </c>
      <c r="AE30" s="156">
        <f t="shared" si="10"/>
        <v>0.98784792497586849</v>
      </c>
    </row>
    <row r="31" spans="1:31" s="139" customFormat="1" ht="20.25" customHeight="1">
      <c r="A31" s="142">
        <v>27</v>
      </c>
      <c r="B31" s="147" t="s">
        <v>40</v>
      </c>
      <c r="C31" s="144">
        <f>'4TotalEnr'!C31-'6aTotalDistanceEnr'!C31</f>
        <v>259</v>
      </c>
      <c r="D31" s="144">
        <f>'4TotalEnr'!D31-'6aTotalDistanceEnr'!D31</f>
        <v>116</v>
      </c>
      <c r="E31" s="145">
        <f t="shared" si="0"/>
        <v>375</v>
      </c>
      <c r="F31" s="144">
        <f>'4TotalEnr'!F31-'6aTotalDistanceEnr'!F31</f>
        <v>0</v>
      </c>
      <c r="G31" s="144">
        <f>'4TotalEnr'!G31-'6aTotalDistanceEnr'!G31</f>
        <v>11</v>
      </c>
      <c r="H31" s="145">
        <f t="shared" si="1"/>
        <v>11</v>
      </c>
      <c r="I31" s="144">
        <f>'4TotalEnr'!I31-'6aTotalDistanceEnr'!I31</f>
        <v>4386</v>
      </c>
      <c r="J31" s="144">
        <f>'4TotalEnr'!J31-'6aTotalDistanceEnr'!J31</f>
        <v>3159</v>
      </c>
      <c r="K31" s="145">
        <f t="shared" si="2"/>
        <v>7545</v>
      </c>
      <c r="L31" s="144">
        <f>'4TotalEnr'!L31-'6aTotalDistanceEnr'!L31</f>
        <v>17238</v>
      </c>
      <c r="M31" s="144">
        <f>'4TotalEnr'!M31-'6aTotalDistanceEnr'!M31</f>
        <v>19140</v>
      </c>
      <c r="N31" s="145">
        <f t="shared" si="3"/>
        <v>36378</v>
      </c>
      <c r="O31" s="144">
        <f>'4TotalEnr'!O31-'6aTotalDistanceEnr'!O31</f>
        <v>184</v>
      </c>
      <c r="P31" s="144">
        <f>'4TotalEnr'!P31-'6aTotalDistanceEnr'!P31</f>
        <v>138</v>
      </c>
      <c r="Q31" s="145">
        <f t="shared" si="4"/>
        <v>322</v>
      </c>
      <c r="R31" s="144">
        <f>'4TotalEnr'!R31-'6aTotalDistanceEnr'!R31</f>
        <v>4112</v>
      </c>
      <c r="S31" s="144">
        <f>'4TotalEnr'!S31-'6aTotalDistanceEnr'!S31</f>
        <v>1739</v>
      </c>
      <c r="T31" s="145">
        <f t="shared" si="5"/>
        <v>5851</v>
      </c>
      <c r="U31" s="144">
        <f>'4TotalEnr'!U31-'6aTotalDistanceEnr'!U31</f>
        <v>0</v>
      </c>
      <c r="V31" s="144">
        <f>'4TotalEnr'!V31-'6aTotalDistanceEnr'!V31</f>
        <v>160</v>
      </c>
      <c r="W31" s="145">
        <f t="shared" si="6"/>
        <v>160</v>
      </c>
      <c r="X31" s="144">
        <f>'4TotalEnr'!X31-'6aTotalDistanceEnr'!X31</f>
        <v>391</v>
      </c>
      <c r="Y31" s="144">
        <f>'4TotalEnr'!Y31-'6aTotalDistanceEnr'!Y31</f>
        <v>314</v>
      </c>
      <c r="Z31" s="145">
        <f t="shared" si="7"/>
        <v>705</v>
      </c>
      <c r="AA31" s="146">
        <f t="shared" si="9"/>
        <v>26570</v>
      </c>
      <c r="AB31" s="146">
        <f t="shared" si="9"/>
        <v>24777</v>
      </c>
      <c r="AC31" s="145">
        <f t="shared" si="8"/>
        <v>51347</v>
      </c>
      <c r="AD31" s="152">
        <f>'4TotalEnr'!AC31-AC31</f>
        <v>5744</v>
      </c>
      <c r="AE31" s="156">
        <f t="shared" si="10"/>
        <v>0.16259380139438903</v>
      </c>
    </row>
    <row r="32" spans="1:31" s="139" customFormat="1" ht="20.25" customHeight="1">
      <c r="A32" s="142">
        <v>28</v>
      </c>
      <c r="B32" s="147" t="s">
        <v>41</v>
      </c>
      <c r="C32" s="144">
        <f>'4TotalEnr'!C32-'6aTotalDistanceEnr'!C32</f>
        <v>1006</v>
      </c>
      <c r="D32" s="144">
        <f>'4TotalEnr'!D32-'6aTotalDistanceEnr'!D32</f>
        <v>1023</v>
      </c>
      <c r="E32" s="145">
        <f t="shared" si="0"/>
        <v>2029</v>
      </c>
      <c r="F32" s="144">
        <f>'4TotalEnr'!F32-'6aTotalDistanceEnr'!F32</f>
        <v>200</v>
      </c>
      <c r="G32" s="144">
        <f>'4TotalEnr'!G32-'6aTotalDistanceEnr'!G32</f>
        <v>416</v>
      </c>
      <c r="H32" s="145">
        <f t="shared" si="1"/>
        <v>616</v>
      </c>
      <c r="I32" s="144">
        <f>'4TotalEnr'!I32-'6aTotalDistanceEnr'!I32</f>
        <v>23553</v>
      </c>
      <c r="J32" s="144">
        <f>'4TotalEnr'!J32-'6aTotalDistanceEnr'!J32</f>
        <v>48187</v>
      </c>
      <c r="K32" s="145">
        <f t="shared" si="2"/>
        <v>71740</v>
      </c>
      <c r="L32" s="144">
        <f>'4TotalEnr'!L32-'6aTotalDistanceEnr'!L32</f>
        <v>273230</v>
      </c>
      <c r="M32" s="144">
        <f>'4TotalEnr'!M32-'6aTotalDistanceEnr'!M32</f>
        <v>287024</v>
      </c>
      <c r="N32" s="145">
        <f t="shared" si="3"/>
        <v>560254</v>
      </c>
      <c r="O32" s="144">
        <f>'4TotalEnr'!O32-'6aTotalDistanceEnr'!O32</f>
        <v>742</v>
      </c>
      <c r="P32" s="144">
        <f>'4TotalEnr'!P32-'6aTotalDistanceEnr'!P32</f>
        <v>1134</v>
      </c>
      <c r="Q32" s="145">
        <f t="shared" si="4"/>
        <v>1876</v>
      </c>
      <c r="R32" s="144">
        <f>'4TotalEnr'!R32-'6aTotalDistanceEnr'!R32</f>
        <v>82746</v>
      </c>
      <c r="S32" s="144">
        <f>'4TotalEnr'!S32-'6aTotalDistanceEnr'!S32</f>
        <v>18125</v>
      </c>
      <c r="T32" s="145">
        <f t="shared" si="5"/>
        <v>100871</v>
      </c>
      <c r="U32" s="144">
        <f>'4TotalEnr'!U32-'6aTotalDistanceEnr'!U32</f>
        <v>1137</v>
      </c>
      <c r="V32" s="144">
        <f>'4TotalEnr'!V32-'6aTotalDistanceEnr'!V32</f>
        <v>535</v>
      </c>
      <c r="W32" s="145">
        <f t="shared" si="6"/>
        <v>1672</v>
      </c>
      <c r="X32" s="144">
        <f>'4TotalEnr'!X32-'6aTotalDistanceEnr'!X32</f>
        <v>1056</v>
      </c>
      <c r="Y32" s="144">
        <f>'4TotalEnr'!Y32-'6aTotalDistanceEnr'!Y32</f>
        <v>733</v>
      </c>
      <c r="Z32" s="145">
        <f t="shared" si="7"/>
        <v>1789</v>
      </c>
      <c r="AA32" s="146">
        <f t="shared" si="9"/>
        <v>383670</v>
      </c>
      <c r="AB32" s="146">
        <f t="shared" si="9"/>
        <v>357177</v>
      </c>
      <c r="AC32" s="145">
        <f t="shared" si="8"/>
        <v>740847</v>
      </c>
      <c r="AD32" s="152">
        <f>'4TotalEnr'!AC32-AC32</f>
        <v>27247</v>
      </c>
      <c r="AE32" s="156">
        <f t="shared" si="10"/>
        <v>0.77127320797230459</v>
      </c>
    </row>
    <row r="33" spans="1:31" s="139" customFormat="1" ht="20.25" customHeight="1">
      <c r="A33" s="142">
        <v>29</v>
      </c>
      <c r="B33" s="147" t="s">
        <v>42</v>
      </c>
      <c r="C33" s="144">
        <f>'4TotalEnr'!C33-'6aTotalDistanceEnr'!C33</f>
        <v>1919</v>
      </c>
      <c r="D33" s="144">
        <f>'4TotalEnr'!D33-'6aTotalDistanceEnr'!D33</f>
        <v>1614</v>
      </c>
      <c r="E33" s="145">
        <f t="shared" si="0"/>
        <v>3533</v>
      </c>
      <c r="F33" s="144">
        <f>'4TotalEnr'!F33-'6aTotalDistanceEnr'!F33</f>
        <v>648</v>
      </c>
      <c r="G33" s="144">
        <f>'4TotalEnr'!G33-'6aTotalDistanceEnr'!G33</f>
        <v>597</v>
      </c>
      <c r="H33" s="145">
        <f t="shared" si="1"/>
        <v>1245</v>
      </c>
      <c r="I33" s="144">
        <f>'4TotalEnr'!I33-'6aTotalDistanceEnr'!I33</f>
        <v>55316</v>
      </c>
      <c r="J33" s="144">
        <f>'4TotalEnr'!J33-'6aTotalDistanceEnr'!J33</f>
        <v>59050</v>
      </c>
      <c r="K33" s="145">
        <f t="shared" si="2"/>
        <v>114366</v>
      </c>
      <c r="L33" s="144">
        <f>'4TotalEnr'!L33-'6aTotalDistanceEnr'!L33</f>
        <v>729851</v>
      </c>
      <c r="M33" s="144">
        <f>'4TotalEnr'!M33-'6aTotalDistanceEnr'!M33</f>
        <v>540998</v>
      </c>
      <c r="N33" s="145">
        <f t="shared" si="3"/>
        <v>1270849</v>
      </c>
      <c r="O33" s="144">
        <f>'4TotalEnr'!O33-'6aTotalDistanceEnr'!O33</f>
        <v>2210</v>
      </c>
      <c r="P33" s="144">
        <f>'4TotalEnr'!P33-'6aTotalDistanceEnr'!P33</f>
        <v>1468</v>
      </c>
      <c r="Q33" s="145">
        <f t="shared" si="4"/>
        <v>3678</v>
      </c>
      <c r="R33" s="144">
        <f>'4TotalEnr'!R33-'6aTotalDistanceEnr'!R33</f>
        <v>38746</v>
      </c>
      <c r="S33" s="144">
        <f>'4TotalEnr'!S33-'6aTotalDistanceEnr'!S33</f>
        <v>8836</v>
      </c>
      <c r="T33" s="145">
        <f t="shared" si="5"/>
        <v>47582</v>
      </c>
      <c r="U33" s="144">
        <f>'4TotalEnr'!U33-'6aTotalDistanceEnr'!U33</f>
        <v>3604</v>
      </c>
      <c r="V33" s="144">
        <f>'4TotalEnr'!V33-'6aTotalDistanceEnr'!V33</f>
        <v>4888</v>
      </c>
      <c r="W33" s="145">
        <f t="shared" si="6"/>
        <v>8492</v>
      </c>
      <c r="X33" s="144">
        <f>'4TotalEnr'!X33-'6aTotalDistanceEnr'!X33</f>
        <v>3494</v>
      </c>
      <c r="Y33" s="144">
        <f>'4TotalEnr'!Y33-'6aTotalDistanceEnr'!Y33</f>
        <v>1786</v>
      </c>
      <c r="Z33" s="145">
        <f t="shared" si="7"/>
        <v>5280</v>
      </c>
      <c r="AA33" s="146">
        <f t="shared" si="9"/>
        <v>835788</v>
      </c>
      <c r="AB33" s="146">
        <f t="shared" si="9"/>
        <v>619237</v>
      </c>
      <c r="AC33" s="145">
        <f t="shared" si="8"/>
        <v>1455025</v>
      </c>
      <c r="AD33" s="152">
        <f>'4TotalEnr'!AC33-AC33</f>
        <v>71540</v>
      </c>
      <c r="AE33" s="156">
        <f t="shared" si="10"/>
        <v>2.0250627701522617</v>
      </c>
    </row>
    <row r="34" spans="1:31" s="139" customFormat="1" ht="20.25" customHeight="1">
      <c r="A34" s="142">
        <v>30</v>
      </c>
      <c r="B34" s="147" t="s">
        <v>43</v>
      </c>
      <c r="C34" s="144">
        <f>'4TotalEnr'!C34-'6aTotalDistanceEnr'!C34</f>
        <v>10</v>
      </c>
      <c r="D34" s="144">
        <f>'4TotalEnr'!D34-'6aTotalDistanceEnr'!D34</f>
        <v>7</v>
      </c>
      <c r="E34" s="145">
        <f t="shared" si="0"/>
        <v>17</v>
      </c>
      <c r="F34" s="144">
        <f>'4TotalEnr'!F34-'6aTotalDistanceEnr'!F34</f>
        <v>39</v>
      </c>
      <c r="G34" s="144">
        <f>'4TotalEnr'!G34-'6aTotalDistanceEnr'!G34</f>
        <v>32</v>
      </c>
      <c r="H34" s="145">
        <f t="shared" si="1"/>
        <v>71</v>
      </c>
      <c r="I34" s="144">
        <f>'4TotalEnr'!I34-'6aTotalDistanceEnr'!I34</f>
        <v>440</v>
      </c>
      <c r="J34" s="144">
        <f>'4TotalEnr'!J34-'6aTotalDistanceEnr'!J34</f>
        <v>416</v>
      </c>
      <c r="K34" s="145">
        <f t="shared" si="2"/>
        <v>856</v>
      </c>
      <c r="L34" s="144">
        <f>'4TotalEnr'!L34-'6aTotalDistanceEnr'!L34</f>
        <v>4768</v>
      </c>
      <c r="M34" s="144">
        <f>'4TotalEnr'!M34-'6aTotalDistanceEnr'!M34</f>
        <v>4890</v>
      </c>
      <c r="N34" s="145">
        <f t="shared" si="3"/>
        <v>9658</v>
      </c>
      <c r="O34" s="144">
        <f>'4TotalEnr'!O34-'6aTotalDistanceEnr'!O34</f>
        <v>0</v>
      </c>
      <c r="P34" s="144">
        <f>'4TotalEnr'!P34-'6aTotalDistanceEnr'!P34</f>
        <v>0</v>
      </c>
      <c r="Q34" s="145">
        <f t="shared" si="4"/>
        <v>0</v>
      </c>
      <c r="R34" s="144">
        <f>'4TotalEnr'!R34-'6aTotalDistanceEnr'!R34</f>
        <v>573</v>
      </c>
      <c r="S34" s="144">
        <f>'4TotalEnr'!S34-'6aTotalDistanceEnr'!S34</f>
        <v>389</v>
      </c>
      <c r="T34" s="145">
        <f t="shared" si="5"/>
        <v>962</v>
      </c>
      <c r="U34" s="144">
        <f>'4TotalEnr'!U34-'6aTotalDistanceEnr'!U34</f>
        <v>0</v>
      </c>
      <c r="V34" s="144">
        <f>'4TotalEnr'!V34-'6aTotalDistanceEnr'!V34</f>
        <v>40</v>
      </c>
      <c r="W34" s="145">
        <f t="shared" si="6"/>
        <v>40</v>
      </c>
      <c r="X34" s="144">
        <f>'4TotalEnr'!X34-'6aTotalDistanceEnr'!X34</f>
        <v>184</v>
      </c>
      <c r="Y34" s="144">
        <f>'4TotalEnr'!Y34-'6aTotalDistanceEnr'!Y34</f>
        <v>213</v>
      </c>
      <c r="Z34" s="145">
        <f t="shared" si="7"/>
        <v>397</v>
      </c>
      <c r="AA34" s="146">
        <f t="shared" si="9"/>
        <v>6014</v>
      </c>
      <c r="AB34" s="146">
        <f t="shared" si="9"/>
        <v>5987</v>
      </c>
      <c r="AC34" s="145">
        <f t="shared" si="8"/>
        <v>12001</v>
      </c>
      <c r="AD34" s="152">
        <f>'4TotalEnr'!AC34-AC34</f>
        <v>6881</v>
      </c>
      <c r="AE34" s="156">
        <f t="shared" si="10"/>
        <v>0.19477854237374492</v>
      </c>
    </row>
    <row r="35" spans="1:31" s="139" customFormat="1" ht="20.25" customHeight="1">
      <c r="A35" s="142">
        <v>31</v>
      </c>
      <c r="B35" s="147" t="s">
        <v>44</v>
      </c>
      <c r="C35" s="144">
        <f>'4TotalEnr'!C35-'6aTotalDistanceEnr'!C35</f>
        <v>7376</v>
      </c>
      <c r="D35" s="144">
        <f>'4TotalEnr'!D35-'6aTotalDistanceEnr'!D35</f>
        <v>5840</v>
      </c>
      <c r="E35" s="145">
        <f t="shared" si="0"/>
        <v>13216</v>
      </c>
      <c r="F35" s="144">
        <f>'4TotalEnr'!F35-'6aTotalDistanceEnr'!F35</f>
        <v>4922</v>
      </c>
      <c r="G35" s="144">
        <f>'4TotalEnr'!G35-'6aTotalDistanceEnr'!G35</f>
        <v>8684</v>
      </c>
      <c r="H35" s="145">
        <f t="shared" si="1"/>
        <v>13606</v>
      </c>
      <c r="I35" s="144">
        <f>'4TotalEnr'!I35-'6aTotalDistanceEnr'!I35</f>
        <v>130799</v>
      </c>
      <c r="J35" s="144">
        <f>'4TotalEnr'!J35-'6aTotalDistanceEnr'!J35</f>
        <v>148124</v>
      </c>
      <c r="K35" s="145">
        <f t="shared" si="2"/>
        <v>278923</v>
      </c>
      <c r="L35" s="144">
        <f>'4TotalEnr'!L35-'6aTotalDistanceEnr'!L35</f>
        <v>932928</v>
      </c>
      <c r="M35" s="144">
        <f>'4TotalEnr'!M35-'6aTotalDistanceEnr'!M35</f>
        <v>924719</v>
      </c>
      <c r="N35" s="145">
        <f t="shared" si="3"/>
        <v>1857647</v>
      </c>
      <c r="O35" s="144">
        <f>'4TotalEnr'!O35-'6aTotalDistanceEnr'!O35</f>
        <v>2236</v>
      </c>
      <c r="P35" s="144">
        <f>'4TotalEnr'!P35-'6aTotalDistanceEnr'!P35</f>
        <v>1453</v>
      </c>
      <c r="Q35" s="145">
        <f t="shared" si="4"/>
        <v>3689</v>
      </c>
      <c r="R35" s="144">
        <f>'4TotalEnr'!R35-'6aTotalDistanceEnr'!R35</f>
        <v>355514</v>
      </c>
      <c r="S35" s="144">
        <f>'4TotalEnr'!S35-'6aTotalDistanceEnr'!S35</f>
        <v>77911</v>
      </c>
      <c r="T35" s="145">
        <f t="shared" si="5"/>
        <v>433425</v>
      </c>
      <c r="U35" s="144">
        <f>'4TotalEnr'!U35-'6aTotalDistanceEnr'!U35</f>
        <v>2027</v>
      </c>
      <c r="V35" s="144">
        <f>'4TotalEnr'!V35-'6aTotalDistanceEnr'!V35</f>
        <v>5689</v>
      </c>
      <c r="W35" s="145">
        <f t="shared" si="6"/>
        <v>7716</v>
      </c>
      <c r="X35" s="144">
        <f>'4TotalEnr'!X35-'6aTotalDistanceEnr'!X35</f>
        <v>4824</v>
      </c>
      <c r="Y35" s="144">
        <f>'4TotalEnr'!Y35-'6aTotalDistanceEnr'!Y35</f>
        <v>3308</v>
      </c>
      <c r="Z35" s="145">
        <f t="shared" si="7"/>
        <v>8132</v>
      </c>
      <c r="AA35" s="146">
        <f t="shared" si="9"/>
        <v>1440626</v>
      </c>
      <c r="AB35" s="146">
        <f t="shared" si="9"/>
        <v>1175728</v>
      </c>
      <c r="AC35" s="145">
        <f t="shared" si="8"/>
        <v>2616354</v>
      </c>
      <c r="AD35" s="152">
        <f>'4TotalEnr'!AC35-AC35</f>
        <v>598072</v>
      </c>
      <c r="AE35" s="156">
        <f t="shared" si="10"/>
        <v>16.929456822344193</v>
      </c>
    </row>
    <row r="36" spans="1:31" s="139" customFormat="1" ht="20.25" customHeight="1">
      <c r="A36" s="142">
        <v>32</v>
      </c>
      <c r="B36" s="147" t="s">
        <v>45</v>
      </c>
      <c r="C36" s="144">
        <f>'4TotalEnr'!C36-'6aTotalDistanceEnr'!C36</f>
        <v>88</v>
      </c>
      <c r="D36" s="144">
        <f>'4TotalEnr'!D36-'6aTotalDistanceEnr'!D36</f>
        <v>60</v>
      </c>
      <c r="E36" s="145">
        <f t="shared" si="0"/>
        <v>148</v>
      </c>
      <c r="F36" s="144">
        <f>'4TotalEnr'!F36-'6aTotalDistanceEnr'!F36</f>
        <v>0</v>
      </c>
      <c r="G36" s="144">
        <f>'4TotalEnr'!G36-'6aTotalDistanceEnr'!G36</f>
        <v>0</v>
      </c>
      <c r="H36" s="145">
        <f t="shared" si="1"/>
        <v>0</v>
      </c>
      <c r="I36" s="144">
        <f>'4TotalEnr'!I36-'6aTotalDistanceEnr'!I36</f>
        <v>1324</v>
      </c>
      <c r="J36" s="144">
        <f>'4TotalEnr'!J36-'6aTotalDistanceEnr'!J36</f>
        <v>1171</v>
      </c>
      <c r="K36" s="145">
        <f t="shared" si="2"/>
        <v>2495</v>
      </c>
      <c r="L36" s="144">
        <f>'4TotalEnr'!L36-'6aTotalDistanceEnr'!L36</f>
        <v>26916</v>
      </c>
      <c r="M36" s="144">
        <f>'4TotalEnr'!M36-'6aTotalDistanceEnr'!M36</f>
        <v>19469</v>
      </c>
      <c r="N36" s="145">
        <f t="shared" si="3"/>
        <v>46385</v>
      </c>
      <c r="O36" s="144">
        <f>'4TotalEnr'!O36-'6aTotalDistanceEnr'!O36</f>
        <v>134</v>
      </c>
      <c r="P36" s="144">
        <f>'4TotalEnr'!P36-'6aTotalDistanceEnr'!P36</f>
        <v>103</v>
      </c>
      <c r="Q36" s="145">
        <f t="shared" si="4"/>
        <v>237</v>
      </c>
      <c r="R36" s="144">
        <f>'4TotalEnr'!R36-'6aTotalDistanceEnr'!R36</f>
        <v>1143</v>
      </c>
      <c r="S36" s="144">
        <f>'4TotalEnr'!S36-'6aTotalDistanceEnr'!S36</f>
        <v>1366</v>
      </c>
      <c r="T36" s="145">
        <f t="shared" si="5"/>
        <v>2509</v>
      </c>
      <c r="U36" s="144">
        <f>'4TotalEnr'!U36-'6aTotalDistanceEnr'!U36</f>
        <v>0</v>
      </c>
      <c r="V36" s="144">
        <f>'4TotalEnr'!V36-'6aTotalDistanceEnr'!V36</f>
        <v>0</v>
      </c>
      <c r="W36" s="145">
        <f t="shared" si="6"/>
        <v>0</v>
      </c>
      <c r="X36" s="144">
        <f>'4TotalEnr'!X36-'6aTotalDistanceEnr'!X36</f>
        <v>27</v>
      </c>
      <c r="Y36" s="144">
        <f>'4TotalEnr'!Y36-'6aTotalDistanceEnr'!Y36</f>
        <v>45</v>
      </c>
      <c r="Z36" s="145">
        <f t="shared" si="7"/>
        <v>72</v>
      </c>
      <c r="AA36" s="146">
        <f t="shared" si="9"/>
        <v>29632</v>
      </c>
      <c r="AB36" s="146">
        <f t="shared" si="9"/>
        <v>22214</v>
      </c>
      <c r="AC36" s="145">
        <f t="shared" si="8"/>
        <v>51846</v>
      </c>
      <c r="AD36" s="152">
        <f>'4TotalEnr'!AC36-AC36</f>
        <v>10700</v>
      </c>
      <c r="AE36" s="156">
        <f t="shared" si="10"/>
        <v>0.30288190719358682</v>
      </c>
    </row>
    <row r="37" spans="1:31" s="139" customFormat="1" ht="20.25" customHeight="1">
      <c r="A37" s="142">
        <v>33</v>
      </c>
      <c r="B37" s="147" t="s">
        <v>47</v>
      </c>
      <c r="C37" s="144">
        <f>'4TotalEnr'!C37-'6aTotalDistanceEnr'!C37</f>
        <v>5076</v>
      </c>
      <c r="D37" s="144">
        <f>'4TotalEnr'!D37-'6aTotalDistanceEnr'!D37</f>
        <v>2813</v>
      </c>
      <c r="E37" s="145">
        <f t="shared" si="0"/>
        <v>7889</v>
      </c>
      <c r="F37" s="144">
        <f>'4TotalEnr'!F37-'6aTotalDistanceEnr'!F37</f>
        <v>689</v>
      </c>
      <c r="G37" s="144">
        <f>'4TotalEnr'!G37-'6aTotalDistanceEnr'!G37</f>
        <v>620</v>
      </c>
      <c r="H37" s="145">
        <f t="shared" si="1"/>
        <v>1309</v>
      </c>
      <c r="I37" s="144">
        <f>'4TotalEnr'!I37-'6aTotalDistanceEnr'!I37</f>
        <v>174327</v>
      </c>
      <c r="J37" s="144">
        <f>'4TotalEnr'!J37-'6aTotalDistanceEnr'!J37</f>
        <v>170596</v>
      </c>
      <c r="K37" s="145">
        <f t="shared" si="2"/>
        <v>344923</v>
      </c>
      <c r="L37" s="144">
        <f>'4TotalEnr'!L37-'6aTotalDistanceEnr'!L37</f>
        <v>2002336</v>
      </c>
      <c r="M37" s="144">
        <f>'4TotalEnr'!M37-'6aTotalDistanceEnr'!M37</f>
        <v>1728112</v>
      </c>
      <c r="N37" s="145">
        <f t="shared" si="3"/>
        <v>3730448</v>
      </c>
      <c r="O37" s="144">
        <f>'4TotalEnr'!O37-'6aTotalDistanceEnr'!O37</f>
        <v>2227</v>
      </c>
      <c r="P37" s="144">
        <f>'4TotalEnr'!P37-'6aTotalDistanceEnr'!P37</f>
        <v>1308</v>
      </c>
      <c r="Q37" s="145">
        <f t="shared" si="4"/>
        <v>3535</v>
      </c>
      <c r="R37" s="144">
        <f>'4TotalEnr'!R37-'6aTotalDistanceEnr'!R37</f>
        <v>35261</v>
      </c>
      <c r="S37" s="144">
        <f>'4TotalEnr'!S37-'6aTotalDistanceEnr'!S37</f>
        <v>18085</v>
      </c>
      <c r="T37" s="145">
        <f t="shared" si="5"/>
        <v>53346</v>
      </c>
      <c r="U37" s="144">
        <f>'4TotalEnr'!U37-'6aTotalDistanceEnr'!U37</f>
        <v>10771</v>
      </c>
      <c r="V37" s="144">
        <f>'4TotalEnr'!V37-'6aTotalDistanceEnr'!V37</f>
        <v>10013</v>
      </c>
      <c r="W37" s="145">
        <f t="shared" si="6"/>
        <v>20784</v>
      </c>
      <c r="X37" s="144">
        <f>'4TotalEnr'!X37-'6aTotalDistanceEnr'!X37</f>
        <v>7143</v>
      </c>
      <c r="Y37" s="144">
        <f>'4TotalEnr'!Y37-'6aTotalDistanceEnr'!Y37</f>
        <v>3233</v>
      </c>
      <c r="Z37" s="145">
        <f t="shared" si="7"/>
        <v>10376</v>
      </c>
      <c r="AA37" s="146">
        <f t="shared" si="9"/>
        <v>2237830</v>
      </c>
      <c r="AB37" s="146">
        <f t="shared" si="9"/>
        <v>1934780</v>
      </c>
      <c r="AC37" s="145">
        <f t="shared" si="8"/>
        <v>4172610</v>
      </c>
      <c r="AD37" s="152">
        <f>'4TotalEnr'!AC37-AC37</f>
        <v>159336</v>
      </c>
      <c r="AE37" s="156">
        <f t="shared" si="10"/>
        <v>4.510279585476388</v>
      </c>
    </row>
    <row r="38" spans="1:31" s="139" customFormat="1" ht="20.25" customHeight="1">
      <c r="A38" s="142">
        <v>34</v>
      </c>
      <c r="B38" s="147" t="s">
        <v>58</v>
      </c>
      <c r="C38" s="144">
        <f>'4TotalEnr'!C38-'6aTotalDistanceEnr'!C38</f>
        <v>1525</v>
      </c>
      <c r="D38" s="144">
        <f>'4TotalEnr'!D38-'6aTotalDistanceEnr'!D38</f>
        <v>785</v>
      </c>
      <c r="E38" s="145">
        <f t="shared" si="0"/>
        <v>2310</v>
      </c>
      <c r="F38" s="144">
        <f>'4TotalEnr'!F38-'6aTotalDistanceEnr'!F38</f>
        <v>8</v>
      </c>
      <c r="G38" s="144">
        <f>'4TotalEnr'!G38-'6aTotalDistanceEnr'!G38</f>
        <v>7</v>
      </c>
      <c r="H38" s="145">
        <f t="shared" si="1"/>
        <v>15</v>
      </c>
      <c r="I38" s="144">
        <f>'4TotalEnr'!I38-'6aTotalDistanceEnr'!I38</f>
        <v>19913</v>
      </c>
      <c r="J38" s="144">
        <f>'4TotalEnr'!J38-'6aTotalDistanceEnr'!J38</f>
        <v>23266</v>
      </c>
      <c r="K38" s="145">
        <f t="shared" si="2"/>
        <v>43179</v>
      </c>
      <c r="L38" s="144">
        <f>'4TotalEnr'!L38-'6aTotalDistanceEnr'!L38</f>
        <v>150818</v>
      </c>
      <c r="M38" s="144">
        <f>'4TotalEnr'!M38-'6aTotalDistanceEnr'!M38</f>
        <v>161607</v>
      </c>
      <c r="N38" s="145">
        <f t="shared" si="3"/>
        <v>312425</v>
      </c>
      <c r="O38" s="144">
        <f>'4TotalEnr'!O38-'6aTotalDistanceEnr'!O38</f>
        <v>180</v>
      </c>
      <c r="P38" s="144">
        <f>'4TotalEnr'!P38-'6aTotalDistanceEnr'!P38</f>
        <v>265</v>
      </c>
      <c r="Q38" s="145">
        <f t="shared" si="4"/>
        <v>445</v>
      </c>
      <c r="R38" s="144">
        <f>'4TotalEnr'!R38-'6aTotalDistanceEnr'!R38</f>
        <v>14402</v>
      </c>
      <c r="S38" s="144">
        <f>'4TotalEnr'!S38-'6aTotalDistanceEnr'!S38</f>
        <v>5494</v>
      </c>
      <c r="T38" s="145">
        <f t="shared" si="5"/>
        <v>19896</v>
      </c>
      <c r="U38" s="144">
        <f>'4TotalEnr'!U38-'6aTotalDistanceEnr'!U38</f>
        <v>641</v>
      </c>
      <c r="V38" s="144">
        <f>'4TotalEnr'!V38-'6aTotalDistanceEnr'!V38</f>
        <v>461</v>
      </c>
      <c r="W38" s="145">
        <f t="shared" si="6"/>
        <v>1102</v>
      </c>
      <c r="X38" s="144">
        <f>'4TotalEnr'!X38-'6aTotalDistanceEnr'!X38</f>
        <v>1256</v>
      </c>
      <c r="Y38" s="144">
        <f>'4TotalEnr'!Y38-'6aTotalDistanceEnr'!Y38</f>
        <v>394</v>
      </c>
      <c r="Z38" s="145">
        <f t="shared" si="7"/>
        <v>1650</v>
      </c>
      <c r="AA38" s="146">
        <f t="shared" si="9"/>
        <v>188743</v>
      </c>
      <c r="AB38" s="146">
        <f t="shared" si="9"/>
        <v>192279</v>
      </c>
      <c r="AC38" s="145">
        <f t="shared" si="8"/>
        <v>381022</v>
      </c>
      <c r="AD38" s="152">
        <f>'4TotalEnr'!AC38-AC38</f>
        <v>29985</v>
      </c>
      <c r="AE38" s="156">
        <f t="shared" si="10"/>
        <v>0.84877700814950474</v>
      </c>
    </row>
    <row r="39" spans="1:31" s="139" customFormat="1" ht="20.25" customHeight="1">
      <c r="A39" s="142">
        <v>35</v>
      </c>
      <c r="B39" s="147" t="s">
        <v>48</v>
      </c>
      <c r="C39" s="144">
        <f>'4TotalEnr'!C39-'6aTotalDistanceEnr'!C39</f>
        <v>2352</v>
      </c>
      <c r="D39" s="144">
        <f>'4TotalEnr'!D39-'6aTotalDistanceEnr'!D39</f>
        <v>951</v>
      </c>
      <c r="E39" s="145">
        <f t="shared" si="0"/>
        <v>3303</v>
      </c>
      <c r="F39" s="144">
        <f>'4TotalEnr'!F39-'6aTotalDistanceEnr'!F39</f>
        <v>381</v>
      </c>
      <c r="G39" s="144">
        <f>'4TotalEnr'!G39-'6aTotalDistanceEnr'!G39</f>
        <v>433</v>
      </c>
      <c r="H39" s="145">
        <f t="shared" si="1"/>
        <v>814</v>
      </c>
      <c r="I39" s="144">
        <f>'4TotalEnr'!I39-'6aTotalDistanceEnr'!I39</f>
        <v>32802</v>
      </c>
      <c r="J39" s="144">
        <f>'4TotalEnr'!J39-'6aTotalDistanceEnr'!J39</f>
        <v>26570</v>
      </c>
      <c r="K39" s="145">
        <f t="shared" si="2"/>
        <v>59372</v>
      </c>
      <c r="L39" s="144">
        <f>'4TotalEnr'!L39-'6aTotalDistanceEnr'!L39</f>
        <v>758371</v>
      </c>
      <c r="M39" s="144">
        <f>'4TotalEnr'!M39-'6aTotalDistanceEnr'!M39</f>
        <v>599751</v>
      </c>
      <c r="N39" s="145">
        <f t="shared" si="3"/>
        <v>1358122</v>
      </c>
      <c r="O39" s="144">
        <f>'4TotalEnr'!O39-'6aTotalDistanceEnr'!O39</f>
        <v>1618</v>
      </c>
      <c r="P39" s="144">
        <f>'4TotalEnr'!P39-'6aTotalDistanceEnr'!P39</f>
        <v>449</v>
      </c>
      <c r="Q39" s="145">
        <f t="shared" si="4"/>
        <v>2067</v>
      </c>
      <c r="R39" s="144">
        <f>'4TotalEnr'!R39-'6aTotalDistanceEnr'!R39</f>
        <v>45279</v>
      </c>
      <c r="S39" s="144">
        <f>'4TotalEnr'!S39-'6aTotalDistanceEnr'!S39</f>
        <v>11898</v>
      </c>
      <c r="T39" s="145">
        <f t="shared" si="5"/>
        <v>57177</v>
      </c>
      <c r="U39" s="144">
        <f>'4TotalEnr'!U39-'6aTotalDistanceEnr'!U39</f>
        <v>1995</v>
      </c>
      <c r="V39" s="144">
        <f>'4TotalEnr'!V39-'6aTotalDistanceEnr'!V39</f>
        <v>1597</v>
      </c>
      <c r="W39" s="145">
        <f t="shared" si="6"/>
        <v>3592</v>
      </c>
      <c r="X39" s="144">
        <f>'4TotalEnr'!X39-'6aTotalDistanceEnr'!X39</f>
        <v>4744</v>
      </c>
      <c r="Y39" s="144">
        <f>'4TotalEnr'!Y39-'6aTotalDistanceEnr'!Y39</f>
        <v>1326</v>
      </c>
      <c r="Z39" s="145">
        <f t="shared" si="7"/>
        <v>6070</v>
      </c>
      <c r="AA39" s="146">
        <f t="shared" si="9"/>
        <v>847542</v>
      </c>
      <c r="AB39" s="146">
        <f t="shared" si="9"/>
        <v>642975</v>
      </c>
      <c r="AC39" s="145">
        <f t="shared" si="8"/>
        <v>1490517</v>
      </c>
      <c r="AD39" s="152">
        <f>'4TotalEnr'!AC39-AC39</f>
        <v>153622</v>
      </c>
      <c r="AE39" s="156">
        <f t="shared" si="10"/>
        <v>4.3485349856909528</v>
      </c>
    </row>
    <row r="40" spans="1:31" s="148" customFormat="1" ht="20.25" customHeight="1">
      <c r="A40" s="340" t="s">
        <v>49</v>
      </c>
      <c r="B40" s="340"/>
      <c r="C40" s="147">
        <f>SUM(C5:C39)</f>
        <v>49970</v>
      </c>
      <c r="D40" s="147">
        <f t="shared" ref="D40:Z40" si="11">SUM(D5:D39)</f>
        <v>34088</v>
      </c>
      <c r="E40" s="147">
        <f t="shared" si="11"/>
        <v>84058</v>
      </c>
      <c r="F40" s="147">
        <f t="shared" si="11"/>
        <v>15981</v>
      </c>
      <c r="G40" s="147">
        <f t="shared" si="11"/>
        <v>19142</v>
      </c>
      <c r="H40" s="147">
        <f t="shared" si="11"/>
        <v>35123</v>
      </c>
      <c r="I40" s="147">
        <f t="shared" si="11"/>
        <v>1223325</v>
      </c>
      <c r="J40" s="147">
        <f t="shared" si="11"/>
        <v>1150802</v>
      </c>
      <c r="K40" s="147">
        <f t="shared" si="11"/>
        <v>2374127</v>
      </c>
      <c r="L40" s="147">
        <f t="shared" si="11"/>
        <v>11446465</v>
      </c>
      <c r="M40" s="147">
        <f t="shared" si="11"/>
        <v>9861856</v>
      </c>
      <c r="N40" s="147">
        <f t="shared" si="11"/>
        <v>21308321</v>
      </c>
      <c r="O40" s="147">
        <f t="shared" si="11"/>
        <v>98234</v>
      </c>
      <c r="P40" s="147">
        <f t="shared" si="11"/>
        <v>26661</v>
      </c>
      <c r="Q40" s="147">
        <f t="shared" si="11"/>
        <v>124895</v>
      </c>
      <c r="R40" s="147">
        <f t="shared" si="11"/>
        <v>1423323</v>
      </c>
      <c r="S40" s="147">
        <f t="shared" si="11"/>
        <v>574118</v>
      </c>
      <c r="T40" s="147">
        <f t="shared" si="11"/>
        <v>1997441</v>
      </c>
      <c r="U40" s="147">
        <f t="shared" si="11"/>
        <v>39500</v>
      </c>
      <c r="V40" s="147">
        <f t="shared" si="11"/>
        <v>50027</v>
      </c>
      <c r="W40" s="147">
        <f t="shared" si="11"/>
        <v>89527</v>
      </c>
      <c r="X40" s="147">
        <f t="shared" si="11"/>
        <v>50839</v>
      </c>
      <c r="Y40" s="147">
        <f t="shared" si="11"/>
        <v>31961</v>
      </c>
      <c r="Z40" s="147">
        <f t="shared" si="11"/>
        <v>82800</v>
      </c>
      <c r="AA40" s="147">
        <f>SUM(AA5:AA39)</f>
        <v>14347637</v>
      </c>
      <c r="AB40" s="147">
        <f>SUM(AB5:AB39)</f>
        <v>11748655</v>
      </c>
      <c r="AC40" s="147">
        <f>SUM(AC5:AC39)</f>
        <v>26096292</v>
      </c>
      <c r="AD40" s="152">
        <f>'4TotalEnr'!AC40-AC40</f>
        <v>3532730</v>
      </c>
      <c r="AE40" s="156">
        <f t="shared" si="10"/>
        <v>99.999999999999986</v>
      </c>
    </row>
    <row r="42" spans="1:31">
      <c r="C42" s="149">
        <f>'4TotalEnr'!C40-C40</f>
        <v>0</v>
      </c>
      <c r="D42" s="149">
        <f>'4TotalEnr'!D40-D40</f>
        <v>0</v>
      </c>
      <c r="E42" s="149">
        <f>'4TotalEnr'!E40-E40</f>
        <v>0</v>
      </c>
      <c r="F42" s="149">
        <f>'4TotalEnr'!F40-F40</f>
        <v>0</v>
      </c>
      <c r="G42" s="149">
        <f>'4TotalEnr'!G40-G40</f>
        <v>0</v>
      </c>
      <c r="H42" s="149">
        <f>'4TotalEnr'!H40-H40</f>
        <v>0</v>
      </c>
      <c r="I42" s="149">
        <f>'4TotalEnr'!I40-I40</f>
        <v>520420</v>
      </c>
      <c r="J42" s="149">
        <f>'4TotalEnr'!J40-J40</f>
        <v>479764</v>
      </c>
      <c r="K42" s="149">
        <f>'4TotalEnr'!K40-K40</f>
        <v>1000184</v>
      </c>
      <c r="L42" s="149">
        <f>'4TotalEnr'!L40-L40</f>
        <v>1276417</v>
      </c>
      <c r="M42" s="149">
        <f>'4TotalEnr'!M40-M40</f>
        <v>952934</v>
      </c>
      <c r="N42" s="149">
        <f>'4TotalEnr'!N40-N40</f>
        <v>2229351</v>
      </c>
      <c r="O42" s="149">
        <f>'4TotalEnr'!O40-O40</f>
        <v>65412</v>
      </c>
      <c r="P42" s="149">
        <f>'4TotalEnr'!P40-P40</f>
        <v>24014</v>
      </c>
      <c r="Q42" s="149">
        <f>'4TotalEnr'!Q40-Q40</f>
        <v>89426</v>
      </c>
      <c r="R42" s="149">
        <f>'4TotalEnr'!R40-R40</f>
        <v>77106</v>
      </c>
      <c r="S42" s="149">
        <f>'4TotalEnr'!S40-S40</f>
        <v>50062</v>
      </c>
      <c r="T42" s="149">
        <f>'4TotalEnr'!T40-T40</f>
        <v>127168</v>
      </c>
      <c r="U42" s="149">
        <f>'4TotalEnr'!U40-U40</f>
        <v>41014</v>
      </c>
      <c r="V42" s="149">
        <f>'4TotalEnr'!V40-V40</f>
        <v>45198</v>
      </c>
      <c r="W42" s="149">
        <f>'4TotalEnr'!W40-W40</f>
        <v>86212</v>
      </c>
      <c r="X42" s="149">
        <f>'4TotalEnr'!X40-X40</f>
        <v>297</v>
      </c>
      <c r="Y42" s="149">
        <f>'4TotalEnr'!Y40-Y40</f>
        <v>92</v>
      </c>
      <c r="Z42" s="149">
        <f>'4TotalEnr'!Z40-Z40</f>
        <v>389</v>
      </c>
      <c r="AA42" s="149">
        <f>'4TotalEnr'!AA40-AA40</f>
        <v>1980666</v>
      </c>
      <c r="AB42" s="149">
        <f>'4TotalEnr'!AB40-AB40</f>
        <v>1552064</v>
      </c>
      <c r="AC42" s="149">
        <f>'4TotalEnr'!AC40-AC40</f>
        <v>3532730</v>
      </c>
      <c r="AD42" s="154">
        <f>100-AC40/'4TotalEnr'!AC40%</f>
        <v>11.923208265193495</v>
      </c>
    </row>
  </sheetData>
  <mergeCells count="12">
    <mergeCell ref="I2:K2"/>
    <mergeCell ref="L2:N2"/>
    <mergeCell ref="A40:B40"/>
    <mergeCell ref="A2:A3"/>
    <mergeCell ref="B2:B3"/>
    <mergeCell ref="C2:E2"/>
    <mergeCell ref="F2:H2"/>
    <mergeCell ref="O2:Q2"/>
    <mergeCell ref="R2:T2"/>
    <mergeCell ref="U2:W2"/>
    <mergeCell ref="X2:Z2"/>
    <mergeCell ref="AA2:AC2"/>
  </mergeCells>
  <printOptions horizontalCentered="1"/>
  <pageMargins left="0.7" right="0.15" top="0.52" bottom="0.38" header="0.2" footer="0.16"/>
  <pageSetup paperSize="9" scale="89" firstPageNumber="8" orientation="portrait" useFirstPageNumber="1" r:id="rId1"/>
  <headerFooter>
    <oddFooter>&amp;L&amp;"Arial,Italic"&amp;9AISHE 2012-13&amp;CT-&amp;P</oddFooter>
  </headerFooter>
  <colBreaks count="2" manualBreakCount="2">
    <brk id="11" max="39" man="1"/>
    <brk id="2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AF45"/>
  <sheetViews>
    <sheetView view="pageBreakPreview" zoomScaleSheetLayoutView="100"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P31" sqref="P31"/>
    </sheetView>
  </sheetViews>
  <sheetFormatPr defaultRowHeight="15.75"/>
  <cols>
    <col min="1" max="1" width="5.140625" style="102" customWidth="1"/>
    <col min="2" max="2" width="22" style="102" customWidth="1"/>
    <col min="3" max="3" width="7.28515625" style="102" customWidth="1"/>
    <col min="4" max="4" width="12.140625" style="102" customWidth="1"/>
    <col min="5" max="5" width="6.7109375" style="102" customWidth="1"/>
    <col min="6" max="7" width="8.140625" style="102" customWidth="1"/>
    <col min="8" max="8" width="6.5703125" style="102" customWidth="1"/>
    <col min="9" max="10" width="8.140625" style="102" customWidth="1"/>
    <col min="11" max="11" width="8.28515625" style="102" customWidth="1"/>
    <col min="12" max="13" width="9.28515625" style="102" customWidth="1"/>
    <col min="14" max="14" width="10.28515625" style="102" customWidth="1"/>
    <col min="15" max="16" width="11.28515625" style="102" customWidth="1"/>
    <col min="17" max="19" width="10.28515625" style="102" customWidth="1"/>
    <col min="20" max="22" width="9.28515625" style="102" customWidth="1"/>
    <col min="23" max="25" width="9.42578125" style="102" customWidth="1"/>
    <col min="26" max="28" width="10.28515625" style="102" customWidth="1"/>
    <col min="29" max="31" width="11" style="102" customWidth="1"/>
    <col min="32" max="16384" width="9.140625" style="102"/>
  </cols>
  <sheetData>
    <row r="1" spans="1:31" s="124" customFormat="1" ht="27" customHeight="1">
      <c r="B1" s="86" t="s">
        <v>234</v>
      </c>
      <c r="C1" s="84" t="s">
        <v>103</v>
      </c>
      <c r="N1" s="84" t="s">
        <v>103</v>
      </c>
      <c r="W1" s="84" t="s">
        <v>103</v>
      </c>
    </row>
    <row r="2" spans="1:31" s="90" customFormat="1" ht="33" customHeight="1">
      <c r="A2" s="347" t="s">
        <v>88</v>
      </c>
      <c r="B2" s="349" t="s">
        <v>2</v>
      </c>
      <c r="C2" s="349" t="s">
        <v>104</v>
      </c>
      <c r="D2" s="349"/>
      <c r="E2" s="344" t="s">
        <v>93</v>
      </c>
      <c r="F2" s="345"/>
      <c r="G2" s="346"/>
      <c r="H2" s="344" t="s">
        <v>94</v>
      </c>
      <c r="I2" s="345"/>
      <c r="J2" s="346"/>
      <c r="K2" s="344" t="s">
        <v>89</v>
      </c>
      <c r="L2" s="345"/>
      <c r="M2" s="346"/>
      <c r="N2" s="344" t="s">
        <v>90</v>
      </c>
      <c r="O2" s="345"/>
      <c r="P2" s="346"/>
      <c r="Q2" s="344" t="s">
        <v>95</v>
      </c>
      <c r="R2" s="345"/>
      <c r="S2" s="346"/>
      <c r="T2" s="344" t="s">
        <v>96</v>
      </c>
      <c r="U2" s="345"/>
      <c r="V2" s="346"/>
      <c r="W2" s="344" t="s">
        <v>97</v>
      </c>
      <c r="X2" s="345"/>
      <c r="Y2" s="346"/>
      <c r="Z2" s="344" t="s">
        <v>98</v>
      </c>
      <c r="AA2" s="345"/>
      <c r="AB2" s="346"/>
      <c r="AC2" s="344" t="s">
        <v>60</v>
      </c>
      <c r="AD2" s="345"/>
      <c r="AE2" s="346"/>
    </row>
    <row r="3" spans="1:31" s="94" customFormat="1" ht="24.75" customHeight="1">
      <c r="A3" s="348"/>
      <c r="B3" s="349"/>
      <c r="C3" s="91" t="s">
        <v>12</v>
      </c>
      <c r="D3" s="92" t="s">
        <v>105</v>
      </c>
      <c r="E3" s="93" t="s">
        <v>91</v>
      </c>
      <c r="F3" s="93" t="s">
        <v>92</v>
      </c>
      <c r="G3" s="93" t="s">
        <v>12</v>
      </c>
      <c r="H3" s="93" t="s">
        <v>91</v>
      </c>
      <c r="I3" s="93" t="s">
        <v>92</v>
      </c>
      <c r="J3" s="93" t="s">
        <v>12</v>
      </c>
      <c r="K3" s="93" t="s">
        <v>91</v>
      </c>
      <c r="L3" s="93" t="s">
        <v>92</v>
      </c>
      <c r="M3" s="93" t="s">
        <v>12</v>
      </c>
      <c r="N3" s="93" t="s">
        <v>91</v>
      </c>
      <c r="O3" s="93" t="s">
        <v>92</v>
      </c>
      <c r="P3" s="93" t="s">
        <v>12</v>
      </c>
      <c r="Q3" s="93" t="s">
        <v>91</v>
      </c>
      <c r="R3" s="93" t="s">
        <v>92</v>
      </c>
      <c r="S3" s="93" t="s">
        <v>12</v>
      </c>
      <c r="T3" s="93" t="s">
        <v>91</v>
      </c>
      <c r="U3" s="93" t="s">
        <v>92</v>
      </c>
      <c r="V3" s="93" t="s">
        <v>12</v>
      </c>
      <c r="W3" s="93" t="s">
        <v>91</v>
      </c>
      <c r="X3" s="93" t="s">
        <v>92</v>
      </c>
      <c r="Y3" s="93" t="s">
        <v>12</v>
      </c>
      <c r="Z3" s="93" t="s">
        <v>91</v>
      </c>
      <c r="AA3" s="93" t="s">
        <v>92</v>
      </c>
      <c r="AB3" s="93" t="s">
        <v>12</v>
      </c>
      <c r="AC3" s="93" t="s">
        <v>91</v>
      </c>
      <c r="AD3" s="93" t="s">
        <v>92</v>
      </c>
      <c r="AE3" s="93" t="s">
        <v>12</v>
      </c>
    </row>
    <row r="4" spans="1:31" s="94" customFormat="1" ht="15" customHeight="1">
      <c r="A4" s="103">
        <v>1</v>
      </c>
      <c r="B4" s="103">
        <v>2</v>
      </c>
      <c r="C4" s="103">
        <v>3</v>
      </c>
      <c r="D4" s="103">
        <v>4</v>
      </c>
      <c r="E4" s="103">
        <v>5</v>
      </c>
      <c r="F4" s="103">
        <v>6</v>
      </c>
      <c r="G4" s="103">
        <v>7</v>
      </c>
      <c r="H4" s="103">
        <v>8</v>
      </c>
      <c r="I4" s="103">
        <v>9</v>
      </c>
      <c r="J4" s="103">
        <v>10</v>
      </c>
      <c r="K4" s="103">
        <v>11</v>
      </c>
      <c r="L4" s="103">
        <v>12</v>
      </c>
      <c r="M4" s="103">
        <v>13</v>
      </c>
      <c r="N4" s="103">
        <v>14</v>
      </c>
      <c r="O4" s="103">
        <v>15</v>
      </c>
      <c r="P4" s="103">
        <v>16</v>
      </c>
      <c r="Q4" s="103">
        <v>17</v>
      </c>
      <c r="R4" s="103">
        <v>18</v>
      </c>
      <c r="S4" s="103">
        <v>19</v>
      </c>
      <c r="T4" s="103">
        <v>20</v>
      </c>
      <c r="U4" s="103">
        <v>21</v>
      </c>
      <c r="V4" s="103">
        <v>22</v>
      </c>
      <c r="W4" s="103">
        <v>23</v>
      </c>
      <c r="X4" s="103">
        <v>24</v>
      </c>
      <c r="Y4" s="103">
        <v>25</v>
      </c>
      <c r="Z4" s="103">
        <v>26</v>
      </c>
      <c r="AA4" s="103">
        <v>27</v>
      </c>
      <c r="AB4" s="103">
        <v>28</v>
      </c>
      <c r="AC4" s="103">
        <v>29</v>
      </c>
      <c r="AD4" s="103">
        <v>30</v>
      </c>
      <c r="AE4" s="103">
        <v>31</v>
      </c>
    </row>
    <row r="5" spans="1:31" s="94" customFormat="1" ht="30.75" customHeight="1">
      <c r="A5" s="95">
        <v>1</v>
      </c>
      <c r="B5" s="92" t="s">
        <v>55</v>
      </c>
      <c r="C5" s="96">
        <v>0</v>
      </c>
      <c r="D5" s="96">
        <v>0</v>
      </c>
      <c r="E5" s="97">
        <v>0</v>
      </c>
      <c r="F5" s="97">
        <v>0</v>
      </c>
      <c r="G5" s="98">
        <v>0</v>
      </c>
      <c r="H5" s="97">
        <v>0</v>
      </c>
      <c r="I5" s="97">
        <v>0</v>
      </c>
      <c r="J5" s="98">
        <v>0</v>
      </c>
      <c r="K5" s="97">
        <v>348</v>
      </c>
      <c r="L5" s="97">
        <v>397</v>
      </c>
      <c r="M5" s="98">
        <v>745</v>
      </c>
      <c r="N5" s="97">
        <v>1294</v>
      </c>
      <c r="O5" s="97">
        <v>1338</v>
      </c>
      <c r="P5" s="98">
        <v>2632</v>
      </c>
      <c r="Q5" s="97">
        <v>61</v>
      </c>
      <c r="R5" s="97">
        <v>29</v>
      </c>
      <c r="S5" s="98">
        <v>90</v>
      </c>
      <c r="T5" s="97">
        <v>16</v>
      </c>
      <c r="U5" s="97">
        <v>24</v>
      </c>
      <c r="V5" s="98">
        <v>40</v>
      </c>
      <c r="W5" s="97">
        <v>24</v>
      </c>
      <c r="X5" s="97">
        <v>0</v>
      </c>
      <c r="Y5" s="98">
        <v>24</v>
      </c>
      <c r="Z5" s="97">
        <v>0</v>
      </c>
      <c r="AA5" s="97">
        <v>0</v>
      </c>
      <c r="AB5" s="98">
        <v>0</v>
      </c>
      <c r="AC5" s="98">
        <f t="shared" ref="AC5" si="0">E5+H5+K5+N5+Q5+T5+W5+Z5</f>
        <v>1743</v>
      </c>
      <c r="AD5" s="98">
        <f t="shared" ref="AD5" si="1">F5+I5+L5+O5+R5+U5+X5+AA5</f>
        <v>1788</v>
      </c>
      <c r="AE5" s="98">
        <f t="shared" ref="AE5" si="2">AC5+AD5</f>
        <v>3531</v>
      </c>
    </row>
    <row r="6" spans="1:31" s="94" customFormat="1" ht="21.75" customHeight="1">
      <c r="A6" s="95">
        <v>2</v>
      </c>
      <c r="B6" s="99" t="s">
        <v>15</v>
      </c>
      <c r="C6" s="96">
        <v>47</v>
      </c>
      <c r="D6" s="96">
        <v>45</v>
      </c>
      <c r="E6" s="97">
        <v>4918</v>
      </c>
      <c r="F6" s="97">
        <v>2861</v>
      </c>
      <c r="G6" s="98">
        <v>7779</v>
      </c>
      <c r="H6" s="97">
        <v>719</v>
      </c>
      <c r="I6" s="97">
        <v>397</v>
      </c>
      <c r="J6" s="98">
        <v>1116</v>
      </c>
      <c r="K6" s="97">
        <v>97672</v>
      </c>
      <c r="L6" s="97">
        <v>85106</v>
      </c>
      <c r="M6" s="98">
        <v>182778</v>
      </c>
      <c r="N6" s="97">
        <v>283957</v>
      </c>
      <c r="O6" s="97">
        <v>206219</v>
      </c>
      <c r="P6" s="98">
        <v>490176</v>
      </c>
      <c r="Q6" s="97">
        <v>6037</v>
      </c>
      <c r="R6" s="97">
        <v>2399</v>
      </c>
      <c r="S6" s="98">
        <v>8436</v>
      </c>
      <c r="T6" s="97">
        <v>860</v>
      </c>
      <c r="U6" s="97">
        <v>550</v>
      </c>
      <c r="V6" s="98">
        <v>1410</v>
      </c>
      <c r="W6" s="97">
        <v>278</v>
      </c>
      <c r="X6" s="97">
        <v>225</v>
      </c>
      <c r="Y6" s="98">
        <v>503</v>
      </c>
      <c r="Z6" s="97">
        <v>3167</v>
      </c>
      <c r="AA6" s="97">
        <v>1622</v>
      </c>
      <c r="AB6" s="98">
        <v>4789</v>
      </c>
      <c r="AC6" s="98">
        <f t="shared" ref="AC6:AC39" si="3">E6+H6+K6+N6+Q6+T6+W6+Z6</f>
        <v>397608</v>
      </c>
      <c r="AD6" s="98">
        <f t="shared" ref="AD6:AD39" si="4">F6+I6+L6+O6+R6+U6+X6+AA6</f>
        <v>299379</v>
      </c>
      <c r="AE6" s="98">
        <f t="shared" ref="AE6:AE39" si="5">AC6+AD6</f>
        <v>696987</v>
      </c>
    </row>
    <row r="7" spans="1:31" s="94" customFormat="1" ht="21.75" customHeight="1">
      <c r="A7" s="95">
        <v>3</v>
      </c>
      <c r="B7" s="99" t="s">
        <v>16</v>
      </c>
      <c r="C7" s="96">
        <v>3</v>
      </c>
      <c r="D7" s="96">
        <v>3</v>
      </c>
      <c r="E7" s="97">
        <v>169</v>
      </c>
      <c r="F7" s="97">
        <v>84</v>
      </c>
      <c r="G7" s="98">
        <v>253</v>
      </c>
      <c r="H7" s="97">
        <v>35</v>
      </c>
      <c r="I7" s="97">
        <v>34</v>
      </c>
      <c r="J7" s="98">
        <v>69</v>
      </c>
      <c r="K7" s="97">
        <v>1333</v>
      </c>
      <c r="L7" s="97">
        <v>1419</v>
      </c>
      <c r="M7" s="98">
        <v>2752</v>
      </c>
      <c r="N7" s="97">
        <v>2163</v>
      </c>
      <c r="O7" s="97">
        <v>1601</v>
      </c>
      <c r="P7" s="98">
        <v>3764</v>
      </c>
      <c r="Q7" s="97">
        <v>61</v>
      </c>
      <c r="R7" s="97">
        <v>26</v>
      </c>
      <c r="S7" s="98">
        <v>87</v>
      </c>
      <c r="T7" s="97">
        <v>1317</v>
      </c>
      <c r="U7" s="97">
        <v>514</v>
      </c>
      <c r="V7" s="98">
        <v>1831</v>
      </c>
      <c r="W7" s="97">
        <v>277</v>
      </c>
      <c r="X7" s="97">
        <v>66</v>
      </c>
      <c r="Y7" s="98">
        <v>343</v>
      </c>
      <c r="Z7" s="97">
        <v>0</v>
      </c>
      <c r="AA7" s="97">
        <v>0</v>
      </c>
      <c r="AB7" s="98">
        <v>0</v>
      </c>
      <c r="AC7" s="98">
        <f t="shared" si="3"/>
        <v>5355</v>
      </c>
      <c r="AD7" s="98">
        <f t="shared" si="4"/>
        <v>3744</v>
      </c>
      <c r="AE7" s="98">
        <f t="shared" si="5"/>
        <v>9099</v>
      </c>
    </row>
    <row r="8" spans="1:31" s="94" customFormat="1" ht="21.75" customHeight="1">
      <c r="A8" s="95">
        <v>4</v>
      </c>
      <c r="B8" s="99" t="s">
        <v>17</v>
      </c>
      <c r="C8" s="96">
        <v>12</v>
      </c>
      <c r="D8" s="96">
        <v>10</v>
      </c>
      <c r="E8" s="97">
        <v>1483</v>
      </c>
      <c r="F8" s="97">
        <v>891</v>
      </c>
      <c r="G8" s="98">
        <v>2374</v>
      </c>
      <c r="H8" s="97">
        <v>29</v>
      </c>
      <c r="I8" s="97">
        <v>59</v>
      </c>
      <c r="J8" s="98">
        <v>88</v>
      </c>
      <c r="K8" s="97">
        <v>18847</v>
      </c>
      <c r="L8" s="97">
        <v>21415</v>
      </c>
      <c r="M8" s="98">
        <v>40262</v>
      </c>
      <c r="N8" s="97">
        <v>46560</v>
      </c>
      <c r="O8" s="97">
        <v>37739</v>
      </c>
      <c r="P8" s="98">
        <v>84299</v>
      </c>
      <c r="Q8" s="97">
        <v>1772</v>
      </c>
      <c r="R8" s="97">
        <v>1127</v>
      </c>
      <c r="S8" s="98">
        <v>2899</v>
      </c>
      <c r="T8" s="97">
        <v>5094</v>
      </c>
      <c r="U8" s="97">
        <v>4649</v>
      </c>
      <c r="V8" s="98">
        <v>9743</v>
      </c>
      <c r="W8" s="97">
        <v>37</v>
      </c>
      <c r="X8" s="97">
        <v>5</v>
      </c>
      <c r="Y8" s="98">
        <v>42</v>
      </c>
      <c r="Z8" s="97">
        <v>434</v>
      </c>
      <c r="AA8" s="97">
        <v>585</v>
      </c>
      <c r="AB8" s="98">
        <v>1019</v>
      </c>
      <c r="AC8" s="98">
        <f t="shared" si="3"/>
        <v>74256</v>
      </c>
      <c r="AD8" s="98">
        <f t="shared" si="4"/>
        <v>66470</v>
      </c>
      <c r="AE8" s="98">
        <f t="shared" si="5"/>
        <v>140726</v>
      </c>
    </row>
    <row r="9" spans="1:31" s="94" customFormat="1" ht="21.75" customHeight="1">
      <c r="A9" s="95">
        <v>5</v>
      </c>
      <c r="B9" s="99" t="s">
        <v>18</v>
      </c>
      <c r="C9" s="96">
        <v>20</v>
      </c>
      <c r="D9" s="96">
        <v>20</v>
      </c>
      <c r="E9" s="97">
        <v>1701</v>
      </c>
      <c r="F9" s="97">
        <v>849</v>
      </c>
      <c r="G9" s="98">
        <v>2550</v>
      </c>
      <c r="H9" s="97">
        <v>0</v>
      </c>
      <c r="I9" s="97">
        <v>0</v>
      </c>
      <c r="J9" s="98">
        <v>0</v>
      </c>
      <c r="K9" s="97">
        <v>40173</v>
      </c>
      <c r="L9" s="97">
        <v>24764</v>
      </c>
      <c r="M9" s="98">
        <v>64937</v>
      </c>
      <c r="N9" s="97">
        <v>50943</v>
      </c>
      <c r="O9" s="97">
        <v>26110</v>
      </c>
      <c r="P9" s="98">
        <v>77053</v>
      </c>
      <c r="Q9" s="97">
        <v>931</v>
      </c>
      <c r="R9" s="97">
        <v>350</v>
      </c>
      <c r="S9" s="98">
        <v>1281</v>
      </c>
      <c r="T9" s="97">
        <v>410</v>
      </c>
      <c r="U9" s="97">
        <v>322</v>
      </c>
      <c r="V9" s="98">
        <v>732</v>
      </c>
      <c r="W9" s="97">
        <v>10</v>
      </c>
      <c r="X9" s="97">
        <v>8</v>
      </c>
      <c r="Y9" s="98">
        <v>18</v>
      </c>
      <c r="Z9" s="97">
        <v>255</v>
      </c>
      <c r="AA9" s="97">
        <v>249</v>
      </c>
      <c r="AB9" s="98">
        <v>504</v>
      </c>
      <c r="AC9" s="98">
        <f t="shared" si="3"/>
        <v>94423</v>
      </c>
      <c r="AD9" s="98">
        <f t="shared" si="4"/>
        <v>52652</v>
      </c>
      <c r="AE9" s="98">
        <f t="shared" si="5"/>
        <v>147075</v>
      </c>
    </row>
    <row r="10" spans="1:31" s="94" customFormat="1" ht="21.75" customHeight="1">
      <c r="A10" s="95">
        <v>6</v>
      </c>
      <c r="B10" s="99" t="s">
        <v>19</v>
      </c>
      <c r="C10" s="96">
        <v>3</v>
      </c>
      <c r="D10" s="96">
        <v>2</v>
      </c>
      <c r="E10" s="97">
        <v>272</v>
      </c>
      <c r="F10" s="97">
        <v>555</v>
      </c>
      <c r="G10" s="98">
        <v>827</v>
      </c>
      <c r="H10" s="97">
        <v>173</v>
      </c>
      <c r="I10" s="97">
        <v>221</v>
      </c>
      <c r="J10" s="98">
        <v>394</v>
      </c>
      <c r="K10" s="97">
        <v>5676</v>
      </c>
      <c r="L10" s="97">
        <v>8159</v>
      </c>
      <c r="M10" s="98">
        <v>13835</v>
      </c>
      <c r="N10" s="97">
        <v>16013</v>
      </c>
      <c r="O10" s="97">
        <v>7197</v>
      </c>
      <c r="P10" s="98">
        <v>23210</v>
      </c>
      <c r="Q10" s="97">
        <v>231</v>
      </c>
      <c r="R10" s="97">
        <v>337</v>
      </c>
      <c r="S10" s="98">
        <v>568</v>
      </c>
      <c r="T10" s="97">
        <v>69</v>
      </c>
      <c r="U10" s="97">
        <v>39</v>
      </c>
      <c r="V10" s="98">
        <v>108</v>
      </c>
      <c r="W10" s="97">
        <v>270</v>
      </c>
      <c r="X10" s="97">
        <v>110</v>
      </c>
      <c r="Y10" s="98">
        <v>380</v>
      </c>
      <c r="Z10" s="97">
        <v>1080</v>
      </c>
      <c r="AA10" s="97">
        <v>736</v>
      </c>
      <c r="AB10" s="98">
        <v>1816</v>
      </c>
      <c r="AC10" s="98">
        <f t="shared" si="3"/>
        <v>23784</v>
      </c>
      <c r="AD10" s="98">
        <f t="shared" si="4"/>
        <v>17354</v>
      </c>
      <c r="AE10" s="98">
        <f t="shared" si="5"/>
        <v>41138</v>
      </c>
    </row>
    <row r="11" spans="1:31" s="94" customFormat="1" ht="21.75" customHeight="1">
      <c r="A11" s="95">
        <v>7</v>
      </c>
      <c r="B11" s="99" t="s">
        <v>56</v>
      </c>
      <c r="C11" s="96">
        <v>19</v>
      </c>
      <c r="D11" s="96">
        <v>18</v>
      </c>
      <c r="E11" s="97">
        <v>227</v>
      </c>
      <c r="F11" s="97">
        <v>222</v>
      </c>
      <c r="G11" s="98">
        <v>449</v>
      </c>
      <c r="H11" s="97">
        <v>160</v>
      </c>
      <c r="I11" s="97">
        <v>146</v>
      </c>
      <c r="J11" s="98">
        <v>306</v>
      </c>
      <c r="K11" s="97">
        <v>7332</v>
      </c>
      <c r="L11" s="97">
        <v>4449</v>
      </c>
      <c r="M11" s="98">
        <v>11781</v>
      </c>
      <c r="N11" s="97">
        <v>15601</v>
      </c>
      <c r="O11" s="97">
        <v>11339</v>
      </c>
      <c r="P11" s="98">
        <v>26940</v>
      </c>
      <c r="Q11" s="97">
        <v>3856</v>
      </c>
      <c r="R11" s="97">
        <v>2239</v>
      </c>
      <c r="S11" s="98">
        <v>6095</v>
      </c>
      <c r="T11" s="97">
        <v>5494</v>
      </c>
      <c r="U11" s="97">
        <v>3124</v>
      </c>
      <c r="V11" s="98">
        <v>8618</v>
      </c>
      <c r="W11" s="97">
        <v>11</v>
      </c>
      <c r="X11" s="97">
        <v>8</v>
      </c>
      <c r="Y11" s="98">
        <v>19</v>
      </c>
      <c r="Z11" s="97">
        <v>1274</v>
      </c>
      <c r="AA11" s="97">
        <v>1126</v>
      </c>
      <c r="AB11" s="98">
        <v>2400</v>
      </c>
      <c r="AC11" s="98">
        <f>E11+H11+K11+N11+Q11+T11+W11+Z11</f>
        <v>33955</v>
      </c>
      <c r="AD11" s="98">
        <f t="shared" si="4"/>
        <v>22653</v>
      </c>
      <c r="AE11" s="98">
        <f t="shared" si="5"/>
        <v>56608</v>
      </c>
    </row>
    <row r="12" spans="1:31" s="94" customFormat="1" ht="21.75" customHeight="1">
      <c r="A12" s="95">
        <v>8</v>
      </c>
      <c r="B12" s="99" t="s">
        <v>21</v>
      </c>
      <c r="C12" s="96">
        <v>0</v>
      </c>
      <c r="D12" s="96">
        <v>0</v>
      </c>
      <c r="E12" s="97">
        <v>0</v>
      </c>
      <c r="F12" s="97">
        <v>0</v>
      </c>
      <c r="G12" s="98">
        <v>0</v>
      </c>
      <c r="H12" s="97">
        <v>0</v>
      </c>
      <c r="I12" s="97">
        <v>0</v>
      </c>
      <c r="J12" s="98">
        <v>0</v>
      </c>
      <c r="K12" s="97">
        <v>97</v>
      </c>
      <c r="L12" s="97">
        <v>51</v>
      </c>
      <c r="M12" s="98">
        <v>148</v>
      </c>
      <c r="N12" s="97">
        <v>7</v>
      </c>
      <c r="O12" s="97">
        <v>2</v>
      </c>
      <c r="P12" s="98">
        <v>9</v>
      </c>
      <c r="Q12" s="97">
        <v>0</v>
      </c>
      <c r="R12" s="97">
        <v>0</v>
      </c>
      <c r="S12" s="98">
        <v>0</v>
      </c>
      <c r="T12" s="97">
        <v>0</v>
      </c>
      <c r="U12" s="97">
        <v>0</v>
      </c>
      <c r="V12" s="98">
        <v>0</v>
      </c>
      <c r="W12" s="97">
        <v>0</v>
      </c>
      <c r="X12" s="97">
        <v>0</v>
      </c>
      <c r="Y12" s="98">
        <v>0</v>
      </c>
      <c r="Z12" s="97">
        <v>0</v>
      </c>
      <c r="AA12" s="97">
        <v>0</v>
      </c>
      <c r="AB12" s="98">
        <v>0</v>
      </c>
      <c r="AC12" s="98">
        <f t="shared" si="3"/>
        <v>104</v>
      </c>
      <c r="AD12" s="98">
        <f t="shared" si="4"/>
        <v>53</v>
      </c>
      <c r="AE12" s="98">
        <f t="shared" si="5"/>
        <v>157</v>
      </c>
    </row>
    <row r="13" spans="1:31" s="94" customFormat="1" ht="21.75" customHeight="1">
      <c r="A13" s="95">
        <v>9</v>
      </c>
      <c r="B13" s="99" t="s">
        <v>22</v>
      </c>
      <c r="C13" s="96">
        <v>0</v>
      </c>
      <c r="D13" s="96">
        <v>0</v>
      </c>
      <c r="E13" s="97">
        <v>0</v>
      </c>
      <c r="F13" s="97">
        <v>0</v>
      </c>
      <c r="G13" s="98">
        <v>0</v>
      </c>
      <c r="H13" s="97">
        <v>0</v>
      </c>
      <c r="I13" s="97">
        <v>0</v>
      </c>
      <c r="J13" s="98">
        <v>0</v>
      </c>
      <c r="K13" s="97">
        <v>0</v>
      </c>
      <c r="L13" s="97">
        <v>0</v>
      </c>
      <c r="M13" s="98">
        <v>0</v>
      </c>
      <c r="N13" s="97">
        <v>0</v>
      </c>
      <c r="O13" s="97">
        <v>0</v>
      </c>
      <c r="P13" s="98">
        <v>0</v>
      </c>
      <c r="Q13" s="97">
        <v>0</v>
      </c>
      <c r="R13" s="97">
        <v>0</v>
      </c>
      <c r="S13" s="98">
        <v>0</v>
      </c>
      <c r="T13" s="97">
        <v>0</v>
      </c>
      <c r="U13" s="97">
        <v>0</v>
      </c>
      <c r="V13" s="98">
        <v>0</v>
      </c>
      <c r="W13" s="97">
        <v>0</v>
      </c>
      <c r="X13" s="97">
        <v>0</v>
      </c>
      <c r="Y13" s="98">
        <v>0</v>
      </c>
      <c r="Z13" s="97">
        <v>0</v>
      </c>
      <c r="AA13" s="97">
        <v>0</v>
      </c>
      <c r="AB13" s="98">
        <v>0</v>
      </c>
      <c r="AC13" s="98">
        <f t="shared" si="3"/>
        <v>0</v>
      </c>
      <c r="AD13" s="98">
        <f t="shared" si="4"/>
        <v>0</v>
      </c>
      <c r="AE13" s="98">
        <f t="shared" si="5"/>
        <v>0</v>
      </c>
    </row>
    <row r="14" spans="1:31" s="94" customFormat="1" ht="21.75" customHeight="1">
      <c r="A14" s="95">
        <v>10</v>
      </c>
      <c r="B14" s="99" t="s">
        <v>23</v>
      </c>
      <c r="C14" s="96">
        <v>26</v>
      </c>
      <c r="D14" s="96">
        <v>25</v>
      </c>
      <c r="E14" s="97">
        <v>4555</v>
      </c>
      <c r="F14" s="97">
        <v>3493</v>
      </c>
      <c r="G14" s="98">
        <v>8048</v>
      </c>
      <c r="H14" s="97">
        <v>2660</v>
      </c>
      <c r="I14" s="97">
        <v>2370</v>
      </c>
      <c r="J14" s="98">
        <v>5030</v>
      </c>
      <c r="K14" s="97">
        <v>45517</v>
      </c>
      <c r="L14" s="97">
        <v>43962</v>
      </c>
      <c r="M14" s="98">
        <v>89479</v>
      </c>
      <c r="N14" s="97">
        <v>264968</v>
      </c>
      <c r="O14" s="97">
        <v>211558</v>
      </c>
      <c r="P14" s="98">
        <v>476526</v>
      </c>
      <c r="Q14" s="97">
        <v>6659</v>
      </c>
      <c r="R14" s="97">
        <v>3616</v>
      </c>
      <c r="S14" s="98">
        <v>10275</v>
      </c>
      <c r="T14" s="97">
        <v>19127</v>
      </c>
      <c r="U14" s="97">
        <v>9268</v>
      </c>
      <c r="V14" s="98">
        <v>28395</v>
      </c>
      <c r="W14" s="97">
        <v>2530</v>
      </c>
      <c r="X14" s="97">
        <v>868</v>
      </c>
      <c r="Y14" s="98">
        <v>3398</v>
      </c>
      <c r="Z14" s="97">
        <v>1901</v>
      </c>
      <c r="AA14" s="97">
        <v>747</v>
      </c>
      <c r="AB14" s="98">
        <v>2648</v>
      </c>
      <c r="AC14" s="98">
        <f t="shared" si="3"/>
        <v>347917</v>
      </c>
      <c r="AD14" s="98">
        <f t="shared" si="4"/>
        <v>275882</v>
      </c>
      <c r="AE14" s="98">
        <f t="shared" si="5"/>
        <v>623799</v>
      </c>
    </row>
    <row r="15" spans="1:31" s="94" customFormat="1" ht="21.75" customHeight="1">
      <c r="A15" s="95">
        <v>11</v>
      </c>
      <c r="B15" s="99" t="s">
        <v>24</v>
      </c>
      <c r="C15" s="96">
        <v>2</v>
      </c>
      <c r="D15" s="96">
        <v>2</v>
      </c>
      <c r="E15" s="97">
        <v>20</v>
      </c>
      <c r="F15" s="97">
        <v>29</v>
      </c>
      <c r="G15" s="98">
        <v>49</v>
      </c>
      <c r="H15" s="97">
        <v>0</v>
      </c>
      <c r="I15" s="97">
        <v>0</v>
      </c>
      <c r="J15" s="98">
        <v>0</v>
      </c>
      <c r="K15" s="97">
        <v>2230</v>
      </c>
      <c r="L15" s="97">
        <v>1082</v>
      </c>
      <c r="M15" s="98">
        <v>3312</v>
      </c>
      <c r="N15" s="97">
        <v>2895</v>
      </c>
      <c r="O15" s="97">
        <v>386</v>
      </c>
      <c r="P15" s="98">
        <v>3281</v>
      </c>
      <c r="Q15" s="97">
        <v>506</v>
      </c>
      <c r="R15" s="97">
        <v>32</v>
      </c>
      <c r="S15" s="98">
        <v>538</v>
      </c>
      <c r="T15" s="97">
        <v>31</v>
      </c>
      <c r="U15" s="97">
        <v>20</v>
      </c>
      <c r="V15" s="98">
        <v>51</v>
      </c>
      <c r="W15" s="97">
        <v>1</v>
      </c>
      <c r="X15" s="97">
        <v>3</v>
      </c>
      <c r="Y15" s="98">
        <v>4</v>
      </c>
      <c r="Z15" s="97">
        <v>0</v>
      </c>
      <c r="AA15" s="97">
        <v>0</v>
      </c>
      <c r="AB15" s="98">
        <v>0</v>
      </c>
      <c r="AC15" s="98">
        <f t="shared" si="3"/>
        <v>5683</v>
      </c>
      <c r="AD15" s="98">
        <f t="shared" si="4"/>
        <v>1552</v>
      </c>
      <c r="AE15" s="98">
        <f t="shared" si="5"/>
        <v>7235</v>
      </c>
    </row>
    <row r="16" spans="1:31" s="94" customFormat="1" ht="21.75" customHeight="1">
      <c r="A16" s="95">
        <v>12</v>
      </c>
      <c r="B16" s="99" t="s">
        <v>25</v>
      </c>
      <c r="C16" s="96">
        <v>41</v>
      </c>
      <c r="D16" s="96">
        <v>41</v>
      </c>
      <c r="E16" s="97">
        <v>1290</v>
      </c>
      <c r="F16" s="97">
        <v>700</v>
      </c>
      <c r="G16" s="98">
        <v>1990</v>
      </c>
      <c r="H16" s="97">
        <v>253</v>
      </c>
      <c r="I16" s="97">
        <v>280</v>
      </c>
      <c r="J16" s="98">
        <v>533</v>
      </c>
      <c r="K16" s="97">
        <v>28307</v>
      </c>
      <c r="L16" s="97">
        <v>22328</v>
      </c>
      <c r="M16" s="98">
        <v>50635</v>
      </c>
      <c r="N16" s="97">
        <v>59565</v>
      </c>
      <c r="O16" s="97">
        <v>39344</v>
      </c>
      <c r="P16" s="98">
        <v>98909</v>
      </c>
      <c r="Q16" s="97">
        <v>5392</v>
      </c>
      <c r="R16" s="97">
        <v>2161</v>
      </c>
      <c r="S16" s="98">
        <v>7553</v>
      </c>
      <c r="T16" s="97">
        <v>6014</v>
      </c>
      <c r="U16" s="97">
        <v>2796</v>
      </c>
      <c r="V16" s="98">
        <v>8810</v>
      </c>
      <c r="W16" s="97">
        <v>26</v>
      </c>
      <c r="X16" s="97">
        <v>27</v>
      </c>
      <c r="Y16" s="98">
        <v>53</v>
      </c>
      <c r="Z16" s="97">
        <v>2999</v>
      </c>
      <c r="AA16" s="97">
        <v>2507</v>
      </c>
      <c r="AB16" s="98">
        <v>5506</v>
      </c>
      <c r="AC16" s="98">
        <f t="shared" si="3"/>
        <v>103846</v>
      </c>
      <c r="AD16" s="98">
        <f t="shared" si="4"/>
        <v>70143</v>
      </c>
      <c r="AE16" s="98">
        <f t="shared" si="5"/>
        <v>173989</v>
      </c>
    </row>
    <row r="17" spans="1:31" s="94" customFormat="1" ht="21.75" customHeight="1">
      <c r="A17" s="95">
        <v>13</v>
      </c>
      <c r="B17" s="99" t="s">
        <v>26</v>
      </c>
      <c r="C17" s="96">
        <v>25</v>
      </c>
      <c r="D17" s="96">
        <v>23</v>
      </c>
      <c r="E17" s="97">
        <v>1007</v>
      </c>
      <c r="F17" s="97">
        <v>1105</v>
      </c>
      <c r="G17" s="98">
        <v>2112</v>
      </c>
      <c r="H17" s="97">
        <v>337</v>
      </c>
      <c r="I17" s="97">
        <v>413</v>
      </c>
      <c r="J17" s="98">
        <v>750</v>
      </c>
      <c r="K17" s="97">
        <v>16037</v>
      </c>
      <c r="L17" s="97">
        <v>14403</v>
      </c>
      <c r="M17" s="98">
        <v>30440</v>
      </c>
      <c r="N17" s="97">
        <v>34739</v>
      </c>
      <c r="O17" s="97">
        <v>15991</v>
      </c>
      <c r="P17" s="98">
        <v>50730</v>
      </c>
      <c r="Q17" s="97">
        <v>1846</v>
      </c>
      <c r="R17" s="97">
        <v>533</v>
      </c>
      <c r="S17" s="98">
        <v>2379</v>
      </c>
      <c r="T17" s="97">
        <v>753</v>
      </c>
      <c r="U17" s="97">
        <v>228</v>
      </c>
      <c r="V17" s="98">
        <v>981</v>
      </c>
      <c r="W17" s="97">
        <v>290</v>
      </c>
      <c r="X17" s="97">
        <v>241</v>
      </c>
      <c r="Y17" s="98">
        <v>531</v>
      </c>
      <c r="Z17" s="97">
        <v>1703</v>
      </c>
      <c r="AA17" s="97">
        <v>1453</v>
      </c>
      <c r="AB17" s="98">
        <v>3156</v>
      </c>
      <c r="AC17" s="98">
        <f t="shared" si="3"/>
        <v>56712</v>
      </c>
      <c r="AD17" s="98">
        <f t="shared" si="4"/>
        <v>34367</v>
      </c>
      <c r="AE17" s="98">
        <f t="shared" si="5"/>
        <v>91079</v>
      </c>
    </row>
    <row r="18" spans="1:31" s="94" customFormat="1" ht="21.75" customHeight="1">
      <c r="A18" s="95">
        <v>14</v>
      </c>
      <c r="B18" s="99" t="s">
        <v>27</v>
      </c>
      <c r="C18" s="96">
        <v>22</v>
      </c>
      <c r="D18" s="96">
        <v>21</v>
      </c>
      <c r="E18" s="97">
        <v>472</v>
      </c>
      <c r="F18" s="97">
        <v>409</v>
      </c>
      <c r="G18" s="98">
        <v>881</v>
      </c>
      <c r="H18" s="97">
        <v>175</v>
      </c>
      <c r="I18" s="97">
        <v>240</v>
      </c>
      <c r="J18" s="98">
        <v>415</v>
      </c>
      <c r="K18" s="97">
        <v>9424</v>
      </c>
      <c r="L18" s="97">
        <v>8778</v>
      </c>
      <c r="M18" s="98">
        <v>18202</v>
      </c>
      <c r="N18" s="97">
        <v>20116</v>
      </c>
      <c r="O18" s="97">
        <v>8607</v>
      </c>
      <c r="P18" s="98">
        <v>28723</v>
      </c>
      <c r="Q18" s="97">
        <v>684</v>
      </c>
      <c r="R18" s="97">
        <v>301</v>
      </c>
      <c r="S18" s="98">
        <v>985</v>
      </c>
      <c r="T18" s="97">
        <v>762</v>
      </c>
      <c r="U18" s="97">
        <v>259</v>
      </c>
      <c r="V18" s="98">
        <v>1021</v>
      </c>
      <c r="W18" s="97">
        <v>92</v>
      </c>
      <c r="X18" s="97">
        <v>73</v>
      </c>
      <c r="Y18" s="98">
        <v>165</v>
      </c>
      <c r="Z18" s="97">
        <v>229</v>
      </c>
      <c r="AA18" s="97">
        <v>111</v>
      </c>
      <c r="AB18" s="98">
        <v>340</v>
      </c>
      <c r="AC18" s="98">
        <f t="shared" si="3"/>
        <v>31954</v>
      </c>
      <c r="AD18" s="98">
        <f t="shared" si="4"/>
        <v>18778</v>
      </c>
      <c r="AE18" s="98">
        <f t="shared" si="5"/>
        <v>50732</v>
      </c>
    </row>
    <row r="19" spans="1:31" s="94" customFormat="1" ht="21.75" customHeight="1">
      <c r="A19" s="95">
        <v>15</v>
      </c>
      <c r="B19" s="99" t="s">
        <v>57</v>
      </c>
      <c r="C19" s="96">
        <v>11</v>
      </c>
      <c r="D19" s="96">
        <v>9</v>
      </c>
      <c r="E19" s="97">
        <v>330</v>
      </c>
      <c r="F19" s="97">
        <v>279</v>
      </c>
      <c r="G19" s="98">
        <v>609</v>
      </c>
      <c r="H19" s="97">
        <v>251</v>
      </c>
      <c r="I19" s="97">
        <v>242</v>
      </c>
      <c r="J19" s="98">
        <v>493</v>
      </c>
      <c r="K19" s="97">
        <v>22978</v>
      </c>
      <c r="L19" s="97">
        <v>25345</v>
      </c>
      <c r="M19" s="98">
        <v>48323</v>
      </c>
      <c r="N19" s="97">
        <v>19924</v>
      </c>
      <c r="O19" s="97">
        <v>13430</v>
      </c>
      <c r="P19" s="98">
        <v>33354</v>
      </c>
      <c r="Q19" s="97">
        <v>1058</v>
      </c>
      <c r="R19" s="97">
        <v>472</v>
      </c>
      <c r="S19" s="98">
        <v>1530</v>
      </c>
      <c r="T19" s="97">
        <v>300</v>
      </c>
      <c r="U19" s="97">
        <v>486</v>
      </c>
      <c r="V19" s="98">
        <v>786</v>
      </c>
      <c r="W19" s="97">
        <v>2</v>
      </c>
      <c r="X19" s="97">
        <v>0</v>
      </c>
      <c r="Y19" s="98">
        <v>2</v>
      </c>
      <c r="Z19" s="97">
        <v>36</v>
      </c>
      <c r="AA19" s="97">
        <v>14</v>
      </c>
      <c r="AB19" s="98">
        <v>50</v>
      </c>
      <c r="AC19" s="98">
        <f t="shared" si="3"/>
        <v>44879</v>
      </c>
      <c r="AD19" s="98">
        <f t="shared" si="4"/>
        <v>40268</v>
      </c>
      <c r="AE19" s="98">
        <f t="shared" si="5"/>
        <v>85147</v>
      </c>
    </row>
    <row r="20" spans="1:31" s="94" customFormat="1" ht="21.75" customHeight="1">
      <c r="A20" s="95">
        <v>16</v>
      </c>
      <c r="B20" s="99" t="s">
        <v>29</v>
      </c>
      <c r="C20" s="96">
        <v>12</v>
      </c>
      <c r="D20" s="96">
        <v>12</v>
      </c>
      <c r="E20" s="97">
        <v>247</v>
      </c>
      <c r="F20" s="97">
        <v>141</v>
      </c>
      <c r="G20" s="98">
        <v>388</v>
      </c>
      <c r="H20" s="97">
        <v>78</v>
      </c>
      <c r="I20" s="97">
        <v>132</v>
      </c>
      <c r="J20" s="98">
        <v>210</v>
      </c>
      <c r="K20" s="97">
        <v>17196</v>
      </c>
      <c r="L20" s="97">
        <v>11958</v>
      </c>
      <c r="M20" s="98">
        <v>29154</v>
      </c>
      <c r="N20" s="97">
        <v>16608</v>
      </c>
      <c r="O20" s="97">
        <v>5963</v>
      </c>
      <c r="P20" s="98">
        <v>22571</v>
      </c>
      <c r="Q20" s="97">
        <v>2056</v>
      </c>
      <c r="R20" s="97">
        <v>551</v>
      </c>
      <c r="S20" s="98">
        <v>2607</v>
      </c>
      <c r="T20" s="97">
        <v>144</v>
      </c>
      <c r="U20" s="97">
        <v>504</v>
      </c>
      <c r="V20" s="98">
        <v>648</v>
      </c>
      <c r="W20" s="97">
        <v>1</v>
      </c>
      <c r="X20" s="97">
        <v>24</v>
      </c>
      <c r="Y20" s="98">
        <v>25</v>
      </c>
      <c r="Z20" s="97">
        <v>1005</v>
      </c>
      <c r="AA20" s="97">
        <v>468</v>
      </c>
      <c r="AB20" s="98">
        <v>1473</v>
      </c>
      <c r="AC20" s="98">
        <f t="shared" si="3"/>
        <v>37335</v>
      </c>
      <c r="AD20" s="98">
        <f t="shared" si="4"/>
        <v>19741</v>
      </c>
      <c r="AE20" s="98">
        <f t="shared" si="5"/>
        <v>57076</v>
      </c>
    </row>
    <row r="21" spans="1:31" s="94" customFormat="1" ht="21.75" customHeight="1">
      <c r="A21" s="95">
        <v>17</v>
      </c>
      <c r="B21" s="99" t="s">
        <v>30</v>
      </c>
      <c r="C21" s="96">
        <v>45</v>
      </c>
      <c r="D21" s="96">
        <v>45</v>
      </c>
      <c r="E21" s="97">
        <v>4314</v>
      </c>
      <c r="F21" s="97">
        <v>2432</v>
      </c>
      <c r="G21" s="98">
        <v>6746</v>
      </c>
      <c r="H21" s="97">
        <v>351</v>
      </c>
      <c r="I21" s="97">
        <v>397</v>
      </c>
      <c r="J21" s="98">
        <v>748</v>
      </c>
      <c r="K21" s="97">
        <v>78693</v>
      </c>
      <c r="L21" s="97">
        <v>74760</v>
      </c>
      <c r="M21" s="98">
        <v>153453</v>
      </c>
      <c r="N21" s="97">
        <v>78906</v>
      </c>
      <c r="O21" s="97">
        <v>83648</v>
      </c>
      <c r="P21" s="98">
        <v>162554</v>
      </c>
      <c r="Q21" s="97">
        <v>3783</v>
      </c>
      <c r="R21" s="97">
        <v>2574</v>
      </c>
      <c r="S21" s="98">
        <v>6357</v>
      </c>
      <c r="T21" s="97">
        <v>1646</v>
      </c>
      <c r="U21" s="97">
        <v>1203</v>
      </c>
      <c r="V21" s="98">
        <v>2849</v>
      </c>
      <c r="W21" s="97">
        <v>584</v>
      </c>
      <c r="X21" s="97">
        <v>454</v>
      </c>
      <c r="Y21" s="98">
        <v>1038</v>
      </c>
      <c r="Z21" s="97">
        <v>1058</v>
      </c>
      <c r="AA21" s="97">
        <v>860</v>
      </c>
      <c r="AB21" s="98">
        <v>1918</v>
      </c>
      <c r="AC21" s="98">
        <f t="shared" si="3"/>
        <v>169335</v>
      </c>
      <c r="AD21" s="98">
        <f t="shared" si="4"/>
        <v>166328</v>
      </c>
      <c r="AE21" s="98">
        <f t="shared" si="5"/>
        <v>335663</v>
      </c>
    </row>
    <row r="22" spans="1:31" s="94" customFormat="1" ht="21.75" customHeight="1">
      <c r="A22" s="95">
        <v>18</v>
      </c>
      <c r="B22" s="99" t="s">
        <v>31</v>
      </c>
      <c r="C22" s="96">
        <v>17</v>
      </c>
      <c r="D22" s="96">
        <v>17</v>
      </c>
      <c r="E22" s="97">
        <v>1314</v>
      </c>
      <c r="F22" s="97">
        <v>1501</v>
      </c>
      <c r="G22" s="98">
        <v>2815</v>
      </c>
      <c r="H22" s="97">
        <v>227</v>
      </c>
      <c r="I22" s="97">
        <v>443</v>
      </c>
      <c r="J22" s="98">
        <v>670</v>
      </c>
      <c r="K22" s="97">
        <v>14329</v>
      </c>
      <c r="L22" s="97">
        <v>20344</v>
      </c>
      <c r="M22" s="98">
        <v>34673</v>
      </c>
      <c r="N22" s="97">
        <v>41888</v>
      </c>
      <c r="O22" s="97">
        <v>41690</v>
      </c>
      <c r="P22" s="98">
        <v>83578</v>
      </c>
      <c r="Q22" s="97">
        <v>10108</v>
      </c>
      <c r="R22" s="97">
        <v>562</v>
      </c>
      <c r="S22" s="98">
        <v>10670</v>
      </c>
      <c r="T22" s="97">
        <v>272</v>
      </c>
      <c r="U22" s="97">
        <v>179</v>
      </c>
      <c r="V22" s="98">
        <v>451</v>
      </c>
      <c r="W22" s="97">
        <v>198</v>
      </c>
      <c r="X22" s="97">
        <v>37</v>
      </c>
      <c r="Y22" s="98">
        <v>235</v>
      </c>
      <c r="Z22" s="97">
        <v>394</v>
      </c>
      <c r="AA22" s="97">
        <v>430</v>
      </c>
      <c r="AB22" s="98">
        <v>824</v>
      </c>
      <c r="AC22" s="98">
        <f t="shared" si="3"/>
        <v>68730</v>
      </c>
      <c r="AD22" s="98">
        <f t="shared" si="4"/>
        <v>65186</v>
      </c>
      <c r="AE22" s="98">
        <f t="shared" si="5"/>
        <v>133916</v>
      </c>
    </row>
    <row r="23" spans="1:31" s="94" customFormat="1" ht="21.75" customHeight="1">
      <c r="A23" s="95">
        <v>19</v>
      </c>
      <c r="B23" s="99" t="s">
        <v>32</v>
      </c>
      <c r="C23" s="96">
        <v>0</v>
      </c>
      <c r="D23" s="96">
        <v>0</v>
      </c>
      <c r="E23" s="97">
        <v>0</v>
      </c>
      <c r="F23" s="97">
        <v>0</v>
      </c>
      <c r="G23" s="98">
        <v>0</v>
      </c>
      <c r="H23" s="97">
        <v>0</v>
      </c>
      <c r="I23" s="97">
        <v>0</v>
      </c>
      <c r="J23" s="98">
        <v>0</v>
      </c>
      <c r="K23" s="97">
        <v>6</v>
      </c>
      <c r="L23" s="97">
        <v>19</v>
      </c>
      <c r="M23" s="98">
        <v>25</v>
      </c>
      <c r="N23" s="97">
        <v>218</v>
      </c>
      <c r="O23" s="97">
        <v>560</v>
      </c>
      <c r="P23" s="98">
        <v>778</v>
      </c>
      <c r="Q23" s="97">
        <v>0</v>
      </c>
      <c r="R23" s="97">
        <v>0</v>
      </c>
      <c r="S23" s="98">
        <v>0</v>
      </c>
      <c r="T23" s="97">
        <v>0</v>
      </c>
      <c r="U23" s="97">
        <v>0</v>
      </c>
      <c r="V23" s="98">
        <v>0</v>
      </c>
      <c r="W23" s="97">
        <v>0</v>
      </c>
      <c r="X23" s="97">
        <v>0</v>
      </c>
      <c r="Y23" s="98">
        <v>0</v>
      </c>
      <c r="Z23" s="97">
        <v>0</v>
      </c>
      <c r="AA23" s="97">
        <v>0</v>
      </c>
      <c r="AB23" s="98">
        <v>0</v>
      </c>
      <c r="AC23" s="98">
        <f t="shared" si="3"/>
        <v>224</v>
      </c>
      <c r="AD23" s="98">
        <f t="shared" si="4"/>
        <v>579</v>
      </c>
      <c r="AE23" s="98">
        <f t="shared" si="5"/>
        <v>803</v>
      </c>
    </row>
    <row r="24" spans="1:31" s="94" customFormat="1" ht="21.75" customHeight="1">
      <c r="A24" s="95">
        <v>20</v>
      </c>
      <c r="B24" s="99" t="s">
        <v>33</v>
      </c>
      <c r="C24" s="96">
        <v>36</v>
      </c>
      <c r="D24" s="96">
        <v>34</v>
      </c>
      <c r="E24" s="97">
        <v>1157</v>
      </c>
      <c r="F24" s="97">
        <v>543</v>
      </c>
      <c r="G24" s="98">
        <v>1700</v>
      </c>
      <c r="H24" s="97">
        <v>1054</v>
      </c>
      <c r="I24" s="97">
        <v>897</v>
      </c>
      <c r="J24" s="98">
        <v>1951</v>
      </c>
      <c r="K24" s="97">
        <v>37889</v>
      </c>
      <c r="L24" s="97">
        <v>16005</v>
      </c>
      <c r="M24" s="98">
        <v>53894</v>
      </c>
      <c r="N24" s="97">
        <v>170535</v>
      </c>
      <c r="O24" s="97">
        <v>60369</v>
      </c>
      <c r="P24" s="98">
        <v>230904</v>
      </c>
      <c r="Q24" s="97">
        <v>66580</v>
      </c>
      <c r="R24" s="97">
        <v>4154</v>
      </c>
      <c r="S24" s="98">
        <v>70734</v>
      </c>
      <c r="T24" s="97">
        <v>77353</v>
      </c>
      <c r="U24" s="97">
        <v>13125</v>
      </c>
      <c r="V24" s="98">
        <v>90478</v>
      </c>
      <c r="W24" s="97">
        <v>374</v>
      </c>
      <c r="X24" s="97">
        <v>228</v>
      </c>
      <c r="Y24" s="98">
        <v>602</v>
      </c>
      <c r="Z24" s="97">
        <v>785</v>
      </c>
      <c r="AA24" s="97">
        <v>321</v>
      </c>
      <c r="AB24" s="98">
        <v>1106</v>
      </c>
      <c r="AC24" s="98">
        <f t="shared" si="3"/>
        <v>355727</v>
      </c>
      <c r="AD24" s="98">
        <f t="shared" si="4"/>
        <v>95642</v>
      </c>
      <c r="AE24" s="98">
        <f t="shared" si="5"/>
        <v>451369</v>
      </c>
    </row>
    <row r="25" spans="1:31" s="94" customFormat="1" ht="21.75" customHeight="1">
      <c r="A25" s="95">
        <v>21</v>
      </c>
      <c r="B25" s="99" t="s">
        <v>34</v>
      </c>
      <c r="C25" s="96">
        <v>45</v>
      </c>
      <c r="D25" s="96">
        <v>45</v>
      </c>
      <c r="E25" s="97">
        <v>2394</v>
      </c>
      <c r="F25" s="97">
        <v>1402</v>
      </c>
      <c r="G25" s="98">
        <v>3796</v>
      </c>
      <c r="H25" s="97">
        <v>1246</v>
      </c>
      <c r="I25" s="97">
        <v>789</v>
      </c>
      <c r="J25" s="98">
        <v>2035</v>
      </c>
      <c r="K25" s="97">
        <v>81664</v>
      </c>
      <c r="L25" s="97">
        <v>44692</v>
      </c>
      <c r="M25" s="98">
        <v>126356</v>
      </c>
      <c r="N25" s="97">
        <v>283566</v>
      </c>
      <c r="O25" s="97">
        <v>174012</v>
      </c>
      <c r="P25" s="98">
        <v>457578</v>
      </c>
      <c r="Q25" s="97">
        <v>7372</v>
      </c>
      <c r="R25" s="97">
        <v>2821</v>
      </c>
      <c r="S25" s="98">
        <v>10193</v>
      </c>
      <c r="T25" s="97">
        <v>15871</v>
      </c>
      <c r="U25" s="97">
        <v>6810</v>
      </c>
      <c r="V25" s="98">
        <v>22681</v>
      </c>
      <c r="W25" s="97">
        <v>1130</v>
      </c>
      <c r="X25" s="97">
        <v>939</v>
      </c>
      <c r="Y25" s="98">
        <v>2069</v>
      </c>
      <c r="Z25" s="97">
        <v>1250</v>
      </c>
      <c r="AA25" s="97">
        <v>847</v>
      </c>
      <c r="AB25" s="98">
        <v>2097</v>
      </c>
      <c r="AC25" s="98">
        <f t="shared" si="3"/>
        <v>394493</v>
      </c>
      <c r="AD25" s="98">
        <f t="shared" si="4"/>
        <v>232312</v>
      </c>
      <c r="AE25" s="98">
        <f t="shared" si="5"/>
        <v>626805</v>
      </c>
    </row>
    <row r="26" spans="1:31" s="94" customFormat="1" ht="21.75" customHeight="1">
      <c r="A26" s="95">
        <v>22</v>
      </c>
      <c r="B26" s="99" t="s">
        <v>35</v>
      </c>
      <c r="C26" s="96">
        <v>3</v>
      </c>
      <c r="D26" s="96">
        <v>3</v>
      </c>
      <c r="E26" s="97">
        <v>456</v>
      </c>
      <c r="F26" s="97">
        <v>445</v>
      </c>
      <c r="G26" s="98">
        <v>901</v>
      </c>
      <c r="H26" s="97">
        <v>0</v>
      </c>
      <c r="I26" s="97">
        <v>0</v>
      </c>
      <c r="J26" s="98">
        <v>0</v>
      </c>
      <c r="K26" s="97">
        <v>1709</v>
      </c>
      <c r="L26" s="97">
        <v>1747</v>
      </c>
      <c r="M26" s="98">
        <v>3456</v>
      </c>
      <c r="N26" s="97">
        <v>2278</v>
      </c>
      <c r="O26" s="97">
        <v>1483</v>
      </c>
      <c r="P26" s="98">
        <v>3761</v>
      </c>
      <c r="Q26" s="97">
        <v>44</v>
      </c>
      <c r="R26" s="97">
        <v>16</v>
      </c>
      <c r="S26" s="98">
        <v>60</v>
      </c>
      <c r="T26" s="97">
        <v>5</v>
      </c>
      <c r="U26" s="97">
        <v>8</v>
      </c>
      <c r="V26" s="98">
        <v>13</v>
      </c>
      <c r="W26" s="97">
        <v>0</v>
      </c>
      <c r="X26" s="97">
        <v>0</v>
      </c>
      <c r="Y26" s="98">
        <v>0</v>
      </c>
      <c r="Z26" s="97">
        <v>0</v>
      </c>
      <c r="AA26" s="97">
        <v>0</v>
      </c>
      <c r="AB26" s="98">
        <v>0</v>
      </c>
      <c r="AC26" s="98">
        <f t="shared" si="3"/>
        <v>4492</v>
      </c>
      <c r="AD26" s="98">
        <f t="shared" si="4"/>
        <v>3699</v>
      </c>
      <c r="AE26" s="98">
        <f t="shared" si="5"/>
        <v>8191</v>
      </c>
    </row>
    <row r="27" spans="1:31" s="94" customFormat="1" ht="21.75" customHeight="1">
      <c r="A27" s="95">
        <v>23</v>
      </c>
      <c r="B27" s="99" t="s">
        <v>36</v>
      </c>
      <c r="C27" s="96">
        <v>10</v>
      </c>
      <c r="D27" s="96">
        <v>7</v>
      </c>
      <c r="E27" s="97">
        <v>145</v>
      </c>
      <c r="F27" s="97">
        <v>147</v>
      </c>
      <c r="G27" s="98">
        <v>292</v>
      </c>
      <c r="H27" s="97">
        <v>27</v>
      </c>
      <c r="I27" s="97">
        <v>25</v>
      </c>
      <c r="J27" s="98">
        <v>52</v>
      </c>
      <c r="K27" s="97">
        <v>1783</v>
      </c>
      <c r="L27" s="97">
        <v>2381</v>
      </c>
      <c r="M27" s="98">
        <v>4164</v>
      </c>
      <c r="N27" s="97">
        <v>2472</v>
      </c>
      <c r="O27" s="97">
        <v>2125</v>
      </c>
      <c r="P27" s="98">
        <v>4597</v>
      </c>
      <c r="Q27" s="97">
        <v>185</v>
      </c>
      <c r="R27" s="97">
        <v>80</v>
      </c>
      <c r="S27" s="98">
        <v>265</v>
      </c>
      <c r="T27" s="97">
        <v>29</v>
      </c>
      <c r="U27" s="97">
        <v>34</v>
      </c>
      <c r="V27" s="98">
        <v>63</v>
      </c>
      <c r="W27" s="97">
        <v>356</v>
      </c>
      <c r="X27" s="97">
        <v>341</v>
      </c>
      <c r="Y27" s="98">
        <v>697</v>
      </c>
      <c r="Z27" s="97">
        <v>0</v>
      </c>
      <c r="AA27" s="97">
        <v>0</v>
      </c>
      <c r="AB27" s="98">
        <v>0</v>
      </c>
      <c r="AC27" s="98">
        <f t="shared" si="3"/>
        <v>4997</v>
      </c>
      <c r="AD27" s="98">
        <f t="shared" si="4"/>
        <v>5133</v>
      </c>
      <c r="AE27" s="98">
        <f t="shared" si="5"/>
        <v>10130</v>
      </c>
    </row>
    <row r="28" spans="1:31" s="94" customFormat="1" ht="21.75" customHeight="1">
      <c r="A28" s="95">
        <v>24</v>
      </c>
      <c r="B28" s="99" t="s">
        <v>37</v>
      </c>
      <c r="C28" s="96">
        <v>3</v>
      </c>
      <c r="D28" s="96">
        <v>3</v>
      </c>
      <c r="E28" s="97">
        <v>60</v>
      </c>
      <c r="F28" s="97">
        <v>85</v>
      </c>
      <c r="G28" s="98">
        <v>145</v>
      </c>
      <c r="H28" s="97">
        <v>20</v>
      </c>
      <c r="I28" s="97">
        <v>36</v>
      </c>
      <c r="J28" s="98">
        <v>56</v>
      </c>
      <c r="K28" s="97">
        <v>1297</v>
      </c>
      <c r="L28" s="97">
        <v>1224</v>
      </c>
      <c r="M28" s="98">
        <v>2521</v>
      </c>
      <c r="N28" s="97">
        <v>2265</v>
      </c>
      <c r="O28" s="97">
        <v>1820</v>
      </c>
      <c r="P28" s="98">
        <v>4085</v>
      </c>
      <c r="Q28" s="97">
        <v>60</v>
      </c>
      <c r="R28" s="97">
        <v>7</v>
      </c>
      <c r="S28" s="98">
        <v>67</v>
      </c>
      <c r="T28" s="97">
        <v>247</v>
      </c>
      <c r="U28" s="97">
        <v>194</v>
      </c>
      <c r="V28" s="98">
        <v>441</v>
      </c>
      <c r="W28" s="97">
        <v>0</v>
      </c>
      <c r="X28" s="97">
        <v>0</v>
      </c>
      <c r="Y28" s="98">
        <v>0</v>
      </c>
      <c r="Z28" s="97">
        <v>0</v>
      </c>
      <c r="AA28" s="97">
        <v>0</v>
      </c>
      <c r="AB28" s="98">
        <v>0</v>
      </c>
      <c r="AC28" s="98">
        <f t="shared" si="3"/>
        <v>3949</v>
      </c>
      <c r="AD28" s="98">
        <f t="shared" si="4"/>
        <v>3366</v>
      </c>
      <c r="AE28" s="98">
        <f t="shared" si="5"/>
        <v>7315</v>
      </c>
    </row>
    <row r="29" spans="1:31" s="94" customFormat="1" ht="21.75" customHeight="1">
      <c r="A29" s="95">
        <v>25</v>
      </c>
      <c r="B29" s="99" t="s">
        <v>38</v>
      </c>
      <c r="C29" s="96">
        <v>4</v>
      </c>
      <c r="D29" s="96">
        <v>4</v>
      </c>
      <c r="E29" s="97">
        <v>67</v>
      </c>
      <c r="F29" s="97">
        <v>60</v>
      </c>
      <c r="G29" s="98">
        <v>127</v>
      </c>
      <c r="H29" s="97">
        <v>0</v>
      </c>
      <c r="I29" s="97">
        <v>0</v>
      </c>
      <c r="J29" s="98">
        <v>0</v>
      </c>
      <c r="K29" s="97">
        <v>7767</v>
      </c>
      <c r="L29" s="97">
        <v>1240</v>
      </c>
      <c r="M29" s="98">
        <v>9007</v>
      </c>
      <c r="N29" s="97">
        <v>2263</v>
      </c>
      <c r="O29" s="97">
        <v>854</v>
      </c>
      <c r="P29" s="98">
        <v>3117</v>
      </c>
      <c r="Q29" s="97">
        <v>10</v>
      </c>
      <c r="R29" s="97">
        <v>10</v>
      </c>
      <c r="S29" s="98">
        <v>20</v>
      </c>
      <c r="T29" s="97">
        <v>4</v>
      </c>
      <c r="U29" s="97">
        <v>10</v>
      </c>
      <c r="V29" s="98">
        <v>14</v>
      </c>
      <c r="W29" s="97">
        <v>0</v>
      </c>
      <c r="X29" s="97">
        <v>0</v>
      </c>
      <c r="Y29" s="98">
        <v>0</v>
      </c>
      <c r="Z29" s="97">
        <v>0</v>
      </c>
      <c r="AA29" s="97">
        <v>0</v>
      </c>
      <c r="AB29" s="98">
        <v>0</v>
      </c>
      <c r="AC29" s="98">
        <f t="shared" si="3"/>
        <v>10111</v>
      </c>
      <c r="AD29" s="98">
        <f t="shared" si="4"/>
        <v>2174</v>
      </c>
      <c r="AE29" s="98">
        <f t="shared" si="5"/>
        <v>12285</v>
      </c>
    </row>
    <row r="30" spans="1:31" s="94" customFormat="1" ht="21.75" customHeight="1">
      <c r="A30" s="95">
        <v>26</v>
      </c>
      <c r="B30" s="99" t="s">
        <v>39</v>
      </c>
      <c r="C30" s="96">
        <v>19</v>
      </c>
      <c r="D30" s="96">
        <v>19</v>
      </c>
      <c r="E30" s="97">
        <v>443</v>
      </c>
      <c r="F30" s="97">
        <v>239</v>
      </c>
      <c r="G30" s="98">
        <v>682</v>
      </c>
      <c r="H30" s="97">
        <v>338</v>
      </c>
      <c r="I30" s="97">
        <v>460</v>
      </c>
      <c r="J30" s="98">
        <v>798</v>
      </c>
      <c r="K30" s="97">
        <v>13215</v>
      </c>
      <c r="L30" s="97">
        <v>11967</v>
      </c>
      <c r="M30" s="98">
        <v>25182</v>
      </c>
      <c r="N30" s="97">
        <v>30574</v>
      </c>
      <c r="O30" s="97">
        <v>18334</v>
      </c>
      <c r="P30" s="98">
        <v>48908</v>
      </c>
      <c r="Q30" s="97">
        <v>817</v>
      </c>
      <c r="R30" s="97">
        <v>295</v>
      </c>
      <c r="S30" s="98">
        <v>1112</v>
      </c>
      <c r="T30" s="97">
        <v>119</v>
      </c>
      <c r="U30" s="97">
        <v>97</v>
      </c>
      <c r="V30" s="98">
        <v>216</v>
      </c>
      <c r="W30" s="97">
        <v>49</v>
      </c>
      <c r="X30" s="97">
        <v>51</v>
      </c>
      <c r="Y30" s="98">
        <v>100</v>
      </c>
      <c r="Z30" s="97">
        <v>321</v>
      </c>
      <c r="AA30" s="97">
        <v>166</v>
      </c>
      <c r="AB30" s="98">
        <v>487</v>
      </c>
      <c r="AC30" s="98">
        <f t="shared" si="3"/>
        <v>45876</v>
      </c>
      <c r="AD30" s="98">
        <f t="shared" si="4"/>
        <v>31609</v>
      </c>
      <c r="AE30" s="98">
        <f t="shared" si="5"/>
        <v>77485</v>
      </c>
    </row>
    <row r="31" spans="1:31" s="94" customFormat="1" ht="21.75" customHeight="1">
      <c r="A31" s="95">
        <v>27</v>
      </c>
      <c r="B31" s="99" t="s">
        <v>40</v>
      </c>
      <c r="C31" s="96">
        <v>4</v>
      </c>
      <c r="D31" s="96">
        <v>4</v>
      </c>
      <c r="E31" s="97">
        <v>245</v>
      </c>
      <c r="F31" s="97">
        <v>111</v>
      </c>
      <c r="G31" s="98">
        <v>356</v>
      </c>
      <c r="H31" s="97">
        <v>0</v>
      </c>
      <c r="I31" s="97">
        <v>0</v>
      </c>
      <c r="J31" s="98">
        <v>0</v>
      </c>
      <c r="K31" s="97">
        <v>5769</v>
      </c>
      <c r="L31" s="97">
        <v>3392</v>
      </c>
      <c r="M31" s="98">
        <v>9161</v>
      </c>
      <c r="N31" s="97">
        <v>2141</v>
      </c>
      <c r="O31" s="97">
        <v>2545</v>
      </c>
      <c r="P31" s="98">
        <v>4686</v>
      </c>
      <c r="Q31" s="97">
        <v>179</v>
      </c>
      <c r="R31" s="97">
        <v>138</v>
      </c>
      <c r="S31" s="98">
        <v>317</v>
      </c>
      <c r="T31" s="97">
        <v>0</v>
      </c>
      <c r="U31" s="97">
        <v>0</v>
      </c>
      <c r="V31" s="98">
        <v>0</v>
      </c>
      <c r="W31" s="97">
        <v>0</v>
      </c>
      <c r="X31" s="97">
        <v>4</v>
      </c>
      <c r="Y31" s="98">
        <v>4</v>
      </c>
      <c r="Z31" s="97">
        <v>400</v>
      </c>
      <c r="AA31" s="97">
        <v>317</v>
      </c>
      <c r="AB31" s="98">
        <v>717</v>
      </c>
      <c r="AC31" s="98">
        <f t="shared" si="3"/>
        <v>8734</v>
      </c>
      <c r="AD31" s="98">
        <f t="shared" si="4"/>
        <v>6507</v>
      </c>
      <c r="AE31" s="98">
        <f t="shared" si="5"/>
        <v>15241</v>
      </c>
    </row>
    <row r="32" spans="1:31" s="94" customFormat="1" ht="21.75" customHeight="1">
      <c r="A32" s="95">
        <v>28</v>
      </c>
      <c r="B32" s="99" t="s">
        <v>41</v>
      </c>
      <c r="C32" s="96">
        <v>19</v>
      </c>
      <c r="D32" s="96">
        <v>18</v>
      </c>
      <c r="E32" s="97">
        <v>1006</v>
      </c>
      <c r="F32" s="97">
        <v>1023</v>
      </c>
      <c r="G32" s="98">
        <v>2029</v>
      </c>
      <c r="H32" s="97">
        <v>200</v>
      </c>
      <c r="I32" s="97">
        <v>416</v>
      </c>
      <c r="J32" s="98">
        <v>616</v>
      </c>
      <c r="K32" s="97">
        <v>12896</v>
      </c>
      <c r="L32" s="97">
        <v>15726</v>
      </c>
      <c r="M32" s="98">
        <v>28622</v>
      </c>
      <c r="N32" s="97">
        <v>44000</v>
      </c>
      <c r="O32" s="97">
        <v>31111</v>
      </c>
      <c r="P32" s="98">
        <v>75111</v>
      </c>
      <c r="Q32" s="97">
        <v>422</v>
      </c>
      <c r="R32" s="97">
        <v>470</v>
      </c>
      <c r="S32" s="98">
        <v>892</v>
      </c>
      <c r="T32" s="97">
        <v>3681</v>
      </c>
      <c r="U32" s="97">
        <v>1001</v>
      </c>
      <c r="V32" s="98">
        <v>4682</v>
      </c>
      <c r="W32" s="97">
        <v>1098</v>
      </c>
      <c r="X32" s="97">
        <v>338</v>
      </c>
      <c r="Y32" s="98">
        <v>1436</v>
      </c>
      <c r="Z32" s="97">
        <v>855</v>
      </c>
      <c r="AA32" s="97">
        <v>634</v>
      </c>
      <c r="AB32" s="98">
        <v>1489</v>
      </c>
      <c r="AC32" s="98">
        <f t="shared" si="3"/>
        <v>64158</v>
      </c>
      <c r="AD32" s="98">
        <f t="shared" si="4"/>
        <v>50719</v>
      </c>
      <c r="AE32" s="98">
        <f t="shared" si="5"/>
        <v>114877</v>
      </c>
    </row>
    <row r="33" spans="1:32" s="94" customFormat="1" ht="21.75" customHeight="1">
      <c r="A33" s="95">
        <v>29</v>
      </c>
      <c r="B33" s="99" t="s">
        <v>42</v>
      </c>
      <c r="C33" s="96">
        <v>46</v>
      </c>
      <c r="D33" s="96">
        <v>40</v>
      </c>
      <c r="E33" s="97">
        <v>1502</v>
      </c>
      <c r="F33" s="97">
        <v>1257</v>
      </c>
      <c r="G33" s="98">
        <v>2759</v>
      </c>
      <c r="H33" s="97">
        <v>540</v>
      </c>
      <c r="I33" s="97">
        <v>472</v>
      </c>
      <c r="J33" s="98">
        <v>1012</v>
      </c>
      <c r="K33" s="97">
        <v>30051</v>
      </c>
      <c r="L33" s="97">
        <v>19938</v>
      </c>
      <c r="M33" s="98">
        <v>49989</v>
      </c>
      <c r="N33" s="97">
        <v>57286</v>
      </c>
      <c r="O33" s="97">
        <v>32867</v>
      </c>
      <c r="P33" s="98">
        <v>90153</v>
      </c>
      <c r="Q33" s="97">
        <v>3941</v>
      </c>
      <c r="R33" s="97">
        <v>1290</v>
      </c>
      <c r="S33" s="98">
        <v>5231</v>
      </c>
      <c r="T33" s="97">
        <v>8998</v>
      </c>
      <c r="U33" s="97">
        <v>2748</v>
      </c>
      <c r="V33" s="98">
        <v>11746</v>
      </c>
      <c r="W33" s="97">
        <v>314</v>
      </c>
      <c r="X33" s="97">
        <v>159</v>
      </c>
      <c r="Y33" s="98">
        <v>473</v>
      </c>
      <c r="Z33" s="97">
        <v>2956</v>
      </c>
      <c r="AA33" s="97">
        <v>1020</v>
      </c>
      <c r="AB33" s="98">
        <v>3976</v>
      </c>
      <c r="AC33" s="98">
        <f t="shared" si="3"/>
        <v>105588</v>
      </c>
      <c r="AD33" s="98">
        <f t="shared" si="4"/>
        <v>59751</v>
      </c>
      <c r="AE33" s="98">
        <f t="shared" si="5"/>
        <v>165339</v>
      </c>
    </row>
    <row r="34" spans="1:32" s="94" customFormat="1" ht="21.75" customHeight="1">
      <c r="A34" s="95">
        <v>30</v>
      </c>
      <c r="B34" s="99" t="s">
        <v>43</v>
      </c>
      <c r="C34" s="96">
        <v>6</v>
      </c>
      <c r="D34" s="96">
        <v>6</v>
      </c>
      <c r="E34" s="97">
        <v>10</v>
      </c>
      <c r="F34" s="97">
        <v>7</v>
      </c>
      <c r="G34" s="98">
        <v>17</v>
      </c>
      <c r="H34" s="97">
        <v>39</v>
      </c>
      <c r="I34" s="97">
        <v>32</v>
      </c>
      <c r="J34" s="98">
        <v>71</v>
      </c>
      <c r="K34" s="97">
        <v>1873</v>
      </c>
      <c r="L34" s="97">
        <v>2186</v>
      </c>
      <c r="M34" s="98">
        <v>4059</v>
      </c>
      <c r="N34" s="97">
        <v>3939</v>
      </c>
      <c r="O34" s="97">
        <v>4064</v>
      </c>
      <c r="P34" s="98">
        <v>8003</v>
      </c>
      <c r="Q34" s="97">
        <v>19</v>
      </c>
      <c r="R34" s="97">
        <v>13</v>
      </c>
      <c r="S34" s="98">
        <v>32</v>
      </c>
      <c r="T34" s="97">
        <v>94</v>
      </c>
      <c r="U34" s="97">
        <v>215</v>
      </c>
      <c r="V34" s="98">
        <v>309</v>
      </c>
      <c r="W34" s="97">
        <v>0</v>
      </c>
      <c r="X34" s="97">
        <v>0</v>
      </c>
      <c r="Y34" s="98">
        <v>0</v>
      </c>
      <c r="Z34" s="97">
        <v>97</v>
      </c>
      <c r="AA34" s="97">
        <v>68</v>
      </c>
      <c r="AB34" s="98">
        <v>165</v>
      </c>
      <c r="AC34" s="98">
        <f t="shared" si="3"/>
        <v>6071</v>
      </c>
      <c r="AD34" s="98">
        <f t="shared" si="4"/>
        <v>6585</v>
      </c>
      <c r="AE34" s="98">
        <f t="shared" si="5"/>
        <v>12656</v>
      </c>
    </row>
    <row r="35" spans="1:32" s="94" customFormat="1" ht="21.75" customHeight="1">
      <c r="A35" s="95">
        <v>31</v>
      </c>
      <c r="B35" s="99" t="s">
        <v>44</v>
      </c>
      <c r="C35" s="96">
        <v>56</v>
      </c>
      <c r="D35" s="96">
        <v>55</v>
      </c>
      <c r="E35" s="97">
        <v>5907</v>
      </c>
      <c r="F35" s="97">
        <v>3856</v>
      </c>
      <c r="G35" s="98">
        <v>9763</v>
      </c>
      <c r="H35" s="97">
        <v>1505</v>
      </c>
      <c r="I35" s="97">
        <v>2051</v>
      </c>
      <c r="J35" s="98">
        <v>3556</v>
      </c>
      <c r="K35" s="97">
        <v>136000</v>
      </c>
      <c r="L35" s="97">
        <v>139235</v>
      </c>
      <c r="M35" s="98">
        <v>275235</v>
      </c>
      <c r="N35" s="97">
        <v>309531</v>
      </c>
      <c r="O35" s="97">
        <v>232813</v>
      </c>
      <c r="P35" s="98">
        <v>542344</v>
      </c>
      <c r="Q35" s="97">
        <v>6161</v>
      </c>
      <c r="R35" s="97">
        <v>2297</v>
      </c>
      <c r="S35" s="98">
        <v>8458</v>
      </c>
      <c r="T35" s="97">
        <v>8286</v>
      </c>
      <c r="U35" s="97">
        <v>7187</v>
      </c>
      <c r="V35" s="98">
        <v>15473</v>
      </c>
      <c r="W35" s="97">
        <v>5140</v>
      </c>
      <c r="X35" s="97">
        <v>4778</v>
      </c>
      <c r="Y35" s="98">
        <v>9918</v>
      </c>
      <c r="Z35" s="97">
        <v>4607</v>
      </c>
      <c r="AA35" s="97">
        <v>2885</v>
      </c>
      <c r="AB35" s="98">
        <v>7492</v>
      </c>
      <c r="AC35" s="98">
        <f t="shared" si="3"/>
        <v>477137</v>
      </c>
      <c r="AD35" s="98">
        <f t="shared" si="4"/>
        <v>395102</v>
      </c>
      <c r="AE35" s="98">
        <f t="shared" si="5"/>
        <v>872239</v>
      </c>
    </row>
    <row r="36" spans="1:32" s="94" customFormat="1" ht="21.75" customHeight="1">
      <c r="A36" s="95">
        <v>32</v>
      </c>
      <c r="B36" s="99" t="s">
        <v>45</v>
      </c>
      <c r="C36" s="96">
        <v>3</v>
      </c>
      <c r="D36" s="96">
        <v>3</v>
      </c>
      <c r="E36" s="97">
        <v>88</v>
      </c>
      <c r="F36" s="97">
        <v>60</v>
      </c>
      <c r="G36" s="98">
        <v>148</v>
      </c>
      <c r="H36" s="97">
        <v>0</v>
      </c>
      <c r="I36" s="97">
        <v>0</v>
      </c>
      <c r="J36" s="98">
        <v>0</v>
      </c>
      <c r="K36" s="97">
        <v>3944</v>
      </c>
      <c r="L36" s="97">
        <v>3360</v>
      </c>
      <c r="M36" s="98">
        <v>7304</v>
      </c>
      <c r="N36" s="97">
        <v>7171</v>
      </c>
      <c r="O36" s="97">
        <v>2905</v>
      </c>
      <c r="P36" s="98">
        <v>10076</v>
      </c>
      <c r="Q36" s="97">
        <v>126</v>
      </c>
      <c r="R36" s="97">
        <v>87</v>
      </c>
      <c r="S36" s="98">
        <v>213</v>
      </c>
      <c r="T36" s="97">
        <v>18</v>
      </c>
      <c r="U36" s="97">
        <v>9</v>
      </c>
      <c r="V36" s="98">
        <v>27</v>
      </c>
      <c r="W36" s="97">
        <v>16</v>
      </c>
      <c r="X36" s="97">
        <v>5</v>
      </c>
      <c r="Y36" s="98">
        <v>21</v>
      </c>
      <c r="Z36" s="97">
        <v>27</v>
      </c>
      <c r="AA36" s="97">
        <v>45</v>
      </c>
      <c r="AB36" s="98">
        <v>72</v>
      </c>
      <c r="AC36" s="98">
        <f t="shared" si="3"/>
        <v>11390</v>
      </c>
      <c r="AD36" s="98">
        <f t="shared" si="4"/>
        <v>6471</v>
      </c>
      <c r="AE36" s="98">
        <f t="shared" si="5"/>
        <v>17861</v>
      </c>
    </row>
    <row r="37" spans="1:32" s="94" customFormat="1" ht="21.75" customHeight="1">
      <c r="A37" s="95">
        <v>33</v>
      </c>
      <c r="B37" s="99" t="s">
        <v>47</v>
      </c>
      <c r="C37" s="96">
        <v>59</v>
      </c>
      <c r="D37" s="96">
        <v>54</v>
      </c>
      <c r="E37" s="97">
        <v>4407</v>
      </c>
      <c r="F37" s="97">
        <v>2206</v>
      </c>
      <c r="G37" s="98">
        <v>6613</v>
      </c>
      <c r="H37" s="97">
        <v>689</v>
      </c>
      <c r="I37" s="97">
        <v>620</v>
      </c>
      <c r="J37" s="98">
        <v>1309</v>
      </c>
      <c r="K37" s="97">
        <v>62119</v>
      </c>
      <c r="L37" s="97">
        <v>35449</v>
      </c>
      <c r="M37" s="98">
        <v>97568</v>
      </c>
      <c r="N37" s="97">
        <v>143598</v>
      </c>
      <c r="O37" s="97">
        <v>55809</v>
      </c>
      <c r="P37" s="98">
        <v>199407</v>
      </c>
      <c r="Q37" s="97">
        <v>5985</v>
      </c>
      <c r="R37" s="97">
        <v>2882</v>
      </c>
      <c r="S37" s="98">
        <v>8867</v>
      </c>
      <c r="T37" s="97">
        <v>13119</v>
      </c>
      <c r="U37" s="97">
        <v>3133</v>
      </c>
      <c r="V37" s="98">
        <v>16252</v>
      </c>
      <c r="W37" s="97">
        <v>1528</v>
      </c>
      <c r="X37" s="97">
        <v>885</v>
      </c>
      <c r="Y37" s="98">
        <v>2413</v>
      </c>
      <c r="Z37" s="97">
        <v>5080</v>
      </c>
      <c r="AA37" s="97">
        <v>2584</v>
      </c>
      <c r="AB37" s="98">
        <v>7664</v>
      </c>
      <c r="AC37" s="98">
        <f t="shared" si="3"/>
        <v>236525</v>
      </c>
      <c r="AD37" s="98">
        <f t="shared" si="4"/>
        <v>103568</v>
      </c>
      <c r="AE37" s="98">
        <f t="shared" si="5"/>
        <v>340093</v>
      </c>
    </row>
    <row r="38" spans="1:32" s="94" customFormat="1" ht="21.75" customHeight="1">
      <c r="A38" s="95">
        <v>34</v>
      </c>
      <c r="B38" s="99" t="s">
        <v>58</v>
      </c>
      <c r="C38" s="96">
        <v>21</v>
      </c>
      <c r="D38" s="96">
        <v>19</v>
      </c>
      <c r="E38" s="97">
        <v>1378</v>
      </c>
      <c r="F38" s="97">
        <v>631</v>
      </c>
      <c r="G38" s="98">
        <v>2009</v>
      </c>
      <c r="H38" s="97">
        <v>8</v>
      </c>
      <c r="I38" s="97">
        <v>7</v>
      </c>
      <c r="J38" s="98">
        <v>15</v>
      </c>
      <c r="K38" s="97">
        <v>12469</v>
      </c>
      <c r="L38" s="97">
        <v>10686</v>
      </c>
      <c r="M38" s="98">
        <v>23155</v>
      </c>
      <c r="N38" s="97">
        <v>33591</v>
      </c>
      <c r="O38" s="97">
        <v>21647</v>
      </c>
      <c r="P38" s="98">
        <v>55238</v>
      </c>
      <c r="Q38" s="97">
        <v>975</v>
      </c>
      <c r="R38" s="97">
        <v>786</v>
      </c>
      <c r="S38" s="98">
        <v>1761</v>
      </c>
      <c r="T38" s="97">
        <v>2015</v>
      </c>
      <c r="U38" s="97">
        <v>1354</v>
      </c>
      <c r="V38" s="98">
        <v>3369</v>
      </c>
      <c r="W38" s="97">
        <v>6</v>
      </c>
      <c r="X38" s="97">
        <v>5</v>
      </c>
      <c r="Y38" s="98">
        <v>11</v>
      </c>
      <c r="Z38" s="97">
        <v>1256</v>
      </c>
      <c r="AA38" s="97">
        <v>394</v>
      </c>
      <c r="AB38" s="98">
        <v>1650</v>
      </c>
      <c r="AC38" s="98">
        <f t="shared" si="3"/>
        <v>51698</v>
      </c>
      <c r="AD38" s="98">
        <f t="shared" si="4"/>
        <v>35510</v>
      </c>
      <c r="AE38" s="98">
        <f t="shared" si="5"/>
        <v>87208</v>
      </c>
    </row>
    <row r="39" spans="1:32" s="94" customFormat="1" ht="21.75" customHeight="1">
      <c r="A39" s="95">
        <v>35</v>
      </c>
      <c r="B39" s="99" t="s">
        <v>48</v>
      </c>
      <c r="C39" s="96">
        <v>26</v>
      </c>
      <c r="D39" s="96">
        <v>26</v>
      </c>
      <c r="E39" s="97">
        <v>2270</v>
      </c>
      <c r="F39" s="97">
        <v>908</v>
      </c>
      <c r="G39" s="98">
        <v>3178</v>
      </c>
      <c r="H39" s="97">
        <v>369</v>
      </c>
      <c r="I39" s="97">
        <v>433</v>
      </c>
      <c r="J39" s="98">
        <v>802</v>
      </c>
      <c r="K39" s="97">
        <v>59891</v>
      </c>
      <c r="L39" s="97">
        <v>70514</v>
      </c>
      <c r="M39" s="98">
        <v>130405</v>
      </c>
      <c r="N39" s="97">
        <v>51870</v>
      </c>
      <c r="O39" s="97">
        <v>29017</v>
      </c>
      <c r="P39" s="98">
        <v>80887</v>
      </c>
      <c r="Q39" s="97">
        <v>1386</v>
      </c>
      <c r="R39" s="97">
        <v>671</v>
      </c>
      <c r="S39" s="98">
        <v>2057</v>
      </c>
      <c r="T39" s="97">
        <v>817</v>
      </c>
      <c r="U39" s="97">
        <v>489</v>
      </c>
      <c r="V39" s="98">
        <v>1306</v>
      </c>
      <c r="W39" s="97">
        <v>1168</v>
      </c>
      <c r="X39" s="97">
        <v>566</v>
      </c>
      <c r="Y39" s="98">
        <v>1734</v>
      </c>
      <c r="Z39" s="97">
        <v>4138</v>
      </c>
      <c r="AA39" s="97">
        <v>847</v>
      </c>
      <c r="AB39" s="98">
        <v>4985</v>
      </c>
      <c r="AC39" s="98">
        <f t="shared" si="3"/>
        <v>121909</v>
      </c>
      <c r="AD39" s="98">
        <f t="shared" si="4"/>
        <v>103445</v>
      </c>
      <c r="AE39" s="98">
        <f t="shared" si="5"/>
        <v>225354</v>
      </c>
    </row>
    <row r="40" spans="1:32" s="100" customFormat="1" ht="21.75" customHeight="1">
      <c r="A40" s="350" t="s">
        <v>49</v>
      </c>
      <c r="B40" s="350"/>
      <c r="C40" s="93">
        <f>SUM(C5:C39)</f>
        <v>665</v>
      </c>
      <c r="D40" s="219">
        <f>SUM(D5:D39)</f>
        <v>633</v>
      </c>
      <c r="E40" s="222">
        <f>SUM(E5:E39)</f>
        <v>43854</v>
      </c>
      <c r="F40" s="222">
        <f t="shared" ref="F40:AE40" si="6">SUM(F5:F39)</f>
        <v>28531</v>
      </c>
      <c r="G40" s="222">
        <f t="shared" si="6"/>
        <v>72385</v>
      </c>
      <c r="H40" s="222">
        <f>SUM(H5:H39)</f>
        <v>11483</v>
      </c>
      <c r="I40" s="222">
        <f t="shared" si="6"/>
        <v>11612</v>
      </c>
      <c r="J40" s="222">
        <f t="shared" si="6"/>
        <v>23095</v>
      </c>
      <c r="K40" s="222">
        <f>SUM(K5:K39)</f>
        <v>876531</v>
      </c>
      <c r="L40" s="222">
        <f t="shared" si="6"/>
        <v>748481</v>
      </c>
      <c r="M40" s="222">
        <f t="shared" si="6"/>
        <v>1625012</v>
      </c>
      <c r="N40" s="222">
        <f>SUM(N5:N39)</f>
        <v>2103445</v>
      </c>
      <c r="O40" s="222">
        <f t="shared" si="6"/>
        <v>1384497</v>
      </c>
      <c r="P40" s="222">
        <f t="shared" si="6"/>
        <v>3487942</v>
      </c>
      <c r="Q40" s="222">
        <f>SUM(Q5:Q39)</f>
        <v>139303</v>
      </c>
      <c r="R40" s="222">
        <f t="shared" si="6"/>
        <v>33326</v>
      </c>
      <c r="S40" s="222">
        <f t="shared" si="6"/>
        <v>172629</v>
      </c>
      <c r="T40" s="222">
        <f>SUM(T5:T39)</f>
        <v>172965</v>
      </c>
      <c r="U40" s="222">
        <f t="shared" si="6"/>
        <v>60579</v>
      </c>
      <c r="V40" s="222">
        <f t="shared" si="6"/>
        <v>233544</v>
      </c>
      <c r="W40" s="222">
        <f>SUM(W5:W39)</f>
        <v>15810</v>
      </c>
      <c r="X40" s="222">
        <f t="shared" si="6"/>
        <v>10448</v>
      </c>
      <c r="Y40" s="222">
        <f t="shared" si="6"/>
        <v>26258</v>
      </c>
      <c r="Z40" s="222">
        <f>SUM(Z5:Z39)</f>
        <v>37307</v>
      </c>
      <c r="AA40" s="222">
        <f t="shared" si="6"/>
        <v>21036</v>
      </c>
      <c r="AB40" s="222">
        <f t="shared" si="6"/>
        <v>58343</v>
      </c>
      <c r="AC40" s="222">
        <f t="shared" si="6"/>
        <v>3400698</v>
      </c>
      <c r="AD40" s="222">
        <f t="shared" si="6"/>
        <v>2298510</v>
      </c>
      <c r="AE40" s="222">
        <f t="shared" si="6"/>
        <v>5699208</v>
      </c>
      <c r="AF40" s="94"/>
    </row>
    <row r="41" spans="1:32">
      <c r="C41" s="101" t="s">
        <v>106</v>
      </c>
      <c r="N41" s="102" t="str">
        <f>C41</f>
        <v>Note - Constituent Colleges of State/Central University not included.</v>
      </c>
      <c r="W41" s="102" t="str">
        <f>N41</f>
        <v>Note - Constituent Colleges of State/Central University not included.</v>
      </c>
    </row>
    <row r="43" spans="1:32">
      <c r="AE43" s="102">
        <f>AE40+'6CollegeAct'!AE40</f>
        <v>22551871</v>
      </c>
    </row>
    <row r="44" spans="1:32">
      <c r="AE44">
        <v>633730</v>
      </c>
    </row>
    <row r="45" spans="1:32">
      <c r="AE45" s="201">
        <f>AE43/AE44</f>
        <v>35.585929338992948</v>
      </c>
    </row>
  </sheetData>
  <mergeCells count="13">
    <mergeCell ref="A40:B40"/>
    <mergeCell ref="N2:P2"/>
    <mergeCell ref="Q2:S2"/>
    <mergeCell ref="T2:V2"/>
    <mergeCell ref="W2:Y2"/>
    <mergeCell ref="Z2:AB2"/>
    <mergeCell ref="AC2:AE2"/>
    <mergeCell ref="A2:A3"/>
    <mergeCell ref="B2:B3"/>
    <mergeCell ref="C2:D2"/>
    <mergeCell ref="E2:G2"/>
    <mergeCell ref="H2:J2"/>
    <mergeCell ref="K2:M2"/>
  </mergeCells>
  <printOptions horizontalCentered="1"/>
  <pageMargins left="0.45" right="0.15" top="0.52" bottom="0.28999999999999998" header="0.2" footer="0.16"/>
  <pageSetup paperSize="9" scale="80" firstPageNumber="11" orientation="portrait" useFirstPageNumber="1" r:id="rId1"/>
  <headerFooter>
    <oddFooter>&amp;L&amp;"Arial,Italic"&amp;9AISHE 2012-13&amp;CT-&amp;P</oddFooter>
  </headerFooter>
  <colBreaks count="2" manualBreakCount="2">
    <brk id="13" max="1048575" man="1"/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AF40"/>
  <sheetViews>
    <sheetView view="pageBreakPreview" zoomScaleSheetLayoutView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10" sqref="A1:AF40"/>
    </sheetView>
  </sheetViews>
  <sheetFormatPr defaultRowHeight="15.75"/>
  <cols>
    <col min="1" max="1" width="5.140625" style="102" customWidth="1"/>
    <col min="2" max="2" width="22.28515625" style="102" customWidth="1"/>
    <col min="3" max="3" width="8.7109375" style="102" customWidth="1"/>
    <col min="4" max="4" width="11" style="102" customWidth="1"/>
    <col min="5" max="5" width="6.5703125" style="102" customWidth="1"/>
    <col min="6" max="7" width="7.85546875" style="102" customWidth="1"/>
    <col min="8" max="8" width="6.5703125" style="102" customWidth="1"/>
    <col min="9" max="9" width="7.85546875" style="102" customWidth="1"/>
    <col min="10" max="10" width="6.42578125" style="102" customWidth="1"/>
    <col min="11" max="11" width="8.5703125" style="102" customWidth="1"/>
    <col min="12" max="15" width="9.140625" style="102"/>
    <col min="16" max="16" width="10.28515625" style="102" customWidth="1"/>
    <col min="17" max="17" width="6.85546875" style="102" customWidth="1"/>
    <col min="18" max="19" width="8.42578125" style="102" customWidth="1"/>
    <col min="20" max="20" width="7.7109375" style="102" customWidth="1"/>
    <col min="21" max="22" width="8.42578125" style="102" customWidth="1"/>
    <col min="23" max="23" width="6.85546875" style="102" customWidth="1"/>
    <col min="24" max="25" width="8.42578125" style="102" customWidth="1"/>
    <col min="26" max="26" width="6.85546875" style="102" customWidth="1"/>
    <col min="27" max="28" width="8.42578125" style="102" customWidth="1"/>
    <col min="29" max="30" width="9.140625" style="102"/>
    <col min="31" max="31" width="10.42578125" style="102" customWidth="1"/>
    <col min="32" max="32" width="12.140625" style="102" customWidth="1"/>
    <col min="33" max="16384" width="9.140625" style="102"/>
  </cols>
  <sheetData>
    <row r="1" spans="1:32" s="123" customFormat="1" ht="27" customHeight="1">
      <c r="B1" s="86" t="s">
        <v>235</v>
      </c>
      <c r="C1" s="73" t="s">
        <v>108</v>
      </c>
      <c r="N1" s="73" t="s">
        <v>108</v>
      </c>
      <c r="W1" s="73" t="s">
        <v>108</v>
      </c>
    </row>
    <row r="2" spans="1:32" s="90" customFormat="1" ht="24.75" customHeight="1">
      <c r="A2" s="347" t="s">
        <v>88</v>
      </c>
      <c r="B2" s="349" t="s">
        <v>2</v>
      </c>
      <c r="C2" s="344" t="s">
        <v>109</v>
      </c>
      <c r="D2" s="346"/>
      <c r="E2" s="344" t="s">
        <v>93</v>
      </c>
      <c r="F2" s="345"/>
      <c r="G2" s="346"/>
      <c r="H2" s="344" t="s">
        <v>94</v>
      </c>
      <c r="I2" s="345"/>
      <c r="J2" s="346"/>
      <c r="K2" s="344" t="s">
        <v>89</v>
      </c>
      <c r="L2" s="345"/>
      <c r="M2" s="346"/>
      <c r="N2" s="344" t="s">
        <v>90</v>
      </c>
      <c r="O2" s="345"/>
      <c r="P2" s="346"/>
      <c r="Q2" s="344" t="s">
        <v>95</v>
      </c>
      <c r="R2" s="345"/>
      <c r="S2" s="346"/>
      <c r="T2" s="344" t="s">
        <v>96</v>
      </c>
      <c r="U2" s="345"/>
      <c r="V2" s="346"/>
      <c r="W2" s="344" t="s">
        <v>97</v>
      </c>
      <c r="X2" s="345"/>
      <c r="Y2" s="346"/>
      <c r="Z2" s="344" t="s">
        <v>98</v>
      </c>
      <c r="AA2" s="345"/>
      <c r="AB2" s="346"/>
      <c r="AC2" s="344" t="s">
        <v>60</v>
      </c>
      <c r="AD2" s="345"/>
      <c r="AE2" s="346"/>
      <c r="AF2" s="349" t="s">
        <v>110</v>
      </c>
    </row>
    <row r="3" spans="1:32" s="94" customFormat="1" ht="24.75" customHeight="1">
      <c r="A3" s="348"/>
      <c r="B3" s="349"/>
      <c r="C3" s="91" t="s">
        <v>12</v>
      </c>
      <c r="D3" s="91" t="s">
        <v>111</v>
      </c>
      <c r="E3" s="93" t="s">
        <v>91</v>
      </c>
      <c r="F3" s="93" t="s">
        <v>92</v>
      </c>
      <c r="G3" s="219" t="s">
        <v>12</v>
      </c>
      <c r="H3" s="93" t="s">
        <v>91</v>
      </c>
      <c r="I3" s="93" t="s">
        <v>92</v>
      </c>
      <c r="J3" s="93" t="s">
        <v>12</v>
      </c>
      <c r="K3" s="93" t="s">
        <v>91</v>
      </c>
      <c r="L3" s="93" t="s">
        <v>92</v>
      </c>
      <c r="M3" s="93" t="s">
        <v>12</v>
      </c>
      <c r="N3" s="93" t="s">
        <v>91</v>
      </c>
      <c r="O3" s="93" t="s">
        <v>92</v>
      </c>
      <c r="P3" s="93" t="s">
        <v>12</v>
      </c>
      <c r="Q3" s="93" t="s">
        <v>91</v>
      </c>
      <c r="R3" s="93" t="s">
        <v>92</v>
      </c>
      <c r="S3" s="93" t="s">
        <v>12</v>
      </c>
      <c r="T3" s="93" t="s">
        <v>91</v>
      </c>
      <c r="U3" s="93" t="s">
        <v>92</v>
      </c>
      <c r="V3" s="93" t="s">
        <v>12</v>
      </c>
      <c r="W3" s="93" t="s">
        <v>91</v>
      </c>
      <c r="X3" s="93" t="s">
        <v>92</v>
      </c>
      <c r="Y3" s="93" t="s">
        <v>12</v>
      </c>
      <c r="Z3" s="93" t="s">
        <v>91</v>
      </c>
      <c r="AA3" s="93" t="s">
        <v>92</v>
      </c>
      <c r="AB3" s="93" t="s">
        <v>12</v>
      </c>
      <c r="AC3" s="93" t="s">
        <v>91</v>
      </c>
      <c r="AD3" s="93" t="s">
        <v>92</v>
      </c>
      <c r="AE3" s="93" t="s">
        <v>12</v>
      </c>
      <c r="AF3" s="349"/>
    </row>
    <row r="4" spans="1:32" s="94" customFormat="1" ht="15" customHeight="1">
      <c r="A4" s="103">
        <v>1</v>
      </c>
      <c r="B4" s="103">
        <v>2</v>
      </c>
      <c r="C4" s="103">
        <v>3</v>
      </c>
      <c r="D4" s="103">
        <v>4</v>
      </c>
      <c r="E4" s="103">
        <v>5</v>
      </c>
      <c r="F4" s="103">
        <v>6</v>
      </c>
      <c r="G4" s="103">
        <v>7</v>
      </c>
      <c r="H4" s="103">
        <v>8</v>
      </c>
      <c r="I4" s="103">
        <v>9</v>
      </c>
      <c r="J4" s="103">
        <v>10</v>
      </c>
      <c r="K4" s="103">
        <v>11</v>
      </c>
      <c r="L4" s="103">
        <v>12</v>
      </c>
      <c r="M4" s="103">
        <v>13</v>
      </c>
      <c r="N4" s="103">
        <v>14</v>
      </c>
      <c r="O4" s="103">
        <v>15</v>
      </c>
      <c r="P4" s="103">
        <v>16</v>
      </c>
      <c r="Q4" s="103">
        <v>17</v>
      </c>
      <c r="R4" s="103">
        <v>18</v>
      </c>
      <c r="S4" s="103">
        <v>19</v>
      </c>
      <c r="T4" s="103">
        <v>20</v>
      </c>
      <c r="U4" s="103">
        <v>21</v>
      </c>
      <c r="V4" s="103">
        <v>22</v>
      </c>
      <c r="W4" s="103">
        <v>23</v>
      </c>
      <c r="X4" s="103">
        <v>24</v>
      </c>
      <c r="Y4" s="103">
        <v>25</v>
      </c>
      <c r="Z4" s="103">
        <v>26</v>
      </c>
      <c r="AA4" s="103">
        <v>27</v>
      </c>
      <c r="AB4" s="103">
        <v>28</v>
      </c>
      <c r="AC4" s="103">
        <v>29</v>
      </c>
      <c r="AD4" s="103">
        <v>30</v>
      </c>
      <c r="AE4" s="103">
        <v>31</v>
      </c>
      <c r="AF4" s="103">
        <v>32</v>
      </c>
    </row>
    <row r="5" spans="1:32" s="94" customFormat="1" ht="30.75" customHeight="1">
      <c r="A5" s="95">
        <v>1</v>
      </c>
      <c r="B5" s="92" t="s">
        <v>55</v>
      </c>
      <c r="C5" s="98">
        <v>6</v>
      </c>
      <c r="D5" s="104">
        <v>5</v>
      </c>
      <c r="E5" s="98">
        <v>20</v>
      </c>
      <c r="F5" s="98">
        <v>5</v>
      </c>
      <c r="G5" s="98">
        <v>25</v>
      </c>
      <c r="H5" s="98">
        <v>0</v>
      </c>
      <c r="I5" s="98">
        <v>0</v>
      </c>
      <c r="J5" s="98">
        <v>0</v>
      </c>
      <c r="K5" s="98">
        <v>33</v>
      </c>
      <c r="L5" s="98">
        <v>126</v>
      </c>
      <c r="M5" s="98">
        <v>159</v>
      </c>
      <c r="N5" s="98">
        <v>1022</v>
      </c>
      <c r="O5" s="98">
        <v>1331</v>
      </c>
      <c r="P5" s="98">
        <v>2353</v>
      </c>
      <c r="Q5" s="98">
        <v>0</v>
      </c>
      <c r="R5" s="98">
        <v>0</v>
      </c>
      <c r="S5" s="98">
        <v>0</v>
      </c>
      <c r="T5" s="98">
        <v>399</v>
      </c>
      <c r="U5" s="98">
        <v>245</v>
      </c>
      <c r="V5" s="98">
        <v>644</v>
      </c>
      <c r="W5" s="98">
        <v>0</v>
      </c>
      <c r="X5" s="98">
        <v>0</v>
      </c>
      <c r="Y5" s="98">
        <v>0</v>
      </c>
      <c r="Z5" s="98">
        <v>23</v>
      </c>
      <c r="AA5" s="98">
        <v>86</v>
      </c>
      <c r="AB5" s="98">
        <v>109</v>
      </c>
      <c r="AC5" s="98">
        <v>1497</v>
      </c>
      <c r="AD5" s="98">
        <v>1793</v>
      </c>
      <c r="AE5" s="98">
        <v>3290</v>
      </c>
      <c r="AF5" s="105">
        <v>658</v>
      </c>
    </row>
    <row r="6" spans="1:32" s="94" customFormat="1" ht="21.75" customHeight="1">
      <c r="A6" s="95">
        <v>2</v>
      </c>
      <c r="B6" s="99" t="s">
        <v>15</v>
      </c>
      <c r="C6" s="98">
        <v>4801</v>
      </c>
      <c r="D6" s="104">
        <v>3821</v>
      </c>
      <c r="E6" s="98">
        <v>94</v>
      </c>
      <c r="F6" s="98">
        <v>42</v>
      </c>
      <c r="G6" s="98">
        <v>136</v>
      </c>
      <c r="H6" s="98">
        <v>25</v>
      </c>
      <c r="I6" s="98">
        <v>35</v>
      </c>
      <c r="J6" s="98">
        <v>60</v>
      </c>
      <c r="K6" s="98">
        <v>137293</v>
      </c>
      <c r="L6" s="98">
        <v>90240</v>
      </c>
      <c r="M6" s="98">
        <v>227533</v>
      </c>
      <c r="N6" s="98">
        <v>893821</v>
      </c>
      <c r="O6" s="98">
        <v>671579</v>
      </c>
      <c r="P6" s="98">
        <v>1565400</v>
      </c>
      <c r="Q6" s="98">
        <v>364</v>
      </c>
      <c r="R6" s="98">
        <v>195</v>
      </c>
      <c r="S6" s="98">
        <v>559</v>
      </c>
      <c r="T6" s="98">
        <v>6587</v>
      </c>
      <c r="U6" s="98">
        <v>2022</v>
      </c>
      <c r="V6" s="98">
        <v>8609</v>
      </c>
      <c r="W6" s="98">
        <v>868</v>
      </c>
      <c r="X6" s="98">
        <v>1397</v>
      </c>
      <c r="Y6" s="98">
        <v>2265</v>
      </c>
      <c r="Z6" s="98">
        <v>2507</v>
      </c>
      <c r="AA6" s="98">
        <v>1294</v>
      </c>
      <c r="AB6" s="98">
        <v>3801</v>
      </c>
      <c r="AC6" s="98">
        <v>1041559</v>
      </c>
      <c r="AD6" s="98">
        <v>766804</v>
      </c>
      <c r="AE6" s="98">
        <v>1808363</v>
      </c>
      <c r="AF6" s="105">
        <v>473.2695629416383</v>
      </c>
    </row>
    <row r="7" spans="1:32" s="94" customFormat="1" ht="21.75" customHeight="1">
      <c r="A7" s="95">
        <v>3</v>
      </c>
      <c r="B7" s="99" t="s">
        <v>16</v>
      </c>
      <c r="C7" s="98">
        <v>26</v>
      </c>
      <c r="D7" s="104">
        <v>14</v>
      </c>
      <c r="E7" s="98">
        <v>0</v>
      </c>
      <c r="F7" s="98">
        <v>0</v>
      </c>
      <c r="G7" s="98">
        <v>0</v>
      </c>
      <c r="H7" s="98">
        <v>0</v>
      </c>
      <c r="I7" s="98">
        <v>0</v>
      </c>
      <c r="J7" s="98">
        <v>0</v>
      </c>
      <c r="K7" s="98">
        <v>24</v>
      </c>
      <c r="L7" s="98">
        <v>33</v>
      </c>
      <c r="M7" s="98">
        <v>57</v>
      </c>
      <c r="N7" s="98">
        <v>7363</v>
      </c>
      <c r="O7" s="98">
        <v>7368</v>
      </c>
      <c r="P7" s="98">
        <v>14731</v>
      </c>
      <c r="Q7" s="98">
        <v>0</v>
      </c>
      <c r="R7" s="98">
        <v>0</v>
      </c>
      <c r="S7" s="98">
        <v>0</v>
      </c>
      <c r="T7" s="98">
        <v>0</v>
      </c>
      <c r="U7" s="98">
        <v>0</v>
      </c>
      <c r="V7" s="98">
        <v>0</v>
      </c>
      <c r="W7" s="98">
        <v>0</v>
      </c>
      <c r="X7" s="98">
        <v>0</v>
      </c>
      <c r="Y7" s="98">
        <v>0</v>
      </c>
      <c r="Z7" s="98">
        <v>0</v>
      </c>
      <c r="AA7" s="98">
        <v>0</v>
      </c>
      <c r="AB7" s="98">
        <v>0</v>
      </c>
      <c r="AC7" s="98">
        <v>7387</v>
      </c>
      <c r="AD7" s="98">
        <v>7401</v>
      </c>
      <c r="AE7" s="98">
        <v>14788</v>
      </c>
      <c r="AF7" s="105">
        <v>1056.2857142857142</v>
      </c>
    </row>
    <row r="8" spans="1:32" s="94" customFormat="1" ht="21.75" customHeight="1">
      <c r="A8" s="95">
        <v>4</v>
      </c>
      <c r="B8" s="99" t="s">
        <v>17</v>
      </c>
      <c r="C8" s="98">
        <v>511</v>
      </c>
      <c r="D8" s="104">
        <v>306</v>
      </c>
      <c r="E8" s="98">
        <v>17</v>
      </c>
      <c r="F8" s="98">
        <v>6</v>
      </c>
      <c r="G8" s="98">
        <v>23</v>
      </c>
      <c r="H8" s="98">
        <v>6</v>
      </c>
      <c r="I8" s="98">
        <v>12</v>
      </c>
      <c r="J8" s="98">
        <v>18</v>
      </c>
      <c r="K8" s="98">
        <v>1313</v>
      </c>
      <c r="L8" s="98">
        <v>1747</v>
      </c>
      <c r="M8" s="98">
        <v>3060</v>
      </c>
      <c r="N8" s="98">
        <v>103567</v>
      </c>
      <c r="O8" s="98">
        <v>112832</v>
      </c>
      <c r="P8" s="98">
        <v>216399</v>
      </c>
      <c r="Q8" s="98">
        <v>139</v>
      </c>
      <c r="R8" s="98">
        <v>212</v>
      </c>
      <c r="S8" s="98">
        <v>351</v>
      </c>
      <c r="T8" s="98">
        <v>169</v>
      </c>
      <c r="U8" s="98">
        <v>183</v>
      </c>
      <c r="V8" s="98">
        <v>352</v>
      </c>
      <c r="W8" s="98">
        <v>164</v>
      </c>
      <c r="X8" s="98">
        <v>301</v>
      </c>
      <c r="Y8" s="98">
        <v>465</v>
      </c>
      <c r="Z8" s="98">
        <v>315</v>
      </c>
      <c r="AA8" s="98">
        <v>322</v>
      </c>
      <c r="AB8" s="98">
        <v>637</v>
      </c>
      <c r="AC8" s="98">
        <v>105690</v>
      </c>
      <c r="AD8" s="98">
        <v>115615</v>
      </c>
      <c r="AE8" s="98">
        <v>221305</v>
      </c>
      <c r="AF8" s="105">
        <v>723.218954248366</v>
      </c>
    </row>
    <row r="9" spans="1:32" s="94" customFormat="1" ht="21.75" customHeight="1">
      <c r="A9" s="95">
        <v>5</v>
      </c>
      <c r="B9" s="99" t="s">
        <v>18</v>
      </c>
      <c r="C9" s="98">
        <v>665</v>
      </c>
      <c r="D9" s="104">
        <v>552</v>
      </c>
      <c r="E9" s="98">
        <v>5</v>
      </c>
      <c r="F9" s="98">
        <v>1</v>
      </c>
      <c r="G9" s="98">
        <v>6</v>
      </c>
      <c r="H9" s="98">
        <v>0</v>
      </c>
      <c r="I9" s="98">
        <v>0</v>
      </c>
      <c r="J9" s="98">
        <v>0</v>
      </c>
      <c r="K9" s="98">
        <v>16324</v>
      </c>
      <c r="L9" s="98">
        <v>10353</v>
      </c>
      <c r="M9" s="98">
        <v>26677</v>
      </c>
      <c r="N9" s="98">
        <v>521130</v>
      </c>
      <c r="O9" s="98">
        <v>381528</v>
      </c>
      <c r="P9" s="98">
        <v>902658</v>
      </c>
      <c r="Q9" s="98">
        <v>10</v>
      </c>
      <c r="R9" s="98">
        <v>50</v>
      </c>
      <c r="S9" s="98">
        <v>60</v>
      </c>
      <c r="T9" s="98">
        <v>287</v>
      </c>
      <c r="U9" s="98">
        <v>171</v>
      </c>
      <c r="V9" s="98">
        <v>458</v>
      </c>
      <c r="W9" s="98">
        <v>1303</v>
      </c>
      <c r="X9" s="98">
        <v>515</v>
      </c>
      <c r="Y9" s="98">
        <v>1818</v>
      </c>
      <c r="Z9" s="98">
        <v>21</v>
      </c>
      <c r="AA9" s="98">
        <v>9</v>
      </c>
      <c r="AB9" s="98">
        <v>30</v>
      </c>
      <c r="AC9" s="98">
        <v>539080</v>
      </c>
      <c r="AD9" s="98">
        <v>392627</v>
      </c>
      <c r="AE9" s="98">
        <v>931707</v>
      </c>
      <c r="AF9" s="105">
        <v>1687.875</v>
      </c>
    </row>
    <row r="10" spans="1:32" s="94" customFormat="1" ht="21.75" customHeight="1">
      <c r="A10" s="95">
        <v>6</v>
      </c>
      <c r="B10" s="99" t="s">
        <v>19</v>
      </c>
      <c r="C10" s="98">
        <v>27</v>
      </c>
      <c r="D10" s="104">
        <v>22</v>
      </c>
      <c r="E10" s="98">
        <v>0</v>
      </c>
      <c r="F10" s="98">
        <v>0</v>
      </c>
      <c r="G10" s="98">
        <v>0</v>
      </c>
      <c r="H10" s="98">
        <v>0</v>
      </c>
      <c r="I10" s="98">
        <v>0</v>
      </c>
      <c r="J10" s="98">
        <v>0</v>
      </c>
      <c r="K10" s="98">
        <v>1338</v>
      </c>
      <c r="L10" s="98">
        <v>2701</v>
      </c>
      <c r="M10" s="98">
        <v>4039</v>
      </c>
      <c r="N10" s="98">
        <v>16192</v>
      </c>
      <c r="O10" s="98">
        <v>14550</v>
      </c>
      <c r="P10" s="98">
        <v>30742</v>
      </c>
      <c r="Q10" s="98">
        <v>220</v>
      </c>
      <c r="R10" s="98">
        <v>241</v>
      </c>
      <c r="S10" s="98">
        <v>461</v>
      </c>
      <c r="T10" s="98">
        <v>951</v>
      </c>
      <c r="U10" s="98">
        <v>125</v>
      </c>
      <c r="V10" s="98">
        <v>1076</v>
      </c>
      <c r="W10" s="98">
        <v>0</v>
      </c>
      <c r="X10" s="98">
        <v>0</v>
      </c>
      <c r="Y10" s="98">
        <v>0</v>
      </c>
      <c r="Z10" s="98">
        <v>0</v>
      </c>
      <c r="AA10" s="98">
        <v>0</v>
      </c>
      <c r="AB10" s="98">
        <v>0</v>
      </c>
      <c r="AC10" s="98">
        <v>18701</v>
      </c>
      <c r="AD10" s="98">
        <v>17617</v>
      </c>
      <c r="AE10" s="98">
        <v>36318</v>
      </c>
      <c r="AF10" s="105">
        <v>1650.8181818181818</v>
      </c>
    </row>
    <row r="11" spans="1:32" s="94" customFormat="1" ht="21.75" customHeight="1">
      <c r="A11" s="95">
        <v>7</v>
      </c>
      <c r="B11" s="99" t="s">
        <v>56</v>
      </c>
      <c r="C11" s="98">
        <v>584</v>
      </c>
      <c r="D11" s="104">
        <v>564</v>
      </c>
      <c r="E11" s="98">
        <v>128</v>
      </c>
      <c r="F11" s="98">
        <v>109</v>
      </c>
      <c r="G11" s="98">
        <v>237</v>
      </c>
      <c r="H11" s="98">
        <v>4</v>
      </c>
      <c r="I11" s="98">
        <v>15</v>
      </c>
      <c r="J11" s="98">
        <v>19</v>
      </c>
      <c r="K11" s="98">
        <v>11446</v>
      </c>
      <c r="L11" s="98">
        <v>14936</v>
      </c>
      <c r="M11" s="98">
        <v>26382</v>
      </c>
      <c r="N11" s="98">
        <v>126223</v>
      </c>
      <c r="O11" s="98">
        <v>120145</v>
      </c>
      <c r="P11" s="98">
        <v>246368</v>
      </c>
      <c r="Q11" s="98">
        <v>2088</v>
      </c>
      <c r="R11" s="98">
        <v>2117</v>
      </c>
      <c r="S11" s="98">
        <v>4205</v>
      </c>
      <c r="T11" s="98">
        <v>10728</v>
      </c>
      <c r="U11" s="98">
        <v>5223</v>
      </c>
      <c r="V11" s="98">
        <v>15951</v>
      </c>
      <c r="W11" s="98">
        <v>41</v>
      </c>
      <c r="X11" s="98">
        <v>317</v>
      </c>
      <c r="Y11" s="98">
        <v>358</v>
      </c>
      <c r="Z11" s="98">
        <v>30</v>
      </c>
      <c r="AA11" s="98">
        <v>79</v>
      </c>
      <c r="AB11" s="98">
        <v>109</v>
      </c>
      <c r="AC11" s="98">
        <v>150688</v>
      </c>
      <c r="AD11" s="98">
        <v>142941</v>
      </c>
      <c r="AE11" s="98">
        <v>293629</v>
      </c>
      <c r="AF11" s="105">
        <v>520.61879432624119</v>
      </c>
    </row>
    <row r="12" spans="1:32" s="94" customFormat="1" ht="21.75" customHeight="1">
      <c r="A12" s="95">
        <v>8</v>
      </c>
      <c r="B12" s="99" t="s">
        <v>21</v>
      </c>
      <c r="C12" s="98">
        <v>5</v>
      </c>
      <c r="D12" s="104">
        <v>5</v>
      </c>
      <c r="E12" s="98">
        <v>0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60</v>
      </c>
      <c r="L12" s="98">
        <v>63</v>
      </c>
      <c r="M12" s="98">
        <v>123</v>
      </c>
      <c r="N12" s="98">
        <v>1207</v>
      </c>
      <c r="O12" s="98">
        <v>1190</v>
      </c>
      <c r="P12" s="98">
        <v>2397</v>
      </c>
      <c r="Q12" s="98">
        <v>0</v>
      </c>
      <c r="R12" s="98">
        <v>0</v>
      </c>
      <c r="S12" s="98">
        <v>0</v>
      </c>
      <c r="T12" s="98">
        <v>540</v>
      </c>
      <c r="U12" s="98">
        <v>105</v>
      </c>
      <c r="V12" s="98">
        <v>645</v>
      </c>
      <c r="W12" s="98">
        <v>0</v>
      </c>
      <c r="X12" s="98">
        <v>0</v>
      </c>
      <c r="Y12" s="98">
        <v>0</v>
      </c>
      <c r="Z12" s="98">
        <v>0</v>
      </c>
      <c r="AA12" s="98">
        <v>0</v>
      </c>
      <c r="AB12" s="98">
        <v>0</v>
      </c>
      <c r="AC12" s="98">
        <v>1807</v>
      </c>
      <c r="AD12" s="98">
        <v>1358</v>
      </c>
      <c r="AE12" s="98">
        <v>3165</v>
      </c>
      <c r="AF12" s="105">
        <v>633</v>
      </c>
    </row>
    <row r="13" spans="1:32" s="94" customFormat="1" ht="21.75" customHeight="1">
      <c r="A13" s="95">
        <v>9</v>
      </c>
      <c r="B13" s="99" t="s">
        <v>22</v>
      </c>
      <c r="C13" s="98">
        <v>3</v>
      </c>
      <c r="D13" s="104">
        <v>3</v>
      </c>
      <c r="E13" s="98">
        <v>0</v>
      </c>
      <c r="F13" s="98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8">
        <v>0</v>
      </c>
      <c r="N13" s="98">
        <v>378</v>
      </c>
      <c r="O13" s="98">
        <v>724</v>
      </c>
      <c r="P13" s="98">
        <v>1102</v>
      </c>
      <c r="Q13" s="98">
        <v>0</v>
      </c>
      <c r="R13" s="98">
        <v>0</v>
      </c>
      <c r="S13" s="98">
        <v>0</v>
      </c>
      <c r="T13" s="98">
        <v>0</v>
      </c>
      <c r="U13" s="98">
        <v>0</v>
      </c>
      <c r="V13" s="98">
        <v>0</v>
      </c>
      <c r="W13" s="98">
        <v>0</v>
      </c>
      <c r="X13" s="98">
        <v>0</v>
      </c>
      <c r="Y13" s="98">
        <v>0</v>
      </c>
      <c r="Z13" s="98">
        <v>0</v>
      </c>
      <c r="AA13" s="98">
        <v>0</v>
      </c>
      <c r="AB13" s="98">
        <v>0</v>
      </c>
      <c r="AC13" s="98">
        <v>378</v>
      </c>
      <c r="AD13" s="98">
        <v>724</v>
      </c>
      <c r="AE13" s="98">
        <v>1102</v>
      </c>
      <c r="AF13" s="105">
        <v>367.33333333333331</v>
      </c>
    </row>
    <row r="14" spans="1:32" s="94" customFormat="1" ht="21.75" customHeight="1">
      <c r="A14" s="95">
        <v>10</v>
      </c>
      <c r="B14" s="99" t="s">
        <v>23</v>
      </c>
      <c r="C14" s="98">
        <v>186</v>
      </c>
      <c r="D14" s="104">
        <v>165</v>
      </c>
      <c r="E14" s="98">
        <v>18</v>
      </c>
      <c r="F14" s="98">
        <v>64</v>
      </c>
      <c r="G14" s="98">
        <v>82</v>
      </c>
      <c r="H14" s="98">
        <v>0</v>
      </c>
      <c r="I14" s="98">
        <v>0</v>
      </c>
      <c r="J14" s="98">
        <v>0</v>
      </c>
      <c r="K14" s="98">
        <v>3878</v>
      </c>
      <c r="L14" s="98">
        <v>5589</v>
      </c>
      <c r="M14" s="98">
        <v>9467</v>
      </c>
      <c r="N14" s="98">
        <v>78713</v>
      </c>
      <c r="O14" s="98">
        <v>86235</v>
      </c>
      <c r="P14" s="98">
        <v>164948</v>
      </c>
      <c r="Q14" s="98">
        <v>232</v>
      </c>
      <c r="R14" s="98">
        <v>322</v>
      </c>
      <c r="S14" s="98">
        <v>554</v>
      </c>
      <c r="T14" s="98">
        <v>362</v>
      </c>
      <c r="U14" s="98">
        <v>2234</v>
      </c>
      <c r="V14" s="98">
        <v>2596</v>
      </c>
      <c r="W14" s="98">
        <v>235</v>
      </c>
      <c r="X14" s="98">
        <v>480</v>
      </c>
      <c r="Y14" s="98">
        <v>715</v>
      </c>
      <c r="Z14" s="98">
        <v>0</v>
      </c>
      <c r="AA14" s="98">
        <v>0</v>
      </c>
      <c r="AB14" s="98">
        <v>0</v>
      </c>
      <c r="AC14" s="98">
        <v>83438</v>
      </c>
      <c r="AD14" s="98">
        <v>94924</v>
      </c>
      <c r="AE14" s="98">
        <v>178362</v>
      </c>
      <c r="AF14" s="105">
        <v>1080.9818181818182</v>
      </c>
    </row>
    <row r="15" spans="1:32" s="94" customFormat="1" ht="21.75" customHeight="1">
      <c r="A15" s="95">
        <v>11</v>
      </c>
      <c r="B15" s="99" t="s">
        <v>24</v>
      </c>
      <c r="C15" s="98">
        <v>53</v>
      </c>
      <c r="D15" s="104">
        <v>49</v>
      </c>
      <c r="E15" s="98">
        <v>0</v>
      </c>
      <c r="F15" s="98">
        <v>0</v>
      </c>
      <c r="G15" s="98">
        <v>0</v>
      </c>
      <c r="H15" s="98">
        <v>0</v>
      </c>
      <c r="I15" s="98">
        <v>0</v>
      </c>
      <c r="J15" s="98">
        <v>0</v>
      </c>
      <c r="K15" s="98">
        <v>627</v>
      </c>
      <c r="L15" s="98">
        <v>1100</v>
      </c>
      <c r="M15" s="98">
        <v>1727</v>
      </c>
      <c r="N15" s="98">
        <v>9918</v>
      </c>
      <c r="O15" s="98">
        <v>15136</v>
      </c>
      <c r="P15" s="98">
        <v>25054</v>
      </c>
      <c r="Q15" s="98">
        <v>20</v>
      </c>
      <c r="R15" s="98">
        <v>18</v>
      </c>
      <c r="S15" s="98">
        <v>38</v>
      </c>
      <c r="T15" s="98">
        <v>35</v>
      </c>
      <c r="U15" s="98">
        <v>88</v>
      </c>
      <c r="V15" s="98">
        <v>123</v>
      </c>
      <c r="W15" s="98">
        <v>1</v>
      </c>
      <c r="X15" s="98">
        <v>22</v>
      </c>
      <c r="Y15" s="98">
        <v>23</v>
      </c>
      <c r="Z15" s="98">
        <v>0</v>
      </c>
      <c r="AA15" s="98">
        <v>0</v>
      </c>
      <c r="AB15" s="98">
        <v>0</v>
      </c>
      <c r="AC15" s="98">
        <v>10601</v>
      </c>
      <c r="AD15" s="98">
        <v>16364</v>
      </c>
      <c r="AE15" s="98">
        <v>26965</v>
      </c>
      <c r="AF15" s="105">
        <v>550.30612244897964</v>
      </c>
    </row>
    <row r="16" spans="1:32" s="94" customFormat="1" ht="21.75" customHeight="1">
      <c r="A16" s="95">
        <v>12</v>
      </c>
      <c r="B16" s="99" t="s">
        <v>25</v>
      </c>
      <c r="C16" s="98">
        <v>1863</v>
      </c>
      <c r="D16" s="104">
        <v>1748</v>
      </c>
      <c r="E16" s="98">
        <v>261</v>
      </c>
      <c r="F16" s="98">
        <v>97</v>
      </c>
      <c r="G16" s="98">
        <v>358</v>
      </c>
      <c r="H16" s="98">
        <v>59</v>
      </c>
      <c r="I16" s="98">
        <v>19</v>
      </c>
      <c r="J16" s="98">
        <v>78</v>
      </c>
      <c r="K16" s="98">
        <v>35334</v>
      </c>
      <c r="L16" s="98">
        <v>32649</v>
      </c>
      <c r="M16" s="98">
        <v>67983</v>
      </c>
      <c r="N16" s="98">
        <v>485189</v>
      </c>
      <c r="O16" s="98">
        <v>379592</v>
      </c>
      <c r="P16" s="98">
        <v>864781</v>
      </c>
      <c r="Q16" s="98">
        <v>1868</v>
      </c>
      <c r="R16" s="98">
        <v>1664</v>
      </c>
      <c r="S16" s="98">
        <v>3532</v>
      </c>
      <c r="T16" s="98">
        <v>102874</v>
      </c>
      <c r="U16" s="98">
        <v>19691</v>
      </c>
      <c r="V16" s="98">
        <v>122565</v>
      </c>
      <c r="W16" s="98">
        <v>2115</v>
      </c>
      <c r="X16" s="98">
        <v>983</v>
      </c>
      <c r="Y16" s="98">
        <v>3098</v>
      </c>
      <c r="Z16" s="98">
        <v>1705</v>
      </c>
      <c r="AA16" s="98">
        <v>2480</v>
      </c>
      <c r="AB16" s="98">
        <v>4185</v>
      </c>
      <c r="AC16" s="98">
        <v>629405</v>
      </c>
      <c r="AD16" s="98">
        <v>437175</v>
      </c>
      <c r="AE16" s="98">
        <v>1066580</v>
      </c>
      <c r="AF16" s="105">
        <v>610.17162471395886</v>
      </c>
    </row>
    <row r="17" spans="1:32" s="94" customFormat="1" ht="21.75" customHeight="1">
      <c r="A17" s="95">
        <v>13</v>
      </c>
      <c r="B17" s="99" t="s">
        <v>26</v>
      </c>
      <c r="C17" s="98">
        <v>1062</v>
      </c>
      <c r="D17" s="104">
        <v>525</v>
      </c>
      <c r="E17" s="98">
        <v>120</v>
      </c>
      <c r="F17" s="98">
        <v>83</v>
      </c>
      <c r="G17" s="98">
        <v>203</v>
      </c>
      <c r="H17" s="98">
        <v>0</v>
      </c>
      <c r="I17" s="98">
        <v>0</v>
      </c>
      <c r="J17" s="98">
        <v>0</v>
      </c>
      <c r="K17" s="98">
        <v>10828</v>
      </c>
      <c r="L17" s="98">
        <v>19678</v>
      </c>
      <c r="M17" s="98">
        <v>30506</v>
      </c>
      <c r="N17" s="98">
        <v>201898</v>
      </c>
      <c r="O17" s="98">
        <v>170488</v>
      </c>
      <c r="P17" s="98">
        <v>372386</v>
      </c>
      <c r="Q17" s="98">
        <v>294</v>
      </c>
      <c r="R17" s="98">
        <v>415</v>
      </c>
      <c r="S17" s="98">
        <v>709</v>
      </c>
      <c r="T17" s="98">
        <v>3477</v>
      </c>
      <c r="U17" s="98">
        <v>4645</v>
      </c>
      <c r="V17" s="98">
        <v>8122</v>
      </c>
      <c r="W17" s="98">
        <v>633</v>
      </c>
      <c r="X17" s="98">
        <v>849</v>
      </c>
      <c r="Y17" s="98">
        <v>1482</v>
      </c>
      <c r="Z17" s="98">
        <v>86</v>
      </c>
      <c r="AA17" s="98">
        <v>146</v>
      </c>
      <c r="AB17" s="98">
        <v>232</v>
      </c>
      <c r="AC17" s="98">
        <v>217336</v>
      </c>
      <c r="AD17" s="98">
        <v>196304</v>
      </c>
      <c r="AE17" s="98">
        <v>413640</v>
      </c>
      <c r="AF17" s="105">
        <v>787.88571428571424</v>
      </c>
    </row>
    <row r="18" spans="1:32" s="94" customFormat="1" ht="21.75" customHeight="1">
      <c r="A18" s="95">
        <v>14</v>
      </c>
      <c r="B18" s="99" t="s">
        <v>27</v>
      </c>
      <c r="C18" s="98">
        <v>295</v>
      </c>
      <c r="D18" s="104">
        <v>263</v>
      </c>
      <c r="E18" s="98">
        <v>0</v>
      </c>
      <c r="F18" s="98">
        <v>0</v>
      </c>
      <c r="G18" s="98">
        <v>0</v>
      </c>
      <c r="H18" s="98">
        <v>0</v>
      </c>
      <c r="I18" s="98">
        <v>0</v>
      </c>
      <c r="J18" s="98">
        <v>0</v>
      </c>
      <c r="K18" s="98">
        <v>1867</v>
      </c>
      <c r="L18" s="98">
        <v>3613</v>
      </c>
      <c r="M18" s="98">
        <v>5480</v>
      </c>
      <c r="N18" s="98">
        <v>47025</v>
      </c>
      <c r="O18" s="98">
        <v>62421</v>
      </c>
      <c r="P18" s="98">
        <v>109446</v>
      </c>
      <c r="Q18" s="98">
        <v>154</v>
      </c>
      <c r="R18" s="98">
        <v>387</v>
      </c>
      <c r="S18" s="98">
        <v>541</v>
      </c>
      <c r="T18" s="98">
        <v>123</v>
      </c>
      <c r="U18" s="98">
        <v>494</v>
      </c>
      <c r="V18" s="98">
        <v>617</v>
      </c>
      <c r="W18" s="98">
        <v>0</v>
      </c>
      <c r="X18" s="98">
        <v>0</v>
      </c>
      <c r="Y18" s="98">
        <v>0</v>
      </c>
      <c r="Z18" s="98">
        <v>0</v>
      </c>
      <c r="AA18" s="98">
        <v>0</v>
      </c>
      <c r="AB18" s="98">
        <v>0</v>
      </c>
      <c r="AC18" s="98">
        <v>49169</v>
      </c>
      <c r="AD18" s="98">
        <v>66915</v>
      </c>
      <c r="AE18" s="98">
        <v>116084</v>
      </c>
      <c r="AF18" s="105">
        <v>441.38403041825097</v>
      </c>
    </row>
    <row r="19" spans="1:32" s="94" customFormat="1" ht="21.75" customHeight="1">
      <c r="A19" s="95">
        <v>15</v>
      </c>
      <c r="B19" s="99" t="s">
        <v>57</v>
      </c>
      <c r="C19" s="98">
        <v>329</v>
      </c>
      <c r="D19" s="104">
        <v>202</v>
      </c>
      <c r="E19" s="98">
        <v>0</v>
      </c>
      <c r="F19" s="98">
        <v>0</v>
      </c>
      <c r="G19" s="98">
        <v>0</v>
      </c>
      <c r="H19" s="98">
        <v>0</v>
      </c>
      <c r="I19" s="98">
        <v>0</v>
      </c>
      <c r="J19" s="98">
        <v>0</v>
      </c>
      <c r="K19" s="98">
        <v>1439</v>
      </c>
      <c r="L19" s="98">
        <v>1655</v>
      </c>
      <c r="M19" s="98">
        <v>3094</v>
      </c>
      <c r="N19" s="98">
        <v>92948</v>
      </c>
      <c r="O19" s="98">
        <v>95381</v>
      </c>
      <c r="P19" s="98">
        <v>188329</v>
      </c>
      <c r="Q19" s="98">
        <v>73</v>
      </c>
      <c r="R19" s="98">
        <v>26</v>
      </c>
      <c r="S19" s="98">
        <v>99</v>
      </c>
      <c r="T19" s="98">
        <v>96</v>
      </c>
      <c r="U19" s="98">
        <v>120</v>
      </c>
      <c r="V19" s="98">
        <v>216</v>
      </c>
      <c r="W19" s="98">
        <v>0</v>
      </c>
      <c r="X19" s="98">
        <v>0</v>
      </c>
      <c r="Y19" s="98">
        <v>0</v>
      </c>
      <c r="Z19" s="98">
        <v>337</v>
      </c>
      <c r="AA19" s="98">
        <v>378</v>
      </c>
      <c r="AB19" s="98">
        <v>715</v>
      </c>
      <c r="AC19" s="98">
        <v>94893</v>
      </c>
      <c r="AD19" s="98">
        <v>97560</v>
      </c>
      <c r="AE19" s="98">
        <v>192453</v>
      </c>
      <c r="AF19" s="105">
        <v>952.73762376237619</v>
      </c>
    </row>
    <row r="20" spans="1:32" s="94" customFormat="1" ht="21.75" customHeight="1">
      <c r="A20" s="95">
        <v>16</v>
      </c>
      <c r="B20" s="99" t="s">
        <v>29</v>
      </c>
      <c r="C20" s="98">
        <v>265</v>
      </c>
      <c r="D20" s="104">
        <v>103</v>
      </c>
      <c r="E20" s="98">
        <v>8</v>
      </c>
      <c r="F20" s="98">
        <v>19</v>
      </c>
      <c r="G20" s="98">
        <v>27</v>
      </c>
      <c r="H20" s="98">
        <v>0</v>
      </c>
      <c r="I20" s="98">
        <v>0</v>
      </c>
      <c r="J20" s="98">
        <v>0</v>
      </c>
      <c r="K20" s="98">
        <v>6384</v>
      </c>
      <c r="L20" s="98">
        <v>7049</v>
      </c>
      <c r="M20" s="98">
        <v>13433</v>
      </c>
      <c r="N20" s="98">
        <v>112483</v>
      </c>
      <c r="O20" s="98">
        <v>104827</v>
      </c>
      <c r="P20" s="98">
        <v>217310</v>
      </c>
      <c r="Q20" s="98">
        <v>0</v>
      </c>
      <c r="R20" s="98">
        <v>0</v>
      </c>
      <c r="S20" s="98">
        <v>0</v>
      </c>
      <c r="T20" s="98">
        <v>0</v>
      </c>
      <c r="U20" s="98">
        <v>58</v>
      </c>
      <c r="V20" s="98">
        <v>58</v>
      </c>
      <c r="W20" s="98">
        <v>110</v>
      </c>
      <c r="X20" s="98">
        <v>81</v>
      </c>
      <c r="Y20" s="98">
        <v>191</v>
      </c>
      <c r="Z20" s="98">
        <v>0</v>
      </c>
      <c r="AA20" s="98">
        <v>0</v>
      </c>
      <c r="AB20" s="98">
        <v>0</v>
      </c>
      <c r="AC20" s="98">
        <v>118985</v>
      </c>
      <c r="AD20" s="98">
        <v>112034</v>
      </c>
      <c r="AE20" s="98">
        <v>231019</v>
      </c>
      <c r="AF20" s="105">
        <v>2242.9029126213591</v>
      </c>
    </row>
    <row r="21" spans="1:32" s="94" customFormat="1" ht="21.75" customHeight="1">
      <c r="A21" s="95">
        <v>17</v>
      </c>
      <c r="B21" s="99" t="s">
        <v>30</v>
      </c>
      <c r="C21" s="98">
        <v>3199</v>
      </c>
      <c r="D21" s="104">
        <v>3006</v>
      </c>
      <c r="E21" s="98">
        <v>466</v>
      </c>
      <c r="F21" s="98">
        <v>210</v>
      </c>
      <c r="G21" s="98">
        <v>676</v>
      </c>
      <c r="H21" s="98">
        <v>0</v>
      </c>
      <c r="I21" s="98">
        <v>0</v>
      </c>
      <c r="J21" s="98">
        <v>0</v>
      </c>
      <c r="K21" s="98">
        <v>49565</v>
      </c>
      <c r="L21" s="98">
        <v>40190</v>
      </c>
      <c r="M21" s="98">
        <v>89755</v>
      </c>
      <c r="N21" s="98">
        <v>614242</v>
      </c>
      <c r="O21" s="98">
        <v>573242</v>
      </c>
      <c r="P21" s="98">
        <v>1187484</v>
      </c>
      <c r="Q21" s="98">
        <v>612</v>
      </c>
      <c r="R21" s="98">
        <v>849</v>
      </c>
      <c r="S21" s="98">
        <v>1461</v>
      </c>
      <c r="T21" s="98">
        <v>2049</v>
      </c>
      <c r="U21" s="98">
        <v>2639</v>
      </c>
      <c r="V21" s="98">
        <v>4688</v>
      </c>
      <c r="W21" s="98">
        <v>1102</v>
      </c>
      <c r="X21" s="98">
        <v>1396</v>
      </c>
      <c r="Y21" s="98">
        <v>2498</v>
      </c>
      <c r="Z21" s="98">
        <v>2171</v>
      </c>
      <c r="AA21" s="98">
        <v>1401</v>
      </c>
      <c r="AB21" s="98">
        <v>3572</v>
      </c>
      <c r="AC21" s="98">
        <v>670207</v>
      </c>
      <c r="AD21" s="98">
        <v>619927</v>
      </c>
      <c r="AE21" s="98">
        <v>1290134</v>
      </c>
      <c r="AF21" s="105">
        <v>429.18629407850966</v>
      </c>
    </row>
    <row r="22" spans="1:32" s="94" customFormat="1" ht="21.75" customHeight="1">
      <c r="A22" s="95">
        <v>18</v>
      </c>
      <c r="B22" s="99" t="s">
        <v>31</v>
      </c>
      <c r="C22" s="98">
        <v>1062</v>
      </c>
      <c r="D22" s="104">
        <v>820</v>
      </c>
      <c r="E22" s="98">
        <v>398</v>
      </c>
      <c r="F22" s="98">
        <v>552</v>
      </c>
      <c r="G22" s="98">
        <v>950</v>
      </c>
      <c r="H22" s="98">
        <v>33</v>
      </c>
      <c r="I22" s="98">
        <v>68</v>
      </c>
      <c r="J22" s="98">
        <v>101</v>
      </c>
      <c r="K22" s="98">
        <v>13895</v>
      </c>
      <c r="L22" s="98">
        <v>32497</v>
      </c>
      <c r="M22" s="98">
        <v>46392</v>
      </c>
      <c r="N22" s="98">
        <v>152652</v>
      </c>
      <c r="O22" s="98">
        <v>227041</v>
      </c>
      <c r="P22" s="98">
        <v>379693</v>
      </c>
      <c r="Q22" s="98">
        <v>9</v>
      </c>
      <c r="R22" s="98">
        <v>81</v>
      </c>
      <c r="S22" s="98">
        <v>90</v>
      </c>
      <c r="T22" s="98">
        <v>214</v>
      </c>
      <c r="U22" s="98">
        <v>692</v>
      </c>
      <c r="V22" s="98">
        <v>906</v>
      </c>
      <c r="W22" s="98">
        <v>212</v>
      </c>
      <c r="X22" s="98">
        <v>861</v>
      </c>
      <c r="Y22" s="98">
        <v>1073</v>
      </c>
      <c r="Z22" s="98">
        <v>728</v>
      </c>
      <c r="AA22" s="98">
        <v>633</v>
      </c>
      <c r="AB22" s="98">
        <v>1361</v>
      </c>
      <c r="AC22" s="98">
        <v>168141</v>
      </c>
      <c r="AD22" s="98">
        <v>262425</v>
      </c>
      <c r="AE22" s="98">
        <v>430566</v>
      </c>
      <c r="AF22" s="105">
        <v>525.08048780487809</v>
      </c>
    </row>
    <row r="23" spans="1:32" s="94" customFormat="1" ht="21.75" customHeight="1">
      <c r="A23" s="95">
        <v>19</v>
      </c>
      <c r="B23" s="99" t="s">
        <v>32</v>
      </c>
      <c r="C23" s="98">
        <v>0</v>
      </c>
      <c r="D23" s="104">
        <v>0</v>
      </c>
      <c r="E23" s="98">
        <v>0</v>
      </c>
      <c r="F23" s="98">
        <v>0</v>
      </c>
      <c r="G23" s="98">
        <v>0</v>
      </c>
      <c r="H23" s="98">
        <v>0</v>
      </c>
      <c r="I23" s="98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98">
        <v>0</v>
      </c>
      <c r="P23" s="98">
        <v>0</v>
      </c>
      <c r="Q23" s="98">
        <v>0</v>
      </c>
      <c r="R23" s="98">
        <v>0</v>
      </c>
      <c r="S23" s="98">
        <v>0</v>
      </c>
      <c r="T23" s="98">
        <v>0</v>
      </c>
      <c r="U23" s="98">
        <v>0</v>
      </c>
      <c r="V23" s="98">
        <v>0</v>
      </c>
      <c r="W23" s="98">
        <v>0</v>
      </c>
      <c r="X23" s="98">
        <v>0</v>
      </c>
      <c r="Y23" s="98">
        <v>0</v>
      </c>
      <c r="Z23" s="98">
        <v>0</v>
      </c>
      <c r="AA23" s="98">
        <v>0</v>
      </c>
      <c r="AB23" s="98">
        <v>0</v>
      </c>
      <c r="AC23" s="98">
        <v>0</v>
      </c>
      <c r="AD23" s="98">
        <v>0</v>
      </c>
      <c r="AE23" s="98">
        <v>0</v>
      </c>
      <c r="AF23" s="105"/>
    </row>
    <row r="24" spans="1:32" s="94" customFormat="1" ht="21.75" customHeight="1">
      <c r="A24" s="95">
        <v>20</v>
      </c>
      <c r="B24" s="99" t="s">
        <v>33</v>
      </c>
      <c r="C24" s="98">
        <v>2277</v>
      </c>
      <c r="D24" s="104">
        <v>1316</v>
      </c>
      <c r="E24" s="98">
        <v>634</v>
      </c>
      <c r="F24" s="98">
        <v>581</v>
      </c>
      <c r="G24" s="98">
        <v>1215</v>
      </c>
      <c r="H24" s="98">
        <v>156</v>
      </c>
      <c r="I24" s="98">
        <v>145</v>
      </c>
      <c r="J24" s="98">
        <v>301</v>
      </c>
      <c r="K24" s="98">
        <v>45249</v>
      </c>
      <c r="L24" s="98">
        <v>47855</v>
      </c>
      <c r="M24" s="98">
        <v>93104</v>
      </c>
      <c r="N24" s="98">
        <v>326057</v>
      </c>
      <c r="O24" s="98">
        <v>297202</v>
      </c>
      <c r="P24" s="98">
        <v>623259</v>
      </c>
      <c r="Q24" s="98">
        <v>3063</v>
      </c>
      <c r="R24" s="98">
        <v>1363</v>
      </c>
      <c r="S24" s="98">
        <v>4426</v>
      </c>
      <c r="T24" s="98">
        <v>6361</v>
      </c>
      <c r="U24" s="98">
        <v>3777</v>
      </c>
      <c r="V24" s="98">
        <v>10138</v>
      </c>
      <c r="W24" s="98">
        <v>321</v>
      </c>
      <c r="X24" s="98">
        <v>384</v>
      </c>
      <c r="Y24" s="98">
        <v>705</v>
      </c>
      <c r="Z24" s="98">
        <v>575</v>
      </c>
      <c r="AA24" s="98">
        <v>332</v>
      </c>
      <c r="AB24" s="98">
        <v>907</v>
      </c>
      <c r="AC24" s="98">
        <v>382416</v>
      </c>
      <c r="AD24" s="98">
        <v>351639</v>
      </c>
      <c r="AE24" s="98">
        <v>734055</v>
      </c>
      <c r="AF24" s="105">
        <v>557.79255319148933</v>
      </c>
    </row>
    <row r="25" spans="1:32" s="94" customFormat="1" ht="21.75" customHeight="1">
      <c r="A25" s="95">
        <v>21</v>
      </c>
      <c r="B25" s="99" t="s">
        <v>34</v>
      </c>
      <c r="C25" s="98">
        <v>4658</v>
      </c>
      <c r="D25" s="104">
        <v>2725</v>
      </c>
      <c r="E25" s="98">
        <v>938</v>
      </c>
      <c r="F25" s="98">
        <v>461</v>
      </c>
      <c r="G25" s="98">
        <v>1399</v>
      </c>
      <c r="H25" s="98">
        <v>248</v>
      </c>
      <c r="I25" s="98">
        <v>208</v>
      </c>
      <c r="J25" s="98">
        <v>456</v>
      </c>
      <c r="K25" s="98">
        <v>78445</v>
      </c>
      <c r="L25" s="98">
        <v>69498</v>
      </c>
      <c r="M25" s="98">
        <v>147943</v>
      </c>
      <c r="N25" s="98">
        <v>784537</v>
      </c>
      <c r="O25" s="98">
        <v>644777</v>
      </c>
      <c r="P25" s="98">
        <v>1429314</v>
      </c>
      <c r="Q25" s="98">
        <v>1513</v>
      </c>
      <c r="R25" s="98">
        <v>1285</v>
      </c>
      <c r="S25" s="98">
        <v>2798</v>
      </c>
      <c r="T25" s="98">
        <v>3015</v>
      </c>
      <c r="U25" s="98">
        <v>3522</v>
      </c>
      <c r="V25" s="98">
        <v>6537</v>
      </c>
      <c r="W25" s="98">
        <v>1516</v>
      </c>
      <c r="X25" s="98">
        <v>1597</v>
      </c>
      <c r="Y25" s="98">
        <v>3113</v>
      </c>
      <c r="Z25" s="98">
        <v>1168</v>
      </c>
      <c r="AA25" s="98">
        <v>971</v>
      </c>
      <c r="AB25" s="98">
        <v>2139</v>
      </c>
      <c r="AC25" s="98">
        <v>871380</v>
      </c>
      <c r="AD25" s="98">
        <v>722319</v>
      </c>
      <c r="AE25" s="98">
        <v>1593699</v>
      </c>
      <c r="AF25" s="105">
        <v>584.84366972477062</v>
      </c>
    </row>
    <row r="26" spans="1:32" s="94" customFormat="1" ht="21.75" customHeight="1">
      <c r="A26" s="95">
        <v>22</v>
      </c>
      <c r="B26" s="99" t="s">
        <v>35</v>
      </c>
      <c r="C26" s="98">
        <v>83</v>
      </c>
      <c r="D26" s="104">
        <v>69</v>
      </c>
      <c r="E26" s="98">
        <v>0</v>
      </c>
      <c r="F26" s="98">
        <v>0</v>
      </c>
      <c r="G26" s="98">
        <v>0</v>
      </c>
      <c r="H26" s="98">
        <v>0</v>
      </c>
      <c r="I26" s="98">
        <v>0</v>
      </c>
      <c r="J26" s="98">
        <v>0</v>
      </c>
      <c r="K26" s="98">
        <v>109</v>
      </c>
      <c r="L26" s="98">
        <v>165</v>
      </c>
      <c r="M26" s="98">
        <v>274</v>
      </c>
      <c r="N26" s="98">
        <v>34762</v>
      </c>
      <c r="O26" s="98">
        <v>36460</v>
      </c>
      <c r="P26" s="98">
        <v>71222</v>
      </c>
      <c r="Q26" s="98">
        <v>0</v>
      </c>
      <c r="R26" s="98">
        <v>0</v>
      </c>
      <c r="S26" s="98">
        <v>0</v>
      </c>
      <c r="T26" s="98">
        <v>336</v>
      </c>
      <c r="U26" s="98">
        <v>139</v>
      </c>
      <c r="V26" s="98">
        <v>475</v>
      </c>
      <c r="W26" s="98">
        <v>54</v>
      </c>
      <c r="X26" s="98">
        <v>147</v>
      </c>
      <c r="Y26" s="98">
        <v>201</v>
      </c>
      <c r="Z26" s="98">
        <v>0</v>
      </c>
      <c r="AA26" s="98">
        <v>0</v>
      </c>
      <c r="AB26" s="98">
        <v>0</v>
      </c>
      <c r="AC26" s="98">
        <v>35261</v>
      </c>
      <c r="AD26" s="98">
        <v>36911</v>
      </c>
      <c r="AE26" s="98">
        <v>72172</v>
      </c>
      <c r="AF26" s="105">
        <v>1045.9710144927535</v>
      </c>
    </row>
    <row r="27" spans="1:32" s="94" customFormat="1" ht="21.75" customHeight="1">
      <c r="A27" s="95">
        <v>23</v>
      </c>
      <c r="B27" s="99" t="s">
        <v>36</v>
      </c>
      <c r="C27" s="98">
        <v>62</v>
      </c>
      <c r="D27" s="104">
        <v>36</v>
      </c>
      <c r="E27" s="98">
        <v>0</v>
      </c>
      <c r="F27" s="98">
        <v>0</v>
      </c>
      <c r="G27" s="98">
        <v>0</v>
      </c>
      <c r="H27" s="98">
        <v>0</v>
      </c>
      <c r="I27" s="98">
        <v>0</v>
      </c>
      <c r="J27" s="98">
        <v>0</v>
      </c>
      <c r="K27" s="98">
        <v>115</v>
      </c>
      <c r="L27" s="98">
        <v>143</v>
      </c>
      <c r="M27" s="98">
        <v>258</v>
      </c>
      <c r="N27" s="98">
        <v>15196</v>
      </c>
      <c r="O27" s="98">
        <v>15310</v>
      </c>
      <c r="P27" s="98">
        <v>30506</v>
      </c>
      <c r="Q27" s="98">
        <v>13</v>
      </c>
      <c r="R27" s="98">
        <v>12</v>
      </c>
      <c r="S27" s="98">
        <v>25</v>
      </c>
      <c r="T27" s="98">
        <v>0</v>
      </c>
      <c r="U27" s="98">
        <v>0</v>
      </c>
      <c r="V27" s="98">
        <v>0</v>
      </c>
      <c r="W27" s="98">
        <v>0</v>
      </c>
      <c r="X27" s="98">
        <v>0</v>
      </c>
      <c r="Y27" s="98">
        <v>0</v>
      </c>
      <c r="Z27" s="98">
        <v>0</v>
      </c>
      <c r="AA27" s="98">
        <v>0</v>
      </c>
      <c r="AB27" s="98">
        <v>0</v>
      </c>
      <c r="AC27" s="98">
        <v>15324</v>
      </c>
      <c r="AD27" s="98">
        <v>15465</v>
      </c>
      <c r="AE27" s="98">
        <v>30789</v>
      </c>
      <c r="AF27" s="105">
        <v>855.25</v>
      </c>
    </row>
    <row r="28" spans="1:32" s="94" customFormat="1" ht="21.75" customHeight="1">
      <c r="A28" s="95">
        <v>24</v>
      </c>
      <c r="B28" s="99" t="s">
        <v>37</v>
      </c>
      <c r="C28" s="98">
        <v>29</v>
      </c>
      <c r="D28" s="104">
        <v>29</v>
      </c>
      <c r="E28" s="98">
        <v>1</v>
      </c>
      <c r="F28" s="98">
        <v>2</v>
      </c>
      <c r="G28" s="98">
        <v>3</v>
      </c>
      <c r="H28" s="98">
        <v>0</v>
      </c>
      <c r="I28" s="98">
        <v>0</v>
      </c>
      <c r="J28" s="98">
        <v>0</v>
      </c>
      <c r="K28" s="98">
        <v>98</v>
      </c>
      <c r="L28" s="98">
        <v>61</v>
      </c>
      <c r="M28" s="98">
        <v>159</v>
      </c>
      <c r="N28" s="98">
        <v>9812</v>
      </c>
      <c r="O28" s="98">
        <v>9689</v>
      </c>
      <c r="P28" s="98">
        <v>19501</v>
      </c>
      <c r="Q28" s="98">
        <v>0</v>
      </c>
      <c r="R28" s="98">
        <v>0</v>
      </c>
      <c r="S28" s="98">
        <v>0</v>
      </c>
      <c r="T28" s="98">
        <v>0</v>
      </c>
      <c r="U28" s="98">
        <v>0</v>
      </c>
      <c r="V28" s="98">
        <v>0</v>
      </c>
      <c r="W28" s="98">
        <v>0</v>
      </c>
      <c r="X28" s="98">
        <v>0</v>
      </c>
      <c r="Y28" s="98">
        <v>0</v>
      </c>
      <c r="Z28" s="98">
        <v>0</v>
      </c>
      <c r="AA28" s="98">
        <v>0</v>
      </c>
      <c r="AB28" s="98">
        <v>0</v>
      </c>
      <c r="AC28" s="98">
        <v>9911</v>
      </c>
      <c r="AD28" s="98">
        <v>9752</v>
      </c>
      <c r="AE28" s="98">
        <v>19663</v>
      </c>
      <c r="AF28" s="105">
        <v>678.0344827586207</v>
      </c>
    </row>
    <row r="29" spans="1:32" s="94" customFormat="1" ht="21.75" customHeight="1">
      <c r="A29" s="95">
        <v>25</v>
      </c>
      <c r="B29" s="99" t="s">
        <v>38</v>
      </c>
      <c r="C29" s="98">
        <v>59</v>
      </c>
      <c r="D29" s="104">
        <v>58</v>
      </c>
      <c r="E29" s="98">
        <v>0</v>
      </c>
      <c r="F29" s="98">
        <v>0</v>
      </c>
      <c r="G29" s="98">
        <v>0</v>
      </c>
      <c r="H29" s="98">
        <v>0</v>
      </c>
      <c r="I29" s="98">
        <v>0</v>
      </c>
      <c r="J29" s="98">
        <v>0</v>
      </c>
      <c r="K29" s="98">
        <v>0</v>
      </c>
      <c r="L29" s="98">
        <v>0</v>
      </c>
      <c r="M29" s="98">
        <v>0</v>
      </c>
      <c r="N29" s="98">
        <v>10284</v>
      </c>
      <c r="O29" s="98">
        <v>11698</v>
      </c>
      <c r="P29" s="98">
        <v>21982</v>
      </c>
      <c r="Q29" s="98">
        <v>0</v>
      </c>
      <c r="R29" s="98">
        <v>0</v>
      </c>
      <c r="S29" s="98">
        <v>0</v>
      </c>
      <c r="T29" s="98">
        <v>1</v>
      </c>
      <c r="U29" s="98">
        <v>59</v>
      </c>
      <c r="V29" s="98">
        <v>60</v>
      </c>
      <c r="W29" s="98">
        <v>0</v>
      </c>
      <c r="X29" s="98">
        <v>0</v>
      </c>
      <c r="Y29" s="98">
        <v>0</v>
      </c>
      <c r="Z29" s="98">
        <v>0</v>
      </c>
      <c r="AA29" s="98">
        <v>0</v>
      </c>
      <c r="AB29" s="98">
        <v>0</v>
      </c>
      <c r="AC29" s="98">
        <v>10285</v>
      </c>
      <c r="AD29" s="98">
        <v>11757</v>
      </c>
      <c r="AE29" s="98">
        <v>22042</v>
      </c>
      <c r="AF29" s="105">
        <v>380.0344827586207</v>
      </c>
    </row>
    <row r="30" spans="1:32" s="94" customFormat="1" ht="21.75" customHeight="1">
      <c r="A30" s="95">
        <v>26</v>
      </c>
      <c r="B30" s="99" t="s">
        <v>39</v>
      </c>
      <c r="C30" s="98">
        <v>1097</v>
      </c>
      <c r="D30" s="104">
        <v>525</v>
      </c>
      <c r="E30" s="98">
        <v>75</v>
      </c>
      <c r="F30" s="98">
        <v>120</v>
      </c>
      <c r="G30" s="98">
        <v>195</v>
      </c>
      <c r="H30" s="98">
        <v>430</v>
      </c>
      <c r="I30" s="98">
        <v>259</v>
      </c>
      <c r="J30" s="98">
        <v>689</v>
      </c>
      <c r="K30" s="98">
        <v>8669</v>
      </c>
      <c r="L30" s="98">
        <v>6705</v>
      </c>
      <c r="M30" s="98">
        <v>15374</v>
      </c>
      <c r="N30" s="98">
        <v>138133</v>
      </c>
      <c r="O30" s="98">
        <v>130876</v>
      </c>
      <c r="P30" s="98">
        <v>269009</v>
      </c>
      <c r="Q30" s="98">
        <v>131</v>
      </c>
      <c r="R30" s="98">
        <v>11</v>
      </c>
      <c r="S30" s="98">
        <v>142</v>
      </c>
      <c r="T30" s="98">
        <v>572</v>
      </c>
      <c r="U30" s="98">
        <v>129</v>
      </c>
      <c r="V30" s="98">
        <v>701</v>
      </c>
      <c r="W30" s="98">
        <v>110</v>
      </c>
      <c r="X30" s="98">
        <v>43</v>
      </c>
      <c r="Y30" s="98">
        <v>153</v>
      </c>
      <c r="Z30" s="98">
        <v>0</v>
      </c>
      <c r="AA30" s="98">
        <v>0</v>
      </c>
      <c r="AB30" s="98">
        <v>0</v>
      </c>
      <c r="AC30" s="98">
        <v>148120</v>
      </c>
      <c r="AD30" s="98">
        <v>138143</v>
      </c>
      <c r="AE30" s="98">
        <v>286263</v>
      </c>
      <c r="AF30" s="105">
        <v>545.26285714285711</v>
      </c>
    </row>
    <row r="31" spans="1:32" s="94" customFormat="1" ht="21.75" customHeight="1">
      <c r="A31" s="95">
        <v>27</v>
      </c>
      <c r="B31" s="99" t="s">
        <v>40</v>
      </c>
      <c r="C31" s="98">
        <v>83</v>
      </c>
      <c r="D31" s="104">
        <v>74</v>
      </c>
      <c r="E31" s="98">
        <v>14</v>
      </c>
      <c r="F31" s="98">
        <v>5</v>
      </c>
      <c r="G31" s="98">
        <v>19</v>
      </c>
      <c r="H31" s="98">
        <v>0</v>
      </c>
      <c r="I31" s="98">
        <v>11</v>
      </c>
      <c r="J31" s="98">
        <v>11</v>
      </c>
      <c r="K31" s="98">
        <v>1381</v>
      </c>
      <c r="L31" s="98">
        <v>1325</v>
      </c>
      <c r="M31" s="98">
        <v>2706</v>
      </c>
      <c r="N31" s="98">
        <v>15766</v>
      </c>
      <c r="O31" s="98">
        <v>17322</v>
      </c>
      <c r="P31" s="98">
        <v>33088</v>
      </c>
      <c r="Q31" s="98">
        <v>12</v>
      </c>
      <c r="R31" s="98">
        <v>3</v>
      </c>
      <c r="S31" s="98">
        <v>15</v>
      </c>
      <c r="T31" s="98">
        <v>0</v>
      </c>
      <c r="U31" s="98">
        <v>0</v>
      </c>
      <c r="V31" s="98">
        <v>0</v>
      </c>
      <c r="W31" s="98">
        <v>0</v>
      </c>
      <c r="X31" s="98">
        <v>160</v>
      </c>
      <c r="Y31" s="98">
        <v>160</v>
      </c>
      <c r="Z31" s="98">
        <v>0</v>
      </c>
      <c r="AA31" s="98">
        <v>0</v>
      </c>
      <c r="AB31" s="98">
        <v>0</v>
      </c>
      <c r="AC31" s="98">
        <v>17173</v>
      </c>
      <c r="AD31" s="98">
        <v>18826</v>
      </c>
      <c r="AE31" s="98">
        <v>35999</v>
      </c>
      <c r="AF31" s="105">
        <v>486.47297297297297</v>
      </c>
    </row>
    <row r="32" spans="1:32" s="94" customFormat="1" ht="21.75" customHeight="1">
      <c r="A32" s="95">
        <v>28</v>
      </c>
      <c r="B32" s="99" t="s">
        <v>41</v>
      </c>
      <c r="C32" s="98">
        <v>969</v>
      </c>
      <c r="D32" s="104">
        <v>352</v>
      </c>
      <c r="E32" s="98">
        <v>0</v>
      </c>
      <c r="F32" s="98">
        <v>0</v>
      </c>
      <c r="G32" s="98">
        <v>0</v>
      </c>
      <c r="H32" s="98">
        <v>0</v>
      </c>
      <c r="I32" s="98">
        <v>0</v>
      </c>
      <c r="J32" s="98">
        <v>0</v>
      </c>
      <c r="K32" s="98">
        <v>8822</v>
      </c>
      <c r="L32" s="98">
        <v>15880</v>
      </c>
      <c r="M32" s="98">
        <v>24702</v>
      </c>
      <c r="N32" s="98">
        <v>114096</v>
      </c>
      <c r="O32" s="98">
        <v>98976</v>
      </c>
      <c r="P32" s="98">
        <v>213072</v>
      </c>
      <c r="Q32" s="98">
        <v>597</v>
      </c>
      <c r="R32" s="98">
        <v>1008</v>
      </c>
      <c r="S32" s="98">
        <v>1605</v>
      </c>
      <c r="T32" s="98">
        <v>535</v>
      </c>
      <c r="U32" s="98">
        <v>2940</v>
      </c>
      <c r="V32" s="98">
        <v>3475</v>
      </c>
      <c r="W32" s="98">
        <v>25</v>
      </c>
      <c r="X32" s="98">
        <v>108</v>
      </c>
      <c r="Y32" s="98">
        <v>133</v>
      </c>
      <c r="Z32" s="98">
        <v>201</v>
      </c>
      <c r="AA32" s="98">
        <v>99</v>
      </c>
      <c r="AB32" s="98">
        <v>300</v>
      </c>
      <c r="AC32" s="98">
        <v>124276</v>
      </c>
      <c r="AD32" s="98">
        <v>119011</v>
      </c>
      <c r="AE32" s="98">
        <v>243287</v>
      </c>
      <c r="AF32" s="105">
        <v>691.15625</v>
      </c>
    </row>
    <row r="33" spans="1:32" s="94" customFormat="1" ht="21.75" customHeight="1">
      <c r="A33" s="95">
        <v>29</v>
      </c>
      <c r="B33" s="99" t="s">
        <v>42</v>
      </c>
      <c r="C33" s="98">
        <v>2681</v>
      </c>
      <c r="D33" s="104">
        <v>1137</v>
      </c>
      <c r="E33" s="98">
        <v>389</v>
      </c>
      <c r="F33" s="98">
        <v>314</v>
      </c>
      <c r="G33" s="98">
        <v>703</v>
      </c>
      <c r="H33" s="98">
        <v>108</v>
      </c>
      <c r="I33" s="98">
        <v>125</v>
      </c>
      <c r="J33" s="98">
        <v>233</v>
      </c>
      <c r="K33" s="98">
        <v>24876</v>
      </c>
      <c r="L33" s="98">
        <v>25338</v>
      </c>
      <c r="M33" s="98">
        <v>50214</v>
      </c>
      <c r="N33" s="98">
        <v>419942</v>
      </c>
      <c r="O33" s="98">
        <v>267282</v>
      </c>
      <c r="P33" s="98">
        <v>687224</v>
      </c>
      <c r="Q33" s="98">
        <v>871</v>
      </c>
      <c r="R33" s="98">
        <v>745</v>
      </c>
      <c r="S33" s="98">
        <v>1616</v>
      </c>
      <c r="T33" s="98">
        <v>3475</v>
      </c>
      <c r="U33" s="98">
        <v>1926</v>
      </c>
      <c r="V33" s="98">
        <v>5401</v>
      </c>
      <c r="W33" s="98">
        <v>909</v>
      </c>
      <c r="X33" s="98">
        <v>1222</v>
      </c>
      <c r="Y33" s="98">
        <v>2131</v>
      </c>
      <c r="Z33" s="98">
        <v>540</v>
      </c>
      <c r="AA33" s="98">
        <v>767</v>
      </c>
      <c r="AB33" s="98">
        <v>1307</v>
      </c>
      <c r="AC33" s="98">
        <v>451110</v>
      </c>
      <c r="AD33" s="98">
        <v>297719</v>
      </c>
      <c r="AE33" s="98">
        <v>748829</v>
      </c>
      <c r="AF33" s="105">
        <v>658.6007036059807</v>
      </c>
    </row>
    <row r="34" spans="1:32" s="94" customFormat="1" ht="21.75" customHeight="1">
      <c r="A34" s="95">
        <v>30</v>
      </c>
      <c r="B34" s="99" t="s">
        <v>43</v>
      </c>
      <c r="C34" s="98">
        <v>12</v>
      </c>
      <c r="D34" s="104">
        <v>11</v>
      </c>
      <c r="E34" s="98">
        <v>0</v>
      </c>
      <c r="F34" s="98">
        <v>0</v>
      </c>
      <c r="G34" s="98">
        <v>0</v>
      </c>
      <c r="H34" s="98">
        <v>0</v>
      </c>
      <c r="I34" s="98">
        <v>0</v>
      </c>
      <c r="J34" s="98">
        <v>0</v>
      </c>
      <c r="K34" s="98">
        <v>59</v>
      </c>
      <c r="L34" s="98">
        <v>35</v>
      </c>
      <c r="M34" s="98">
        <v>94</v>
      </c>
      <c r="N34" s="98">
        <v>2079</v>
      </c>
      <c r="O34" s="98">
        <v>2932</v>
      </c>
      <c r="P34" s="98">
        <v>5011</v>
      </c>
      <c r="Q34" s="98">
        <v>0</v>
      </c>
      <c r="R34" s="98">
        <v>0</v>
      </c>
      <c r="S34" s="98">
        <v>0</v>
      </c>
      <c r="T34" s="98">
        <v>54</v>
      </c>
      <c r="U34" s="98">
        <v>12</v>
      </c>
      <c r="V34" s="98">
        <v>66</v>
      </c>
      <c r="W34" s="98">
        <v>0</v>
      </c>
      <c r="X34" s="98">
        <v>0</v>
      </c>
      <c r="Y34" s="98">
        <v>0</v>
      </c>
      <c r="Z34" s="98">
        <v>87</v>
      </c>
      <c r="AA34" s="98">
        <v>145</v>
      </c>
      <c r="AB34" s="98">
        <v>232</v>
      </c>
      <c r="AC34" s="98">
        <v>2279</v>
      </c>
      <c r="AD34" s="98">
        <v>3124</v>
      </c>
      <c r="AE34" s="98">
        <v>5403</v>
      </c>
      <c r="AF34" s="105">
        <v>491.18181818181819</v>
      </c>
    </row>
    <row r="35" spans="1:32" s="94" customFormat="1" ht="21.75" customHeight="1">
      <c r="A35" s="95">
        <v>31</v>
      </c>
      <c r="B35" s="99" t="s">
        <v>44</v>
      </c>
      <c r="C35" s="98">
        <v>2499</v>
      </c>
      <c r="D35" s="104">
        <v>2366</v>
      </c>
      <c r="E35" s="98">
        <v>1469</v>
      </c>
      <c r="F35" s="98">
        <v>1983</v>
      </c>
      <c r="G35" s="98">
        <v>3452</v>
      </c>
      <c r="H35" s="98">
        <v>3417</v>
      </c>
      <c r="I35" s="98">
        <v>6633</v>
      </c>
      <c r="J35" s="98">
        <v>10050</v>
      </c>
      <c r="K35" s="98">
        <v>96440</v>
      </c>
      <c r="L35" s="98">
        <v>124346</v>
      </c>
      <c r="M35" s="98">
        <v>220786</v>
      </c>
      <c r="N35" s="98">
        <v>795843</v>
      </c>
      <c r="O35" s="98">
        <v>866832</v>
      </c>
      <c r="P35" s="98">
        <v>1662675</v>
      </c>
      <c r="Q35" s="98">
        <v>714</v>
      </c>
      <c r="R35" s="98">
        <v>1110</v>
      </c>
      <c r="S35" s="98">
        <v>1824</v>
      </c>
      <c r="T35" s="98">
        <v>1616</v>
      </c>
      <c r="U35" s="98">
        <v>10068</v>
      </c>
      <c r="V35" s="98">
        <v>11684</v>
      </c>
      <c r="W35" s="98">
        <v>1903</v>
      </c>
      <c r="X35" s="98">
        <v>5558</v>
      </c>
      <c r="Y35" s="98">
        <v>7461</v>
      </c>
      <c r="Z35" s="98">
        <v>494</v>
      </c>
      <c r="AA35" s="98">
        <v>507</v>
      </c>
      <c r="AB35" s="98">
        <v>1001</v>
      </c>
      <c r="AC35" s="98">
        <v>901896</v>
      </c>
      <c r="AD35" s="98">
        <v>1017037</v>
      </c>
      <c r="AE35" s="98">
        <v>1918933</v>
      </c>
      <c r="AF35" s="105">
        <v>811.04522400676251</v>
      </c>
    </row>
    <row r="36" spans="1:32" s="94" customFormat="1" ht="21.75" customHeight="1">
      <c r="A36" s="95">
        <v>32</v>
      </c>
      <c r="B36" s="99" t="s">
        <v>45</v>
      </c>
      <c r="C36" s="98">
        <v>46</v>
      </c>
      <c r="D36" s="104">
        <v>45</v>
      </c>
      <c r="E36" s="98">
        <v>0</v>
      </c>
      <c r="F36" s="98">
        <v>0</v>
      </c>
      <c r="G36" s="98">
        <v>0</v>
      </c>
      <c r="H36" s="98">
        <v>0</v>
      </c>
      <c r="I36" s="98">
        <v>0</v>
      </c>
      <c r="J36" s="98">
        <v>0</v>
      </c>
      <c r="K36" s="98">
        <v>44</v>
      </c>
      <c r="L36" s="98">
        <v>16</v>
      </c>
      <c r="M36" s="98">
        <v>60</v>
      </c>
      <c r="N36" s="98">
        <v>23398</v>
      </c>
      <c r="O36" s="98">
        <v>18630</v>
      </c>
      <c r="P36" s="98">
        <v>42028</v>
      </c>
      <c r="Q36" s="98">
        <v>45</v>
      </c>
      <c r="R36" s="98">
        <v>27</v>
      </c>
      <c r="S36" s="98">
        <v>72</v>
      </c>
      <c r="T36" s="98">
        <v>896</v>
      </c>
      <c r="U36" s="98">
        <v>1085</v>
      </c>
      <c r="V36" s="98">
        <v>1981</v>
      </c>
      <c r="W36" s="98">
        <v>0</v>
      </c>
      <c r="X36" s="98">
        <v>0</v>
      </c>
      <c r="Y36" s="98">
        <v>0</v>
      </c>
      <c r="Z36" s="98">
        <v>0</v>
      </c>
      <c r="AA36" s="98">
        <v>0</v>
      </c>
      <c r="AB36" s="98">
        <v>0</v>
      </c>
      <c r="AC36" s="98">
        <v>24383</v>
      </c>
      <c r="AD36" s="98">
        <v>19758</v>
      </c>
      <c r="AE36" s="98">
        <v>44141</v>
      </c>
      <c r="AF36" s="105">
        <v>980.91111111111115</v>
      </c>
    </row>
    <row r="37" spans="1:32" s="94" customFormat="1" ht="21.75" customHeight="1">
      <c r="A37" s="95">
        <v>33</v>
      </c>
      <c r="B37" s="99" t="s">
        <v>47</v>
      </c>
      <c r="C37" s="98">
        <v>4986</v>
      </c>
      <c r="D37" s="104">
        <v>2102</v>
      </c>
      <c r="E37" s="98">
        <v>606</v>
      </c>
      <c r="F37" s="98">
        <v>607</v>
      </c>
      <c r="G37" s="98">
        <v>1213</v>
      </c>
      <c r="H37" s="98">
        <v>0</v>
      </c>
      <c r="I37" s="98">
        <v>0</v>
      </c>
      <c r="J37" s="98">
        <v>0</v>
      </c>
      <c r="K37" s="98">
        <v>75490</v>
      </c>
      <c r="L37" s="98">
        <v>98122</v>
      </c>
      <c r="M37" s="98">
        <v>173612</v>
      </c>
      <c r="N37" s="98">
        <v>1058825</v>
      </c>
      <c r="O37" s="98">
        <v>1001440</v>
      </c>
      <c r="P37" s="98">
        <v>2060265</v>
      </c>
      <c r="Q37" s="98">
        <v>711</v>
      </c>
      <c r="R37" s="98">
        <v>360</v>
      </c>
      <c r="S37" s="98">
        <v>1071</v>
      </c>
      <c r="T37" s="98">
        <v>1900</v>
      </c>
      <c r="U37" s="98">
        <v>1428</v>
      </c>
      <c r="V37" s="98">
        <v>3328</v>
      </c>
      <c r="W37" s="98">
        <v>2087</v>
      </c>
      <c r="X37" s="98">
        <v>1616</v>
      </c>
      <c r="Y37" s="98">
        <v>3703</v>
      </c>
      <c r="Z37" s="98">
        <v>2063</v>
      </c>
      <c r="AA37" s="98">
        <v>649</v>
      </c>
      <c r="AB37" s="98">
        <v>2712</v>
      </c>
      <c r="AC37" s="98">
        <v>1141682</v>
      </c>
      <c r="AD37" s="98">
        <v>1104222</v>
      </c>
      <c r="AE37" s="98">
        <v>2245904</v>
      </c>
      <c r="AF37" s="105">
        <v>1068.4605137963845</v>
      </c>
    </row>
    <row r="38" spans="1:32" s="94" customFormat="1" ht="21.75" customHeight="1">
      <c r="A38" s="95">
        <v>34</v>
      </c>
      <c r="B38" s="99" t="s">
        <v>58</v>
      </c>
      <c r="C38" s="98">
        <v>396</v>
      </c>
      <c r="D38" s="104">
        <v>217</v>
      </c>
      <c r="E38" s="98">
        <v>147</v>
      </c>
      <c r="F38" s="98">
        <v>154</v>
      </c>
      <c r="G38" s="98">
        <v>301</v>
      </c>
      <c r="H38" s="98">
        <v>0</v>
      </c>
      <c r="I38" s="98">
        <v>0</v>
      </c>
      <c r="J38" s="98">
        <v>0</v>
      </c>
      <c r="K38" s="98">
        <v>11425</v>
      </c>
      <c r="L38" s="98">
        <v>15870</v>
      </c>
      <c r="M38" s="98">
        <v>27295</v>
      </c>
      <c r="N38" s="98">
        <v>96328</v>
      </c>
      <c r="O38" s="98">
        <v>108248</v>
      </c>
      <c r="P38" s="98">
        <v>204576</v>
      </c>
      <c r="Q38" s="98">
        <v>52</v>
      </c>
      <c r="R38" s="98">
        <v>94</v>
      </c>
      <c r="S38" s="98">
        <v>146</v>
      </c>
      <c r="T38" s="98">
        <v>583</v>
      </c>
      <c r="U38" s="98">
        <v>440</v>
      </c>
      <c r="V38" s="98">
        <v>1023</v>
      </c>
      <c r="W38" s="98">
        <v>29</v>
      </c>
      <c r="X38" s="98">
        <v>41</v>
      </c>
      <c r="Y38" s="98">
        <v>70</v>
      </c>
      <c r="Z38" s="98">
        <v>0</v>
      </c>
      <c r="AA38" s="98">
        <v>0</v>
      </c>
      <c r="AB38" s="98">
        <v>0</v>
      </c>
      <c r="AC38" s="98">
        <v>108564</v>
      </c>
      <c r="AD38" s="98">
        <v>124847</v>
      </c>
      <c r="AE38" s="98">
        <v>233411</v>
      </c>
      <c r="AF38" s="105">
        <v>1075.6267281105991</v>
      </c>
    </row>
    <row r="39" spans="1:32" s="94" customFormat="1" ht="21.75" customHeight="1">
      <c r="A39" s="95">
        <v>35</v>
      </c>
      <c r="B39" s="99" t="s">
        <v>48</v>
      </c>
      <c r="C39" s="98">
        <v>950</v>
      </c>
      <c r="D39" s="104">
        <v>885</v>
      </c>
      <c r="E39" s="98">
        <v>39</v>
      </c>
      <c r="F39" s="98">
        <v>17</v>
      </c>
      <c r="G39" s="98">
        <v>56</v>
      </c>
      <c r="H39" s="98">
        <v>12</v>
      </c>
      <c r="I39" s="98">
        <v>0</v>
      </c>
      <c r="J39" s="98">
        <v>12</v>
      </c>
      <c r="K39" s="98">
        <v>13176</v>
      </c>
      <c r="L39" s="98">
        <v>8950</v>
      </c>
      <c r="M39" s="98">
        <v>22126</v>
      </c>
      <c r="N39" s="98">
        <v>739700</v>
      </c>
      <c r="O39" s="98">
        <v>591744</v>
      </c>
      <c r="P39" s="98">
        <v>1331444</v>
      </c>
      <c r="Q39" s="98">
        <v>522</v>
      </c>
      <c r="R39" s="98">
        <v>286</v>
      </c>
      <c r="S39" s="98">
        <v>808</v>
      </c>
      <c r="T39" s="98">
        <v>603</v>
      </c>
      <c r="U39" s="98">
        <v>602</v>
      </c>
      <c r="V39" s="98">
        <v>1205</v>
      </c>
      <c r="W39" s="98">
        <v>893</v>
      </c>
      <c r="X39" s="98">
        <v>974</v>
      </c>
      <c r="Y39" s="98">
        <v>1867</v>
      </c>
      <c r="Z39" s="98">
        <v>606</v>
      </c>
      <c r="AA39" s="98">
        <v>479</v>
      </c>
      <c r="AB39" s="98">
        <v>1085</v>
      </c>
      <c r="AC39" s="98">
        <v>755551</v>
      </c>
      <c r="AD39" s="98">
        <v>603052</v>
      </c>
      <c r="AE39" s="98">
        <v>1358603</v>
      </c>
      <c r="AF39" s="105">
        <v>1535.1446327683616</v>
      </c>
    </row>
    <row r="40" spans="1:32" s="100" customFormat="1" ht="21.75" customHeight="1">
      <c r="A40" s="350" t="s">
        <v>49</v>
      </c>
      <c r="B40" s="350"/>
      <c r="C40" s="99">
        <v>35829</v>
      </c>
      <c r="D40" s="106">
        <v>24120</v>
      </c>
      <c r="E40" s="99">
        <v>5847</v>
      </c>
      <c r="F40" s="99">
        <v>5432</v>
      </c>
      <c r="G40" s="99">
        <v>11279</v>
      </c>
      <c r="H40" s="99">
        <v>4498</v>
      </c>
      <c r="I40" s="99">
        <v>7530</v>
      </c>
      <c r="J40" s="99">
        <v>12028</v>
      </c>
      <c r="K40" s="99">
        <v>656046</v>
      </c>
      <c r="L40" s="99">
        <v>678528</v>
      </c>
      <c r="M40" s="99">
        <v>1334574</v>
      </c>
      <c r="N40" s="99">
        <v>8050729</v>
      </c>
      <c r="O40" s="99">
        <v>7145028</v>
      </c>
      <c r="P40" s="99">
        <v>15195757</v>
      </c>
      <c r="Q40" s="99">
        <v>14327</v>
      </c>
      <c r="R40" s="99">
        <v>12881</v>
      </c>
      <c r="S40" s="99">
        <v>27208</v>
      </c>
      <c r="T40" s="99">
        <v>148838</v>
      </c>
      <c r="U40" s="99">
        <v>64862</v>
      </c>
      <c r="V40" s="99">
        <v>213700</v>
      </c>
      <c r="W40" s="99">
        <v>14631</v>
      </c>
      <c r="X40" s="99">
        <v>19052</v>
      </c>
      <c r="Y40" s="99">
        <v>33683</v>
      </c>
      <c r="Z40" s="99">
        <v>13657</v>
      </c>
      <c r="AA40" s="99">
        <v>10777</v>
      </c>
      <c r="AB40" s="99">
        <v>24434</v>
      </c>
      <c r="AC40" s="99">
        <v>8908573</v>
      </c>
      <c r="AD40" s="99">
        <v>7944090</v>
      </c>
      <c r="AE40" s="99">
        <v>16852663</v>
      </c>
      <c r="AF40" s="105">
        <v>698.70078772802651</v>
      </c>
    </row>
  </sheetData>
  <mergeCells count="14">
    <mergeCell ref="AF2:AF3"/>
    <mergeCell ref="A40:B40"/>
    <mergeCell ref="N2:P2"/>
    <mergeCell ref="Q2:S2"/>
    <mergeCell ref="T2:V2"/>
    <mergeCell ref="W2:Y2"/>
    <mergeCell ref="Z2:AB2"/>
    <mergeCell ref="AC2:AE2"/>
    <mergeCell ref="A2:A3"/>
    <mergeCell ref="B2:B3"/>
    <mergeCell ref="C2:D2"/>
    <mergeCell ref="E2:G2"/>
    <mergeCell ref="H2:J2"/>
    <mergeCell ref="K2:M2"/>
  </mergeCells>
  <conditionalFormatting sqref="AF5:AF40 G5 J5 G6:AA39 Y5:Y39 AB5:AE39 V5:V39 S5:S39 P5:P39 M5:M39">
    <cfRule type="cellIs" dxfId="14" priority="14" operator="lessThan">
      <formula>0</formula>
    </cfRule>
  </conditionalFormatting>
  <pageMargins left="0.45" right="0.15" top="0.52" bottom="0.28999999999999998" header="0.2" footer="0.16"/>
  <pageSetup paperSize="9" scale="80" firstPageNumber="14" orientation="portrait" useFirstPageNumber="1" r:id="rId1"/>
  <headerFooter>
    <oddFooter>&amp;L&amp;"Arial,Italic"&amp;9AISHE 2012-13&amp;CT-&amp;P</oddFooter>
  </headerFooter>
  <colBreaks count="2" manualBreakCount="2">
    <brk id="13" max="38" man="1"/>
    <brk id="2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AM65"/>
  <sheetViews>
    <sheetView showZeros="0" view="pageBreakPreview" zoomScaleSheetLayoutView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4" sqref="R14"/>
    </sheetView>
  </sheetViews>
  <sheetFormatPr defaultRowHeight="15"/>
  <cols>
    <col min="1" max="1" width="5.140625" style="122" customWidth="1"/>
    <col min="2" max="2" width="16.7109375" style="122" customWidth="1"/>
    <col min="3" max="3" width="6.28515625" style="122" customWidth="1"/>
    <col min="4" max="4" width="9.28515625" style="122" customWidth="1"/>
    <col min="5" max="5" width="9" style="122" customWidth="1"/>
    <col min="6" max="6" width="7.85546875" style="122" customWidth="1"/>
    <col min="7" max="7" width="8" style="122" customWidth="1"/>
    <col min="8" max="8" width="7.85546875" style="122" customWidth="1"/>
    <col min="9" max="9" width="5.5703125" style="122" customWidth="1"/>
    <col min="10" max="10" width="9.42578125" style="122" customWidth="1"/>
    <col min="11" max="11" width="6.5703125" style="122" customWidth="1"/>
    <col min="12" max="12" width="6.85546875" style="122" customWidth="1"/>
    <col min="13" max="13" width="6.140625" style="122" customWidth="1"/>
    <col min="14" max="14" width="8.140625" style="122" customWidth="1"/>
    <col min="15" max="15" width="6.7109375" style="122" customWidth="1"/>
    <col min="16" max="16" width="9.42578125" style="122" customWidth="1"/>
    <col min="17" max="17" width="6.7109375" style="122" customWidth="1"/>
    <col min="18" max="18" width="7.5703125" style="122" customWidth="1"/>
    <col min="19" max="19" width="7.140625" style="122" customWidth="1"/>
    <col min="20" max="20" width="8" style="122" customWidth="1"/>
    <col min="21" max="21" width="6.5703125" style="122" customWidth="1"/>
    <col min="22" max="22" width="9.42578125" style="122" customWidth="1"/>
    <col min="23" max="23" width="7.140625" style="122" customWidth="1"/>
    <col min="24" max="24" width="7.85546875" style="122" customWidth="1"/>
    <col min="25" max="25" width="7.140625" style="122" customWidth="1"/>
    <col min="26" max="26" width="7.7109375" style="122" customWidth="1"/>
    <col min="27" max="27" width="6.5703125" style="122" customWidth="1"/>
    <col min="28" max="28" width="9.42578125" style="122" customWidth="1"/>
    <col min="29" max="29" width="7.140625" style="122" customWidth="1"/>
    <col min="30" max="30" width="7.85546875" style="122" customWidth="1"/>
    <col min="31" max="31" width="7.140625" style="122" customWidth="1"/>
    <col min="32" max="32" width="7.7109375" style="122" customWidth="1"/>
    <col min="33" max="33" width="6.5703125" style="122" customWidth="1"/>
    <col min="34" max="34" width="9.42578125" style="122" customWidth="1"/>
    <col min="35" max="35" width="8" style="122" customWidth="1"/>
    <col min="36" max="36" width="7.85546875" style="122" customWidth="1"/>
    <col min="37" max="37" width="8.5703125" style="122" customWidth="1"/>
    <col min="38" max="38" width="7.7109375" style="122" customWidth="1"/>
    <col min="39" max="16384" width="9.140625" style="122"/>
  </cols>
  <sheetData>
    <row r="1" spans="1:38" s="124" customFormat="1" ht="27" customHeight="1">
      <c r="B1" s="86" t="s">
        <v>107</v>
      </c>
      <c r="C1" s="84" t="s">
        <v>112</v>
      </c>
      <c r="I1" s="84"/>
      <c r="O1" s="84" t="str">
        <f>C1</f>
        <v>Number and Enrolment in different types of Stand Alone Institutions</v>
      </c>
      <c r="U1" s="84"/>
      <c r="AA1" s="84" t="str">
        <f>O1</f>
        <v>Number and Enrolment in different types of Stand Alone Institutions</v>
      </c>
      <c r="AG1" s="84"/>
    </row>
    <row r="2" spans="1:38" s="107" customFormat="1">
      <c r="A2" s="352" t="s">
        <v>88</v>
      </c>
      <c r="B2" s="352" t="s">
        <v>2</v>
      </c>
      <c r="C2" s="351" t="s">
        <v>113</v>
      </c>
      <c r="D2" s="351"/>
      <c r="E2" s="351"/>
      <c r="F2" s="351"/>
      <c r="G2" s="351"/>
      <c r="H2" s="351"/>
      <c r="I2" s="351" t="s">
        <v>79</v>
      </c>
      <c r="J2" s="351"/>
      <c r="K2" s="351"/>
      <c r="L2" s="351"/>
      <c r="M2" s="351"/>
      <c r="N2" s="351"/>
      <c r="O2" s="351" t="s">
        <v>78</v>
      </c>
      <c r="P2" s="351"/>
      <c r="Q2" s="351"/>
      <c r="R2" s="351"/>
      <c r="S2" s="351"/>
      <c r="T2" s="351"/>
      <c r="U2" s="351" t="s">
        <v>77</v>
      </c>
      <c r="V2" s="351"/>
      <c r="W2" s="351"/>
      <c r="X2" s="351"/>
      <c r="Y2" s="351"/>
      <c r="Z2" s="351"/>
      <c r="AA2" s="351" t="s">
        <v>150</v>
      </c>
      <c r="AB2" s="351"/>
      <c r="AC2" s="351"/>
      <c r="AD2" s="351"/>
      <c r="AE2" s="351"/>
      <c r="AF2" s="351"/>
      <c r="AG2" s="351" t="s">
        <v>114</v>
      </c>
      <c r="AH2" s="351"/>
      <c r="AI2" s="351"/>
      <c r="AJ2" s="351"/>
      <c r="AK2" s="351"/>
      <c r="AL2" s="351"/>
    </row>
    <row r="3" spans="1:38" s="108" customFormat="1" ht="33.75" customHeight="1">
      <c r="A3" s="352"/>
      <c r="B3" s="352"/>
      <c r="C3" s="352" t="s">
        <v>115</v>
      </c>
      <c r="D3" s="352"/>
      <c r="E3" s="352" t="s">
        <v>116</v>
      </c>
      <c r="F3" s="352"/>
      <c r="G3" s="352"/>
      <c r="H3" s="353" t="s">
        <v>117</v>
      </c>
      <c r="I3" s="352" t="s">
        <v>115</v>
      </c>
      <c r="J3" s="352"/>
      <c r="K3" s="352" t="s">
        <v>116</v>
      </c>
      <c r="L3" s="352"/>
      <c r="M3" s="352"/>
      <c r="N3" s="353" t="s">
        <v>117</v>
      </c>
      <c r="O3" s="352" t="s">
        <v>115</v>
      </c>
      <c r="P3" s="352"/>
      <c r="Q3" s="352" t="s">
        <v>116</v>
      </c>
      <c r="R3" s="352"/>
      <c r="S3" s="352"/>
      <c r="T3" s="353" t="s">
        <v>117</v>
      </c>
      <c r="U3" s="352" t="s">
        <v>115</v>
      </c>
      <c r="V3" s="352"/>
      <c r="W3" s="352" t="s">
        <v>116</v>
      </c>
      <c r="X3" s="352"/>
      <c r="Y3" s="352"/>
      <c r="Z3" s="353" t="s">
        <v>117</v>
      </c>
      <c r="AA3" s="352" t="s">
        <v>115</v>
      </c>
      <c r="AB3" s="352"/>
      <c r="AC3" s="352" t="s">
        <v>116</v>
      </c>
      <c r="AD3" s="352"/>
      <c r="AE3" s="352"/>
      <c r="AF3" s="353" t="s">
        <v>117</v>
      </c>
      <c r="AG3" s="352" t="s">
        <v>115</v>
      </c>
      <c r="AH3" s="352"/>
      <c r="AI3" s="352" t="s">
        <v>116</v>
      </c>
      <c r="AJ3" s="352"/>
      <c r="AK3" s="352"/>
      <c r="AL3" s="353" t="s">
        <v>117</v>
      </c>
    </row>
    <row r="4" spans="1:38" s="111" customFormat="1" ht="24.75" customHeight="1">
      <c r="A4" s="352"/>
      <c r="B4" s="352"/>
      <c r="C4" s="109" t="s">
        <v>12</v>
      </c>
      <c r="D4" s="109" t="s">
        <v>111</v>
      </c>
      <c r="E4" s="110" t="s">
        <v>91</v>
      </c>
      <c r="F4" s="110" t="s">
        <v>92</v>
      </c>
      <c r="G4" s="109" t="s">
        <v>12</v>
      </c>
      <c r="H4" s="354"/>
      <c r="I4" s="109" t="s">
        <v>12</v>
      </c>
      <c r="J4" s="109" t="s">
        <v>111</v>
      </c>
      <c r="K4" s="110" t="s">
        <v>91</v>
      </c>
      <c r="L4" s="110" t="s">
        <v>92</v>
      </c>
      <c r="M4" s="109" t="s">
        <v>12</v>
      </c>
      <c r="N4" s="354"/>
      <c r="O4" s="109" t="s">
        <v>12</v>
      </c>
      <c r="P4" s="109" t="s">
        <v>111</v>
      </c>
      <c r="Q4" s="110" t="s">
        <v>91</v>
      </c>
      <c r="R4" s="110" t="s">
        <v>92</v>
      </c>
      <c r="S4" s="109" t="s">
        <v>12</v>
      </c>
      <c r="T4" s="354"/>
      <c r="U4" s="109" t="s">
        <v>12</v>
      </c>
      <c r="V4" s="109" t="s">
        <v>111</v>
      </c>
      <c r="W4" s="110" t="s">
        <v>91</v>
      </c>
      <c r="X4" s="110" t="s">
        <v>92</v>
      </c>
      <c r="Y4" s="109" t="s">
        <v>12</v>
      </c>
      <c r="Z4" s="354"/>
      <c r="AA4" s="220" t="s">
        <v>12</v>
      </c>
      <c r="AB4" s="220" t="s">
        <v>111</v>
      </c>
      <c r="AC4" s="221" t="s">
        <v>91</v>
      </c>
      <c r="AD4" s="221" t="s">
        <v>92</v>
      </c>
      <c r="AE4" s="220" t="s">
        <v>12</v>
      </c>
      <c r="AF4" s="354"/>
      <c r="AG4" s="220" t="s">
        <v>12</v>
      </c>
      <c r="AH4" s="220" t="s">
        <v>111</v>
      </c>
      <c r="AI4" s="221" t="s">
        <v>91</v>
      </c>
      <c r="AJ4" s="221" t="s">
        <v>92</v>
      </c>
      <c r="AK4" s="220" t="s">
        <v>12</v>
      </c>
      <c r="AL4" s="354"/>
    </row>
    <row r="5" spans="1:38" s="111" customFormat="1" ht="11.25" customHeight="1">
      <c r="A5" s="112">
        <v>1</v>
      </c>
      <c r="B5" s="112">
        <v>2</v>
      </c>
      <c r="C5" s="112">
        <v>3</v>
      </c>
      <c r="D5" s="112">
        <v>4</v>
      </c>
      <c r="E5" s="112">
        <v>5</v>
      </c>
      <c r="F5" s="112">
        <v>6</v>
      </c>
      <c r="G5" s="112">
        <v>7</v>
      </c>
      <c r="H5" s="112">
        <v>8</v>
      </c>
      <c r="I5" s="112">
        <v>9</v>
      </c>
      <c r="J5" s="112">
        <v>10</v>
      </c>
      <c r="K5" s="112">
        <v>11</v>
      </c>
      <c r="L5" s="112">
        <v>12</v>
      </c>
      <c r="M5" s="112">
        <v>13</v>
      </c>
      <c r="N5" s="112">
        <v>14</v>
      </c>
      <c r="O5" s="112">
        <v>15</v>
      </c>
      <c r="P5" s="112">
        <v>16</v>
      </c>
      <c r="Q5" s="112">
        <v>17</v>
      </c>
      <c r="R5" s="112">
        <v>18</v>
      </c>
      <c r="S5" s="112">
        <v>19</v>
      </c>
      <c r="T5" s="112">
        <v>20</v>
      </c>
      <c r="U5" s="112">
        <v>21</v>
      </c>
      <c r="V5" s="112">
        <v>22</v>
      </c>
      <c r="W5" s="112">
        <v>23</v>
      </c>
      <c r="X5" s="112">
        <v>24</v>
      </c>
      <c r="Y5" s="112">
        <v>25</v>
      </c>
      <c r="Z5" s="112">
        <v>26</v>
      </c>
      <c r="AA5" s="112">
        <v>27</v>
      </c>
      <c r="AB5" s="112">
        <v>28</v>
      </c>
      <c r="AC5" s="112">
        <v>29</v>
      </c>
      <c r="AD5" s="112">
        <v>30</v>
      </c>
      <c r="AE5" s="112">
        <v>31</v>
      </c>
      <c r="AF5" s="112">
        <v>32</v>
      </c>
      <c r="AG5" s="112">
        <v>33</v>
      </c>
      <c r="AH5" s="112">
        <v>34</v>
      </c>
      <c r="AI5" s="112">
        <v>35</v>
      </c>
      <c r="AJ5" s="112">
        <v>36</v>
      </c>
      <c r="AK5" s="112">
        <v>37</v>
      </c>
      <c r="AL5" s="112">
        <v>38</v>
      </c>
    </row>
    <row r="6" spans="1:38" s="118" customFormat="1" ht="30.75" customHeight="1">
      <c r="A6" s="113">
        <v>1</v>
      </c>
      <c r="B6" s="114" t="s">
        <v>55</v>
      </c>
      <c r="C6" s="115">
        <v>1</v>
      </c>
      <c r="D6" s="116"/>
      <c r="E6" s="117"/>
      <c r="F6" s="117"/>
      <c r="G6" s="115">
        <f>E6+F6</f>
        <v>0</v>
      </c>
      <c r="H6" s="117" t="str">
        <f>IF(D6=0,"",ROUND(G6/D6,0))</f>
        <v/>
      </c>
      <c r="I6" s="115"/>
      <c r="J6" s="116"/>
      <c r="K6" s="117"/>
      <c r="L6" s="117"/>
      <c r="M6" s="115">
        <f>K6+L6</f>
        <v>0</v>
      </c>
      <c r="N6" s="117" t="str">
        <f>IF(J6=0,"",ROUND(M6/J6,0))</f>
        <v/>
      </c>
      <c r="O6" s="115">
        <v>2</v>
      </c>
      <c r="P6" s="116"/>
      <c r="Q6" s="117"/>
      <c r="R6" s="117"/>
      <c r="S6" s="115">
        <f>Q6+R6</f>
        <v>0</v>
      </c>
      <c r="T6" s="117" t="str">
        <f>IF(P6=0,"",ROUND(S6/P6,0))</f>
        <v/>
      </c>
      <c r="U6" s="115">
        <v>1</v>
      </c>
      <c r="V6" s="116">
        <v>1</v>
      </c>
      <c r="W6" s="117">
        <v>42</v>
      </c>
      <c r="X6" s="117">
        <v>75</v>
      </c>
      <c r="Y6" s="115">
        <f>W6+X6</f>
        <v>117</v>
      </c>
      <c r="Z6" s="117">
        <f>IF(V6=0,"",ROUND(Y6/V6,0))</f>
        <v>117</v>
      </c>
      <c r="AA6" s="115"/>
      <c r="AB6" s="116"/>
      <c r="AC6" s="117"/>
      <c r="AD6" s="117"/>
      <c r="AE6" s="115">
        <f>AC6+AD6</f>
        <v>0</v>
      </c>
      <c r="AF6" s="117" t="str">
        <f>IF(AB6=0,"",ROUND(AE6/AB6,0))</f>
        <v/>
      </c>
      <c r="AG6" s="115">
        <f>C6+I6+O6+U6+AA6</f>
        <v>4</v>
      </c>
      <c r="AH6" s="115">
        <f t="shared" ref="AH6:AJ6" si="0">D6+J6+P6+V6+AB6</f>
        <v>1</v>
      </c>
      <c r="AI6" s="115">
        <f t="shared" si="0"/>
        <v>42</v>
      </c>
      <c r="AJ6" s="115">
        <f t="shared" si="0"/>
        <v>75</v>
      </c>
      <c r="AK6" s="115">
        <f>AI6+AJ6</f>
        <v>117</v>
      </c>
      <c r="AL6" s="117">
        <f>IF(AH6=0,"",ROUND(AK6/AH6,0))</f>
        <v>117</v>
      </c>
    </row>
    <row r="7" spans="1:38" s="118" customFormat="1" ht="21.75" customHeight="1">
      <c r="A7" s="113">
        <v>2</v>
      </c>
      <c r="B7" s="119" t="s">
        <v>15</v>
      </c>
      <c r="C7" s="115">
        <v>194</v>
      </c>
      <c r="D7" s="116">
        <v>96</v>
      </c>
      <c r="E7" s="117">
        <v>62540</v>
      </c>
      <c r="F7" s="117">
        <v>21551</v>
      </c>
      <c r="G7" s="115">
        <f t="shared" ref="G7:G40" si="1">E7+F7</f>
        <v>84091</v>
      </c>
      <c r="H7" s="117">
        <f t="shared" ref="H7:H41" si="2">IF(D7=0,"",ROUND(G7/D7,0))</f>
        <v>876</v>
      </c>
      <c r="I7" s="115">
        <v>31</v>
      </c>
      <c r="J7" s="116"/>
      <c r="K7" s="117"/>
      <c r="L7" s="117"/>
      <c r="M7" s="115">
        <f t="shared" ref="M7:M40" si="3">K7+L7</f>
        <v>0</v>
      </c>
      <c r="N7" s="117" t="str">
        <f t="shared" ref="N7:N41" si="4">IF(J7=0,"",ROUND(M7/J7,0))</f>
        <v/>
      </c>
      <c r="O7" s="115">
        <v>654</v>
      </c>
      <c r="P7" s="116">
        <v>328</v>
      </c>
      <c r="Q7" s="117">
        <v>1308</v>
      </c>
      <c r="R7" s="117">
        <v>42589</v>
      </c>
      <c r="S7" s="115">
        <f t="shared" ref="S7:S40" si="5">Q7+R7</f>
        <v>43897</v>
      </c>
      <c r="T7" s="117">
        <f t="shared" ref="T7:T41" si="6">IF(P7=0,"",ROUND(S7/P7,0))</f>
        <v>134</v>
      </c>
      <c r="U7" s="115">
        <v>480</v>
      </c>
      <c r="V7" s="116">
        <v>178</v>
      </c>
      <c r="W7" s="117">
        <v>7404</v>
      </c>
      <c r="X7" s="117">
        <v>12571</v>
      </c>
      <c r="Y7" s="115">
        <f t="shared" ref="Y7:Y40" si="7">W7+X7</f>
        <v>19975</v>
      </c>
      <c r="Z7" s="117">
        <f t="shared" ref="Z7:Z41" si="8">IF(V7=0,"",ROUND(Y7/V7,0))</f>
        <v>112</v>
      </c>
      <c r="AA7" s="115">
        <v>10</v>
      </c>
      <c r="AB7" s="116"/>
      <c r="AC7" s="117"/>
      <c r="AD7" s="117"/>
      <c r="AE7" s="115">
        <f t="shared" ref="AE7:AE40" si="9">AC7+AD7</f>
        <v>0</v>
      </c>
      <c r="AF7" s="117" t="str">
        <f t="shared" ref="AF7:AF41" si="10">IF(AB7=0,"",ROUND(AE7/AB7,0))</f>
        <v/>
      </c>
      <c r="AG7" s="115">
        <f t="shared" ref="AG7:AG40" si="11">C7+I7+O7+U7+AA7</f>
        <v>1369</v>
      </c>
      <c r="AH7" s="115">
        <f t="shared" ref="AH7:AH40" si="12">D7+J7+P7+V7+AB7</f>
        <v>602</v>
      </c>
      <c r="AI7" s="115">
        <f t="shared" ref="AI7:AI40" si="13">E7+K7+Q7+W7+AC7</f>
        <v>71252</v>
      </c>
      <c r="AJ7" s="115">
        <f t="shared" ref="AJ7:AJ40" si="14">F7+L7+R7+X7+AD7</f>
        <v>76711</v>
      </c>
      <c r="AK7" s="115">
        <f t="shared" ref="AK7:AK40" si="15">AI7+AJ7</f>
        <v>147963</v>
      </c>
      <c r="AL7" s="117">
        <f t="shared" ref="AL7:AL41" si="16">IF(AH7=0,"",ROUND(AK7/AH7,0))</f>
        <v>246</v>
      </c>
    </row>
    <row r="8" spans="1:38" s="118" customFormat="1" ht="21.75" customHeight="1">
      <c r="A8" s="113">
        <v>3</v>
      </c>
      <c r="B8" s="119" t="s">
        <v>16</v>
      </c>
      <c r="C8" s="115">
        <v>3</v>
      </c>
      <c r="D8" s="116">
        <v>2</v>
      </c>
      <c r="E8" s="117">
        <v>618</v>
      </c>
      <c r="F8" s="117">
        <v>210</v>
      </c>
      <c r="G8" s="115">
        <f t="shared" si="1"/>
        <v>828</v>
      </c>
      <c r="H8" s="117">
        <f t="shared" si="2"/>
        <v>414</v>
      </c>
      <c r="I8" s="115"/>
      <c r="J8" s="116"/>
      <c r="K8" s="117"/>
      <c r="L8" s="117"/>
      <c r="M8" s="115">
        <f t="shared" si="3"/>
        <v>0</v>
      </c>
      <c r="N8" s="117" t="str">
        <f t="shared" si="4"/>
        <v/>
      </c>
      <c r="O8" s="115">
        <v>2</v>
      </c>
      <c r="P8" s="116"/>
      <c r="Q8" s="117"/>
      <c r="R8" s="117"/>
      <c r="S8" s="115">
        <f t="shared" si="5"/>
        <v>0</v>
      </c>
      <c r="T8" s="117" t="str">
        <f t="shared" si="6"/>
        <v/>
      </c>
      <c r="U8" s="115">
        <v>6</v>
      </c>
      <c r="V8" s="116">
        <v>6</v>
      </c>
      <c r="W8" s="117">
        <v>45</v>
      </c>
      <c r="X8" s="117">
        <v>43</v>
      </c>
      <c r="Y8" s="115">
        <f t="shared" si="7"/>
        <v>88</v>
      </c>
      <c r="Z8" s="117">
        <f t="shared" si="8"/>
        <v>15</v>
      </c>
      <c r="AA8" s="115"/>
      <c r="AB8" s="116"/>
      <c r="AC8" s="117"/>
      <c r="AD8" s="117"/>
      <c r="AE8" s="115">
        <f t="shared" si="9"/>
        <v>0</v>
      </c>
      <c r="AF8" s="117" t="str">
        <f t="shared" si="10"/>
        <v/>
      </c>
      <c r="AG8" s="115">
        <f t="shared" si="11"/>
        <v>11</v>
      </c>
      <c r="AH8" s="115">
        <f t="shared" si="12"/>
        <v>8</v>
      </c>
      <c r="AI8" s="115">
        <f t="shared" si="13"/>
        <v>663</v>
      </c>
      <c r="AJ8" s="115">
        <f t="shared" si="14"/>
        <v>253</v>
      </c>
      <c r="AK8" s="115">
        <f t="shared" si="15"/>
        <v>916</v>
      </c>
      <c r="AL8" s="117">
        <f t="shared" si="16"/>
        <v>115</v>
      </c>
    </row>
    <row r="9" spans="1:38" s="118" customFormat="1" ht="21.75" customHeight="1">
      <c r="A9" s="113">
        <v>4</v>
      </c>
      <c r="B9" s="119" t="s">
        <v>17</v>
      </c>
      <c r="C9" s="115">
        <v>20</v>
      </c>
      <c r="D9" s="116">
        <v>1</v>
      </c>
      <c r="E9" s="117">
        <v>1391</v>
      </c>
      <c r="F9" s="117">
        <v>214</v>
      </c>
      <c r="G9" s="115">
        <f t="shared" si="1"/>
        <v>1605</v>
      </c>
      <c r="H9" s="117">
        <f t="shared" si="2"/>
        <v>1605</v>
      </c>
      <c r="I9" s="115"/>
      <c r="J9" s="116"/>
      <c r="K9" s="117"/>
      <c r="L9" s="117"/>
      <c r="M9" s="115">
        <f t="shared" si="3"/>
        <v>0</v>
      </c>
      <c r="N9" s="117" t="str">
        <f t="shared" si="4"/>
        <v/>
      </c>
      <c r="O9" s="115">
        <v>46</v>
      </c>
      <c r="P9" s="116">
        <v>17</v>
      </c>
      <c r="Q9" s="117">
        <v>35</v>
      </c>
      <c r="R9" s="117">
        <v>1690</v>
      </c>
      <c r="S9" s="115">
        <f t="shared" si="5"/>
        <v>1725</v>
      </c>
      <c r="T9" s="117">
        <f t="shared" si="6"/>
        <v>101</v>
      </c>
      <c r="U9" s="115">
        <v>22</v>
      </c>
      <c r="V9" s="116">
        <v>22</v>
      </c>
      <c r="W9" s="117">
        <v>972</v>
      </c>
      <c r="X9" s="117">
        <v>1061</v>
      </c>
      <c r="Y9" s="115">
        <f t="shared" si="7"/>
        <v>2033</v>
      </c>
      <c r="Z9" s="117">
        <f t="shared" si="8"/>
        <v>92</v>
      </c>
      <c r="AA9" s="115">
        <v>2</v>
      </c>
      <c r="AB9" s="116"/>
      <c r="AC9" s="117"/>
      <c r="AD9" s="117"/>
      <c r="AE9" s="115">
        <f t="shared" si="9"/>
        <v>0</v>
      </c>
      <c r="AF9" s="117" t="str">
        <f t="shared" si="10"/>
        <v/>
      </c>
      <c r="AG9" s="115">
        <f t="shared" si="11"/>
        <v>90</v>
      </c>
      <c r="AH9" s="115">
        <f t="shared" si="12"/>
        <v>40</v>
      </c>
      <c r="AI9" s="115">
        <f t="shared" si="13"/>
        <v>2398</v>
      </c>
      <c r="AJ9" s="115">
        <f t="shared" si="14"/>
        <v>2965</v>
      </c>
      <c r="AK9" s="115">
        <f t="shared" si="15"/>
        <v>5363</v>
      </c>
      <c r="AL9" s="117">
        <f t="shared" si="16"/>
        <v>134</v>
      </c>
    </row>
    <row r="10" spans="1:38" s="118" customFormat="1" ht="21.75" customHeight="1">
      <c r="A10" s="113">
        <v>5</v>
      </c>
      <c r="B10" s="119" t="s">
        <v>18</v>
      </c>
      <c r="C10" s="115">
        <v>20</v>
      </c>
      <c r="D10" s="116">
        <v>18</v>
      </c>
      <c r="E10" s="117">
        <v>7235</v>
      </c>
      <c r="F10" s="117">
        <v>732</v>
      </c>
      <c r="G10" s="115">
        <f t="shared" si="1"/>
        <v>7967</v>
      </c>
      <c r="H10" s="117">
        <f t="shared" si="2"/>
        <v>443</v>
      </c>
      <c r="I10" s="115">
        <v>2</v>
      </c>
      <c r="J10" s="116">
        <v>1</v>
      </c>
      <c r="K10" s="117">
        <v>55</v>
      </c>
      <c r="L10" s="117">
        <v>36</v>
      </c>
      <c r="M10" s="115">
        <f t="shared" si="3"/>
        <v>91</v>
      </c>
      <c r="N10" s="117">
        <f t="shared" si="4"/>
        <v>91</v>
      </c>
      <c r="O10" s="115">
        <v>14</v>
      </c>
      <c r="P10" s="116">
        <v>14</v>
      </c>
      <c r="Q10" s="117">
        <v>48</v>
      </c>
      <c r="R10" s="117">
        <v>1781</v>
      </c>
      <c r="S10" s="115">
        <f t="shared" si="5"/>
        <v>1829</v>
      </c>
      <c r="T10" s="117">
        <f t="shared" si="6"/>
        <v>131</v>
      </c>
      <c r="U10" s="115">
        <v>38</v>
      </c>
      <c r="V10" s="116">
        <v>35</v>
      </c>
      <c r="W10" s="117">
        <v>1703</v>
      </c>
      <c r="X10" s="117">
        <v>825</v>
      </c>
      <c r="Y10" s="115">
        <f t="shared" si="7"/>
        <v>2528</v>
      </c>
      <c r="Z10" s="117">
        <f t="shared" si="8"/>
        <v>72</v>
      </c>
      <c r="AA10" s="115">
        <v>3</v>
      </c>
      <c r="AB10" s="116">
        <v>1</v>
      </c>
      <c r="AC10" s="117">
        <v>450</v>
      </c>
      <c r="AD10" s="117">
        <v>29</v>
      </c>
      <c r="AE10" s="115">
        <f t="shared" si="9"/>
        <v>479</v>
      </c>
      <c r="AF10" s="117">
        <f t="shared" si="10"/>
        <v>479</v>
      </c>
      <c r="AG10" s="115">
        <f t="shared" si="11"/>
        <v>77</v>
      </c>
      <c r="AH10" s="115">
        <f t="shared" si="12"/>
        <v>69</v>
      </c>
      <c r="AI10" s="115">
        <f t="shared" si="13"/>
        <v>9491</v>
      </c>
      <c r="AJ10" s="115">
        <f t="shared" si="14"/>
        <v>3403</v>
      </c>
      <c r="AK10" s="115">
        <f t="shared" si="15"/>
        <v>12894</v>
      </c>
      <c r="AL10" s="117">
        <f t="shared" si="16"/>
        <v>187</v>
      </c>
    </row>
    <row r="11" spans="1:38" s="118" customFormat="1" ht="21.75" customHeight="1">
      <c r="A11" s="113">
        <v>6</v>
      </c>
      <c r="B11" s="119" t="s">
        <v>19</v>
      </c>
      <c r="C11" s="115">
        <v>1</v>
      </c>
      <c r="D11" s="116">
        <v>1</v>
      </c>
      <c r="E11" s="117">
        <v>0</v>
      </c>
      <c r="F11" s="117">
        <v>479</v>
      </c>
      <c r="G11" s="115">
        <f t="shared" si="1"/>
        <v>479</v>
      </c>
      <c r="H11" s="117">
        <f t="shared" si="2"/>
        <v>479</v>
      </c>
      <c r="I11" s="115">
        <v>1</v>
      </c>
      <c r="J11" s="116"/>
      <c r="K11" s="117"/>
      <c r="L11" s="117"/>
      <c r="M11" s="115">
        <f t="shared" si="3"/>
        <v>0</v>
      </c>
      <c r="N11" s="117" t="str">
        <f t="shared" si="4"/>
        <v/>
      </c>
      <c r="O11" s="115"/>
      <c r="P11" s="116"/>
      <c r="Q11" s="117"/>
      <c r="R11" s="117"/>
      <c r="S11" s="115">
        <f t="shared" si="5"/>
        <v>0</v>
      </c>
      <c r="T11" s="117" t="str">
        <f t="shared" si="6"/>
        <v/>
      </c>
      <c r="U11" s="115">
        <v>3</v>
      </c>
      <c r="V11" s="116">
        <v>1</v>
      </c>
      <c r="W11" s="117">
        <v>20</v>
      </c>
      <c r="X11" s="117">
        <v>176</v>
      </c>
      <c r="Y11" s="115">
        <f t="shared" si="7"/>
        <v>196</v>
      </c>
      <c r="Z11" s="117">
        <f t="shared" si="8"/>
        <v>196</v>
      </c>
      <c r="AA11" s="115"/>
      <c r="AB11" s="116"/>
      <c r="AC11" s="117"/>
      <c r="AD11" s="117"/>
      <c r="AE11" s="115">
        <f t="shared" si="9"/>
        <v>0</v>
      </c>
      <c r="AF11" s="117" t="str">
        <f t="shared" si="10"/>
        <v/>
      </c>
      <c r="AG11" s="115">
        <f t="shared" si="11"/>
        <v>5</v>
      </c>
      <c r="AH11" s="115">
        <f t="shared" si="12"/>
        <v>2</v>
      </c>
      <c r="AI11" s="115">
        <f t="shared" si="13"/>
        <v>20</v>
      </c>
      <c r="AJ11" s="115">
        <f t="shared" si="14"/>
        <v>655</v>
      </c>
      <c r="AK11" s="115">
        <f t="shared" si="15"/>
        <v>675</v>
      </c>
      <c r="AL11" s="117">
        <f t="shared" si="16"/>
        <v>338</v>
      </c>
    </row>
    <row r="12" spans="1:38" s="118" customFormat="1" ht="21.75" customHeight="1">
      <c r="A12" s="113">
        <v>7</v>
      </c>
      <c r="B12" s="119" t="s">
        <v>56</v>
      </c>
      <c r="C12" s="115"/>
      <c r="D12" s="116"/>
      <c r="E12" s="117"/>
      <c r="F12" s="117"/>
      <c r="G12" s="115">
        <f t="shared" si="1"/>
        <v>0</v>
      </c>
      <c r="H12" s="117" t="str">
        <f t="shared" si="2"/>
        <v/>
      </c>
      <c r="I12" s="115">
        <v>9</v>
      </c>
      <c r="J12" s="116">
        <v>8</v>
      </c>
      <c r="K12" s="117">
        <v>217</v>
      </c>
      <c r="L12" s="117">
        <v>94</v>
      </c>
      <c r="M12" s="115">
        <f t="shared" si="3"/>
        <v>311</v>
      </c>
      <c r="N12" s="117">
        <f t="shared" si="4"/>
        <v>39</v>
      </c>
      <c r="O12" s="115">
        <v>12</v>
      </c>
      <c r="P12" s="116">
        <v>1</v>
      </c>
      <c r="Q12" s="117">
        <v>0</v>
      </c>
      <c r="R12" s="117">
        <v>20</v>
      </c>
      <c r="S12" s="115">
        <f t="shared" si="5"/>
        <v>20</v>
      </c>
      <c r="T12" s="117">
        <f t="shared" si="6"/>
        <v>20</v>
      </c>
      <c r="U12" s="115">
        <v>47</v>
      </c>
      <c r="V12" s="116">
        <v>33</v>
      </c>
      <c r="W12" s="117">
        <v>2664</v>
      </c>
      <c r="X12" s="117">
        <v>2654</v>
      </c>
      <c r="Y12" s="115">
        <f t="shared" si="7"/>
        <v>5318</v>
      </c>
      <c r="Z12" s="117">
        <f t="shared" si="8"/>
        <v>161</v>
      </c>
      <c r="AA12" s="115">
        <v>3</v>
      </c>
      <c r="AB12" s="116">
        <v>1</v>
      </c>
      <c r="AC12" s="117">
        <v>136</v>
      </c>
      <c r="AD12" s="117">
        <v>29</v>
      </c>
      <c r="AE12" s="115">
        <f t="shared" si="9"/>
        <v>165</v>
      </c>
      <c r="AF12" s="117">
        <f t="shared" si="10"/>
        <v>165</v>
      </c>
      <c r="AG12" s="115">
        <f t="shared" si="11"/>
        <v>71</v>
      </c>
      <c r="AH12" s="115">
        <f t="shared" si="12"/>
        <v>43</v>
      </c>
      <c r="AI12" s="115">
        <f t="shared" si="13"/>
        <v>3017</v>
      </c>
      <c r="AJ12" s="115">
        <f t="shared" si="14"/>
        <v>2797</v>
      </c>
      <c r="AK12" s="115">
        <f t="shared" si="15"/>
        <v>5814</v>
      </c>
      <c r="AL12" s="117">
        <f t="shared" si="16"/>
        <v>135</v>
      </c>
    </row>
    <row r="13" spans="1:38" s="118" customFormat="1" ht="31.5" customHeight="1">
      <c r="A13" s="113">
        <v>8</v>
      </c>
      <c r="B13" s="114" t="s">
        <v>21</v>
      </c>
      <c r="C13" s="115"/>
      <c r="D13" s="116"/>
      <c r="E13" s="117"/>
      <c r="F13" s="117"/>
      <c r="G13" s="115">
        <f t="shared" si="1"/>
        <v>0</v>
      </c>
      <c r="H13" s="117" t="str">
        <f t="shared" si="2"/>
        <v/>
      </c>
      <c r="I13" s="115"/>
      <c r="J13" s="116"/>
      <c r="K13" s="117"/>
      <c r="L13" s="117"/>
      <c r="M13" s="115">
        <f t="shared" si="3"/>
        <v>0</v>
      </c>
      <c r="N13" s="117" t="str">
        <f t="shared" si="4"/>
        <v/>
      </c>
      <c r="O13" s="115">
        <v>1</v>
      </c>
      <c r="P13" s="116">
        <v>1</v>
      </c>
      <c r="Q13" s="117">
        <v>0</v>
      </c>
      <c r="R13" s="117">
        <v>57</v>
      </c>
      <c r="S13" s="115">
        <f t="shared" si="5"/>
        <v>57</v>
      </c>
      <c r="T13" s="117">
        <f t="shared" si="6"/>
        <v>57</v>
      </c>
      <c r="U13" s="115"/>
      <c r="V13" s="116"/>
      <c r="W13" s="117"/>
      <c r="X13" s="117"/>
      <c r="Y13" s="115">
        <f t="shared" si="7"/>
        <v>0</v>
      </c>
      <c r="Z13" s="117" t="str">
        <f t="shared" si="8"/>
        <v/>
      </c>
      <c r="AA13" s="115"/>
      <c r="AB13" s="116"/>
      <c r="AC13" s="117"/>
      <c r="AD13" s="117"/>
      <c r="AE13" s="115">
        <f t="shared" si="9"/>
        <v>0</v>
      </c>
      <c r="AF13" s="117" t="str">
        <f t="shared" si="10"/>
        <v/>
      </c>
      <c r="AG13" s="115">
        <f t="shared" si="11"/>
        <v>1</v>
      </c>
      <c r="AH13" s="115">
        <f t="shared" si="12"/>
        <v>1</v>
      </c>
      <c r="AI13" s="115">
        <f t="shared" si="13"/>
        <v>0</v>
      </c>
      <c r="AJ13" s="115">
        <f t="shared" si="14"/>
        <v>57</v>
      </c>
      <c r="AK13" s="115">
        <f t="shared" si="15"/>
        <v>57</v>
      </c>
      <c r="AL13" s="117">
        <f t="shared" si="16"/>
        <v>57</v>
      </c>
    </row>
    <row r="14" spans="1:38" s="118" customFormat="1" ht="21.75" customHeight="1">
      <c r="A14" s="113">
        <v>9</v>
      </c>
      <c r="B14" s="119" t="s">
        <v>22</v>
      </c>
      <c r="C14" s="115">
        <v>2</v>
      </c>
      <c r="D14" s="116">
        <v>1</v>
      </c>
      <c r="E14" s="117">
        <v>813</v>
      </c>
      <c r="F14" s="117">
        <v>132</v>
      </c>
      <c r="G14" s="115">
        <f t="shared" si="1"/>
        <v>945</v>
      </c>
      <c r="H14" s="117">
        <f t="shared" si="2"/>
        <v>945</v>
      </c>
      <c r="I14" s="115"/>
      <c r="J14" s="116"/>
      <c r="K14" s="117"/>
      <c r="L14" s="117"/>
      <c r="M14" s="115">
        <f t="shared" si="3"/>
        <v>0</v>
      </c>
      <c r="N14" s="117" t="str">
        <f t="shared" si="4"/>
        <v/>
      </c>
      <c r="O14" s="115"/>
      <c r="P14" s="116"/>
      <c r="Q14" s="117"/>
      <c r="R14" s="117"/>
      <c r="S14" s="115">
        <f t="shared" si="5"/>
        <v>0</v>
      </c>
      <c r="T14" s="117" t="str">
        <f t="shared" si="6"/>
        <v/>
      </c>
      <c r="U14" s="115">
        <v>2</v>
      </c>
      <c r="V14" s="116"/>
      <c r="W14" s="117"/>
      <c r="X14" s="117"/>
      <c r="Y14" s="115">
        <f t="shared" si="7"/>
        <v>0</v>
      </c>
      <c r="Z14" s="117" t="str">
        <f t="shared" si="8"/>
        <v/>
      </c>
      <c r="AA14" s="115"/>
      <c r="AB14" s="116"/>
      <c r="AC14" s="117"/>
      <c r="AD14" s="117"/>
      <c r="AE14" s="115">
        <f t="shared" si="9"/>
        <v>0</v>
      </c>
      <c r="AF14" s="117" t="str">
        <f t="shared" si="10"/>
        <v/>
      </c>
      <c r="AG14" s="115">
        <f t="shared" si="11"/>
        <v>4</v>
      </c>
      <c r="AH14" s="115">
        <f t="shared" si="12"/>
        <v>1</v>
      </c>
      <c r="AI14" s="115">
        <f t="shared" si="13"/>
        <v>813</v>
      </c>
      <c r="AJ14" s="115">
        <f t="shared" si="14"/>
        <v>132</v>
      </c>
      <c r="AK14" s="115">
        <f t="shared" si="15"/>
        <v>945</v>
      </c>
      <c r="AL14" s="117">
        <f t="shared" si="16"/>
        <v>945</v>
      </c>
    </row>
    <row r="15" spans="1:38" s="118" customFormat="1" ht="21.75" customHeight="1">
      <c r="A15" s="113">
        <v>10</v>
      </c>
      <c r="B15" s="119" t="s">
        <v>23</v>
      </c>
      <c r="C15" s="115">
        <v>36</v>
      </c>
      <c r="D15" s="116">
        <v>16</v>
      </c>
      <c r="E15" s="117">
        <v>14672</v>
      </c>
      <c r="F15" s="117">
        <v>3012</v>
      </c>
      <c r="G15" s="115">
        <f t="shared" si="1"/>
        <v>17684</v>
      </c>
      <c r="H15" s="117">
        <f t="shared" si="2"/>
        <v>1105</v>
      </c>
      <c r="I15" s="115">
        <v>21</v>
      </c>
      <c r="J15" s="116">
        <v>2</v>
      </c>
      <c r="K15" s="117">
        <v>304</v>
      </c>
      <c r="L15" s="117">
        <v>109</v>
      </c>
      <c r="M15" s="115">
        <f t="shared" si="3"/>
        <v>413</v>
      </c>
      <c r="N15" s="117">
        <f t="shared" si="4"/>
        <v>207</v>
      </c>
      <c r="O15" s="115">
        <v>17</v>
      </c>
      <c r="P15" s="116">
        <v>17</v>
      </c>
      <c r="Q15" s="117">
        <v>0</v>
      </c>
      <c r="R15" s="117">
        <v>2444</v>
      </c>
      <c r="S15" s="115">
        <f t="shared" si="5"/>
        <v>2444</v>
      </c>
      <c r="T15" s="117">
        <f t="shared" si="6"/>
        <v>144</v>
      </c>
      <c r="U15" s="115">
        <v>36</v>
      </c>
      <c r="V15" s="116">
        <v>20</v>
      </c>
      <c r="W15" s="117">
        <v>528</v>
      </c>
      <c r="X15" s="117">
        <v>3524</v>
      </c>
      <c r="Y15" s="115">
        <f t="shared" si="7"/>
        <v>4052</v>
      </c>
      <c r="Z15" s="117">
        <f t="shared" si="8"/>
        <v>203</v>
      </c>
      <c r="AA15" s="115">
        <v>19</v>
      </c>
      <c r="AB15" s="116"/>
      <c r="AC15" s="117"/>
      <c r="AD15" s="117"/>
      <c r="AE15" s="115">
        <f t="shared" si="9"/>
        <v>0</v>
      </c>
      <c r="AF15" s="117" t="str">
        <f t="shared" si="10"/>
        <v/>
      </c>
      <c r="AG15" s="115">
        <f t="shared" si="11"/>
        <v>129</v>
      </c>
      <c r="AH15" s="115">
        <f t="shared" si="12"/>
        <v>55</v>
      </c>
      <c r="AI15" s="115">
        <f t="shared" si="13"/>
        <v>15504</v>
      </c>
      <c r="AJ15" s="115">
        <f t="shared" si="14"/>
        <v>9089</v>
      </c>
      <c r="AK15" s="115">
        <f t="shared" si="15"/>
        <v>24593</v>
      </c>
      <c r="AL15" s="117">
        <f t="shared" si="16"/>
        <v>447</v>
      </c>
    </row>
    <row r="16" spans="1:38" s="118" customFormat="1" ht="21.75" customHeight="1">
      <c r="A16" s="113">
        <v>11</v>
      </c>
      <c r="B16" s="119" t="s">
        <v>24</v>
      </c>
      <c r="C16" s="115">
        <v>6</v>
      </c>
      <c r="D16" s="116">
        <v>6</v>
      </c>
      <c r="E16" s="117">
        <v>2082</v>
      </c>
      <c r="F16" s="117">
        <v>410</v>
      </c>
      <c r="G16" s="115">
        <f t="shared" si="1"/>
        <v>2492</v>
      </c>
      <c r="H16" s="117">
        <f t="shared" si="2"/>
        <v>415</v>
      </c>
      <c r="I16" s="115">
        <v>1</v>
      </c>
      <c r="J16" s="116"/>
      <c r="K16" s="117"/>
      <c r="L16" s="117"/>
      <c r="M16" s="115">
        <f t="shared" si="3"/>
        <v>0</v>
      </c>
      <c r="N16" s="117" t="str">
        <f t="shared" si="4"/>
        <v/>
      </c>
      <c r="O16" s="115">
        <v>2</v>
      </c>
      <c r="P16" s="116"/>
      <c r="Q16" s="117"/>
      <c r="R16" s="117"/>
      <c r="S16" s="115">
        <f t="shared" si="5"/>
        <v>0</v>
      </c>
      <c r="T16" s="117" t="str">
        <f t="shared" si="6"/>
        <v/>
      </c>
      <c r="U16" s="115">
        <v>1</v>
      </c>
      <c r="V16" s="116">
        <v>1</v>
      </c>
      <c r="W16" s="117">
        <v>24</v>
      </c>
      <c r="X16" s="117">
        <v>205</v>
      </c>
      <c r="Y16" s="115">
        <f t="shared" si="7"/>
        <v>229</v>
      </c>
      <c r="Z16" s="117">
        <f t="shared" si="8"/>
        <v>229</v>
      </c>
      <c r="AA16" s="115"/>
      <c r="AB16" s="116"/>
      <c r="AC16" s="117"/>
      <c r="AD16" s="117"/>
      <c r="AE16" s="115">
        <f t="shared" si="9"/>
        <v>0</v>
      </c>
      <c r="AF16" s="117" t="str">
        <f t="shared" si="10"/>
        <v/>
      </c>
      <c r="AG16" s="115">
        <f t="shared" si="11"/>
        <v>10</v>
      </c>
      <c r="AH16" s="115">
        <f t="shared" si="12"/>
        <v>7</v>
      </c>
      <c r="AI16" s="115">
        <f t="shared" si="13"/>
        <v>2106</v>
      </c>
      <c r="AJ16" s="115">
        <f t="shared" si="14"/>
        <v>615</v>
      </c>
      <c r="AK16" s="115">
        <f t="shared" si="15"/>
        <v>2721</v>
      </c>
      <c r="AL16" s="117">
        <f t="shared" si="16"/>
        <v>389</v>
      </c>
    </row>
    <row r="17" spans="1:38" s="118" customFormat="1" ht="21.75" customHeight="1">
      <c r="A17" s="113">
        <v>12</v>
      </c>
      <c r="B17" s="119" t="s">
        <v>25</v>
      </c>
      <c r="C17" s="115"/>
      <c r="D17" s="116"/>
      <c r="E17" s="117"/>
      <c r="F17" s="117"/>
      <c r="G17" s="115">
        <f t="shared" si="1"/>
        <v>0</v>
      </c>
      <c r="H17" s="117" t="str">
        <f t="shared" si="2"/>
        <v/>
      </c>
      <c r="I17" s="115">
        <v>14</v>
      </c>
      <c r="J17" s="116">
        <v>3</v>
      </c>
      <c r="K17" s="117">
        <v>921</v>
      </c>
      <c r="L17" s="117">
        <v>392</v>
      </c>
      <c r="M17" s="115">
        <f t="shared" si="3"/>
        <v>1313</v>
      </c>
      <c r="N17" s="117">
        <f t="shared" si="4"/>
        <v>438</v>
      </c>
      <c r="O17" s="115">
        <v>108</v>
      </c>
      <c r="P17" s="116">
        <v>41</v>
      </c>
      <c r="Q17" s="117">
        <v>432</v>
      </c>
      <c r="R17" s="117">
        <v>3628</v>
      </c>
      <c r="S17" s="115">
        <f t="shared" si="5"/>
        <v>4060</v>
      </c>
      <c r="T17" s="117">
        <f t="shared" si="6"/>
        <v>99</v>
      </c>
      <c r="U17" s="115">
        <v>356</v>
      </c>
      <c r="V17" s="116">
        <v>177</v>
      </c>
      <c r="W17" s="117">
        <v>3435</v>
      </c>
      <c r="X17" s="117">
        <v>6376</v>
      </c>
      <c r="Y17" s="115">
        <f t="shared" si="7"/>
        <v>9811</v>
      </c>
      <c r="Z17" s="117">
        <f t="shared" si="8"/>
        <v>55</v>
      </c>
      <c r="AA17" s="115">
        <v>6</v>
      </c>
      <c r="AB17" s="116">
        <v>3</v>
      </c>
      <c r="AC17" s="117">
        <v>1329</v>
      </c>
      <c r="AD17" s="117">
        <v>753</v>
      </c>
      <c r="AE17" s="115">
        <f t="shared" si="9"/>
        <v>2082</v>
      </c>
      <c r="AF17" s="117">
        <f t="shared" si="10"/>
        <v>694</v>
      </c>
      <c r="AG17" s="115">
        <f t="shared" si="11"/>
        <v>484</v>
      </c>
      <c r="AH17" s="115">
        <f t="shared" si="12"/>
        <v>224</v>
      </c>
      <c r="AI17" s="115">
        <f t="shared" si="13"/>
        <v>6117</v>
      </c>
      <c r="AJ17" s="115">
        <f t="shared" si="14"/>
        <v>11149</v>
      </c>
      <c r="AK17" s="115">
        <f t="shared" si="15"/>
        <v>17266</v>
      </c>
      <c r="AL17" s="117">
        <f t="shared" si="16"/>
        <v>77</v>
      </c>
    </row>
    <row r="18" spans="1:38" s="118" customFormat="1" ht="21.75" customHeight="1">
      <c r="A18" s="113">
        <v>13</v>
      </c>
      <c r="B18" s="119" t="s">
        <v>26</v>
      </c>
      <c r="C18" s="115">
        <v>201</v>
      </c>
      <c r="D18" s="116">
        <v>105</v>
      </c>
      <c r="E18" s="117">
        <v>66320</v>
      </c>
      <c r="F18" s="117">
        <v>7001</v>
      </c>
      <c r="G18" s="115">
        <f t="shared" si="1"/>
        <v>73321</v>
      </c>
      <c r="H18" s="117">
        <f t="shared" si="2"/>
        <v>698</v>
      </c>
      <c r="I18" s="115">
        <v>19</v>
      </c>
      <c r="J18" s="116">
        <v>2</v>
      </c>
      <c r="K18" s="117">
        <v>137</v>
      </c>
      <c r="L18" s="117">
        <v>31</v>
      </c>
      <c r="M18" s="115">
        <f t="shared" si="3"/>
        <v>168</v>
      </c>
      <c r="N18" s="117">
        <f t="shared" si="4"/>
        <v>84</v>
      </c>
      <c r="O18" s="115">
        <v>43</v>
      </c>
      <c r="P18" s="116">
        <v>1</v>
      </c>
      <c r="Q18" s="117">
        <v>0</v>
      </c>
      <c r="R18" s="117">
        <v>440</v>
      </c>
      <c r="S18" s="115">
        <f t="shared" si="5"/>
        <v>440</v>
      </c>
      <c r="T18" s="117">
        <f t="shared" si="6"/>
        <v>440</v>
      </c>
      <c r="U18" s="115">
        <v>59</v>
      </c>
      <c r="V18" s="116">
        <v>15</v>
      </c>
      <c r="W18" s="117">
        <v>1388</v>
      </c>
      <c r="X18" s="117">
        <v>2432</v>
      </c>
      <c r="Y18" s="115">
        <f t="shared" si="7"/>
        <v>3820</v>
      </c>
      <c r="Z18" s="117">
        <f t="shared" si="8"/>
        <v>255</v>
      </c>
      <c r="AA18" s="115">
        <v>5</v>
      </c>
      <c r="AB18" s="116">
        <v>1</v>
      </c>
      <c r="AC18" s="117">
        <v>113</v>
      </c>
      <c r="AD18" s="117">
        <v>12</v>
      </c>
      <c r="AE18" s="115">
        <f t="shared" si="9"/>
        <v>125</v>
      </c>
      <c r="AF18" s="117">
        <f t="shared" si="10"/>
        <v>125</v>
      </c>
      <c r="AG18" s="115">
        <f t="shared" si="11"/>
        <v>327</v>
      </c>
      <c r="AH18" s="115">
        <f t="shared" si="12"/>
        <v>124</v>
      </c>
      <c r="AI18" s="115">
        <f t="shared" si="13"/>
        <v>67958</v>
      </c>
      <c r="AJ18" s="115">
        <f t="shared" si="14"/>
        <v>9916</v>
      </c>
      <c r="AK18" s="115">
        <f t="shared" si="15"/>
        <v>77874</v>
      </c>
      <c r="AL18" s="117">
        <f t="shared" si="16"/>
        <v>628</v>
      </c>
    </row>
    <row r="19" spans="1:38" s="118" customFormat="1" ht="21.75" customHeight="1">
      <c r="A19" s="113">
        <v>14</v>
      </c>
      <c r="B19" s="119" t="s">
        <v>27</v>
      </c>
      <c r="C19" s="115">
        <v>34</v>
      </c>
      <c r="D19" s="116">
        <v>30</v>
      </c>
      <c r="E19" s="117">
        <v>10847</v>
      </c>
      <c r="F19" s="117">
        <v>2402</v>
      </c>
      <c r="G19" s="115">
        <f t="shared" si="1"/>
        <v>13249</v>
      </c>
      <c r="H19" s="117">
        <f t="shared" si="2"/>
        <v>442</v>
      </c>
      <c r="I19" s="115"/>
      <c r="J19" s="116"/>
      <c r="K19" s="117"/>
      <c r="L19" s="117"/>
      <c r="M19" s="115">
        <f t="shared" si="3"/>
        <v>0</v>
      </c>
      <c r="N19" s="117" t="str">
        <f t="shared" si="4"/>
        <v/>
      </c>
      <c r="O19" s="115">
        <v>24</v>
      </c>
      <c r="P19" s="116">
        <v>10</v>
      </c>
      <c r="Q19" s="117">
        <v>0</v>
      </c>
      <c r="R19" s="117">
        <v>1363</v>
      </c>
      <c r="S19" s="115">
        <f t="shared" si="5"/>
        <v>1363</v>
      </c>
      <c r="T19" s="117">
        <f t="shared" si="6"/>
        <v>136</v>
      </c>
      <c r="U19" s="115">
        <v>17</v>
      </c>
      <c r="V19" s="116">
        <v>16</v>
      </c>
      <c r="W19" s="117">
        <v>1020</v>
      </c>
      <c r="X19" s="117">
        <v>1066</v>
      </c>
      <c r="Y19" s="115">
        <f t="shared" si="7"/>
        <v>2086</v>
      </c>
      <c r="Z19" s="117">
        <f t="shared" si="8"/>
        <v>130</v>
      </c>
      <c r="AA19" s="115"/>
      <c r="AB19" s="116"/>
      <c r="AC19" s="117"/>
      <c r="AD19" s="117"/>
      <c r="AE19" s="115">
        <f t="shared" si="9"/>
        <v>0</v>
      </c>
      <c r="AF19" s="117" t="str">
        <f t="shared" si="10"/>
        <v/>
      </c>
      <c r="AG19" s="115">
        <f t="shared" si="11"/>
        <v>75</v>
      </c>
      <c r="AH19" s="115">
        <f t="shared" si="12"/>
        <v>56</v>
      </c>
      <c r="AI19" s="115">
        <f t="shared" si="13"/>
        <v>11867</v>
      </c>
      <c r="AJ19" s="115">
        <f t="shared" si="14"/>
        <v>4831</v>
      </c>
      <c r="AK19" s="115">
        <f t="shared" si="15"/>
        <v>16698</v>
      </c>
      <c r="AL19" s="117">
        <f t="shared" si="16"/>
        <v>298</v>
      </c>
    </row>
    <row r="20" spans="1:38" s="118" customFormat="1" ht="30">
      <c r="A20" s="113">
        <v>15</v>
      </c>
      <c r="B20" s="114" t="s">
        <v>57</v>
      </c>
      <c r="C20" s="115">
        <v>17</v>
      </c>
      <c r="D20" s="116"/>
      <c r="E20" s="117"/>
      <c r="F20" s="117"/>
      <c r="G20" s="115">
        <f t="shared" si="1"/>
        <v>0</v>
      </c>
      <c r="H20" s="117" t="str">
        <f t="shared" si="2"/>
        <v/>
      </c>
      <c r="I20" s="115"/>
      <c r="J20" s="116"/>
      <c r="K20" s="117"/>
      <c r="L20" s="117"/>
      <c r="M20" s="115">
        <f t="shared" si="3"/>
        <v>0</v>
      </c>
      <c r="N20" s="117" t="str">
        <f t="shared" si="4"/>
        <v/>
      </c>
      <c r="O20" s="115">
        <v>6</v>
      </c>
      <c r="P20" s="116"/>
      <c r="Q20" s="117"/>
      <c r="R20" s="117"/>
      <c r="S20" s="115">
        <f t="shared" si="5"/>
        <v>0</v>
      </c>
      <c r="T20" s="117" t="str">
        <f t="shared" si="6"/>
        <v/>
      </c>
      <c r="U20" s="115">
        <v>23</v>
      </c>
      <c r="V20" s="116">
        <v>12</v>
      </c>
      <c r="W20" s="117">
        <v>257</v>
      </c>
      <c r="X20" s="117">
        <v>76</v>
      </c>
      <c r="Y20" s="115">
        <f t="shared" si="7"/>
        <v>333</v>
      </c>
      <c r="Z20" s="117">
        <f t="shared" si="8"/>
        <v>28</v>
      </c>
      <c r="AA20" s="115"/>
      <c r="AB20" s="116"/>
      <c r="AC20" s="117"/>
      <c r="AD20" s="117"/>
      <c r="AE20" s="115">
        <f t="shared" si="9"/>
        <v>0</v>
      </c>
      <c r="AF20" s="117" t="str">
        <f t="shared" si="10"/>
        <v/>
      </c>
      <c r="AG20" s="115">
        <f t="shared" si="11"/>
        <v>46</v>
      </c>
      <c r="AH20" s="115">
        <f t="shared" si="12"/>
        <v>12</v>
      </c>
      <c r="AI20" s="115">
        <f t="shared" si="13"/>
        <v>257</v>
      </c>
      <c r="AJ20" s="115">
        <f t="shared" si="14"/>
        <v>76</v>
      </c>
      <c r="AK20" s="115">
        <f t="shared" si="15"/>
        <v>333</v>
      </c>
      <c r="AL20" s="117">
        <f t="shared" si="16"/>
        <v>28</v>
      </c>
    </row>
    <row r="21" spans="1:38" s="118" customFormat="1" ht="21.75" customHeight="1">
      <c r="A21" s="113">
        <v>16</v>
      </c>
      <c r="B21" s="119" t="s">
        <v>29</v>
      </c>
      <c r="C21" s="115">
        <v>25</v>
      </c>
      <c r="D21" s="116"/>
      <c r="E21" s="117"/>
      <c r="F21" s="117"/>
      <c r="G21" s="115">
        <f t="shared" si="1"/>
        <v>0</v>
      </c>
      <c r="H21" s="117" t="str">
        <f t="shared" si="2"/>
        <v/>
      </c>
      <c r="I21" s="115">
        <v>6</v>
      </c>
      <c r="J21" s="116"/>
      <c r="K21" s="117"/>
      <c r="L21" s="117"/>
      <c r="M21" s="115">
        <f t="shared" si="3"/>
        <v>0</v>
      </c>
      <c r="N21" s="117" t="str">
        <f t="shared" si="4"/>
        <v/>
      </c>
      <c r="O21" s="115">
        <v>18</v>
      </c>
      <c r="P21" s="116"/>
      <c r="Q21" s="117"/>
      <c r="R21" s="117"/>
      <c r="S21" s="115">
        <f t="shared" si="5"/>
        <v>0</v>
      </c>
      <c r="T21" s="117" t="str">
        <f t="shared" si="6"/>
        <v/>
      </c>
      <c r="U21" s="115">
        <v>5</v>
      </c>
      <c r="V21" s="116"/>
      <c r="W21" s="117"/>
      <c r="X21" s="117"/>
      <c r="Y21" s="115">
        <f t="shared" si="7"/>
        <v>0</v>
      </c>
      <c r="Z21" s="117" t="str">
        <f t="shared" si="8"/>
        <v/>
      </c>
      <c r="AA21" s="115">
        <v>2</v>
      </c>
      <c r="AB21" s="116">
        <v>1</v>
      </c>
      <c r="AC21" s="117">
        <v>123</v>
      </c>
      <c r="AD21" s="117">
        <v>22</v>
      </c>
      <c r="AE21" s="115">
        <f t="shared" si="9"/>
        <v>145</v>
      </c>
      <c r="AF21" s="117">
        <f t="shared" si="10"/>
        <v>145</v>
      </c>
      <c r="AG21" s="115">
        <f t="shared" si="11"/>
        <v>56</v>
      </c>
      <c r="AH21" s="115">
        <f t="shared" si="12"/>
        <v>1</v>
      </c>
      <c r="AI21" s="115">
        <f t="shared" si="13"/>
        <v>123</v>
      </c>
      <c r="AJ21" s="115">
        <f t="shared" si="14"/>
        <v>22</v>
      </c>
      <c r="AK21" s="115">
        <f t="shared" si="15"/>
        <v>145</v>
      </c>
      <c r="AL21" s="117">
        <f t="shared" si="16"/>
        <v>145</v>
      </c>
    </row>
    <row r="22" spans="1:38" s="118" customFormat="1" ht="21.75" customHeight="1">
      <c r="A22" s="113">
        <v>17</v>
      </c>
      <c r="B22" s="119" t="s">
        <v>30</v>
      </c>
      <c r="C22" s="115">
        <v>292</v>
      </c>
      <c r="D22" s="116">
        <v>283</v>
      </c>
      <c r="E22" s="117">
        <v>128115</v>
      </c>
      <c r="F22" s="117">
        <v>38679</v>
      </c>
      <c r="G22" s="115">
        <f t="shared" si="1"/>
        <v>166794</v>
      </c>
      <c r="H22" s="117">
        <f t="shared" si="2"/>
        <v>589</v>
      </c>
      <c r="I22" s="115">
        <v>24</v>
      </c>
      <c r="J22" s="116">
        <v>12</v>
      </c>
      <c r="K22" s="117">
        <v>1571</v>
      </c>
      <c r="L22" s="117">
        <v>1007</v>
      </c>
      <c r="M22" s="115">
        <f t="shared" si="3"/>
        <v>2578</v>
      </c>
      <c r="N22" s="117">
        <f t="shared" si="4"/>
        <v>215</v>
      </c>
      <c r="O22" s="115">
        <v>565</v>
      </c>
      <c r="P22" s="116">
        <v>427</v>
      </c>
      <c r="Q22" s="117">
        <v>12819</v>
      </c>
      <c r="R22" s="117">
        <v>32838</v>
      </c>
      <c r="S22" s="115">
        <f t="shared" si="5"/>
        <v>45657</v>
      </c>
      <c r="T22" s="117">
        <f t="shared" si="6"/>
        <v>107</v>
      </c>
      <c r="U22" s="115">
        <v>827</v>
      </c>
      <c r="V22" s="116">
        <v>697</v>
      </c>
      <c r="W22" s="117">
        <v>7504</v>
      </c>
      <c r="X22" s="117">
        <v>18084</v>
      </c>
      <c r="Y22" s="115">
        <f t="shared" si="7"/>
        <v>25588</v>
      </c>
      <c r="Z22" s="117">
        <f t="shared" si="8"/>
        <v>37</v>
      </c>
      <c r="AA22" s="115">
        <v>6</v>
      </c>
      <c r="AB22" s="116">
        <v>1</v>
      </c>
      <c r="AC22" s="117">
        <v>873</v>
      </c>
      <c r="AD22" s="117">
        <v>209</v>
      </c>
      <c r="AE22" s="115">
        <f t="shared" si="9"/>
        <v>1082</v>
      </c>
      <c r="AF22" s="117">
        <f t="shared" si="10"/>
        <v>1082</v>
      </c>
      <c r="AG22" s="115">
        <f t="shared" si="11"/>
        <v>1714</v>
      </c>
      <c r="AH22" s="115">
        <f t="shared" si="12"/>
        <v>1420</v>
      </c>
      <c r="AI22" s="115">
        <f t="shared" si="13"/>
        <v>150882</v>
      </c>
      <c r="AJ22" s="115">
        <f t="shared" si="14"/>
        <v>90817</v>
      </c>
      <c r="AK22" s="115">
        <f t="shared" si="15"/>
        <v>241699</v>
      </c>
      <c r="AL22" s="117">
        <f t="shared" si="16"/>
        <v>170</v>
      </c>
    </row>
    <row r="23" spans="1:38" s="118" customFormat="1" ht="21.75" customHeight="1">
      <c r="A23" s="113">
        <v>18</v>
      </c>
      <c r="B23" s="119" t="s">
        <v>31</v>
      </c>
      <c r="C23" s="115">
        <v>74</v>
      </c>
      <c r="D23" s="116">
        <v>62</v>
      </c>
      <c r="E23" s="117">
        <v>26375</v>
      </c>
      <c r="F23" s="117">
        <v>13484</v>
      </c>
      <c r="G23" s="115">
        <f t="shared" si="1"/>
        <v>39859</v>
      </c>
      <c r="H23" s="117">
        <f t="shared" si="2"/>
        <v>643</v>
      </c>
      <c r="I23" s="115">
        <v>7</v>
      </c>
      <c r="J23" s="116"/>
      <c r="K23" s="117"/>
      <c r="L23" s="117"/>
      <c r="M23" s="115">
        <f t="shared" si="3"/>
        <v>0</v>
      </c>
      <c r="N23" s="117" t="str">
        <f t="shared" si="4"/>
        <v/>
      </c>
      <c r="O23" s="115">
        <v>233</v>
      </c>
      <c r="P23" s="116">
        <v>205</v>
      </c>
      <c r="Q23" s="117">
        <v>669</v>
      </c>
      <c r="R23" s="117">
        <v>14612</v>
      </c>
      <c r="S23" s="115">
        <f t="shared" si="5"/>
        <v>15281</v>
      </c>
      <c r="T23" s="117">
        <f t="shared" si="6"/>
        <v>75</v>
      </c>
      <c r="U23" s="115">
        <v>272</v>
      </c>
      <c r="V23" s="116">
        <v>150</v>
      </c>
      <c r="W23" s="117">
        <v>617</v>
      </c>
      <c r="X23" s="117">
        <v>9031</v>
      </c>
      <c r="Y23" s="115">
        <f t="shared" si="7"/>
        <v>9648</v>
      </c>
      <c r="Z23" s="117">
        <f t="shared" si="8"/>
        <v>64</v>
      </c>
      <c r="AA23" s="115">
        <v>7</v>
      </c>
      <c r="AB23" s="116">
        <v>1</v>
      </c>
      <c r="AC23" s="117">
        <v>1200</v>
      </c>
      <c r="AD23" s="117">
        <v>272</v>
      </c>
      <c r="AE23" s="115">
        <f t="shared" si="9"/>
        <v>1472</v>
      </c>
      <c r="AF23" s="117">
        <f t="shared" si="10"/>
        <v>1472</v>
      </c>
      <c r="AG23" s="115">
        <f t="shared" si="11"/>
        <v>593</v>
      </c>
      <c r="AH23" s="115">
        <f t="shared" si="12"/>
        <v>418</v>
      </c>
      <c r="AI23" s="115">
        <f t="shared" si="13"/>
        <v>28861</v>
      </c>
      <c r="AJ23" s="115">
        <f t="shared" si="14"/>
        <v>37399</v>
      </c>
      <c r="AK23" s="115">
        <f t="shared" si="15"/>
        <v>66260</v>
      </c>
      <c r="AL23" s="117">
        <f t="shared" si="16"/>
        <v>159</v>
      </c>
    </row>
    <row r="24" spans="1:38" s="118" customFormat="1" ht="21.75" customHeight="1">
      <c r="A24" s="113">
        <v>19</v>
      </c>
      <c r="B24" s="119" t="s">
        <v>32</v>
      </c>
      <c r="C24" s="115"/>
      <c r="D24" s="116"/>
      <c r="E24" s="117"/>
      <c r="F24" s="117"/>
      <c r="G24" s="115">
        <f t="shared" si="1"/>
        <v>0</v>
      </c>
      <c r="H24" s="117" t="str">
        <f t="shared" si="2"/>
        <v/>
      </c>
      <c r="I24" s="115"/>
      <c r="J24" s="116"/>
      <c r="K24" s="117"/>
      <c r="L24" s="117"/>
      <c r="M24" s="115">
        <f t="shared" si="3"/>
        <v>0</v>
      </c>
      <c r="N24" s="117" t="str">
        <f t="shared" si="4"/>
        <v/>
      </c>
      <c r="O24" s="115"/>
      <c r="P24" s="116"/>
      <c r="Q24" s="117"/>
      <c r="R24" s="117"/>
      <c r="S24" s="115">
        <f t="shared" si="5"/>
        <v>0</v>
      </c>
      <c r="T24" s="117" t="str">
        <f t="shared" si="6"/>
        <v/>
      </c>
      <c r="U24" s="115"/>
      <c r="V24" s="116"/>
      <c r="W24" s="117"/>
      <c r="X24" s="117"/>
      <c r="Y24" s="115">
        <f t="shared" si="7"/>
        <v>0</v>
      </c>
      <c r="Z24" s="117" t="str">
        <f t="shared" si="8"/>
        <v/>
      </c>
      <c r="AA24" s="115"/>
      <c r="AB24" s="116"/>
      <c r="AC24" s="117"/>
      <c r="AD24" s="117"/>
      <c r="AE24" s="115">
        <f t="shared" si="9"/>
        <v>0</v>
      </c>
      <c r="AF24" s="117" t="str">
        <f t="shared" si="10"/>
        <v/>
      </c>
      <c r="AG24" s="115">
        <f t="shared" si="11"/>
        <v>0</v>
      </c>
      <c r="AH24" s="115">
        <f t="shared" si="12"/>
        <v>0</v>
      </c>
      <c r="AI24" s="115">
        <f t="shared" si="13"/>
        <v>0</v>
      </c>
      <c r="AJ24" s="115">
        <f t="shared" si="14"/>
        <v>0</v>
      </c>
      <c r="AK24" s="115">
        <f t="shared" si="15"/>
        <v>0</v>
      </c>
      <c r="AL24" s="117" t="str">
        <f t="shared" si="16"/>
        <v/>
      </c>
    </row>
    <row r="25" spans="1:38" s="118" customFormat="1" ht="21.75" customHeight="1">
      <c r="A25" s="113">
        <v>20</v>
      </c>
      <c r="B25" s="119" t="s">
        <v>33</v>
      </c>
      <c r="C25" s="115">
        <v>99</v>
      </c>
      <c r="D25" s="116"/>
      <c r="E25" s="117"/>
      <c r="F25" s="117"/>
      <c r="G25" s="115">
        <f t="shared" si="1"/>
        <v>0</v>
      </c>
      <c r="H25" s="117" t="str">
        <f t="shared" si="2"/>
        <v/>
      </c>
      <c r="I25" s="115">
        <v>18</v>
      </c>
      <c r="J25" s="116">
        <v>1</v>
      </c>
      <c r="K25" s="117">
        <v>12</v>
      </c>
      <c r="L25" s="117">
        <v>4</v>
      </c>
      <c r="M25" s="115">
        <f t="shared" si="3"/>
        <v>16</v>
      </c>
      <c r="N25" s="117">
        <f t="shared" si="4"/>
        <v>16</v>
      </c>
      <c r="O25" s="115">
        <v>89</v>
      </c>
      <c r="P25" s="116">
        <v>20</v>
      </c>
      <c r="Q25" s="117">
        <v>1808</v>
      </c>
      <c r="R25" s="117">
        <v>2157</v>
      </c>
      <c r="S25" s="115">
        <f t="shared" si="5"/>
        <v>3965</v>
      </c>
      <c r="T25" s="117">
        <f t="shared" si="6"/>
        <v>198</v>
      </c>
      <c r="U25" s="115">
        <v>178</v>
      </c>
      <c r="V25" s="116">
        <v>6</v>
      </c>
      <c r="W25" s="117">
        <v>588</v>
      </c>
      <c r="X25" s="117">
        <v>674</v>
      </c>
      <c r="Y25" s="115">
        <f t="shared" si="7"/>
        <v>1262</v>
      </c>
      <c r="Z25" s="117">
        <f t="shared" si="8"/>
        <v>210</v>
      </c>
      <c r="AA25" s="115">
        <v>6</v>
      </c>
      <c r="AB25" s="116">
        <v>1</v>
      </c>
      <c r="AC25" s="117">
        <v>1077</v>
      </c>
      <c r="AD25" s="117">
        <v>284</v>
      </c>
      <c r="AE25" s="115">
        <f t="shared" si="9"/>
        <v>1361</v>
      </c>
      <c r="AF25" s="117">
        <f t="shared" si="10"/>
        <v>1361</v>
      </c>
      <c r="AG25" s="115">
        <f t="shared" si="11"/>
        <v>390</v>
      </c>
      <c r="AH25" s="115">
        <f t="shared" si="12"/>
        <v>28</v>
      </c>
      <c r="AI25" s="115">
        <f t="shared" si="13"/>
        <v>3485</v>
      </c>
      <c r="AJ25" s="115">
        <f t="shared" si="14"/>
        <v>3119</v>
      </c>
      <c r="AK25" s="115">
        <f t="shared" si="15"/>
        <v>6604</v>
      </c>
      <c r="AL25" s="117">
        <f t="shared" si="16"/>
        <v>236</v>
      </c>
    </row>
    <row r="26" spans="1:38" s="118" customFormat="1" ht="21.75" customHeight="1">
      <c r="A26" s="113">
        <v>21</v>
      </c>
      <c r="B26" s="119" t="s">
        <v>34</v>
      </c>
      <c r="C26" s="115">
        <v>1040</v>
      </c>
      <c r="D26" s="116">
        <v>609</v>
      </c>
      <c r="E26" s="117">
        <v>191073</v>
      </c>
      <c r="F26" s="117">
        <v>69255</v>
      </c>
      <c r="G26" s="115">
        <f t="shared" si="1"/>
        <v>260328</v>
      </c>
      <c r="H26" s="117">
        <f t="shared" si="2"/>
        <v>427</v>
      </c>
      <c r="I26" s="115">
        <v>68</v>
      </c>
      <c r="J26" s="116">
        <v>30</v>
      </c>
      <c r="K26" s="117">
        <v>4701</v>
      </c>
      <c r="L26" s="117">
        <v>2901</v>
      </c>
      <c r="M26" s="115">
        <f t="shared" si="3"/>
        <v>7602</v>
      </c>
      <c r="N26" s="117">
        <f t="shared" si="4"/>
        <v>253</v>
      </c>
      <c r="O26" s="115">
        <v>116</v>
      </c>
      <c r="P26" s="116">
        <v>14</v>
      </c>
      <c r="Q26" s="117">
        <v>41</v>
      </c>
      <c r="R26" s="117">
        <v>1418</v>
      </c>
      <c r="S26" s="115">
        <f t="shared" si="5"/>
        <v>1459</v>
      </c>
      <c r="T26" s="117">
        <f t="shared" si="6"/>
        <v>104</v>
      </c>
      <c r="U26" s="115">
        <v>1283</v>
      </c>
      <c r="V26" s="116">
        <v>907</v>
      </c>
      <c r="W26" s="117">
        <v>35889</v>
      </c>
      <c r="X26" s="117">
        <v>61702</v>
      </c>
      <c r="Y26" s="115">
        <f t="shared" si="7"/>
        <v>97591</v>
      </c>
      <c r="Z26" s="117">
        <f t="shared" si="8"/>
        <v>108</v>
      </c>
      <c r="AA26" s="115">
        <v>18</v>
      </c>
      <c r="AB26" s="116"/>
      <c r="AC26" s="117"/>
      <c r="AD26" s="117"/>
      <c r="AE26" s="115">
        <f t="shared" si="9"/>
        <v>0</v>
      </c>
      <c r="AF26" s="117" t="str">
        <f t="shared" si="10"/>
        <v/>
      </c>
      <c r="AG26" s="115">
        <f t="shared" si="11"/>
        <v>2525</v>
      </c>
      <c r="AH26" s="115">
        <f t="shared" si="12"/>
        <v>1560</v>
      </c>
      <c r="AI26" s="115">
        <f t="shared" si="13"/>
        <v>231704</v>
      </c>
      <c r="AJ26" s="115">
        <f t="shared" si="14"/>
        <v>135276</v>
      </c>
      <c r="AK26" s="115">
        <f t="shared" si="15"/>
        <v>366980</v>
      </c>
      <c r="AL26" s="117">
        <f t="shared" si="16"/>
        <v>235</v>
      </c>
    </row>
    <row r="27" spans="1:38" s="118" customFormat="1" ht="21.75" customHeight="1">
      <c r="A27" s="113">
        <v>22</v>
      </c>
      <c r="B27" s="119" t="s">
        <v>35</v>
      </c>
      <c r="C27" s="115">
        <v>2</v>
      </c>
      <c r="D27" s="116"/>
      <c r="E27" s="117"/>
      <c r="F27" s="117"/>
      <c r="G27" s="115">
        <f t="shared" si="1"/>
        <v>0</v>
      </c>
      <c r="H27" s="117" t="str">
        <f t="shared" si="2"/>
        <v/>
      </c>
      <c r="I27" s="115"/>
      <c r="J27" s="116"/>
      <c r="K27" s="117"/>
      <c r="L27" s="117"/>
      <c r="M27" s="115">
        <f t="shared" si="3"/>
        <v>0</v>
      </c>
      <c r="N27" s="117" t="str">
        <f t="shared" si="4"/>
        <v/>
      </c>
      <c r="O27" s="115">
        <v>6</v>
      </c>
      <c r="P27" s="116"/>
      <c r="Q27" s="117"/>
      <c r="R27" s="117"/>
      <c r="S27" s="115">
        <f t="shared" si="5"/>
        <v>0</v>
      </c>
      <c r="T27" s="117" t="str">
        <f t="shared" si="6"/>
        <v/>
      </c>
      <c r="U27" s="115">
        <v>8</v>
      </c>
      <c r="V27" s="116"/>
      <c r="W27" s="117"/>
      <c r="X27" s="117"/>
      <c r="Y27" s="115">
        <f t="shared" si="7"/>
        <v>0</v>
      </c>
      <c r="Z27" s="117" t="str">
        <f t="shared" si="8"/>
        <v/>
      </c>
      <c r="AA27" s="115">
        <v>1</v>
      </c>
      <c r="AB27" s="116"/>
      <c r="AC27" s="117"/>
      <c r="AD27" s="117"/>
      <c r="AE27" s="115">
        <f t="shared" si="9"/>
        <v>0</v>
      </c>
      <c r="AF27" s="117" t="str">
        <f t="shared" si="10"/>
        <v/>
      </c>
      <c r="AG27" s="115">
        <f t="shared" si="11"/>
        <v>17</v>
      </c>
      <c r="AH27" s="115">
        <f t="shared" si="12"/>
        <v>0</v>
      </c>
      <c r="AI27" s="115">
        <f t="shared" si="13"/>
        <v>0</v>
      </c>
      <c r="AJ27" s="115">
        <f t="shared" si="14"/>
        <v>0</v>
      </c>
      <c r="AK27" s="115">
        <f t="shared" si="15"/>
        <v>0</v>
      </c>
      <c r="AL27" s="117" t="str">
        <f t="shared" si="16"/>
        <v/>
      </c>
    </row>
    <row r="28" spans="1:38" s="118" customFormat="1" ht="21.75" customHeight="1">
      <c r="A28" s="113">
        <v>23</v>
      </c>
      <c r="B28" s="119" t="s">
        <v>36</v>
      </c>
      <c r="C28" s="115">
        <v>2</v>
      </c>
      <c r="D28" s="116">
        <v>2</v>
      </c>
      <c r="E28" s="117">
        <v>554</v>
      </c>
      <c r="F28" s="117">
        <v>176</v>
      </c>
      <c r="G28" s="115">
        <f t="shared" si="1"/>
        <v>730</v>
      </c>
      <c r="H28" s="117">
        <f t="shared" si="2"/>
        <v>365</v>
      </c>
      <c r="I28" s="115"/>
      <c r="J28" s="116"/>
      <c r="K28" s="117"/>
      <c r="L28" s="117"/>
      <c r="M28" s="115">
        <f t="shared" si="3"/>
        <v>0</v>
      </c>
      <c r="N28" s="117" t="str">
        <f t="shared" si="4"/>
        <v/>
      </c>
      <c r="O28" s="115">
        <v>7</v>
      </c>
      <c r="P28" s="116">
        <v>7</v>
      </c>
      <c r="Q28" s="117">
        <v>24</v>
      </c>
      <c r="R28" s="117">
        <v>1181</v>
      </c>
      <c r="S28" s="115">
        <f t="shared" si="5"/>
        <v>1205</v>
      </c>
      <c r="T28" s="117">
        <f t="shared" si="6"/>
        <v>172</v>
      </c>
      <c r="U28" s="115">
        <v>11</v>
      </c>
      <c r="V28" s="116">
        <v>3</v>
      </c>
      <c r="W28" s="117">
        <v>135</v>
      </c>
      <c r="X28" s="117">
        <v>116</v>
      </c>
      <c r="Y28" s="115">
        <f t="shared" si="7"/>
        <v>251</v>
      </c>
      <c r="Z28" s="117">
        <f t="shared" si="8"/>
        <v>84</v>
      </c>
      <c r="AA28" s="115">
        <v>1</v>
      </c>
      <c r="AB28" s="116">
        <v>1</v>
      </c>
      <c r="AC28" s="117">
        <v>109</v>
      </c>
      <c r="AD28" s="117">
        <v>34</v>
      </c>
      <c r="AE28" s="115">
        <f t="shared" si="9"/>
        <v>143</v>
      </c>
      <c r="AF28" s="117">
        <f t="shared" si="10"/>
        <v>143</v>
      </c>
      <c r="AG28" s="115">
        <f t="shared" si="11"/>
        <v>21</v>
      </c>
      <c r="AH28" s="115">
        <f t="shared" si="12"/>
        <v>13</v>
      </c>
      <c r="AI28" s="115">
        <f t="shared" si="13"/>
        <v>822</v>
      </c>
      <c r="AJ28" s="115">
        <f t="shared" si="14"/>
        <v>1507</v>
      </c>
      <c r="AK28" s="115">
        <f t="shared" si="15"/>
        <v>2329</v>
      </c>
      <c r="AL28" s="117">
        <f t="shared" si="16"/>
        <v>179</v>
      </c>
    </row>
    <row r="29" spans="1:38" s="118" customFormat="1" ht="21.75" customHeight="1">
      <c r="A29" s="113">
        <v>24</v>
      </c>
      <c r="B29" s="119" t="s">
        <v>37</v>
      </c>
      <c r="C29" s="115">
        <v>2</v>
      </c>
      <c r="D29" s="116">
        <v>2</v>
      </c>
      <c r="E29" s="117">
        <v>207</v>
      </c>
      <c r="F29" s="117">
        <v>247</v>
      </c>
      <c r="G29" s="115">
        <f t="shared" si="1"/>
        <v>454</v>
      </c>
      <c r="H29" s="117">
        <f t="shared" si="2"/>
        <v>227</v>
      </c>
      <c r="I29" s="115"/>
      <c r="J29" s="116"/>
      <c r="K29" s="117"/>
      <c r="L29" s="117"/>
      <c r="M29" s="115">
        <f t="shared" si="3"/>
        <v>0</v>
      </c>
      <c r="N29" s="117" t="str">
        <f t="shared" si="4"/>
        <v/>
      </c>
      <c r="O29" s="115">
        <v>4</v>
      </c>
      <c r="P29" s="116">
        <v>4</v>
      </c>
      <c r="Q29" s="117">
        <v>9</v>
      </c>
      <c r="R29" s="117">
        <v>377</v>
      </c>
      <c r="S29" s="115">
        <f t="shared" si="5"/>
        <v>386</v>
      </c>
      <c r="T29" s="117">
        <f t="shared" si="6"/>
        <v>97</v>
      </c>
      <c r="U29" s="115">
        <v>3</v>
      </c>
      <c r="V29" s="116">
        <v>3</v>
      </c>
      <c r="W29" s="117">
        <v>152</v>
      </c>
      <c r="X29" s="117">
        <v>332</v>
      </c>
      <c r="Y29" s="115">
        <f t="shared" si="7"/>
        <v>484</v>
      </c>
      <c r="Z29" s="117">
        <f t="shared" si="8"/>
        <v>161</v>
      </c>
      <c r="AA29" s="115"/>
      <c r="AB29" s="116"/>
      <c r="AC29" s="117"/>
      <c r="AD29" s="117"/>
      <c r="AE29" s="115">
        <f t="shared" si="9"/>
        <v>0</v>
      </c>
      <c r="AF29" s="117" t="str">
        <f t="shared" si="10"/>
        <v/>
      </c>
      <c r="AG29" s="115">
        <f t="shared" si="11"/>
        <v>9</v>
      </c>
      <c r="AH29" s="115">
        <f t="shared" si="12"/>
        <v>9</v>
      </c>
      <c r="AI29" s="115">
        <f t="shared" si="13"/>
        <v>368</v>
      </c>
      <c r="AJ29" s="115">
        <f t="shared" si="14"/>
        <v>956</v>
      </c>
      <c r="AK29" s="115">
        <f t="shared" si="15"/>
        <v>1324</v>
      </c>
      <c r="AL29" s="117">
        <f t="shared" si="16"/>
        <v>147</v>
      </c>
    </row>
    <row r="30" spans="1:38" s="118" customFormat="1" ht="21.75" customHeight="1">
      <c r="A30" s="113">
        <v>25</v>
      </c>
      <c r="B30" s="119" t="s">
        <v>38</v>
      </c>
      <c r="C30" s="115">
        <v>4</v>
      </c>
      <c r="D30" s="116">
        <v>2</v>
      </c>
      <c r="E30" s="117">
        <v>209</v>
      </c>
      <c r="F30" s="117">
        <v>107</v>
      </c>
      <c r="G30" s="115">
        <f t="shared" si="1"/>
        <v>316</v>
      </c>
      <c r="H30" s="117">
        <f t="shared" si="2"/>
        <v>158</v>
      </c>
      <c r="I30" s="115"/>
      <c r="J30" s="116"/>
      <c r="K30" s="117"/>
      <c r="L30" s="117"/>
      <c r="M30" s="115">
        <f t="shared" si="3"/>
        <v>0</v>
      </c>
      <c r="N30" s="117" t="str">
        <f t="shared" si="4"/>
        <v/>
      </c>
      <c r="O30" s="115">
        <v>1</v>
      </c>
      <c r="P30" s="116">
        <v>1</v>
      </c>
      <c r="Q30" s="117">
        <v>6</v>
      </c>
      <c r="R30" s="117">
        <v>137</v>
      </c>
      <c r="S30" s="115">
        <f t="shared" si="5"/>
        <v>143</v>
      </c>
      <c r="T30" s="117">
        <f t="shared" si="6"/>
        <v>143</v>
      </c>
      <c r="U30" s="115">
        <v>4</v>
      </c>
      <c r="V30" s="116">
        <v>3</v>
      </c>
      <c r="W30" s="117">
        <v>178</v>
      </c>
      <c r="X30" s="117">
        <v>39</v>
      </c>
      <c r="Y30" s="115">
        <f t="shared" si="7"/>
        <v>217</v>
      </c>
      <c r="Z30" s="117">
        <f t="shared" si="8"/>
        <v>72</v>
      </c>
      <c r="AA30" s="115"/>
      <c r="AB30" s="116"/>
      <c r="AC30" s="117"/>
      <c r="AD30" s="117"/>
      <c r="AE30" s="115">
        <f t="shared" si="9"/>
        <v>0</v>
      </c>
      <c r="AF30" s="117" t="str">
        <f t="shared" si="10"/>
        <v/>
      </c>
      <c r="AG30" s="115">
        <f t="shared" si="11"/>
        <v>9</v>
      </c>
      <c r="AH30" s="115">
        <f t="shared" si="12"/>
        <v>6</v>
      </c>
      <c r="AI30" s="115">
        <f t="shared" si="13"/>
        <v>393</v>
      </c>
      <c r="AJ30" s="115">
        <f t="shared" si="14"/>
        <v>283</v>
      </c>
      <c r="AK30" s="115">
        <f t="shared" si="15"/>
        <v>676</v>
      </c>
      <c r="AL30" s="117">
        <f t="shared" si="16"/>
        <v>113</v>
      </c>
    </row>
    <row r="31" spans="1:38" s="118" customFormat="1" ht="21.75" customHeight="1">
      <c r="A31" s="113">
        <v>26</v>
      </c>
      <c r="B31" s="119" t="s">
        <v>39</v>
      </c>
      <c r="C31" s="115">
        <v>127</v>
      </c>
      <c r="D31" s="116">
        <v>83</v>
      </c>
      <c r="E31" s="117">
        <v>48177</v>
      </c>
      <c r="F31" s="117">
        <v>7636</v>
      </c>
      <c r="G31" s="115">
        <f t="shared" si="1"/>
        <v>55813</v>
      </c>
      <c r="H31" s="117">
        <f t="shared" si="2"/>
        <v>672</v>
      </c>
      <c r="I31" s="115">
        <v>6</v>
      </c>
      <c r="J31" s="116"/>
      <c r="K31" s="117"/>
      <c r="L31" s="117"/>
      <c r="M31" s="115">
        <f t="shared" si="3"/>
        <v>0</v>
      </c>
      <c r="N31" s="117" t="str">
        <f t="shared" si="4"/>
        <v/>
      </c>
      <c r="O31" s="115">
        <v>40</v>
      </c>
      <c r="P31" s="116">
        <v>7</v>
      </c>
      <c r="Q31" s="117">
        <v>86</v>
      </c>
      <c r="R31" s="117">
        <v>856</v>
      </c>
      <c r="S31" s="115">
        <f t="shared" si="5"/>
        <v>942</v>
      </c>
      <c r="T31" s="117">
        <f t="shared" si="6"/>
        <v>135</v>
      </c>
      <c r="U31" s="115">
        <v>85</v>
      </c>
      <c r="V31" s="116">
        <v>66</v>
      </c>
      <c r="W31" s="117">
        <v>7535</v>
      </c>
      <c r="X31" s="117">
        <v>8057</v>
      </c>
      <c r="Y31" s="115">
        <f t="shared" si="7"/>
        <v>15592</v>
      </c>
      <c r="Z31" s="117">
        <f t="shared" si="8"/>
        <v>236</v>
      </c>
      <c r="AA31" s="115">
        <v>2</v>
      </c>
      <c r="AB31" s="116"/>
      <c r="AC31" s="117"/>
      <c r="AD31" s="117"/>
      <c r="AE31" s="115">
        <f t="shared" si="9"/>
        <v>0</v>
      </c>
      <c r="AF31" s="117" t="str">
        <f t="shared" si="10"/>
        <v/>
      </c>
      <c r="AG31" s="115">
        <f t="shared" si="11"/>
        <v>260</v>
      </c>
      <c r="AH31" s="115">
        <f t="shared" si="12"/>
        <v>156</v>
      </c>
      <c r="AI31" s="115">
        <f t="shared" si="13"/>
        <v>55798</v>
      </c>
      <c r="AJ31" s="115">
        <f t="shared" si="14"/>
        <v>16549</v>
      </c>
      <c r="AK31" s="115">
        <f t="shared" si="15"/>
        <v>72347</v>
      </c>
      <c r="AL31" s="117">
        <f t="shared" si="16"/>
        <v>464</v>
      </c>
    </row>
    <row r="32" spans="1:38" s="118" customFormat="1" ht="21.75" customHeight="1">
      <c r="A32" s="113">
        <v>27</v>
      </c>
      <c r="B32" s="119" t="s">
        <v>40</v>
      </c>
      <c r="C32" s="115">
        <v>10</v>
      </c>
      <c r="D32" s="116">
        <v>8</v>
      </c>
      <c r="E32" s="117">
        <v>3999</v>
      </c>
      <c r="F32" s="117">
        <v>1400</v>
      </c>
      <c r="G32" s="115">
        <f t="shared" si="1"/>
        <v>5399</v>
      </c>
      <c r="H32" s="117">
        <f t="shared" si="2"/>
        <v>675</v>
      </c>
      <c r="I32" s="115"/>
      <c r="J32" s="116"/>
      <c r="K32" s="117"/>
      <c r="L32" s="117"/>
      <c r="M32" s="115">
        <f t="shared" si="3"/>
        <v>0</v>
      </c>
      <c r="N32" s="117" t="str">
        <f t="shared" si="4"/>
        <v/>
      </c>
      <c r="O32" s="115"/>
      <c r="P32" s="116"/>
      <c r="Q32" s="117"/>
      <c r="R32" s="117"/>
      <c r="S32" s="115">
        <f t="shared" si="5"/>
        <v>0</v>
      </c>
      <c r="T32" s="117" t="str">
        <f t="shared" si="6"/>
        <v/>
      </c>
      <c r="U32" s="115">
        <v>46</v>
      </c>
      <c r="V32" s="116">
        <v>4</v>
      </c>
      <c r="W32" s="117">
        <v>113</v>
      </c>
      <c r="X32" s="117">
        <v>339</v>
      </c>
      <c r="Y32" s="115">
        <f t="shared" si="7"/>
        <v>452</v>
      </c>
      <c r="Z32" s="117">
        <f t="shared" si="8"/>
        <v>113</v>
      </c>
      <c r="AA32" s="115"/>
      <c r="AB32" s="116"/>
      <c r="AC32" s="117"/>
      <c r="AD32" s="117"/>
      <c r="AE32" s="115">
        <f t="shared" si="9"/>
        <v>0</v>
      </c>
      <c r="AF32" s="117" t="str">
        <f t="shared" si="10"/>
        <v/>
      </c>
      <c r="AG32" s="115">
        <f t="shared" si="11"/>
        <v>56</v>
      </c>
      <c r="AH32" s="115">
        <f t="shared" si="12"/>
        <v>12</v>
      </c>
      <c r="AI32" s="115">
        <f t="shared" si="13"/>
        <v>4112</v>
      </c>
      <c r="AJ32" s="115">
        <f t="shared" si="14"/>
        <v>1739</v>
      </c>
      <c r="AK32" s="115">
        <f t="shared" si="15"/>
        <v>5851</v>
      </c>
      <c r="AL32" s="117">
        <f t="shared" si="16"/>
        <v>488</v>
      </c>
    </row>
    <row r="33" spans="1:39" s="118" customFormat="1" ht="21.75" customHeight="1">
      <c r="A33" s="113">
        <v>28</v>
      </c>
      <c r="B33" s="119" t="s">
        <v>41</v>
      </c>
      <c r="C33" s="115">
        <v>133</v>
      </c>
      <c r="D33" s="116">
        <v>120</v>
      </c>
      <c r="E33" s="117">
        <v>78795</v>
      </c>
      <c r="F33" s="117">
        <v>13044</v>
      </c>
      <c r="G33" s="115">
        <f t="shared" si="1"/>
        <v>91839</v>
      </c>
      <c r="H33" s="117">
        <f t="shared" si="2"/>
        <v>765</v>
      </c>
      <c r="I33" s="115">
        <v>2</v>
      </c>
      <c r="J33" s="116">
        <v>2</v>
      </c>
      <c r="K33" s="117">
        <v>101</v>
      </c>
      <c r="L33" s="117">
        <v>84</v>
      </c>
      <c r="M33" s="115">
        <f t="shared" si="3"/>
        <v>185</v>
      </c>
      <c r="N33" s="117">
        <f t="shared" si="4"/>
        <v>93</v>
      </c>
      <c r="O33" s="115">
        <v>152</v>
      </c>
      <c r="P33" s="116">
        <v>4</v>
      </c>
      <c r="Q33" s="117">
        <v>73</v>
      </c>
      <c r="R33" s="117">
        <v>1542</v>
      </c>
      <c r="S33" s="115">
        <f t="shared" si="5"/>
        <v>1615</v>
      </c>
      <c r="T33" s="117">
        <f t="shared" si="6"/>
        <v>404</v>
      </c>
      <c r="U33" s="115">
        <v>29</v>
      </c>
      <c r="V33" s="116">
        <v>8</v>
      </c>
      <c r="W33" s="117">
        <v>206</v>
      </c>
      <c r="X33" s="117">
        <v>827</v>
      </c>
      <c r="Y33" s="115">
        <f t="shared" si="7"/>
        <v>1033</v>
      </c>
      <c r="Z33" s="117">
        <f t="shared" si="8"/>
        <v>129</v>
      </c>
      <c r="AA33" s="115">
        <v>2</v>
      </c>
      <c r="AB33" s="116"/>
      <c r="AC33" s="117"/>
      <c r="AD33" s="117"/>
      <c r="AE33" s="115">
        <f t="shared" si="9"/>
        <v>0</v>
      </c>
      <c r="AF33" s="117" t="str">
        <f t="shared" si="10"/>
        <v/>
      </c>
      <c r="AG33" s="115">
        <f t="shared" si="11"/>
        <v>318</v>
      </c>
      <c r="AH33" s="115">
        <f t="shared" si="12"/>
        <v>134</v>
      </c>
      <c r="AI33" s="115">
        <f t="shared" si="13"/>
        <v>79175</v>
      </c>
      <c r="AJ33" s="115">
        <f t="shared" si="14"/>
        <v>15497</v>
      </c>
      <c r="AK33" s="115">
        <f t="shared" si="15"/>
        <v>94672</v>
      </c>
      <c r="AL33" s="117">
        <f t="shared" si="16"/>
        <v>707</v>
      </c>
    </row>
    <row r="34" spans="1:39" s="118" customFormat="1" ht="21.75" customHeight="1">
      <c r="A34" s="113">
        <v>29</v>
      </c>
      <c r="B34" s="119" t="s">
        <v>42</v>
      </c>
      <c r="C34" s="115">
        <v>175</v>
      </c>
      <c r="D34" s="116">
        <v>90</v>
      </c>
      <c r="E34" s="117">
        <v>27390</v>
      </c>
      <c r="F34" s="117">
        <v>3462</v>
      </c>
      <c r="G34" s="115">
        <f t="shared" si="1"/>
        <v>30852</v>
      </c>
      <c r="H34" s="117">
        <f t="shared" si="2"/>
        <v>343</v>
      </c>
      <c r="I34" s="115">
        <v>17</v>
      </c>
      <c r="J34" s="116">
        <v>4</v>
      </c>
      <c r="K34" s="117">
        <v>423</v>
      </c>
      <c r="L34" s="117">
        <v>195</v>
      </c>
      <c r="M34" s="115">
        <f t="shared" si="3"/>
        <v>618</v>
      </c>
      <c r="N34" s="117">
        <f t="shared" si="4"/>
        <v>155</v>
      </c>
      <c r="O34" s="115">
        <v>157</v>
      </c>
      <c r="P34" s="116">
        <v>3</v>
      </c>
      <c r="Q34" s="117">
        <v>161</v>
      </c>
      <c r="R34" s="117">
        <v>204</v>
      </c>
      <c r="S34" s="115">
        <f t="shared" si="5"/>
        <v>365</v>
      </c>
      <c r="T34" s="117">
        <f t="shared" si="6"/>
        <v>122</v>
      </c>
      <c r="U34" s="115">
        <v>199</v>
      </c>
      <c r="V34" s="116">
        <v>93</v>
      </c>
      <c r="W34" s="117">
        <v>4366</v>
      </c>
      <c r="X34" s="117">
        <v>6082</v>
      </c>
      <c r="Y34" s="115">
        <f t="shared" si="7"/>
        <v>10448</v>
      </c>
      <c r="Z34" s="117">
        <f t="shared" si="8"/>
        <v>112</v>
      </c>
      <c r="AA34" s="115">
        <v>4</v>
      </c>
      <c r="AB34" s="116">
        <v>1</v>
      </c>
      <c r="AC34" s="117">
        <v>123</v>
      </c>
      <c r="AD34" s="117">
        <v>36</v>
      </c>
      <c r="AE34" s="115">
        <f t="shared" si="9"/>
        <v>159</v>
      </c>
      <c r="AF34" s="117">
        <f t="shared" si="10"/>
        <v>159</v>
      </c>
      <c r="AG34" s="115">
        <f t="shared" si="11"/>
        <v>552</v>
      </c>
      <c r="AH34" s="115">
        <f t="shared" si="12"/>
        <v>191</v>
      </c>
      <c r="AI34" s="115">
        <f t="shared" si="13"/>
        <v>32463</v>
      </c>
      <c r="AJ34" s="115">
        <f t="shared" si="14"/>
        <v>9979</v>
      </c>
      <c r="AK34" s="115">
        <f t="shared" si="15"/>
        <v>42442</v>
      </c>
      <c r="AL34" s="117">
        <f t="shared" si="16"/>
        <v>222</v>
      </c>
    </row>
    <row r="35" spans="1:39" s="118" customFormat="1" ht="21.75" customHeight="1">
      <c r="A35" s="113">
        <v>30</v>
      </c>
      <c r="B35" s="119" t="s">
        <v>43</v>
      </c>
      <c r="C35" s="115">
        <v>2</v>
      </c>
      <c r="D35" s="116">
        <v>2</v>
      </c>
      <c r="E35" s="117">
        <v>517</v>
      </c>
      <c r="F35" s="117">
        <v>182</v>
      </c>
      <c r="G35" s="115">
        <f t="shared" si="1"/>
        <v>699</v>
      </c>
      <c r="H35" s="117">
        <f t="shared" si="2"/>
        <v>350</v>
      </c>
      <c r="I35" s="115"/>
      <c r="J35" s="116"/>
      <c r="K35" s="117"/>
      <c r="L35" s="117"/>
      <c r="M35" s="115">
        <f t="shared" si="3"/>
        <v>0</v>
      </c>
      <c r="N35" s="117" t="str">
        <f t="shared" si="4"/>
        <v/>
      </c>
      <c r="O35" s="115">
        <v>1</v>
      </c>
      <c r="P35" s="116">
        <v>1</v>
      </c>
      <c r="Q35" s="117">
        <v>0</v>
      </c>
      <c r="R35" s="117">
        <v>124</v>
      </c>
      <c r="S35" s="115">
        <f t="shared" si="5"/>
        <v>124</v>
      </c>
      <c r="T35" s="117">
        <f t="shared" si="6"/>
        <v>124</v>
      </c>
      <c r="U35" s="115">
        <v>2</v>
      </c>
      <c r="V35" s="116"/>
      <c r="W35" s="117"/>
      <c r="X35" s="117"/>
      <c r="Y35" s="115">
        <f t="shared" si="7"/>
        <v>0</v>
      </c>
      <c r="Z35" s="117" t="str">
        <f t="shared" si="8"/>
        <v/>
      </c>
      <c r="AA35" s="115"/>
      <c r="AB35" s="116"/>
      <c r="AC35" s="117"/>
      <c r="AD35" s="117"/>
      <c r="AE35" s="115">
        <f t="shared" si="9"/>
        <v>0</v>
      </c>
      <c r="AF35" s="117" t="str">
        <f t="shared" si="10"/>
        <v/>
      </c>
      <c r="AG35" s="115">
        <f t="shared" si="11"/>
        <v>5</v>
      </c>
      <c r="AH35" s="115">
        <f t="shared" si="12"/>
        <v>3</v>
      </c>
      <c r="AI35" s="115">
        <f t="shared" si="13"/>
        <v>517</v>
      </c>
      <c r="AJ35" s="115">
        <f t="shared" si="14"/>
        <v>306</v>
      </c>
      <c r="AK35" s="115">
        <f t="shared" si="15"/>
        <v>823</v>
      </c>
      <c r="AL35" s="117">
        <f t="shared" si="16"/>
        <v>274</v>
      </c>
    </row>
    <row r="36" spans="1:39" s="118" customFormat="1" ht="21.75" customHeight="1">
      <c r="A36" s="113">
        <v>31</v>
      </c>
      <c r="B36" s="119" t="s">
        <v>44</v>
      </c>
      <c r="C36" s="115">
        <v>470</v>
      </c>
      <c r="D36" s="116">
        <v>468</v>
      </c>
      <c r="E36" s="117">
        <v>351970</v>
      </c>
      <c r="F36" s="117">
        <v>34626</v>
      </c>
      <c r="G36" s="115">
        <f t="shared" si="1"/>
        <v>386596</v>
      </c>
      <c r="H36" s="117">
        <f t="shared" si="2"/>
        <v>826</v>
      </c>
      <c r="I36" s="115">
        <v>8</v>
      </c>
      <c r="J36" s="116"/>
      <c r="K36" s="117"/>
      <c r="L36" s="117"/>
      <c r="M36" s="115">
        <f t="shared" si="3"/>
        <v>0</v>
      </c>
      <c r="N36" s="117" t="str">
        <f t="shared" si="4"/>
        <v/>
      </c>
      <c r="O36" s="115">
        <v>122</v>
      </c>
      <c r="P36" s="116">
        <v>120</v>
      </c>
      <c r="Q36" s="117">
        <v>234</v>
      </c>
      <c r="R36" s="117">
        <v>10946</v>
      </c>
      <c r="S36" s="115">
        <f t="shared" si="5"/>
        <v>11180</v>
      </c>
      <c r="T36" s="117">
        <f t="shared" si="6"/>
        <v>93</v>
      </c>
      <c r="U36" s="115">
        <v>546</v>
      </c>
      <c r="V36" s="116">
        <v>546</v>
      </c>
      <c r="W36" s="117">
        <v>3142</v>
      </c>
      <c r="X36" s="117">
        <v>22149</v>
      </c>
      <c r="Y36" s="115">
        <f t="shared" si="7"/>
        <v>25291</v>
      </c>
      <c r="Z36" s="117">
        <f t="shared" si="8"/>
        <v>46</v>
      </c>
      <c r="AA36" s="115">
        <v>8</v>
      </c>
      <c r="AB36" s="116">
        <v>1</v>
      </c>
      <c r="AC36" s="117">
        <v>119</v>
      </c>
      <c r="AD36" s="117">
        <v>68</v>
      </c>
      <c r="AE36" s="115">
        <f t="shared" si="9"/>
        <v>187</v>
      </c>
      <c r="AF36" s="117">
        <f t="shared" si="10"/>
        <v>187</v>
      </c>
      <c r="AG36" s="115">
        <f t="shared" si="11"/>
        <v>1154</v>
      </c>
      <c r="AH36" s="115">
        <f t="shared" si="12"/>
        <v>1135</v>
      </c>
      <c r="AI36" s="115">
        <f t="shared" si="13"/>
        <v>355465</v>
      </c>
      <c r="AJ36" s="115">
        <f t="shared" si="14"/>
        <v>67789</v>
      </c>
      <c r="AK36" s="115">
        <f t="shared" si="15"/>
        <v>423254</v>
      </c>
      <c r="AL36" s="117">
        <f t="shared" si="16"/>
        <v>373</v>
      </c>
    </row>
    <row r="37" spans="1:39" s="118" customFormat="1" ht="21.75" customHeight="1">
      <c r="A37" s="113">
        <v>32</v>
      </c>
      <c r="B37" s="119" t="s">
        <v>45</v>
      </c>
      <c r="C37" s="115">
        <v>3</v>
      </c>
      <c r="D37" s="116">
        <v>1</v>
      </c>
      <c r="E37" s="117">
        <v>15</v>
      </c>
      <c r="F37" s="117">
        <v>1</v>
      </c>
      <c r="G37" s="115">
        <f t="shared" si="1"/>
        <v>16</v>
      </c>
      <c r="H37" s="117">
        <f t="shared" si="2"/>
        <v>16</v>
      </c>
      <c r="I37" s="115"/>
      <c r="J37" s="116"/>
      <c r="K37" s="117"/>
      <c r="L37" s="117"/>
      <c r="M37" s="115">
        <f t="shared" si="3"/>
        <v>0</v>
      </c>
      <c r="N37" s="117" t="str">
        <f t="shared" si="4"/>
        <v/>
      </c>
      <c r="O37" s="115">
        <v>5</v>
      </c>
      <c r="P37" s="116">
        <v>3</v>
      </c>
      <c r="Q37" s="117">
        <v>208</v>
      </c>
      <c r="R37" s="117">
        <v>267</v>
      </c>
      <c r="S37" s="115">
        <f t="shared" si="5"/>
        <v>475</v>
      </c>
      <c r="T37" s="117">
        <f t="shared" si="6"/>
        <v>158</v>
      </c>
      <c r="U37" s="115">
        <v>4</v>
      </c>
      <c r="V37" s="116">
        <v>4</v>
      </c>
      <c r="W37" s="117">
        <v>39</v>
      </c>
      <c r="X37" s="117">
        <v>14</v>
      </c>
      <c r="Y37" s="115">
        <f t="shared" si="7"/>
        <v>53</v>
      </c>
      <c r="Z37" s="117">
        <f t="shared" si="8"/>
        <v>13</v>
      </c>
      <c r="AA37" s="115"/>
      <c r="AB37" s="116"/>
      <c r="AC37" s="117"/>
      <c r="AD37" s="117"/>
      <c r="AE37" s="115">
        <f t="shared" si="9"/>
        <v>0</v>
      </c>
      <c r="AF37" s="117" t="str">
        <f t="shared" si="10"/>
        <v/>
      </c>
      <c r="AG37" s="115">
        <f t="shared" si="11"/>
        <v>12</v>
      </c>
      <c r="AH37" s="115">
        <f t="shared" si="12"/>
        <v>8</v>
      </c>
      <c r="AI37" s="115">
        <f t="shared" si="13"/>
        <v>262</v>
      </c>
      <c r="AJ37" s="115">
        <f t="shared" si="14"/>
        <v>282</v>
      </c>
      <c r="AK37" s="115">
        <f t="shared" si="15"/>
        <v>544</v>
      </c>
      <c r="AL37" s="117">
        <f t="shared" si="16"/>
        <v>68</v>
      </c>
    </row>
    <row r="38" spans="1:39" s="118" customFormat="1" ht="21.75" customHeight="1">
      <c r="A38" s="113">
        <v>33</v>
      </c>
      <c r="B38" s="119" t="s">
        <v>47</v>
      </c>
      <c r="C38" s="115">
        <v>294</v>
      </c>
      <c r="D38" s="116">
        <v>44</v>
      </c>
      <c r="E38" s="117">
        <v>19227</v>
      </c>
      <c r="F38" s="117">
        <v>4363</v>
      </c>
      <c r="G38" s="115">
        <f t="shared" si="1"/>
        <v>23590</v>
      </c>
      <c r="H38" s="117">
        <f t="shared" si="2"/>
        <v>536</v>
      </c>
      <c r="I38" s="115">
        <v>112</v>
      </c>
      <c r="J38" s="116">
        <v>5</v>
      </c>
      <c r="K38" s="117">
        <v>500</v>
      </c>
      <c r="L38" s="117">
        <v>152</v>
      </c>
      <c r="M38" s="115">
        <f t="shared" si="3"/>
        <v>652</v>
      </c>
      <c r="N38" s="117">
        <f t="shared" si="4"/>
        <v>130</v>
      </c>
      <c r="O38" s="115">
        <v>167</v>
      </c>
      <c r="P38" s="116">
        <v>57</v>
      </c>
      <c r="Q38" s="117">
        <v>1936</v>
      </c>
      <c r="R38" s="117">
        <v>10454</v>
      </c>
      <c r="S38" s="115">
        <f t="shared" si="5"/>
        <v>12390</v>
      </c>
      <c r="T38" s="117">
        <f t="shared" si="6"/>
        <v>217</v>
      </c>
      <c r="U38" s="115">
        <v>116</v>
      </c>
      <c r="V38" s="116">
        <v>76</v>
      </c>
      <c r="W38" s="117">
        <v>36534</v>
      </c>
      <c r="X38" s="117">
        <v>44733</v>
      </c>
      <c r="Y38" s="115">
        <f t="shared" si="7"/>
        <v>81267</v>
      </c>
      <c r="Z38" s="117">
        <f t="shared" si="8"/>
        <v>1069</v>
      </c>
      <c r="AA38" s="115">
        <v>12</v>
      </c>
      <c r="AB38" s="116">
        <v>1</v>
      </c>
      <c r="AC38" s="117">
        <v>700</v>
      </c>
      <c r="AD38" s="117">
        <v>0</v>
      </c>
      <c r="AE38" s="115">
        <f t="shared" si="9"/>
        <v>700</v>
      </c>
      <c r="AF38" s="117">
        <f t="shared" si="10"/>
        <v>700</v>
      </c>
      <c r="AG38" s="115">
        <f t="shared" si="11"/>
        <v>701</v>
      </c>
      <c r="AH38" s="115">
        <f t="shared" si="12"/>
        <v>183</v>
      </c>
      <c r="AI38" s="115">
        <f t="shared" si="13"/>
        <v>58897</v>
      </c>
      <c r="AJ38" s="115">
        <f t="shared" si="14"/>
        <v>59702</v>
      </c>
      <c r="AK38" s="115">
        <f t="shared" si="15"/>
        <v>118599</v>
      </c>
      <c r="AL38" s="117">
        <f t="shared" si="16"/>
        <v>648</v>
      </c>
    </row>
    <row r="39" spans="1:39" s="118" customFormat="1" ht="21.75" customHeight="1">
      <c r="A39" s="113">
        <v>34</v>
      </c>
      <c r="B39" s="119" t="s">
        <v>58</v>
      </c>
      <c r="C39" s="115">
        <v>69</v>
      </c>
      <c r="D39" s="116">
        <v>57</v>
      </c>
      <c r="E39" s="117">
        <v>13484</v>
      </c>
      <c r="F39" s="117">
        <v>4461</v>
      </c>
      <c r="G39" s="115">
        <f t="shared" si="1"/>
        <v>17945</v>
      </c>
      <c r="H39" s="117">
        <f t="shared" si="2"/>
        <v>315</v>
      </c>
      <c r="I39" s="115">
        <v>3</v>
      </c>
      <c r="J39" s="116">
        <v>1</v>
      </c>
      <c r="K39" s="117">
        <v>88</v>
      </c>
      <c r="L39" s="117">
        <v>28</v>
      </c>
      <c r="M39" s="115">
        <f t="shared" si="3"/>
        <v>116</v>
      </c>
      <c r="N39" s="117">
        <f t="shared" si="4"/>
        <v>116</v>
      </c>
      <c r="O39" s="115">
        <v>9</v>
      </c>
      <c r="P39" s="116">
        <v>4</v>
      </c>
      <c r="Q39" s="117">
        <v>172</v>
      </c>
      <c r="R39" s="117">
        <v>756</v>
      </c>
      <c r="S39" s="115">
        <f t="shared" si="5"/>
        <v>928</v>
      </c>
      <c r="T39" s="117">
        <f t="shared" si="6"/>
        <v>232</v>
      </c>
      <c r="U39" s="115">
        <v>17</v>
      </c>
      <c r="V39" s="116">
        <v>13</v>
      </c>
      <c r="W39" s="117">
        <v>1012</v>
      </c>
      <c r="X39" s="117">
        <v>674</v>
      </c>
      <c r="Y39" s="115">
        <f t="shared" si="7"/>
        <v>1686</v>
      </c>
      <c r="Z39" s="117">
        <f t="shared" si="8"/>
        <v>130</v>
      </c>
      <c r="AA39" s="115">
        <v>2</v>
      </c>
      <c r="AB39" s="116">
        <v>1</v>
      </c>
      <c r="AC39" s="117">
        <v>40</v>
      </c>
      <c r="AD39" s="117">
        <v>1</v>
      </c>
      <c r="AE39" s="115">
        <f t="shared" si="9"/>
        <v>41</v>
      </c>
      <c r="AF39" s="117">
        <f t="shared" si="10"/>
        <v>41</v>
      </c>
      <c r="AG39" s="115">
        <f t="shared" si="11"/>
        <v>100</v>
      </c>
      <c r="AH39" s="115">
        <f t="shared" si="12"/>
        <v>76</v>
      </c>
      <c r="AI39" s="115">
        <f t="shared" si="13"/>
        <v>14796</v>
      </c>
      <c r="AJ39" s="115">
        <f t="shared" si="14"/>
        <v>5920</v>
      </c>
      <c r="AK39" s="115">
        <f t="shared" si="15"/>
        <v>20716</v>
      </c>
      <c r="AL39" s="117">
        <f t="shared" si="16"/>
        <v>273</v>
      </c>
    </row>
    <row r="40" spans="1:39" s="118" customFormat="1" ht="21.75" customHeight="1">
      <c r="A40" s="113">
        <v>35</v>
      </c>
      <c r="B40" s="119" t="s">
        <v>48</v>
      </c>
      <c r="C40" s="115">
        <v>92</v>
      </c>
      <c r="D40" s="116">
        <v>77</v>
      </c>
      <c r="E40" s="117">
        <v>39084</v>
      </c>
      <c r="F40" s="117">
        <v>5785</v>
      </c>
      <c r="G40" s="115">
        <f t="shared" si="1"/>
        <v>44869</v>
      </c>
      <c r="H40" s="117">
        <f t="shared" si="2"/>
        <v>583</v>
      </c>
      <c r="I40" s="115">
        <v>11</v>
      </c>
      <c r="J40" s="116"/>
      <c r="K40" s="117"/>
      <c r="L40" s="117"/>
      <c r="M40" s="115">
        <f t="shared" si="3"/>
        <v>0</v>
      </c>
      <c r="N40" s="117" t="str">
        <f t="shared" si="4"/>
        <v/>
      </c>
      <c r="O40" s="115">
        <v>52</v>
      </c>
      <c r="P40" s="116">
        <v>19</v>
      </c>
      <c r="Q40" s="117">
        <v>85</v>
      </c>
      <c r="R40" s="117">
        <v>2166</v>
      </c>
      <c r="S40" s="115">
        <f t="shared" si="5"/>
        <v>2251</v>
      </c>
      <c r="T40" s="117">
        <f t="shared" si="6"/>
        <v>118</v>
      </c>
      <c r="U40" s="115">
        <v>84</v>
      </c>
      <c r="V40" s="116">
        <v>77</v>
      </c>
      <c r="W40" s="117">
        <v>6619</v>
      </c>
      <c r="X40" s="117">
        <v>3494</v>
      </c>
      <c r="Y40" s="115">
        <f t="shared" si="7"/>
        <v>10113</v>
      </c>
      <c r="Z40" s="117">
        <f t="shared" si="8"/>
        <v>131</v>
      </c>
      <c r="AA40" s="115">
        <v>9</v>
      </c>
      <c r="AB40" s="116">
        <v>1</v>
      </c>
      <c r="AC40" s="117">
        <v>2536</v>
      </c>
      <c r="AD40" s="117">
        <v>413</v>
      </c>
      <c r="AE40" s="115">
        <f t="shared" si="9"/>
        <v>2949</v>
      </c>
      <c r="AF40" s="117">
        <f t="shared" si="10"/>
        <v>2949</v>
      </c>
      <c r="AG40" s="115">
        <f t="shared" si="11"/>
        <v>248</v>
      </c>
      <c r="AH40" s="115">
        <f t="shared" si="12"/>
        <v>174</v>
      </c>
      <c r="AI40" s="115">
        <f t="shared" si="13"/>
        <v>48324</v>
      </c>
      <c r="AJ40" s="115">
        <f t="shared" si="14"/>
        <v>11858</v>
      </c>
      <c r="AK40" s="115">
        <f t="shared" si="15"/>
        <v>60182</v>
      </c>
      <c r="AL40" s="117">
        <f t="shared" si="16"/>
        <v>346</v>
      </c>
    </row>
    <row r="41" spans="1:39" s="121" customFormat="1" ht="21.75" customHeight="1">
      <c r="A41" s="351" t="s">
        <v>49</v>
      </c>
      <c r="B41" s="351"/>
      <c r="C41" s="119">
        <f>SUM(C6:C40)</f>
        <v>3450</v>
      </c>
      <c r="D41" s="120">
        <f t="shared" ref="D41:AJ41" si="17">SUM(D6:D40)</f>
        <v>2186</v>
      </c>
      <c r="E41" s="119">
        <f t="shared" si="17"/>
        <v>1095709</v>
      </c>
      <c r="F41" s="119">
        <f t="shared" si="17"/>
        <v>233051</v>
      </c>
      <c r="G41" s="119">
        <f t="shared" si="17"/>
        <v>1328760</v>
      </c>
      <c r="H41" s="119">
        <f t="shared" si="2"/>
        <v>608</v>
      </c>
      <c r="I41" s="119">
        <f>SUM(I6:I40)</f>
        <v>380</v>
      </c>
      <c r="J41" s="120">
        <f>SUM(J6:J40)</f>
        <v>71</v>
      </c>
      <c r="K41" s="119">
        <f t="shared" si="17"/>
        <v>9030</v>
      </c>
      <c r="L41" s="119">
        <f t="shared" si="17"/>
        <v>5033</v>
      </c>
      <c r="M41" s="119">
        <f>SUM(M6:M40)</f>
        <v>14063</v>
      </c>
      <c r="N41" s="119">
        <f t="shared" si="4"/>
        <v>198</v>
      </c>
      <c r="O41" s="119">
        <f t="shared" si="17"/>
        <v>2675</v>
      </c>
      <c r="P41" s="120">
        <f t="shared" si="17"/>
        <v>1326</v>
      </c>
      <c r="Q41" s="119">
        <f t="shared" si="17"/>
        <v>20154</v>
      </c>
      <c r="R41" s="119">
        <f t="shared" si="17"/>
        <v>134047</v>
      </c>
      <c r="S41" s="119">
        <f>SUM(S6:S40)</f>
        <v>154201</v>
      </c>
      <c r="T41" s="119">
        <f t="shared" si="6"/>
        <v>116</v>
      </c>
      <c r="U41" s="119">
        <f t="shared" si="17"/>
        <v>4810</v>
      </c>
      <c r="V41" s="120">
        <f t="shared" si="17"/>
        <v>3173</v>
      </c>
      <c r="W41" s="119">
        <f t="shared" si="17"/>
        <v>124131</v>
      </c>
      <c r="X41" s="119">
        <f t="shared" si="17"/>
        <v>207431</v>
      </c>
      <c r="Y41" s="119">
        <f>SUM(Y6:Y40)</f>
        <v>331562</v>
      </c>
      <c r="Z41" s="119">
        <f t="shared" si="8"/>
        <v>104</v>
      </c>
      <c r="AA41" s="119">
        <f t="shared" si="17"/>
        <v>128</v>
      </c>
      <c r="AB41" s="120">
        <f t="shared" si="17"/>
        <v>16</v>
      </c>
      <c r="AC41" s="119">
        <f t="shared" si="17"/>
        <v>8928</v>
      </c>
      <c r="AD41" s="119">
        <f t="shared" si="17"/>
        <v>2162</v>
      </c>
      <c r="AE41" s="119">
        <f>SUM(AE6:AE40)</f>
        <v>11090</v>
      </c>
      <c r="AF41" s="119">
        <f t="shared" si="10"/>
        <v>693</v>
      </c>
      <c r="AG41" s="119">
        <f t="shared" si="17"/>
        <v>11443</v>
      </c>
      <c r="AH41" s="120">
        <f t="shared" si="17"/>
        <v>6772</v>
      </c>
      <c r="AI41" s="119">
        <f t="shared" si="17"/>
        <v>1257952</v>
      </c>
      <c r="AJ41" s="119">
        <f t="shared" si="17"/>
        <v>581724</v>
      </c>
      <c r="AK41" s="119">
        <f>SUM(AK6:AK40)</f>
        <v>1839676</v>
      </c>
      <c r="AL41" s="119">
        <f t="shared" si="16"/>
        <v>272</v>
      </c>
      <c r="AM41" s="118"/>
    </row>
    <row r="42" spans="1:39">
      <c r="AI42" s="122">
        <f>AI41/$AK$41%</f>
        <v>68.378997171241025</v>
      </c>
    </row>
    <row r="44" spans="1:39">
      <c r="C44" s="110" t="s">
        <v>91</v>
      </c>
      <c r="D44" s="110" t="s">
        <v>92</v>
      </c>
      <c r="E44" s="109" t="s">
        <v>12</v>
      </c>
    </row>
    <row r="45" spans="1:39">
      <c r="B45" s="122" t="s">
        <v>113</v>
      </c>
      <c r="C45" s="122">
        <v>981968</v>
      </c>
      <c r="D45" s="122">
        <v>210499</v>
      </c>
      <c r="E45" s="122">
        <v>1192467</v>
      </c>
      <c r="F45" s="320">
        <f>C45/E45%</f>
        <v>82.347603749202278</v>
      </c>
    </row>
    <row r="46" spans="1:39">
      <c r="B46" s="122" t="s">
        <v>78</v>
      </c>
      <c r="C46" s="122">
        <v>16051</v>
      </c>
      <c r="D46" s="122">
        <v>88510</v>
      </c>
      <c r="E46" s="122">
        <v>104561</v>
      </c>
      <c r="F46" s="320">
        <f t="shared" ref="F46:F47" si="18">C46/E46%</f>
        <v>15.350847830453038</v>
      </c>
    </row>
    <row r="47" spans="1:39">
      <c r="B47" s="122" t="s">
        <v>77</v>
      </c>
      <c r="C47" s="122">
        <v>123103</v>
      </c>
      <c r="D47" s="122">
        <v>199560</v>
      </c>
      <c r="E47" s="122">
        <v>322663</v>
      </c>
      <c r="F47" s="320">
        <f t="shared" si="18"/>
        <v>38.152189745957855</v>
      </c>
    </row>
    <row r="49" spans="2:5">
      <c r="B49" s="122" t="s">
        <v>113</v>
      </c>
      <c r="D49" s="122" t="str">
        <f>B36</f>
        <v>Tamil Nadu</v>
      </c>
      <c r="E49" s="122">
        <f>E36/G36%</f>
        <v>91.043363097393666</v>
      </c>
    </row>
    <row r="50" spans="2:5">
      <c r="D50" s="122" t="str">
        <f>B26</f>
        <v>Maharashtra</v>
      </c>
      <c r="E50" s="122">
        <f>E26/G26%</f>
        <v>73.397022218124818</v>
      </c>
    </row>
    <row r="51" spans="2:5">
      <c r="D51" s="122" t="str">
        <f>B22</f>
        <v>Karnataka</v>
      </c>
      <c r="E51" s="122">
        <f>E22/G22%</f>
        <v>76.810316917874744</v>
      </c>
    </row>
    <row r="52" spans="2:5">
      <c r="D52" s="122" t="str">
        <f>B33</f>
        <v>Punjab</v>
      </c>
      <c r="E52" s="122">
        <f>E33/G33%</f>
        <v>85.7968836768693</v>
      </c>
    </row>
    <row r="53" spans="2:5">
      <c r="D53" s="122" t="str">
        <f>B31</f>
        <v>Odisha</v>
      </c>
      <c r="E53" s="122">
        <f>E31/G31%</f>
        <v>86.318599609410001</v>
      </c>
    </row>
    <row r="54" spans="2:5">
      <c r="D54" s="122" t="str">
        <f>B7</f>
        <v>Andhra Pradesh</v>
      </c>
      <c r="E54" s="122">
        <f>E7/G7%</f>
        <v>74.371811489933521</v>
      </c>
    </row>
    <row r="55" spans="2:5">
      <c r="D55" s="122" t="str">
        <f>B18</f>
        <v>Haryana</v>
      </c>
      <c r="E55" s="122">
        <f>E18/G18%</f>
        <v>90.451575946863784</v>
      </c>
    </row>
    <row r="57" spans="2:5">
      <c r="B57" s="122" t="s">
        <v>78</v>
      </c>
      <c r="D57" s="122" t="str">
        <f>B22</f>
        <v>Karnataka</v>
      </c>
      <c r="E57" s="122">
        <f>R22/S22%</f>
        <v>71.923253827452527</v>
      </c>
    </row>
    <row r="58" spans="2:5">
      <c r="D58" s="122" t="str">
        <f>B7</f>
        <v>Andhra Pradesh</v>
      </c>
      <c r="E58" s="122">
        <f>R7/S7%</f>
        <v>97.020297514636525</v>
      </c>
    </row>
    <row r="59" spans="2:5">
      <c r="D59" s="122" t="str">
        <f>B23</f>
        <v>Kerala</v>
      </c>
      <c r="E59" s="122">
        <f>R23/S23%</f>
        <v>95.622014266082061</v>
      </c>
    </row>
    <row r="61" spans="2:5">
      <c r="B61" s="122" t="s">
        <v>77</v>
      </c>
      <c r="D61" s="122" t="str">
        <f>B22</f>
        <v>Karnataka</v>
      </c>
      <c r="E61" s="122">
        <f>X22/Y22%</f>
        <v>70.673753321869626</v>
      </c>
    </row>
    <row r="62" spans="2:5">
      <c r="D62" s="122" t="str">
        <f>B26</f>
        <v>Maharashtra</v>
      </c>
      <c r="E62" s="122">
        <f>X26/Y26%</f>
        <v>63.225092477789964</v>
      </c>
    </row>
    <row r="63" spans="2:5">
      <c r="D63" s="122" t="str">
        <f>B38</f>
        <v>Uttar Pradesh</v>
      </c>
      <c r="E63" s="122">
        <f>X38/Y38%</f>
        <v>55.0444830004799</v>
      </c>
    </row>
    <row r="64" spans="2:5">
      <c r="D64" s="122" t="str">
        <f>B36</f>
        <v>Tamil Nadu</v>
      </c>
      <c r="E64" s="122">
        <f>X36/Y36%</f>
        <v>87.576608279625162</v>
      </c>
    </row>
    <row r="65" spans="4:5">
      <c r="D65" s="122" t="str">
        <f>B7</f>
        <v>Andhra Pradesh</v>
      </c>
      <c r="E65" s="122">
        <f>X7/Y7%</f>
        <v>62.933667083854822</v>
      </c>
    </row>
  </sheetData>
  <mergeCells count="27">
    <mergeCell ref="AA2:AF2"/>
    <mergeCell ref="AA3:AB3"/>
    <mergeCell ref="AC3:AE3"/>
    <mergeCell ref="AF3:AF4"/>
    <mergeCell ref="AG3:AH3"/>
    <mergeCell ref="AI3:AK3"/>
    <mergeCell ref="AL3:AL4"/>
    <mergeCell ref="A41:B41"/>
    <mergeCell ref="AG2:AL2"/>
    <mergeCell ref="C3:D3"/>
    <mergeCell ref="E3:G3"/>
    <mergeCell ref="H3:H4"/>
    <mergeCell ref="I3:J3"/>
    <mergeCell ref="K3:M3"/>
    <mergeCell ref="N3:N4"/>
    <mergeCell ref="O3:P3"/>
    <mergeCell ref="Q3:S3"/>
    <mergeCell ref="T3:T4"/>
    <mergeCell ref="A2:A4"/>
    <mergeCell ref="B2:B4"/>
    <mergeCell ref="C2:H2"/>
    <mergeCell ref="I2:N2"/>
    <mergeCell ref="O2:T2"/>
    <mergeCell ref="U2:Z2"/>
    <mergeCell ref="U3:V3"/>
    <mergeCell ref="W3:Y3"/>
    <mergeCell ref="Z3:Z4"/>
  </mergeCells>
  <pageMargins left="0.45" right="0.21" top="0.52" bottom="0.28999999999999998" header="0.2" footer="0.16"/>
  <pageSetup paperSize="9" scale="85" firstPageNumber="17" orientation="portrait" useFirstPageNumber="1" horizontalDpi="200" r:id="rId1"/>
  <headerFooter>
    <oddFooter>&amp;L&amp;"Arial,Italic"&amp;9AISHE 2012-13&amp;CT-&amp;P</oddFooter>
  </headerFooter>
  <colBreaks count="1" manualBreakCount="1">
    <brk id="14" max="38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H40"/>
  <sheetViews>
    <sheetView view="pageBreakPreview" zoomScaleSheetLayoutView="100" workbookViewId="0">
      <selection activeCell="G18" sqref="A1:H40"/>
    </sheetView>
  </sheetViews>
  <sheetFormatPr defaultRowHeight="15.75"/>
  <cols>
    <col min="1" max="1" width="5.140625" style="82" customWidth="1"/>
    <col min="2" max="2" width="29" style="82" customWidth="1"/>
    <col min="3" max="5" width="9.85546875" style="82" customWidth="1"/>
    <col min="6" max="8" width="10.28515625" style="82" customWidth="1"/>
    <col min="9" max="16384" width="9.140625" style="82"/>
  </cols>
  <sheetData>
    <row r="1" spans="1:8" s="72" customFormat="1" ht="27" customHeight="1">
      <c r="A1" s="73" t="s">
        <v>236</v>
      </c>
      <c r="C1" s="73"/>
      <c r="F1" s="73"/>
    </row>
    <row r="2" spans="1:8" s="74" customFormat="1" ht="24.75" customHeight="1">
      <c r="A2" s="334" t="s">
        <v>88</v>
      </c>
      <c r="B2" s="336" t="s">
        <v>2</v>
      </c>
      <c r="C2" s="330" t="s">
        <v>89</v>
      </c>
      <c r="D2" s="331"/>
      <c r="E2" s="332"/>
      <c r="F2" s="330" t="s">
        <v>90</v>
      </c>
      <c r="G2" s="331"/>
      <c r="H2" s="332"/>
    </row>
    <row r="3" spans="1:8" s="76" customFormat="1" ht="24.75" customHeight="1">
      <c r="A3" s="335"/>
      <c r="B3" s="336"/>
      <c r="C3" s="75" t="s">
        <v>91</v>
      </c>
      <c r="D3" s="75" t="s">
        <v>92</v>
      </c>
      <c r="E3" s="75" t="s">
        <v>12</v>
      </c>
      <c r="F3" s="75" t="s">
        <v>91</v>
      </c>
      <c r="G3" s="75" t="s">
        <v>92</v>
      </c>
      <c r="H3" s="75" t="s">
        <v>12</v>
      </c>
    </row>
    <row r="4" spans="1:8" s="76" customFormat="1" ht="14.25" customHeight="1">
      <c r="A4" s="103">
        <v>1</v>
      </c>
      <c r="B4" s="103">
        <v>2</v>
      </c>
      <c r="C4" s="103">
        <v>3</v>
      </c>
      <c r="D4" s="103">
        <v>4</v>
      </c>
      <c r="E4" s="103">
        <v>5</v>
      </c>
      <c r="F4" s="103">
        <v>6</v>
      </c>
      <c r="G4" s="103">
        <v>7</v>
      </c>
      <c r="H4" s="103">
        <v>8</v>
      </c>
    </row>
    <row r="5" spans="1:8" s="76" customFormat="1" ht="20.25" customHeight="1">
      <c r="A5" s="77">
        <v>1</v>
      </c>
      <c r="B5" s="78" t="s">
        <v>55</v>
      </c>
      <c r="C5" s="79">
        <v>33</v>
      </c>
      <c r="D5" s="79">
        <v>126</v>
      </c>
      <c r="E5" s="79">
        <v>159</v>
      </c>
      <c r="F5" s="79">
        <v>1022</v>
      </c>
      <c r="G5" s="79">
        <v>1331</v>
      </c>
      <c r="H5" s="79">
        <v>2353</v>
      </c>
    </row>
    <row r="6" spans="1:8" s="76" customFormat="1" ht="20.25" customHeight="1">
      <c r="A6" s="77">
        <v>2</v>
      </c>
      <c r="B6" s="80" t="s">
        <v>15</v>
      </c>
      <c r="C6" s="79">
        <v>150408</v>
      </c>
      <c r="D6" s="79">
        <v>99290</v>
      </c>
      <c r="E6" s="79">
        <v>249698</v>
      </c>
      <c r="F6" s="79">
        <v>1001973</v>
      </c>
      <c r="G6" s="79">
        <v>776652</v>
      </c>
      <c r="H6" s="79">
        <v>1778625</v>
      </c>
    </row>
    <row r="7" spans="1:8" s="76" customFormat="1" ht="20.25" customHeight="1">
      <c r="A7" s="77">
        <v>3</v>
      </c>
      <c r="B7" s="80" t="s">
        <v>16</v>
      </c>
      <c r="C7" s="79">
        <v>24</v>
      </c>
      <c r="D7" s="79">
        <v>33</v>
      </c>
      <c r="E7" s="79">
        <v>57</v>
      </c>
      <c r="F7" s="79">
        <v>10777</v>
      </c>
      <c r="G7" s="79">
        <v>11015</v>
      </c>
      <c r="H7" s="79">
        <v>21792</v>
      </c>
    </row>
    <row r="8" spans="1:8" s="76" customFormat="1" ht="20.25" customHeight="1">
      <c r="A8" s="77">
        <v>4</v>
      </c>
      <c r="B8" s="80" t="s">
        <v>17</v>
      </c>
      <c r="C8" s="79">
        <v>2042</v>
      </c>
      <c r="D8" s="79">
        <v>2659</v>
      </c>
      <c r="E8" s="79">
        <v>4701</v>
      </c>
      <c r="F8" s="79">
        <v>150268</v>
      </c>
      <c r="G8" s="79">
        <v>164207</v>
      </c>
      <c r="H8" s="79">
        <v>314475</v>
      </c>
    </row>
    <row r="9" spans="1:8" s="76" customFormat="1" ht="20.25" customHeight="1">
      <c r="A9" s="77">
        <v>5</v>
      </c>
      <c r="B9" s="80" t="s">
        <v>18</v>
      </c>
      <c r="C9" s="79">
        <v>16647</v>
      </c>
      <c r="D9" s="79">
        <v>10465</v>
      </c>
      <c r="E9" s="79">
        <v>27112</v>
      </c>
      <c r="F9" s="79">
        <v>578488</v>
      </c>
      <c r="G9" s="79">
        <v>422654</v>
      </c>
      <c r="H9" s="79">
        <v>1001142</v>
      </c>
    </row>
    <row r="10" spans="1:8" s="76" customFormat="1" ht="20.25" customHeight="1">
      <c r="A10" s="77">
        <v>6</v>
      </c>
      <c r="B10" s="80" t="s">
        <v>19</v>
      </c>
      <c r="C10" s="79">
        <v>1338</v>
      </c>
      <c r="D10" s="79">
        <v>2701</v>
      </c>
      <c r="E10" s="79">
        <v>4039</v>
      </c>
      <c r="F10" s="79">
        <v>16192</v>
      </c>
      <c r="G10" s="79">
        <v>14550</v>
      </c>
      <c r="H10" s="79">
        <v>30742</v>
      </c>
    </row>
    <row r="11" spans="1:8" s="76" customFormat="1" ht="20.25" customHeight="1">
      <c r="A11" s="77">
        <v>7</v>
      </c>
      <c r="B11" s="80" t="s">
        <v>56</v>
      </c>
      <c r="C11" s="79">
        <v>11446</v>
      </c>
      <c r="D11" s="79">
        <v>14936</v>
      </c>
      <c r="E11" s="79">
        <v>26382</v>
      </c>
      <c r="F11" s="79">
        <v>126223</v>
      </c>
      <c r="G11" s="79">
        <v>120145</v>
      </c>
      <c r="H11" s="79">
        <v>246368</v>
      </c>
    </row>
    <row r="12" spans="1:8" s="76" customFormat="1" ht="20.25" customHeight="1">
      <c r="A12" s="77">
        <v>8</v>
      </c>
      <c r="B12" s="80" t="s">
        <v>21</v>
      </c>
      <c r="C12" s="79">
        <v>60</v>
      </c>
      <c r="D12" s="79">
        <v>63</v>
      </c>
      <c r="E12" s="79">
        <v>123</v>
      </c>
      <c r="F12" s="79">
        <v>1207</v>
      </c>
      <c r="G12" s="79">
        <v>1190</v>
      </c>
      <c r="H12" s="79">
        <v>2397</v>
      </c>
    </row>
    <row r="13" spans="1:8" s="76" customFormat="1" ht="20.25" customHeight="1">
      <c r="A13" s="77">
        <v>9</v>
      </c>
      <c r="B13" s="80" t="s">
        <v>22</v>
      </c>
      <c r="C13" s="79">
        <v>0</v>
      </c>
      <c r="D13" s="79">
        <v>0</v>
      </c>
      <c r="E13" s="79">
        <v>0</v>
      </c>
      <c r="F13" s="79">
        <v>378</v>
      </c>
      <c r="G13" s="79">
        <v>724</v>
      </c>
      <c r="H13" s="79">
        <v>1102</v>
      </c>
    </row>
    <row r="14" spans="1:8" s="76" customFormat="1" ht="20.25" customHeight="1">
      <c r="A14" s="77">
        <v>10</v>
      </c>
      <c r="B14" s="80" t="s">
        <v>23</v>
      </c>
      <c r="C14" s="79">
        <v>3878</v>
      </c>
      <c r="D14" s="79">
        <v>5589</v>
      </c>
      <c r="E14" s="79">
        <v>9467</v>
      </c>
      <c r="F14" s="79">
        <v>78713</v>
      </c>
      <c r="G14" s="79">
        <v>86235</v>
      </c>
      <c r="H14" s="79">
        <v>164948</v>
      </c>
    </row>
    <row r="15" spans="1:8" s="76" customFormat="1" ht="20.25" customHeight="1">
      <c r="A15" s="77">
        <v>11</v>
      </c>
      <c r="B15" s="80" t="s">
        <v>24</v>
      </c>
      <c r="C15" s="79">
        <v>627</v>
      </c>
      <c r="D15" s="79">
        <v>1100</v>
      </c>
      <c r="E15" s="79">
        <v>1727</v>
      </c>
      <c r="F15" s="79">
        <v>9918</v>
      </c>
      <c r="G15" s="79">
        <v>15136</v>
      </c>
      <c r="H15" s="79">
        <v>25054</v>
      </c>
    </row>
    <row r="16" spans="1:8" s="76" customFormat="1" ht="20.25" customHeight="1">
      <c r="A16" s="77">
        <v>12</v>
      </c>
      <c r="B16" s="80" t="s">
        <v>25</v>
      </c>
      <c r="C16" s="79">
        <v>35334</v>
      </c>
      <c r="D16" s="79">
        <v>32649</v>
      </c>
      <c r="E16" s="79">
        <v>67983</v>
      </c>
      <c r="F16" s="79">
        <v>485189</v>
      </c>
      <c r="G16" s="79">
        <v>379592</v>
      </c>
      <c r="H16" s="79">
        <v>864781</v>
      </c>
    </row>
    <row r="17" spans="1:8" s="76" customFormat="1" ht="20.25" customHeight="1">
      <c r="A17" s="77">
        <v>13</v>
      </c>
      <c r="B17" s="80" t="s">
        <v>26</v>
      </c>
      <c r="C17" s="79">
        <v>20085</v>
      </c>
      <c r="D17" s="79">
        <v>35571</v>
      </c>
      <c r="E17" s="79">
        <v>55656</v>
      </c>
      <c r="F17" s="79">
        <v>354675</v>
      </c>
      <c r="G17" s="79">
        <v>322461</v>
      </c>
      <c r="H17" s="79">
        <v>677136</v>
      </c>
    </row>
    <row r="18" spans="1:8" s="76" customFormat="1" ht="20.25" customHeight="1">
      <c r="A18" s="77">
        <v>14</v>
      </c>
      <c r="B18" s="80" t="s">
        <v>27</v>
      </c>
      <c r="C18" s="79">
        <v>1867</v>
      </c>
      <c r="D18" s="79">
        <v>3613</v>
      </c>
      <c r="E18" s="79">
        <v>5480</v>
      </c>
      <c r="F18" s="79">
        <v>47025</v>
      </c>
      <c r="G18" s="79">
        <v>62421</v>
      </c>
      <c r="H18" s="79">
        <v>109446</v>
      </c>
    </row>
    <row r="19" spans="1:8" s="76" customFormat="1" ht="20.25" customHeight="1">
      <c r="A19" s="77">
        <v>15</v>
      </c>
      <c r="B19" s="80" t="s">
        <v>57</v>
      </c>
      <c r="C19" s="79">
        <v>2219</v>
      </c>
      <c r="D19" s="79">
        <v>2432</v>
      </c>
      <c r="E19" s="79">
        <v>4651</v>
      </c>
      <c r="F19" s="79">
        <v>124235</v>
      </c>
      <c r="G19" s="79">
        <v>123260</v>
      </c>
      <c r="H19" s="79">
        <v>247495</v>
      </c>
    </row>
    <row r="20" spans="1:8" s="76" customFormat="1" ht="20.25" customHeight="1">
      <c r="A20" s="77">
        <v>16</v>
      </c>
      <c r="B20" s="80" t="s">
        <v>29</v>
      </c>
      <c r="C20" s="79">
        <v>6398</v>
      </c>
      <c r="D20" s="79">
        <v>7057</v>
      </c>
      <c r="E20" s="79">
        <v>13455</v>
      </c>
      <c r="F20" s="79">
        <v>147880</v>
      </c>
      <c r="G20" s="79">
        <v>146686</v>
      </c>
      <c r="H20" s="79">
        <v>294566</v>
      </c>
    </row>
    <row r="21" spans="1:8" s="76" customFormat="1" ht="20.25" customHeight="1">
      <c r="A21" s="77">
        <v>17</v>
      </c>
      <c r="B21" s="80" t="s">
        <v>30</v>
      </c>
      <c r="C21" s="79">
        <v>49565</v>
      </c>
      <c r="D21" s="79">
        <v>40190</v>
      </c>
      <c r="E21" s="79">
        <v>89755</v>
      </c>
      <c r="F21" s="79">
        <v>614242</v>
      </c>
      <c r="G21" s="79">
        <v>573242</v>
      </c>
      <c r="H21" s="79">
        <v>1187484</v>
      </c>
    </row>
    <row r="22" spans="1:8" s="76" customFormat="1" ht="20.25" customHeight="1">
      <c r="A22" s="77">
        <v>18</v>
      </c>
      <c r="B22" s="80" t="s">
        <v>31</v>
      </c>
      <c r="C22" s="79">
        <v>16154</v>
      </c>
      <c r="D22" s="79">
        <v>38669</v>
      </c>
      <c r="E22" s="79">
        <v>54823</v>
      </c>
      <c r="F22" s="79">
        <v>180218</v>
      </c>
      <c r="G22" s="79">
        <v>280148</v>
      </c>
      <c r="H22" s="79">
        <v>460366</v>
      </c>
    </row>
    <row r="23" spans="1:8" s="76" customFormat="1" ht="20.25" customHeight="1">
      <c r="A23" s="77">
        <v>19</v>
      </c>
      <c r="B23" s="80" t="s">
        <v>32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 s="79">
        <v>0</v>
      </c>
    </row>
    <row r="24" spans="1:8" s="76" customFormat="1" ht="20.25" customHeight="1">
      <c r="A24" s="77">
        <v>20</v>
      </c>
      <c r="B24" s="80" t="s">
        <v>33</v>
      </c>
      <c r="C24" s="79">
        <v>81524</v>
      </c>
      <c r="D24" s="79">
        <v>69938</v>
      </c>
      <c r="E24" s="79">
        <v>151462</v>
      </c>
      <c r="F24" s="79">
        <v>616525</v>
      </c>
      <c r="G24" s="79">
        <v>435840</v>
      </c>
      <c r="H24" s="79">
        <v>1052365</v>
      </c>
    </row>
    <row r="25" spans="1:8" s="76" customFormat="1" ht="20.25" customHeight="1">
      <c r="A25" s="77">
        <v>21</v>
      </c>
      <c r="B25" s="80" t="s">
        <v>34</v>
      </c>
      <c r="C25" s="79">
        <v>121721</v>
      </c>
      <c r="D25" s="79">
        <v>111717</v>
      </c>
      <c r="E25" s="79">
        <v>233438</v>
      </c>
      <c r="F25" s="79">
        <v>1182135</v>
      </c>
      <c r="G25" s="79">
        <v>1016876</v>
      </c>
      <c r="H25" s="79">
        <v>2199011</v>
      </c>
    </row>
    <row r="26" spans="1:8" s="76" customFormat="1" ht="20.25" customHeight="1">
      <c r="A26" s="77">
        <v>22</v>
      </c>
      <c r="B26" s="80" t="s">
        <v>35</v>
      </c>
      <c r="C26" s="79">
        <v>132</v>
      </c>
      <c r="D26" s="79">
        <v>200</v>
      </c>
      <c r="E26" s="79">
        <v>332</v>
      </c>
      <c r="F26" s="79">
        <v>39518</v>
      </c>
      <c r="G26" s="79">
        <v>41206</v>
      </c>
      <c r="H26" s="79">
        <v>80724</v>
      </c>
    </row>
    <row r="27" spans="1:8" s="76" customFormat="1" ht="20.25" customHeight="1">
      <c r="A27" s="77">
        <v>23</v>
      </c>
      <c r="B27" s="80" t="s">
        <v>36</v>
      </c>
      <c r="C27" s="79">
        <v>194</v>
      </c>
      <c r="D27" s="79">
        <v>241</v>
      </c>
      <c r="E27" s="79">
        <v>435</v>
      </c>
      <c r="F27" s="79">
        <v>23433</v>
      </c>
      <c r="G27" s="79">
        <v>24194</v>
      </c>
      <c r="H27" s="79">
        <v>47627</v>
      </c>
    </row>
    <row r="28" spans="1:8" s="76" customFormat="1" ht="20.25" customHeight="1">
      <c r="A28" s="77">
        <v>24</v>
      </c>
      <c r="B28" s="80" t="s">
        <v>37</v>
      </c>
      <c r="C28" s="79">
        <v>98</v>
      </c>
      <c r="D28" s="79">
        <v>61</v>
      </c>
      <c r="E28" s="79">
        <v>159</v>
      </c>
      <c r="F28" s="79">
        <v>9812</v>
      </c>
      <c r="G28" s="79">
        <v>9689</v>
      </c>
      <c r="H28" s="79">
        <v>19501</v>
      </c>
    </row>
    <row r="29" spans="1:8" s="76" customFormat="1" ht="20.25" customHeight="1">
      <c r="A29" s="77">
        <v>25</v>
      </c>
      <c r="B29" s="80" t="s">
        <v>38</v>
      </c>
      <c r="C29" s="79">
        <v>0</v>
      </c>
      <c r="D29" s="79">
        <v>0</v>
      </c>
      <c r="E29" s="79">
        <v>0</v>
      </c>
      <c r="F29" s="79">
        <v>10284</v>
      </c>
      <c r="G29" s="79">
        <v>11698</v>
      </c>
      <c r="H29" s="79">
        <v>21982</v>
      </c>
    </row>
    <row r="30" spans="1:8" s="76" customFormat="1" ht="20.25" customHeight="1">
      <c r="A30" s="77">
        <v>26</v>
      </c>
      <c r="B30" s="80" t="s">
        <v>39</v>
      </c>
      <c r="C30" s="79">
        <v>12470</v>
      </c>
      <c r="D30" s="79">
        <v>10682</v>
      </c>
      <c r="E30" s="79">
        <v>23152</v>
      </c>
      <c r="F30" s="79">
        <v>274867</v>
      </c>
      <c r="G30" s="79">
        <v>273998</v>
      </c>
      <c r="H30" s="79">
        <v>548865</v>
      </c>
    </row>
    <row r="31" spans="1:8" s="76" customFormat="1" ht="20.25" customHeight="1">
      <c r="A31" s="77">
        <v>27</v>
      </c>
      <c r="B31" s="80" t="s">
        <v>40</v>
      </c>
      <c r="C31" s="79">
        <v>1381</v>
      </c>
      <c r="D31" s="79">
        <v>1325</v>
      </c>
      <c r="E31" s="79">
        <v>2706</v>
      </c>
      <c r="F31" s="79">
        <v>15766</v>
      </c>
      <c r="G31" s="79">
        <v>17322</v>
      </c>
      <c r="H31" s="79">
        <v>33088</v>
      </c>
    </row>
    <row r="32" spans="1:8" s="76" customFormat="1" ht="20.25" customHeight="1">
      <c r="A32" s="77">
        <v>28</v>
      </c>
      <c r="B32" s="80" t="s">
        <v>41</v>
      </c>
      <c r="C32" s="79">
        <v>16091</v>
      </c>
      <c r="D32" s="79">
        <v>39306</v>
      </c>
      <c r="E32" s="79">
        <v>55397</v>
      </c>
      <c r="F32" s="79">
        <v>238833</v>
      </c>
      <c r="G32" s="79">
        <v>258802</v>
      </c>
      <c r="H32" s="79">
        <v>497635</v>
      </c>
    </row>
    <row r="33" spans="1:8" s="76" customFormat="1" ht="20.25" customHeight="1">
      <c r="A33" s="77">
        <v>29</v>
      </c>
      <c r="B33" s="80" t="s">
        <v>42</v>
      </c>
      <c r="C33" s="79">
        <v>44384</v>
      </c>
      <c r="D33" s="79">
        <v>47251</v>
      </c>
      <c r="E33" s="79">
        <v>91635</v>
      </c>
      <c r="F33" s="79">
        <v>696576</v>
      </c>
      <c r="G33" s="79">
        <v>519182</v>
      </c>
      <c r="H33" s="79">
        <v>1215758</v>
      </c>
    </row>
    <row r="34" spans="1:8" s="76" customFormat="1" ht="20.25" customHeight="1">
      <c r="A34" s="77">
        <v>30</v>
      </c>
      <c r="B34" s="80" t="s">
        <v>43</v>
      </c>
      <c r="C34" s="79">
        <v>59</v>
      </c>
      <c r="D34" s="79">
        <v>35</v>
      </c>
      <c r="E34" s="79">
        <v>94</v>
      </c>
      <c r="F34" s="79">
        <v>2079</v>
      </c>
      <c r="G34" s="79">
        <v>2932</v>
      </c>
      <c r="H34" s="79">
        <v>5011</v>
      </c>
    </row>
    <row r="35" spans="1:8" s="76" customFormat="1" ht="20.25" customHeight="1">
      <c r="A35" s="77">
        <v>31</v>
      </c>
      <c r="B35" s="80" t="s">
        <v>44</v>
      </c>
      <c r="C35" s="79">
        <v>96440</v>
      </c>
      <c r="D35" s="79">
        <v>124346</v>
      </c>
      <c r="E35" s="79">
        <v>220786</v>
      </c>
      <c r="F35" s="79">
        <v>795843</v>
      </c>
      <c r="G35" s="79">
        <v>866832</v>
      </c>
      <c r="H35" s="79">
        <v>1662675</v>
      </c>
    </row>
    <row r="36" spans="1:8" s="76" customFormat="1" ht="20.25" customHeight="1">
      <c r="A36" s="77">
        <v>32</v>
      </c>
      <c r="B36" s="80" t="s">
        <v>45</v>
      </c>
      <c r="C36" s="79">
        <v>44</v>
      </c>
      <c r="D36" s="79">
        <v>16</v>
      </c>
      <c r="E36" s="79">
        <v>60</v>
      </c>
      <c r="F36" s="79">
        <v>23398</v>
      </c>
      <c r="G36" s="79">
        <v>18630</v>
      </c>
      <c r="H36" s="79">
        <v>42028</v>
      </c>
    </row>
    <row r="37" spans="1:8" s="76" customFormat="1" ht="20.25" customHeight="1">
      <c r="A37" s="77">
        <v>33</v>
      </c>
      <c r="B37" s="80" t="s">
        <v>47</v>
      </c>
      <c r="C37" s="79">
        <v>135037</v>
      </c>
      <c r="D37" s="79">
        <v>147312</v>
      </c>
      <c r="E37" s="226">
        <v>282349</v>
      </c>
      <c r="F37" s="79">
        <v>1891778</v>
      </c>
      <c r="G37" s="79">
        <v>1687100</v>
      </c>
      <c r="H37" s="226">
        <v>3578878</v>
      </c>
    </row>
    <row r="38" spans="1:8" s="76" customFormat="1" ht="20.25" customHeight="1">
      <c r="A38" s="77">
        <v>34</v>
      </c>
      <c r="B38" s="80" t="s">
        <v>58</v>
      </c>
      <c r="C38" s="79">
        <v>14047</v>
      </c>
      <c r="D38" s="79">
        <v>19279</v>
      </c>
      <c r="E38" s="79">
        <v>33326</v>
      </c>
      <c r="F38" s="79">
        <v>123762</v>
      </c>
      <c r="G38" s="79">
        <v>144455</v>
      </c>
      <c r="H38" s="79">
        <v>268217</v>
      </c>
    </row>
    <row r="39" spans="1:8" s="76" customFormat="1" ht="20.25" customHeight="1">
      <c r="A39" s="77">
        <v>35</v>
      </c>
      <c r="B39" s="80" t="s">
        <v>48</v>
      </c>
      <c r="C39" s="79">
        <v>13176</v>
      </c>
      <c r="D39" s="79">
        <v>8950</v>
      </c>
      <c r="E39" s="79">
        <v>22126</v>
      </c>
      <c r="F39" s="79">
        <v>739700</v>
      </c>
      <c r="G39" s="79">
        <v>591744</v>
      </c>
      <c r="H39" s="79">
        <v>1331444</v>
      </c>
    </row>
    <row r="40" spans="1:8" s="81" customFormat="1" ht="20.25" customHeight="1">
      <c r="A40" s="333" t="s">
        <v>49</v>
      </c>
      <c r="B40" s="333"/>
      <c r="C40" s="80">
        <v>854923</v>
      </c>
      <c r="D40" s="80">
        <v>877802</v>
      </c>
      <c r="E40" s="80">
        <v>1732725</v>
      </c>
      <c r="F40" s="80">
        <v>10612932</v>
      </c>
      <c r="G40" s="80">
        <v>9422149</v>
      </c>
      <c r="H40" s="80">
        <v>20035081</v>
      </c>
    </row>
  </sheetData>
  <mergeCells count="5">
    <mergeCell ref="A2:A3"/>
    <mergeCell ref="B2:B3"/>
    <mergeCell ref="C2:E2"/>
    <mergeCell ref="F2:H2"/>
    <mergeCell ref="A40:B40"/>
  </mergeCells>
  <printOptions horizontalCentered="1"/>
  <pageMargins left="0.7" right="0.15" top="0.52" bottom="0.28999999999999998" header="0.2" footer="0.16"/>
  <pageSetup paperSize="9" scale="95" firstPageNumber="20" orientation="portrait" useFirstPageNumber="1" r:id="rId1"/>
  <headerFooter>
    <oddFooter>&amp;L&amp;"Arial,Italic"&amp;9AISHE 2012-13&amp;CT-&amp;P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56</vt:i4>
      </vt:variant>
    </vt:vector>
  </HeadingPairs>
  <TitlesOfParts>
    <vt:vector size="90" baseType="lpstr">
      <vt:lpstr>1UniNo</vt:lpstr>
      <vt:lpstr>2CollegeIndicator</vt:lpstr>
      <vt:lpstr>3ManagementCollegeNo</vt:lpstr>
      <vt:lpstr>4TotalEnr</vt:lpstr>
      <vt:lpstr>4aTotalRegularEnr</vt:lpstr>
      <vt:lpstr>5UnivActwithConsUnit</vt:lpstr>
      <vt:lpstr>6CollegeAct</vt:lpstr>
      <vt:lpstr>7AllSAAct</vt:lpstr>
      <vt:lpstr>8CollegeEst</vt:lpstr>
      <vt:lpstr>9TotalEnrCategory</vt:lpstr>
      <vt:lpstr>10TotalEnrPWDMin</vt:lpstr>
      <vt:lpstr>11GER</vt:lpstr>
      <vt:lpstr>12GPI</vt:lpstr>
      <vt:lpstr>13TeacherCategory</vt:lpstr>
      <vt:lpstr>14TeacherPost</vt:lpstr>
      <vt:lpstr>14aTeacherPostEstimatedUC</vt:lpstr>
      <vt:lpstr>14bTeacherPostEstimatedU</vt:lpstr>
      <vt:lpstr>ManagementCollegeNo (2)</vt:lpstr>
      <vt:lpstr>WomenCollege</vt:lpstr>
      <vt:lpstr>15PTR</vt:lpstr>
      <vt:lpstr>16UnivEnrolinclConstituentUnits</vt:lpstr>
      <vt:lpstr>17TypeTeacherPostEstimated</vt:lpstr>
      <vt:lpstr>18TypePTR</vt:lpstr>
      <vt:lpstr>27TypeEnrolmentCategory-Est</vt:lpstr>
      <vt:lpstr>28TypeEnrolmentCategoryPWDMin</vt:lpstr>
      <vt:lpstr>30TypeTeacherCategoryEstimated</vt:lpstr>
      <vt:lpstr>39Pop2012</vt:lpstr>
      <vt:lpstr>StandAlone</vt:lpstr>
      <vt:lpstr>14TotalEnrCategory-Actual</vt:lpstr>
      <vt:lpstr>6aTotalDistanceEnr</vt:lpstr>
      <vt:lpstr>4CollegeIndicator (2)</vt:lpstr>
      <vt:lpstr>RespondingTypeCollege</vt:lpstr>
      <vt:lpstr>Paste</vt:lpstr>
      <vt:lpstr>StandaloneMgt</vt:lpstr>
      <vt:lpstr>'10TotalEnrPWDMin'!Print_Area</vt:lpstr>
      <vt:lpstr>'11GER'!Print_Area</vt:lpstr>
      <vt:lpstr>'12GPI'!Print_Area</vt:lpstr>
      <vt:lpstr>'13TeacherCategory'!Print_Area</vt:lpstr>
      <vt:lpstr>'14aTeacherPostEstimatedUC'!Print_Area</vt:lpstr>
      <vt:lpstr>'14bTeacherPostEstimatedU'!Print_Area</vt:lpstr>
      <vt:lpstr>'14TeacherPost'!Print_Area</vt:lpstr>
      <vt:lpstr>'14TotalEnrCategory-Actual'!Print_Area</vt:lpstr>
      <vt:lpstr>'15PTR'!Print_Area</vt:lpstr>
      <vt:lpstr>'16UnivEnrolinclConstituentUnits'!Print_Area</vt:lpstr>
      <vt:lpstr>'17TypeTeacherPostEstimated'!Print_Area</vt:lpstr>
      <vt:lpstr>'18TypePTR'!Print_Area</vt:lpstr>
      <vt:lpstr>'27TypeEnrolmentCategory-Est'!Print_Area</vt:lpstr>
      <vt:lpstr>'28TypeEnrolmentCategoryPWDMin'!Print_Area</vt:lpstr>
      <vt:lpstr>'2CollegeIndicator'!Print_Area</vt:lpstr>
      <vt:lpstr>'30TypeTeacherCategoryEstimated'!Print_Area</vt:lpstr>
      <vt:lpstr>'39Pop2012'!Print_Area</vt:lpstr>
      <vt:lpstr>'3ManagementCollegeNo'!Print_Area</vt:lpstr>
      <vt:lpstr>'4aTotalRegularEnr'!Print_Area</vt:lpstr>
      <vt:lpstr>'4CollegeIndicator (2)'!Print_Area</vt:lpstr>
      <vt:lpstr>'4TotalEnr'!Print_Area</vt:lpstr>
      <vt:lpstr>'5UnivActwithConsUnit'!Print_Area</vt:lpstr>
      <vt:lpstr>'6aTotalDistanceEnr'!Print_Area</vt:lpstr>
      <vt:lpstr>'6CollegeAct'!Print_Area</vt:lpstr>
      <vt:lpstr>'7AllSAAct'!Print_Area</vt:lpstr>
      <vt:lpstr>'8CollegeEst'!Print_Area</vt:lpstr>
      <vt:lpstr>'9TotalEnrCategory'!Print_Area</vt:lpstr>
      <vt:lpstr>'ManagementCollegeNo (2)'!Print_Area</vt:lpstr>
      <vt:lpstr>StandAlone!Print_Area</vt:lpstr>
      <vt:lpstr>WomenCollege!Print_Area</vt:lpstr>
      <vt:lpstr>'10TotalEnrPWDMin'!Print_Titles</vt:lpstr>
      <vt:lpstr>'12GPI'!Print_Titles</vt:lpstr>
      <vt:lpstr>'13TeacherCategory'!Print_Titles</vt:lpstr>
      <vt:lpstr>'14aTeacherPostEstimatedUC'!Print_Titles</vt:lpstr>
      <vt:lpstr>'14bTeacherPostEstimatedU'!Print_Titles</vt:lpstr>
      <vt:lpstr>'14TeacherPost'!Print_Titles</vt:lpstr>
      <vt:lpstr>'14TotalEnrCategory-Actual'!Print_Titles</vt:lpstr>
      <vt:lpstr>'15PTR'!Print_Titles</vt:lpstr>
      <vt:lpstr>'16UnivEnrolinclConstituentUnits'!Print_Titles</vt:lpstr>
      <vt:lpstr>'17TypeTeacherPostEstimated'!Print_Titles</vt:lpstr>
      <vt:lpstr>'18TypePTR'!Print_Titles</vt:lpstr>
      <vt:lpstr>'27TypeEnrolmentCategory-Est'!Print_Titles</vt:lpstr>
      <vt:lpstr>'28TypeEnrolmentCategoryPWDMin'!Print_Titles</vt:lpstr>
      <vt:lpstr>'30TypeTeacherCategoryEstimated'!Print_Titles</vt:lpstr>
      <vt:lpstr>'3ManagementCollegeNo'!Print_Titles</vt:lpstr>
      <vt:lpstr>'4aTotalRegularEnr'!Print_Titles</vt:lpstr>
      <vt:lpstr>'4TotalEnr'!Print_Titles</vt:lpstr>
      <vt:lpstr>'5UnivActwithConsUnit'!Print_Titles</vt:lpstr>
      <vt:lpstr>'6aTotalDistanceEnr'!Print_Titles</vt:lpstr>
      <vt:lpstr>'6CollegeAct'!Print_Titles</vt:lpstr>
      <vt:lpstr>'7AllSAAct'!Print_Titles</vt:lpstr>
      <vt:lpstr>'8CollegeEst'!Print_Titles</vt:lpstr>
      <vt:lpstr>'9TotalEnrCategory'!Print_Titles</vt:lpstr>
      <vt:lpstr>'ManagementCollegeNo (2)'!Print_Titles</vt:lpstr>
      <vt:lpstr>StandAlone!Print_Titles</vt:lpstr>
      <vt:lpstr>WomenCollege!Print_Titles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</dc:creator>
  <cp:lastModifiedBy>HRD</cp:lastModifiedBy>
  <cp:lastPrinted>2014-09-22T10:20:19Z</cp:lastPrinted>
  <dcterms:created xsi:type="dcterms:W3CDTF">2012-10-13T19:39:23Z</dcterms:created>
  <dcterms:modified xsi:type="dcterms:W3CDTF">2014-10-01T05:26:06Z</dcterms:modified>
</cp:coreProperties>
</file>