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GitHub\Polywell-Excel\"/>
    </mc:Choice>
  </mc:AlternateContent>
  <bookViews>
    <workbookView xWindow="0" yWindow="0" windowWidth="17895" windowHeight="9660"/>
  </bookViews>
  <sheets>
    <sheet name="Composition Model" sheetId="11" r:id="rId1"/>
    <sheet name="Lorentz Force" sheetId="9" r:id="rId2"/>
    <sheet name="Emission Model" sheetId="6" r:id="rId3"/>
    <sheet name="E - Plot" sheetId="5" r:id="rId4"/>
    <sheet name="B - Plot" sheetId="4" r:id="rId5"/>
    <sheet name="Arching Model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1" l="1"/>
  <c r="L6" i="11"/>
  <c r="L8" i="11" s="1"/>
  <c r="L10" i="11"/>
  <c r="L13" i="11" s="1"/>
  <c r="E17" i="11"/>
  <c r="E19" i="11" s="1"/>
  <c r="L17" i="11" l="1"/>
  <c r="L15" i="11"/>
  <c r="L16" i="11"/>
  <c r="R4" i="9" l="1"/>
  <c r="R8" i="9"/>
  <c r="R10" i="9"/>
  <c r="J48" i="6" l="1"/>
  <c r="J47" i="6"/>
  <c r="J35" i="6"/>
  <c r="J29" i="6"/>
  <c r="J22" i="6"/>
  <c r="J21" i="6"/>
  <c r="J20" i="6"/>
  <c r="J16" i="6"/>
  <c r="J8" i="6"/>
  <c r="J7" i="6"/>
  <c r="D25" i="6"/>
  <c r="D27" i="6"/>
  <c r="D20" i="6"/>
  <c r="D16" i="6"/>
  <c r="X14" i="9"/>
  <c r="X13" i="9"/>
  <c r="X12" i="9"/>
  <c r="D26" i="6" l="1"/>
  <c r="D7" i="7" l="1"/>
  <c r="D4" i="7"/>
  <c r="J49" i="6"/>
  <c r="D37" i="6"/>
  <c r="D36" i="6"/>
  <c r="J33" i="6"/>
  <c r="J32" i="6"/>
  <c r="J30" i="6"/>
  <c r="D28" i="6"/>
  <c r="J27" i="6"/>
  <c r="J26" i="6"/>
  <c r="D21" i="6"/>
  <c r="D19" i="6"/>
  <c r="J17" i="6"/>
  <c r="J18" i="6" s="1"/>
  <c r="J36" i="6" s="1"/>
  <c r="J51" i="6" s="1"/>
  <c r="J52" i="6" s="1"/>
  <c r="J14" i="6"/>
  <c r="D11" i="6"/>
  <c r="D10" i="6"/>
  <c r="D9" i="6"/>
  <c r="H208" i="9"/>
  <c r="D9" i="9"/>
  <c r="D10" i="9" s="1"/>
  <c r="E8" i="9"/>
  <c r="F8" i="9" s="1"/>
  <c r="H8" i="9" s="1"/>
  <c r="D38" i="6" l="1"/>
  <c r="J53" i="6"/>
  <c r="D11" i="9"/>
  <c r="E10" i="9"/>
  <c r="F10" i="9" s="1"/>
  <c r="H10" i="9" s="1"/>
  <c r="E9" i="9"/>
  <c r="F9" i="9" s="1"/>
  <c r="H9" i="9" s="1"/>
  <c r="G8" i="9"/>
  <c r="I8" i="9" s="1"/>
  <c r="G208" i="9"/>
  <c r="G10" i="9" l="1"/>
  <c r="G9" i="9"/>
  <c r="I9" i="9" s="1"/>
  <c r="D12" i="9"/>
  <c r="E11" i="9"/>
  <c r="F11" i="9" s="1"/>
  <c r="J208" i="9"/>
  <c r="I208" i="9"/>
  <c r="K208" i="9"/>
  <c r="K8" i="9"/>
  <c r="J8" i="9"/>
  <c r="J9" i="9"/>
  <c r="K10" i="9"/>
  <c r="J10" i="9"/>
  <c r="I10" i="9"/>
  <c r="K9" i="9" l="1"/>
  <c r="H11" i="9"/>
  <c r="G11" i="9"/>
  <c r="E12" i="9"/>
  <c r="F12" i="9" s="1"/>
  <c r="D13" i="9"/>
  <c r="D14" i="9" l="1"/>
  <c r="E13" i="9"/>
  <c r="F13" i="9" s="1"/>
  <c r="K11" i="9"/>
  <c r="J11" i="9"/>
  <c r="I11" i="9"/>
  <c r="H12" i="9"/>
  <c r="G12" i="9"/>
  <c r="J12" i="9" l="1"/>
  <c r="I12" i="9"/>
  <c r="K12" i="9"/>
  <c r="H13" i="9"/>
  <c r="G13" i="9"/>
  <c r="D15" i="9"/>
  <c r="E14" i="9"/>
  <c r="F14" i="9" s="1"/>
  <c r="J13" i="9" l="1"/>
  <c r="I13" i="9"/>
  <c r="K13" i="9"/>
  <c r="G14" i="9"/>
  <c r="H14" i="9"/>
  <c r="E15" i="9"/>
  <c r="F15" i="9" s="1"/>
  <c r="D16" i="9"/>
  <c r="I14" i="9" l="1"/>
  <c r="H15" i="9"/>
  <c r="G15" i="9"/>
  <c r="D17" i="9"/>
  <c r="E16" i="9"/>
  <c r="F16" i="9" s="1"/>
  <c r="J14" i="9"/>
  <c r="K14" i="9"/>
  <c r="E17" i="9" l="1"/>
  <c r="F17" i="9" s="1"/>
  <c r="D18" i="9"/>
  <c r="G16" i="9"/>
  <c r="H16" i="9"/>
  <c r="J15" i="9"/>
  <c r="K15" i="9"/>
  <c r="I15" i="9"/>
  <c r="K16" i="9" l="1"/>
  <c r="J16" i="9"/>
  <c r="I16" i="9"/>
  <c r="D19" i="9"/>
  <c r="E18" i="9"/>
  <c r="F18" i="9" s="1"/>
  <c r="H17" i="9"/>
  <c r="G17" i="9"/>
  <c r="J17" i="9" l="1"/>
  <c r="I17" i="9"/>
  <c r="K17" i="9"/>
  <c r="D20" i="9"/>
  <c r="E19" i="9"/>
  <c r="F19" i="9" s="1"/>
  <c r="H18" i="9"/>
  <c r="G18" i="9"/>
  <c r="D21" i="9" l="1"/>
  <c r="E20" i="9"/>
  <c r="F20" i="9" s="1"/>
  <c r="K18" i="9"/>
  <c r="J18" i="9"/>
  <c r="I18" i="9"/>
  <c r="H19" i="9"/>
  <c r="G19" i="9"/>
  <c r="J19" i="9" l="1"/>
  <c r="K19" i="9"/>
  <c r="I19" i="9"/>
  <c r="H20" i="9"/>
  <c r="G20" i="9"/>
  <c r="E21" i="9"/>
  <c r="F21" i="9" s="1"/>
  <c r="D22" i="9"/>
  <c r="I20" i="9" l="1"/>
  <c r="K20" i="9"/>
  <c r="J20" i="9"/>
  <c r="D23" i="9"/>
  <c r="E22" i="9"/>
  <c r="F22" i="9" s="1"/>
  <c r="H21" i="9"/>
  <c r="G21" i="9"/>
  <c r="E23" i="9" l="1"/>
  <c r="F23" i="9" s="1"/>
  <c r="D24" i="9"/>
  <c r="K21" i="9"/>
  <c r="I21" i="9"/>
  <c r="J21" i="9"/>
  <c r="G22" i="9"/>
  <c r="H22" i="9"/>
  <c r="J22" i="9" l="1"/>
  <c r="I22" i="9"/>
  <c r="K22" i="9"/>
  <c r="D25" i="9"/>
  <c r="E24" i="9"/>
  <c r="F24" i="9" s="1"/>
  <c r="H23" i="9"/>
  <c r="G23" i="9"/>
  <c r="K23" i="9" l="1"/>
  <c r="J23" i="9"/>
  <c r="I23" i="9"/>
  <c r="E25" i="9"/>
  <c r="F25" i="9" s="1"/>
  <c r="D26" i="9"/>
  <c r="G24" i="9"/>
  <c r="H24" i="9"/>
  <c r="H25" i="9" l="1"/>
  <c r="G25" i="9"/>
  <c r="K24" i="9"/>
  <c r="J24" i="9"/>
  <c r="I24" i="9"/>
  <c r="D27" i="9"/>
  <c r="E26" i="9"/>
  <c r="F26" i="9" s="1"/>
  <c r="H26" i="9" l="1"/>
  <c r="G26" i="9"/>
  <c r="D28" i="9"/>
  <c r="E27" i="9"/>
  <c r="F27" i="9" s="1"/>
  <c r="J25" i="9"/>
  <c r="I25" i="9"/>
  <c r="K25" i="9"/>
  <c r="H27" i="9" l="1"/>
  <c r="G27" i="9"/>
  <c r="D29" i="9"/>
  <c r="E28" i="9"/>
  <c r="F28" i="9" s="1"/>
  <c r="K26" i="9"/>
  <c r="J26" i="9"/>
  <c r="I26" i="9"/>
  <c r="D30" i="9" l="1"/>
  <c r="E29" i="9"/>
  <c r="F29" i="9" s="1"/>
  <c r="H28" i="9"/>
  <c r="G28" i="9"/>
  <c r="I27" i="9"/>
  <c r="J27" i="9"/>
  <c r="K27" i="9"/>
  <c r="I28" i="9" l="1"/>
  <c r="K28" i="9"/>
  <c r="J28" i="9"/>
  <c r="H29" i="9"/>
  <c r="G29" i="9"/>
  <c r="D31" i="9"/>
  <c r="E30" i="9"/>
  <c r="F30" i="9" s="1"/>
  <c r="I29" i="9" l="1"/>
  <c r="J29" i="9"/>
  <c r="K29" i="9"/>
  <c r="G30" i="9"/>
  <c r="H30" i="9"/>
  <c r="E31" i="9"/>
  <c r="F31" i="9" s="1"/>
  <c r="D32" i="9"/>
  <c r="D33" i="9" l="1"/>
  <c r="E32" i="9"/>
  <c r="F32" i="9" s="1"/>
  <c r="H31" i="9"/>
  <c r="G31" i="9"/>
  <c r="J30" i="9"/>
  <c r="I30" i="9"/>
  <c r="K30" i="9"/>
  <c r="J31" i="9" l="1"/>
  <c r="I31" i="9"/>
  <c r="K31" i="9"/>
  <c r="G32" i="9"/>
  <c r="H32" i="9"/>
  <c r="E33" i="9"/>
  <c r="F33" i="9" s="1"/>
  <c r="D34" i="9"/>
  <c r="E34" i="9" l="1"/>
  <c r="F34" i="9" s="1"/>
  <c r="D35" i="9"/>
  <c r="H33" i="9"/>
  <c r="G33" i="9"/>
  <c r="K32" i="9"/>
  <c r="J32" i="9"/>
  <c r="I32" i="9"/>
  <c r="J33" i="9" l="1"/>
  <c r="K33" i="9"/>
  <c r="I33" i="9"/>
  <c r="E35" i="9"/>
  <c r="F35" i="9" s="1"/>
  <c r="D36" i="9"/>
  <c r="H34" i="9"/>
  <c r="G34" i="9"/>
  <c r="H35" i="9" l="1"/>
  <c r="G35" i="9"/>
  <c r="I34" i="9"/>
  <c r="J34" i="9"/>
  <c r="K34" i="9"/>
  <c r="E36" i="9"/>
  <c r="F36" i="9" s="1"/>
  <c r="D37" i="9"/>
  <c r="E37" i="9" l="1"/>
  <c r="F37" i="9" s="1"/>
  <c r="D38" i="9"/>
  <c r="H36" i="9"/>
  <c r="G36" i="9"/>
  <c r="I35" i="9"/>
  <c r="J35" i="9"/>
  <c r="K35" i="9"/>
  <c r="J36" i="9" l="1"/>
  <c r="I36" i="9"/>
  <c r="K36" i="9"/>
  <c r="E38" i="9"/>
  <c r="F38" i="9" s="1"/>
  <c r="D39" i="9"/>
  <c r="H37" i="9"/>
  <c r="G37" i="9"/>
  <c r="H38" i="9" l="1"/>
  <c r="G38" i="9"/>
  <c r="J37" i="9"/>
  <c r="I37" i="9"/>
  <c r="K37" i="9"/>
  <c r="E39" i="9"/>
  <c r="F39" i="9" s="1"/>
  <c r="D40" i="9"/>
  <c r="E40" i="9" l="1"/>
  <c r="F40" i="9" s="1"/>
  <c r="D41" i="9"/>
  <c r="H39" i="9"/>
  <c r="G39" i="9"/>
  <c r="J38" i="9"/>
  <c r="I38" i="9"/>
  <c r="K38" i="9"/>
  <c r="K39" i="9" l="1"/>
  <c r="J39" i="9"/>
  <c r="I39" i="9"/>
  <c r="E41" i="9"/>
  <c r="F41" i="9" s="1"/>
  <c r="D42" i="9"/>
  <c r="H40" i="9"/>
  <c r="G40" i="9"/>
  <c r="H41" i="9" l="1"/>
  <c r="G41" i="9"/>
  <c r="K40" i="9"/>
  <c r="J40" i="9"/>
  <c r="I40" i="9"/>
  <c r="E42" i="9"/>
  <c r="F42" i="9" s="1"/>
  <c r="D43" i="9"/>
  <c r="E43" i="9" l="1"/>
  <c r="F43" i="9" s="1"/>
  <c r="D44" i="9"/>
  <c r="H42" i="9"/>
  <c r="G42" i="9"/>
  <c r="I41" i="9"/>
  <c r="K41" i="9"/>
  <c r="J41" i="9"/>
  <c r="E44" i="9" l="1"/>
  <c r="F44" i="9" s="1"/>
  <c r="D45" i="9"/>
  <c r="K42" i="9"/>
  <c r="J42" i="9"/>
  <c r="I42" i="9"/>
  <c r="H43" i="9"/>
  <c r="G43" i="9"/>
  <c r="E45" i="9" l="1"/>
  <c r="F45" i="9" s="1"/>
  <c r="D46" i="9"/>
  <c r="J43" i="9"/>
  <c r="I43" i="9"/>
  <c r="K43" i="9"/>
  <c r="H44" i="9"/>
  <c r="G44" i="9"/>
  <c r="E46" i="9" l="1"/>
  <c r="F46" i="9" s="1"/>
  <c r="D47" i="9"/>
  <c r="K44" i="9"/>
  <c r="J44" i="9"/>
  <c r="I44" i="9"/>
  <c r="H45" i="9"/>
  <c r="G45" i="9"/>
  <c r="I45" i="9" l="1"/>
  <c r="J45" i="9"/>
  <c r="K45" i="9"/>
  <c r="E47" i="9"/>
  <c r="F47" i="9" s="1"/>
  <c r="D48" i="9"/>
  <c r="H46" i="9"/>
  <c r="G46" i="9"/>
  <c r="H47" i="9" l="1"/>
  <c r="G47" i="9"/>
  <c r="J46" i="9"/>
  <c r="I46" i="9"/>
  <c r="K46" i="9"/>
  <c r="E48" i="9"/>
  <c r="F48" i="9" s="1"/>
  <c r="D49" i="9"/>
  <c r="H48" i="9" l="1"/>
  <c r="G48" i="9"/>
  <c r="E49" i="9"/>
  <c r="F49" i="9" s="1"/>
  <c r="D50" i="9"/>
  <c r="I47" i="9"/>
  <c r="K47" i="9"/>
  <c r="J47" i="9"/>
  <c r="H49" i="9" l="1"/>
  <c r="G49" i="9"/>
  <c r="E50" i="9"/>
  <c r="F50" i="9" s="1"/>
  <c r="D51" i="9"/>
  <c r="I48" i="9"/>
  <c r="K48" i="9"/>
  <c r="J48" i="9"/>
  <c r="E51" i="9" l="1"/>
  <c r="F51" i="9" s="1"/>
  <c r="D52" i="9"/>
  <c r="H50" i="9"/>
  <c r="G50" i="9"/>
  <c r="J49" i="9"/>
  <c r="I49" i="9"/>
  <c r="K49" i="9"/>
  <c r="I50" i="9" l="1"/>
  <c r="K50" i="9"/>
  <c r="J50" i="9"/>
  <c r="E52" i="9"/>
  <c r="F52" i="9" s="1"/>
  <c r="D53" i="9"/>
  <c r="H51" i="9"/>
  <c r="G51" i="9"/>
  <c r="I51" i="9" l="1"/>
  <c r="K51" i="9"/>
  <c r="J51" i="9"/>
  <c r="H52" i="9"/>
  <c r="G52" i="9"/>
  <c r="D54" i="9"/>
  <c r="E53" i="9"/>
  <c r="F53" i="9" s="1"/>
  <c r="I52" i="9" l="1"/>
  <c r="J52" i="9"/>
  <c r="K52" i="9"/>
  <c r="H53" i="9"/>
  <c r="G53" i="9"/>
  <c r="D55" i="9"/>
  <c r="E54" i="9"/>
  <c r="F54" i="9" s="1"/>
  <c r="K53" i="9" l="1"/>
  <c r="J53" i="9"/>
  <c r="I53" i="9"/>
  <c r="D56" i="9"/>
  <c r="E55" i="9"/>
  <c r="F55" i="9" s="1"/>
  <c r="H54" i="9"/>
  <c r="G54" i="9"/>
  <c r="D57" i="9" l="1"/>
  <c r="E56" i="9"/>
  <c r="F56" i="9" s="1"/>
  <c r="K54" i="9"/>
  <c r="I54" i="9"/>
  <c r="J54" i="9"/>
  <c r="H55" i="9"/>
  <c r="G55" i="9"/>
  <c r="H56" i="9" l="1"/>
  <c r="G56" i="9"/>
  <c r="K55" i="9"/>
  <c r="J55" i="9"/>
  <c r="I55" i="9"/>
  <c r="D58" i="9"/>
  <c r="E57" i="9"/>
  <c r="F57" i="9" s="1"/>
  <c r="H57" i="9" l="1"/>
  <c r="G57" i="9"/>
  <c r="D59" i="9"/>
  <c r="E58" i="9"/>
  <c r="F58" i="9" s="1"/>
  <c r="J56" i="9"/>
  <c r="I56" i="9"/>
  <c r="K56" i="9"/>
  <c r="H58" i="9" l="1"/>
  <c r="G58" i="9"/>
  <c r="D60" i="9"/>
  <c r="E59" i="9"/>
  <c r="F59" i="9" s="1"/>
  <c r="K57" i="9"/>
  <c r="I57" i="9"/>
  <c r="J57" i="9"/>
  <c r="H59" i="9" l="1"/>
  <c r="G59" i="9"/>
  <c r="D61" i="9"/>
  <c r="E60" i="9"/>
  <c r="F60" i="9" s="1"/>
  <c r="J58" i="9"/>
  <c r="I58" i="9"/>
  <c r="K58" i="9"/>
  <c r="H60" i="9" l="1"/>
  <c r="G60" i="9"/>
  <c r="D62" i="9"/>
  <c r="E61" i="9"/>
  <c r="F61" i="9" s="1"/>
  <c r="J59" i="9"/>
  <c r="K59" i="9"/>
  <c r="I59" i="9"/>
  <c r="H61" i="9" l="1"/>
  <c r="G61" i="9"/>
  <c r="D63" i="9"/>
  <c r="E62" i="9"/>
  <c r="F62" i="9" s="1"/>
  <c r="I60" i="9"/>
  <c r="K60" i="9"/>
  <c r="J60" i="9"/>
  <c r="D64" i="9" l="1"/>
  <c r="E63" i="9"/>
  <c r="F63" i="9" s="1"/>
  <c r="H62" i="9"/>
  <c r="G62" i="9"/>
  <c r="K61" i="9"/>
  <c r="J61" i="9"/>
  <c r="I61" i="9"/>
  <c r="H63" i="9" l="1"/>
  <c r="G63" i="9"/>
  <c r="I62" i="9"/>
  <c r="K62" i="9"/>
  <c r="J62" i="9"/>
  <c r="D65" i="9"/>
  <c r="E64" i="9"/>
  <c r="F64" i="9" s="1"/>
  <c r="H64" i="9" l="1"/>
  <c r="G64" i="9"/>
  <c r="D66" i="9"/>
  <c r="E65" i="9"/>
  <c r="F65" i="9" s="1"/>
  <c r="K63" i="9"/>
  <c r="J63" i="9"/>
  <c r="I63" i="9"/>
  <c r="H65" i="9" l="1"/>
  <c r="G65" i="9"/>
  <c r="D67" i="9"/>
  <c r="E66" i="9"/>
  <c r="F66" i="9" s="1"/>
  <c r="J64" i="9"/>
  <c r="I64" i="9"/>
  <c r="K64" i="9"/>
  <c r="H66" i="9" l="1"/>
  <c r="G66" i="9"/>
  <c r="D68" i="9"/>
  <c r="E67" i="9"/>
  <c r="F67" i="9" s="1"/>
  <c r="I65" i="9"/>
  <c r="J65" i="9"/>
  <c r="K65" i="9"/>
  <c r="H67" i="9" l="1"/>
  <c r="G67" i="9"/>
  <c r="D69" i="9"/>
  <c r="E68" i="9"/>
  <c r="F68" i="9" s="1"/>
  <c r="J66" i="9"/>
  <c r="I66" i="9"/>
  <c r="K66" i="9"/>
  <c r="H68" i="9" l="1"/>
  <c r="G68" i="9"/>
  <c r="D70" i="9"/>
  <c r="E69" i="9"/>
  <c r="F69" i="9" s="1"/>
  <c r="J67" i="9"/>
  <c r="I67" i="9"/>
  <c r="K67" i="9"/>
  <c r="H69" i="9" l="1"/>
  <c r="G69" i="9"/>
  <c r="D71" i="9"/>
  <c r="E70" i="9"/>
  <c r="F70" i="9" s="1"/>
  <c r="J68" i="9"/>
  <c r="I68" i="9"/>
  <c r="K68" i="9"/>
  <c r="H70" i="9" l="1"/>
  <c r="G70" i="9"/>
  <c r="D72" i="9"/>
  <c r="E71" i="9"/>
  <c r="F71" i="9" s="1"/>
  <c r="I69" i="9"/>
  <c r="K69" i="9"/>
  <c r="J69" i="9"/>
  <c r="H71" i="9" l="1"/>
  <c r="G71" i="9"/>
  <c r="D73" i="9"/>
  <c r="E72" i="9"/>
  <c r="F72" i="9" s="1"/>
  <c r="J70" i="9"/>
  <c r="I70" i="9"/>
  <c r="K70" i="9"/>
  <c r="H72" i="9" l="1"/>
  <c r="G72" i="9"/>
  <c r="D74" i="9"/>
  <c r="E73" i="9"/>
  <c r="F73" i="9" s="1"/>
  <c r="J71" i="9"/>
  <c r="K71" i="9"/>
  <c r="I71" i="9"/>
  <c r="H73" i="9" l="1"/>
  <c r="G73" i="9"/>
  <c r="D75" i="9"/>
  <c r="E74" i="9"/>
  <c r="F74" i="9" s="1"/>
  <c r="K72" i="9"/>
  <c r="J72" i="9"/>
  <c r="I72" i="9"/>
  <c r="H74" i="9" l="1"/>
  <c r="G74" i="9"/>
  <c r="D76" i="9"/>
  <c r="E75" i="9"/>
  <c r="F75" i="9" s="1"/>
  <c r="J73" i="9"/>
  <c r="K73" i="9"/>
  <c r="I73" i="9"/>
  <c r="H75" i="9" l="1"/>
  <c r="G75" i="9"/>
  <c r="D77" i="9"/>
  <c r="E76" i="9"/>
  <c r="F76" i="9" s="1"/>
  <c r="K74" i="9"/>
  <c r="J74" i="9"/>
  <c r="I74" i="9"/>
  <c r="H76" i="9" l="1"/>
  <c r="G76" i="9"/>
  <c r="D78" i="9"/>
  <c r="E77" i="9"/>
  <c r="F77" i="9" s="1"/>
  <c r="I75" i="9"/>
  <c r="K75" i="9"/>
  <c r="J75" i="9"/>
  <c r="H77" i="9" l="1"/>
  <c r="G77" i="9"/>
  <c r="D79" i="9"/>
  <c r="E78" i="9"/>
  <c r="F78" i="9" s="1"/>
  <c r="J76" i="9"/>
  <c r="I76" i="9"/>
  <c r="K76" i="9"/>
  <c r="H78" i="9" l="1"/>
  <c r="G78" i="9"/>
  <c r="D80" i="9"/>
  <c r="E79" i="9"/>
  <c r="F79" i="9" s="1"/>
  <c r="J77" i="9"/>
  <c r="I77" i="9"/>
  <c r="K77" i="9"/>
  <c r="H79" i="9" l="1"/>
  <c r="G79" i="9"/>
  <c r="D81" i="9"/>
  <c r="E80" i="9"/>
  <c r="F80" i="9" s="1"/>
  <c r="J78" i="9"/>
  <c r="K78" i="9"/>
  <c r="I78" i="9"/>
  <c r="H80" i="9" l="1"/>
  <c r="G80" i="9"/>
  <c r="D82" i="9"/>
  <c r="E81" i="9"/>
  <c r="F81" i="9" s="1"/>
  <c r="I79" i="9"/>
  <c r="K79" i="9"/>
  <c r="J79" i="9"/>
  <c r="H81" i="9" l="1"/>
  <c r="G81" i="9"/>
  <c r="D83" i="9"/>
  <c r="E82" i="9"/>
  <c r="F82" i="9" s="1"/>
  <c r="I80" i="9"/>
  <c r="K80" i="9"/>
  <c r="J80" i="9"/>
  <c r="H82" i="9" l="1"/>
  <c r="G82" i="9"/>
  <c r="D84" i="9"/>
  <c r="E83" i="9"/>
  <c r="F83" i="9" s="1"/>
  <c r="J81" i="9"/>
  <c r="I81" i="9"/>
  <c r="K81" i="9"/>
  <c r="D85" i="9" l="1"/>
  <c r="E84" i="9"/>
  <c r="F84" i="9" s="1"/>
  <c r="H83" i="9"/>
  <c r="G83" i="9"/>
  <c r="I82" i="9"/>
  <c r="K82" i="9"/>
  <c r="J82" i="9"/>
  <c r="K83" i="9" l="1"/>
  <c r="J83" i="9"/>
  <c r="I83" i="9"/>
  <c r="H84" i="9"/>
  <c r="G84" i="9"/>
  <c r="D86" i="9"/>
  <c r="E85" i="9"/>
  <c r="F85" i="9" s="1"/>
  <c r="H85" i="9" l="1"/>
  <c r="G85" i="9"/>
  <c r="D87" i="9"/>
  <c r="E86" i="9"/>
  <c r="F86" i="9" s="1"/>
  <c r="J84" i="9"/>
  <c r="I84" i="9"/>
  <c r="K84" i="9"/>
  <c r="H86" i="9" l="1"/>
  <c r="G86" i="9"/>
  <c r="D88" i="9"/>
  <c r="E87" i="9"/>
  <c r="F87" i="9" s="1"/>
  <c r="J85" i="9"/>
  <c r="I85" i="9"/>
  <c r="K85" i="9"/>
  <c r="H87" i="9" l="1"/>
  <c r="G87" i="9"/>
  <c r="D89" i="9"/>
  <c r="E88" i="9"/>
  <c r="F88" i="9" s="1"/>
  <c r="J86" i="9"/>
  <c r="I86" i="9"/>
  <c r="K86" i="9"/>
  <c r="H88" i="9" l="1"/>
  <c r="G88" i="9"/>
  <c r="D90" i="9"/>
  <c r="E89" i="9"/>
  <c r="F89" i="9" s="1"/>
  <c r="J87" i="9"/>
  <c r="I87" i="9"/>
  <c r="K87" i="9"/>
  <c r="H89" i="9" l="1"/>
  <c r="G89" i="9"/>
  <c r="D91" i="9"/>
  <c r="E90" i="9"/>
  <c r="F90" i="9" s="1"/>
  <c r="K88" i="9"/>
  <c r="I88" i="9"/>
  <c r="J88" i="9"/>
  <c r="H90" i="9" l="1"/>
  <c r="G90" i="9"/>
  <c r="D92" i="9"/>
  <c r="E91" i="9"/>
  <c r="F91" i="9" s="1"/>
  <c r="K89" i="9"/>
  <c r="J89" i="9"/>
  <c r="I89" i="9"/>
  <c r="H91" i="9" l="1"/>
  <c r="G91" i="9"/>
  <c r="D93" i="9"/>
  <c r="E92" i="9"/>
  <c r="F92" i="9" s="1"/>
  <c r="J90" i="9"/>
  <c r="K90" i="9"/>
  <c r="I90" i="9"/>
  <c r="H92" i="9" l="1"/>
  <c r="G92" i="9"/>
  <c r="D94" i="9"/>
  <c r="E93" i="9"/>
  <c r="F93" i="9" s="1"/>
  <c r="J91" i="9"/>
  <c r="I91" i="9"/>
  <c r="K91" i="9"/>
  <c r="H93" i="9" l="1"/>
  <c r="G93" i="9"/>
  <c r="D95" i="9"/>
  <c r="E94" i="9"/>
  <c r="F94" i="9" s="1"/>
  <c r="I92" i="9"/>
  <c r="K92" i="9"/>
  <c r="J92" i="9"/>
  <c r="H94" i="9" l="1"/>
  <c r="G94" i="9"/>
  <c r="D96" i="9"/>
  <c r="E95" i="9"/>
  <c r="F95" i="9" s="1"/>
  <c r="J93" i="9"/>
  <c r="I93" i="9"/>
  <c r="K93" i="9"/>
  <c r="H95" i="9" l="1"/>
  <c r="G95" i="9"/>
  <c r="D97" i="9"/>
  <c r="E96" i="9"/>
  <c r="F96" i="9" s="1"/>
  <c r="I94" i="9"/>
  <c r="K94" i="9"/>
  <c r="J94" i="9"/>
  <c r="H96" i="9" l="1"/>
  <c r="G96" i="9"/>
  <c r="D98" i="9"/>
  <c r="E97" i="9"/>
  <c r="F97" i="9" s="1"/>
  <c r="I95" i="9"/>
  <c r="J95" i="9"/>
  <c r="K95" i="9"/>
  <c r="D99" i="9" l="1"/>
  <c r="E98" i="9"/>
  <c r="F98" i="9" s="1"/>
  <c r="H97" i="9"/>
  <c r="G97" i="9"/>
  <c r="K96" i="9"/>
  <c r="J96" i="9"/>
  <c r="I96" i="9"/>
  <c r="H98" i="9" l="1"/>
  <c r="G98" i="9"/>
  <c r="I97" i="9"/>
  <c r="K97" i="9"/>
  <c r="J97" i="9"/>
  <c r="D100" i="9"/>
  <c r="E99" i="9"/>
  <c r="F99" i="9" s="1"/>
  <c r="D101" i="9" l="1"/>
  <c r="E100" i="9"/>
  <c r="F100" i="9" s="1"/>
  <c r="H99" i="9"/>
  <c r="G99" i="9"/>
  <c r="J98" i="9"/>
  <c r="I98" i="9"/>
  <c r="K98" i="9"/>
  <c r="H100" i="9" l="1"/>
  <c r="G100" i="9"/>
  <c r="J99" i="9"/>
  <c r="K99" i="9"/>
  <c r="I99" i="9"/>
  <c r="D102" i="9"/>
  <c r="E101" i="9"/>
  <c r="F101" i="9" s="1"/>
  <c r="H101" i="9" l="1"/>
  <c r="G101" i="9"/>
  <c r="D103" i="9"/>
  <c r="E102" i="9"/>
  <c r="F102" i="9" s="1"/>
  <c r="J100" i="9"/>
  <c r="I100" i="9"/>
  <c r="K100" i="9"/>
  <c r="H102" i="9" l="1"/>
  <c r="G102" i="9"/>
  <c r="D104" i="9"/>
  <c r="E103" i="9"/>
  <c r="F103" i="9" s="1"/>
  <c r="K101" i="9"/>
  <c r="J101" i="9"/>
  <c r="I101" i="9"/>
  <c r="H103" i="9" l="1"/>
  <c r="G103" i="9"/>
  <c r="D105" i="9"/>
  <c r="E104" i="9"/>
  <c r="F104" i="9" s="1"/>
  <c r="I102" i="9"/>
  <c r="K102" i="9"/>
  <c r="J102" i="9"/>
  <c r="D106" i="9" l="1"/>
  <c r="E105" i="9"/>
  <c r="F105" i="9" s="1"/>
  <c r="H104" i="9"/>
  <c r="G104" i="9"/>
  <c r="J103" i="9"/>
  <c r="I103" i="9"/>
  <c r="K103" i="9"/>
  <c r="H105" i="9" l="1"/>
  <c r="G105" i="9"/>
  <c r="J104" i="9"/>
  <c r="I104" i="9"/>
  <c r="K104" i="9"/>
  <c r="D107" i="9"/>
  <c r="E106" i="9"/>
  <c r="F106" i="9" s="1"/>
  <c r="D108" i="9" l="1"/>
  <c r="E107" i="9"/>
  <c r="F107" i="9" s="1"/>
  <c r="H106" i="9"/>
  <c r="G106" i="9"/>
  <c r="J105" i="9"/>
  <c r="I105" i="9"/>
  <c r="K105" i="9"/>
  <c r="K106" i="9" l="1"/>
  <c r="I106" i="9"/>
  <c r="J106" i="9"/>
  <c r="H107" i="9"/>
  <c r="G107" i="9"/>
  <c r="D109" i="9"/>
  <c r="E108" i="9"/>
  <c r="F108" i="9" s="1"/>
  <c r="K107" i="9" l="1"/>
  <c r="J107" i="9"/>
  <c r="I107" i="9"/>
  <c r="D110" i="9"/>
  <c r="E109" i="9"/>
  <c r="F109" i="9" s="1"/>
  <c r="H108" i="9"/>
  <c r="G108" i="9"/>
  <c r="D111" i="9" l="1"/>
  <c r="E110" i="9"/>
  <c r="F110" i="9" s="1"/>
  <c r="I108" i="9"/>
  <c r="K108" i="9"/>
  <c r="J108" i="9"/>
  <c r="H109" i="9"/>
  <c r="G109" i="9"/>
  <c r="H110" i="9" l="1"/>
  <c r="G110" i="9"/>
  <c r="J109" i="9"/>
  <c r="I109" i="9"/>
  <c r="K109" i="9"/>
  <c r="D112" i="9"/>
  <c r="E111" i="9"/>
  <c r="F111" i="9" s="1"/>
  <c r="H111" i="9" l="1"/>
  <c r="G111" i="9"/>
  <c r="D113" i="9"/>
  <c r="E112" i="9"/>
  <c r="F112" i="9" s="1"/>
  <c r="K110" i="9"/>
  <c r="J110" i="9"/>
  <c r="I110" i="9"/>
  <c r="D114" i="9" l="1"/>
  <c r="E113" i="9"/>
  <c r="F113" i="9" s="1"/>
  <c r="H112" i="9"/>
  <c r="G112" i="9"/>
  <c r="I111" i="9"/>
  <c r="K111" i="9"/>
  <c r="J111" i="9"/>
  <c r="K112" i="9" l="1"/>
  <c r="J112" i="9"/>
  <c r="I112" i="9"/>
  <c r="H113" i="9"/>
  <c r="G113" i="9"/>
  <c r="D115" i="9"/>
  <c r="E114" i="9"/>
  <c r="F114" i="9" s="1"/>
  <c r="H114" i="9" l="1"/>
  <c r="G114" i="9"/>
  <c r="I113" i="9"/>
  <c r="K113" i="9"/>
  <c r="J113" i="9"/>
  <c r="D116" i="9"/>
  <c r="E115" i="9"/>
  <c r="F115" i="9" s="1"/>
  <c r="H115" i="9" l="1"/>
  <c r="G115" i="9"/>
  <c r="D117" i="9"/>
  <c r="E116" i="9"/>
  <c r="F116" i="9" s="1"/>
  <c r="J114" i="9"/>
  <c r="I114" i="9"/>
  <c r="K114" i="9"/>
  <c r="H116" i="9" l="1"/>
  <c r="G116" i="9"/>
  <c r="D118" i="9"/>
  <c r="E117" i="9"/>
  <c r="F117" i="9" s="1"/>
  <c r="I115" i="9"/>
  <c r="K115" i="9"/>
  <c r="J115" i="9"/>
  <c r="H117" i="9" l="1"/>
  <c r="G117" i="9"/>
  <c r="D119" i="9"/>
  <c r="E118" i="9"/>
  <c r="F118" i="9" s="1"/>
  <c r="J116" i="9"/>
  <c r="I116" i="9"/>
  <c r="K116" i="9"/>
  <c r="H118" i="9" l="1"/>
  <c r="G118" i="9"/>
  <c r="D120" i="9"/>
  <c r="E119" i="9"/>
  <c r="F119" i="9" s="1"/>
  <c r="K117" i="9"/>
  <c r="J117" i="9"/>
  <c r="I117" i="9"/>
  <c r="H119" i="9" l="1"/>
  <c r="G119" i="9"/>
  <c r="D121" i="9"/>
  <c r="E120" i="9"/>
  <c r="F120" i="9" s="1"/>
  <c r="I118" i="9"/>
  <c r="K118" i="9"/>
  <c r="J118" i="9"/>
  <c r="D122" i="9" l="1"/>
  <c r="E121" i="9"/>
  <c r="F121" i="9" s="1"/>
  <c r="H120" i="9"/>
  <c r="G120" i="9"/>
  <c r="I119" i="9"/>
  <c r="K119" i="9"/>
  <c r="J119" i="9"/>
  <c r="H121" i="9" l="1"/>
  <c r="G121" i="9"/>
  <c r="J120" i="9"/>
  <c r="I120" i="9"/>
  <c r="K120" i="9"/>
  <c r="D123" i="9"/>
  <c r="E122" i="9"/>
  <c r="F122" i="9" s="1"/>
  <c r="H122" i="9" l="1"/>
  <c r="G122" i="9"/>
  <c r="D124" i="9"/>
  <c r="E123" i="9"/>
  <c r="F123" i="9" s="1"/>
  <c r="J121" i="9"/>
  <c r="I121" i="9"/>
  <c r="K121" i="9"/>
  <c r="H123" i="9" l="1"/>
  <c r="G123" i="9"/>
  <c r="D125" i="9"/>
  <c r="E124" i="9"/>
  <c r="F124" i="9" s="1"/>
  <c r="K122" i="9"/>
  <c r="I122" i="9"/>
  <c r="J122" i="9"/>
  <c r="D126" i="9" l="1"/>
  <c r="E125" i="9"/>
  <c r="F125" i="9" s="1"/>
  <c r="H124" i="9"/>
  <c r="G124" i="9"/>
  <c r="K123" i="9"/>
  <c r="J123" i="9"/>
  <c r="I123" i="9"/>
  <c r="H125" i="9" l="1"/>
  <c r="G125" i="9"/>
  <c r="I124" i="9"/>
  <c r="K124" i="9"/>
  <c r="J124" i="9"/>
  <c r="D127" i="9"/>
  <c r="E126" i="9"/>
  <c r="F126" i="9" s="1"/>
  <c r="D128" i="9" l="1"/>
  <c r="E127" i="9"/>
  <c r="F127" i="9" s="1"/>
  <c r="H126" i="9"/>
  <c r="G126" i="9"/>
  <c r="J125" i="9"/>
  <c r="I125" i="9"/>
  <c r="K125" i="9"/>
  <c r="I126" i="9" l="1"/>
  <c r="J126" i="9"/>
  <c r="K126" i="9"/>
  <c r="H127" i="9"/>
  <c r="G127" i="9"/>
  <c r="D129" i="9"/>
  <c r="E128" i="9"/>
  <c r="F128" i="9" s="1"/>
  <c r="K127" i="9" l="1"/>
  <c r="I127" i="9"/>
  <c r="J127" i="9"/>
  <c r="D130" i="9"/>
  <c r="E129" i="9"/>
  <c r="F129" i="9" s="1"/>
  <c r="H128" i="9"/>
  <c r="G128" i="9"/>
  <c r="D131" i="9" l="1"/>
  <c r="E130" i="9"/>
  <c r="F130" i="9" s="1"/>
  <c r="I128" i="9"/>
  <c r="J128" i="9"/>
  <c r="K128" i="9"/>
  <c r="H129" i="9"/>
  <c r="G129" i="9"/>
  <c r="I129" i="9" l="1"/>
  <c r="K129" i="9"/>
  <c r="J129" i="9"/>
  <c r="H130" i="9"/>
  <c r="G130" i="9"/>
  <c r="D132" i="9"/>
  <c r="E131" i="9"/>
  <c r="F131" i="9" s="1"/>
  <c r="K130" i="9" l="1"/>
  <c r="J130" i="9"/>
  <c r="I130" i="9"/>
  <c r="D133" i="9"/>
  <c r="E132" i="9"/>
  <c r="F132" i="9" s="1"/>
  <c r="H131" i="9"/>
  <c r="G131" i="9"/>
  <c r="D134" i="9" l="1"/>
  <c r="E133" i="9"/>
  <c r="F133" i="9" s="1"/>
  <c r="I131" i="9"/>
  <c r="K131" i="9"/>
  <c r="J131" i="9"/>
  <c r="H132" i="9"/>
  <c r="G132" i="9"/>
  <c r="H133" i="9" l="1"/>
  <c r="G133" i="9"/>
  <c r="K132" i="9"/>
  <c r="J132" i="9"/>
  <c r="I132" i="9"/>
  <c r="D135" i="9"/>
  <c r="E134" i="9"/>
  <c r="F134" i="9" s="1"/>
  <c r="H134" i="9" l="1"/>
  <c r="G134" i="9"/>
  <c r="D136" i="9"/>
  <c r="E135" i="9"/>
  <c r="F135" i="9" s="1"/>
  <c r="I133" i="9"/>
  <c r="J133" i="9"/>
  <c r="K133" i="9"/>
  <c r="H135" i="9" l="1"/>
  <c r="G135" i="9"/>
  <c r="D137" i="9"/>
  <c r="E136" i="9"/>
  <c r="F136" i="9" s="1"/>
  <c r="I134" i="9"/>
  <c r="K134" i="9"/>
  <c r="J134" i="9"/>
  <c r="H136" i="9" l="1"/>
  <c r="G136" i="9"/>
  <c r="D138" i="9"/>
  <c r="E137" i="9"/>
  <c r="F137" i="9" s="1"/>
  <c r="J135" i="9"/>
  <c r="I135" i="9"/>
  <c r="K135" i="9"/>
  <c r="D139" i="9" l="1"/>
  <c r="E138" i="9"/>
  <c r="F138" i="9" s="1"/>
  <c r="H137" i="9"/>
  <c r="G137" i="9"/>
  <c r="J136" i="9"/>
  <c r="I136" i="9"/>
  <c r="K136" i="9"/>
  <c r="J137" i="9" l="1"/>
  <c r="I137" i="9"/>
  <c r="K137" i="9"/>
  <c r="H138" i="9"/>
  <c r="G138" i="9"/>
  <c r="D140" i="9"/>
  <c r="E139" i="9"/>
  <c r="F139" i="9" s="1"/>
  <c r="H139" i="9" l="1"/>
  <c r="G139" i="9"/>
  <c r="J138" i="9"/>
  <c r="K138" i="9"/>
  <c r="I138" i="9"/>
  <c r="D141" i="9"/>
  <c r="E140" i="9"/>
  <c r="F140" i="9" s="1"/>
  <c r="D142" i="9" l="1"/>
  <c r="E141" i="9"/>
  <c r="F141" i="9" s="1"/>
  <c r="H140" i="9"/>
  <c r="G140" i="9"/>
  <c r="K139" i="9"/>
  <c r="I139" i="9"/>
  <c r="J139" i="9"/>
  <c r="H141" i="9" l="1"/>
  <c r="G141" i="9"/>
  <c r="J140" i="9"/>
  <c r="I140" i="9"/>
  <c r="K140" i="9"/>
  <c r="D143" i="9"/>
  <c r="E142" i="9"/>
  <c r="F142" i="9" s="1"/>
  <c r="H142" i="9" l="1"/>
  <c r="G142" i="9"/>
  <c r="D144" i="9"/>
  <c r="E143" i="9"/>
  <c r="F143" i="9" s="1"/>
  <c r="K141" i="9"/>
  <c r="J141" i="9"/>
  <c r="I141" i="9"/>
  <c r="D145" i="9" l="1"/>
  <c r="E144" i="9"/>
  <c r="F144" i="9" s="1"/>
  <c r="H143" i="9"/>
  <c r="G143" i="9"/>
  <c r="K142" i="9"/>
  <c r="J142" i="9"/>
  <c r="I142" i="9"/>
  <c r="I143" i="9" l="1"/>
  <c r="K143" i="9"/>
  <c r="J143" i="9"/>
  <c r="H144" i="9"/>
  <c r="G144" i="9"/>
  <c r="D146" i="9"/>
  <c r="E145" i="9"/>
  <c r="F145" i="9" s="1"/>
  <c r="H145" i="9" l="1"/>
  <c r="G145" i="9"/>
  <c r="D147" i="9"/>
  <c r="E146" i="9"/>
  <c r="F146" i="9" s="1"/>
  <c r="I144" i="9"/>
  <c r="K144" i="9"/>
  <c r="J144" i="9"/>
  <c r="H146" i="9" l="1"/>
  <c r="G146" i="9"/>
  <c r="D148" i="9"/>
  <c r="E147" i="9"/>
  <c r="F147" i="9" s="1"/>
  <c r="J145" i="9"/>
  <c r="I145" i="9"/>
  <c r="K145" i="9"/>
  <c r="H147" i="9" l="1"/>
  <c r="G147" i="9"/>
  <c r="D149" i="9"/>
  <c r="E148" i="9"/>
  <c r="F148" i="9" s="1"/>
  <c r="J146" i="9"/>
  <c r="I146" i="9"/>
  <c r="K146" i="9"/>
  <c r="H148" i="9" l="1"/>
  <c r="G148" i="9"/>
  <c r="D150" i="9"/>
  <c r="E149" i="9"/>
  <c r="F149" i="9" s="1"/>
  <c r="J147" i="9"/>
  <c r="I147" i="9"/>
  <c r="K147" i="9"/>
  <c r="H149" i="9" l="1"/>
  <c r="G149" i="9"/>
  <c r="D151" i="9"/>
  <c r="E150" i="9"/>
  <c r="F150" i="9" s="1"/>
  <c r="J148" i="9"/>
  <c r="I148" i="9"/>
  <c r="K148" i="9"/>
  <c r="H150" i="9" l="1"/>
  <c r="G150" i="9"/>
  <c r="D152" i="9"/>
  <c r="E151" i="9"/>
  <c r="F151" i="9" s="1"/>
  <c r="K149" i="9"/>
  <c r="J149" i="9"/>
  <c r="I149" i="9"/>
  <c r="H151" i="9" l="1"/>
  <c r="G151" i="9"/>
  <c r="D153" i="9"/>
  <c r="E152" i="9"/>
  <c r="F152" i="9" s="1"/>
  <c r="J150" i="9"/>
  <c r="I150" i="9"/>
  <c r="K150" i="9"/>
  <c r="H152" i="9" l="1"/>
  <c r="G152" i="9"/>
  <c r="E153" i="9"/>
  <c r="F153" i="9" s="1"/>
  <c r="D154" i="9"/>
  <c r="K151" i="9"/>
  <c r="J151" i="9"/>
  <c r="I151" i="9"/>
  <c r="E154" i="9" l="1"/>
  <c r="F154" i="9" s="1"/>
  <c r="D155" i="9"/>
  <c r="H153" i="9"/>
  <c r="G153" i="9"/>
  <c r="K152" i="9"/>
  <c r="I152" i="9"/>
  <c r="J152" i="9"/>
  <c r="I153" i="9" l="1"/>
  <c r="K153" i="9"/>
  <c r="J153" i="9"/>
  <c r="E155" i="9"/>
  <c r="F155" i="9" s="1"/>
  <c r="D156" i="9"/>
  <c r="H154" i="9"/>
  <c r="G154" i="9"/>
  <c r="J154" i="9" l="1"/>
  <c r="I154" i="9"/>
  <c r="K154" i="9"/>
  <c r="H155" i="9"/>
  <c r="G155" i="9"/>
  <c r="E156" i="9"/>
  <c r="F156" i="9" s="1"/>
  <c r="D157" i="9"/>
  <c r="E157" i="9" l="1"/>
  <c r="F157" i="9" s="1"/>
  <c r="D158" i="9"/>
  <c r="H156" i="9"/>
  <c r="G156" i="9"/>
  <c r="J155" i="9"/>
  <c r="I155" i="9"/>
  <c r="K155" i="9"/>
  <c r="I156" i="9" l="1"/>
  <c r="K156" i="9"/>
  <c r="J156" i="9"/>
  <c r="E158" i="9"/>
  <c r="F158" i="9" s="1"/>
  <c r="D159" i="9"/>
  <c r="H157" i="9"/>
  <c r="G157" i="9"/>
  <c r="H158" i="9" l="1"/>
  <c r="G158" i="9"/>
  <c r="J157" i="9"/>
  <c r="K157" i="9"/>
  <c r="I157" i="9"/>
  <c r="E159" i="9"/>
  <c r="F159" i="9" s="1"/>
  <c r="D160" i="9"/>
  <c r="E160" i="9" l="1"/>
  <c r="F160" i="9" s="1"/>
  <c r="D161" i="9"/>
  <c r="H159" i="9"/>
  <c r="G159" i="9"/>
  <c r="J158" i="9"/>
  <c r="I158" i="9"/>
  <c r="K158" i="9"/>
  <c r="J159" i="9" l="1"/>
  <c r="I159" i="9"/>
  <c r="K159" i="9"/>
  <c r="E161" i="9"/>
  <c r="F161" i="9" s="1"/>
  <c r="D162" i="9"/>
  <c r="H160" i="9"/>
  <c r="G160" i="9"/>
  <c r="H161" i="9" l="1"/>
  <c r="G161" i="9"/>
  <c r="K160" i="9"/>
  <c r="J160" i="9"/>
  <c r="I160" i="9"/>
  <c r="E162" i="9"/>
  <c r="F162" i="9" s="1"/>
  <c r="D163" i="9"/>
  <c r="H162" i="9" l="1"/>
  <c r="G162" i="9"/>
  <c r="E163" i="9"/>
  <c r="F163" i="9" s="1"/>
  <c r="D164" i="9"/>
  <c r="K161" i="9"/>
  <c r="J161" i="9"/>
  <c r="I161" i="9"/>
  <c r="E164" i="9" l="1"/>
  <c r="F164" i="9" s="1"/>
  <c r="D165" i="9"/>
  <c r="H163" i="9"/>
  <c r="G163" i="9"/>
  <c r="I162" i="9"/>
  <c r="J162" i="9"/>
  <c r="K162" i="9"/>
  <c r="I163" i="9" l="1"/>
  <c r="K163" i="9"/>
  <c r="J163" i="9"/>
  <c r="E165" i="9"/>
  <c r="F165" i="9" s="1"/>
  <c r="D166" i="9"/>
  <c r="H164" i="9"/>
  <c r="G164" i="9"/>
  <c r="H165" i="9" l="1"/>
  <c r="G165" i="9"/>
  <c r="K164" i="9"/>
  <c r="J164" i="9"/>
  <c r="I164" i="9"/>
  <c r="E166" i="9"/>
  <c r="F166" i="9" s="1"/>
  <c r="D167" i="9"/>
  <c r="E167" i="9" l="1"/>
  <c r="F167" i="9" s="1"/>
  <c r="D168" i="9"/>
  <c r="H166" i="9"/>
  <c r="G166" i="9"/>
  <c r="J165" i="9"/>
  <c r="I165" i="9"/>
  <c r="K165" i="9"/>
  <c r="I166" i="9" l="1"/>
  <c r="K166" i="9"/>
  <c r="J166" i="9"/>
  <c r="E168" i="9"/>
  <c r="F168" i="9" s="1"/>
  <c r="D169" i="9"/>
  <c r="H167" i="9"/>
  <c r="G167" i="9"/>
  <c r="J167" i="9" l="1"/>
  <c r="I167" i="9"/>
  <c r="K167" i="9"/>
  <c r="H168" i="9"/>
  <c r="G168" i="9"/>
  <c r="E169" i="9"/>
  <c r="F169" i="9" s="1"/>
  <c r="D170" i="9"/>
  <c r="J168" i="9" l="1"/>
  <c r="I168" i="9"/>
  <c r="K168" i="9"/>
  <c r="E170" i="9"/>
  <c r="F170" i="9" s="1"/>
  <c r="D171" i="9"/>
  <c r="H169" i="9"/>
  <c r="G169" i="9"/>
  <c r="H170" i="9" l="1"/>
  <c r="G170" i="9"/>
  <c r="J169" i="9"/>
  <c r="I169" i="9"/>
  <c r="K169" i="9"/>
  <c r="E171" i="9"/>
  <c r="F171" i="9" s="1"/>
  <c r="D172" i="9"/>
  <c r="E172" i="9" l="1"/>
  <c r="F172" i="9" s="1"/>
  <c r="D173" i="9"/>
  <c r="H171" i="9"/>
  <c r="G171" i="9"/>
  <c r="J170" i="9"/>
  <c r="I170" i="9"/>
  <c r="K170" i="9"/>
  <c r="K171" i="9" l="1"/>
  <c r="I171" i="9"/>
  <c r="J171" i="9"/>
  <c r="E173" i="9"/>
  <c r="F173" i="9" s="1"/>
  <c r="D174" i="9"/>
  <c r="H172" i="9"/>
  <c r="G172" i="9"/>
  <c r="H173" i="9" l="1"/>
  <c r="G173" i="9"/>
  <c r="J172" i="9"/>
  <c r="I172" i="9"/>
  <c r="K172" i="9"/>
  <c r="E174" i="9"/>
  <c r="F174" i="9" s="1"/>
  <c r="D175" i="9"/>
  <c r="E175" i="9" l="1"/>
  <c r="F175" i="9" s="1"/>
  <c r="D176" i="9"/>
  <c r="H174" i="9"/>
  <c r="G174" i="9"/>
  <c r="J173" i="9"/>
  <c r="I173" i="9"/>
  <c r="K173" i="9"/>
  <c r="K174" i="9" l="1"/>
  <c r="J174" i="9"/>
  <c r="I174" i="9"/>
  <c r="E176" i="9"/>
  <c r="F176" i="9" s="1"/>
  <c r="D177" i="9"/>
  <c r="H175" i="9"/>
  <c r="G175" i="9"/>
  <c r="H176" i="9" l="1"/>
  <c r="G176" i="9"/>
  <c r="I175" i="9"/>
  <c r="K175" i="9"/>
  <c r="J175" i="9"/>
  <c r="E177" i="9"/>
  <c r="F177" i="9" s="1"/>
  <c r="D178" i="9"/>
  <c r="H177" i="9" l="1"/>
  <c r="G177" i="9"/>
  <c r="E178" i="9"/>
  <c r="F178" i="9" s="1"/>
  <c r="D179" i="9"/>
  <c r="I176" i="9"/>
  <c r="K176" i="9"/>
  <c r="J176" i="9"/>
  <c r="E179" i="9" l="1"/>
  <c r="F179" i="9" s="1"/>
  <c r="D180" i="9"/>
  <c r="H178" i="9"/>
  <c r="G178" i="9"/>
  <c r="J177" i="9"/>
  <c r="I177" i="9"/>
  <c r="K177" i="9"/>
  <c r="J178" i="9" l="1"/>
  <c r="I178" i="9"/>
  <c r="K178" i="9"/>
  <c r="E180" i="9"/>
  <c r="F180" i="9" s="1"/>
  <c r="D181" i="9"/>
  <c r="H179" i="9"/>
  <c r="G179" i="9"/>
  <c r="H180" i="9" l="1"/>
  <c r="G180" i="9"/>
  <c r="J179" i="9"/>
  <c r="I179" i="9"/>
  <c r="K179" i="9"/>
  <c r="E181" i="9"/>
  <c r="F181" i="9" s="1"/>
  <c r="D182" i="9"/>
  <c r="H181" i="9" l="1"/>
  <c r="G181" i="9"/>
  <c r="E182" i="9"/>
  <c r="F182" i="9" s="1"/>
  <c r="D183" i="9"/>
  <c r="J180" i="9"/>
  <c r="I180" i="9"/>
  <c r="K180" i="9"/>
  <c r="H182" i="9" l="1"/>
  <c r="G182" i="9"/>
  <c r="E183" i="9"/>
  <c r="F183" i="9" s="1"/>
  <c r="D184" i="9"/>
  <c r="I181" i="9"/>
  <c r="J181" i="9"/>
  <c r="K181" i="9"/>
  <c r="E184" i="9" l="1"/>
  <c r="F184" i="9" s="1"/>
  <c r="D185" i="9"/>
  <c r="H183" i="9"/>
  <c r="G183" i="9"/>
  <c r="J182" i="9"/>
  <c r="I182" i="9"/>
  <c r="K182" i="9"/>
  <c r="K183" i="9" l="1"/>
  <c r="J183" i="9"/>
  <c r="I183" i="9"/>
  <c r="E185" i="9"/>
  <c r="F185" i="9" s="1"/>
  <c r="D186" i="9"/>
  <c r="H184" i="9"/>
  <c r="G184" i="9"/>
  <c r="H185" i="9" l="1"/>
  <c r="G185" i="9"/>
  <c r="K184" i="9"/>
  <c r="I184" i="9"/>
  <c r="J184" i="9"/>
  <c r="E186" i="9"/>
  <c r="F186" i="9" s="1"/>
  <c r="D187" i="9"/>
  <c r="E187" i="9" l="1"/>
  <c r="F187" i="9" s="1"/>
  <c r="D188" i="9"/>
  <c r="H186" i="9"/>
  <c r="G186" i="9"/>
  <c r="I185" i="9"/>
  <c r="K185" i="9"/>
  <c r="J185" i="9"/>
  <c r="K186" i="9" l="1"/>
  <c r="J186" i="9"/>
  <c r="I186" i="9"/>
  <c r="E188" i="9"/>
  <c r="F188" i="9" s="1"/>
  <c r="D189" i="9"/>
  <c r="H187" i="9"/>
  <c r="G187" i="9"/>
  <c r="H188" i="9" l="1"/>
  <c r="G188" i="9"/>
  <c r="J187" i="9"/>
  <c r="I187" i="9"/>
  <c r="K187" i="9"/>
  <c r="E189" i="9"/>
  <c r="F189" i="9" s="1"/>
  <c r="D190" i="9"/>
  <c r="H189" i="9" l="1"/>
  <c r="G189" i="9"/>
  <c r="E190" i="9"/>
  <c r="F190" i="9" s="1"/>
  <c r="D191" i="9"/>
  <c r="I188" i="9"/>
  <c r="K188" i="9"/>
  <c r="J188" i="9"/>
  <c r="E191" i="9" l="1"/>
  <c r="F191" i="9" s="1"/>
  <c r="D192" i="9"/>
  <c r="H190" i="9"/>
  <c r="G190" i="9"/>
  <c r="J189" i="9"/>
  <c r="I189" i="9"/>
  <c r="K189" i="9"/>
  <c r="J190" i="9" l="1"/>
  <c r="I190" i="9"/>
  <c r="K190" i="9"/>
  <c r="E192" i="9"/>
  <c r="F192" i="9" s="1"/>
  <c r="D193" i="9"/>
  <c r="H191" i="9"/>
  <c r="G191" i="9"/>
  <c r="H192" i="9" l="1"/>
  <c r="G192" i="9"/>
  <c r="J191" i="9"/>
  <c r="I191" i="9"/>
  <c r="K191" i="9"/>
  <c r="E193" i="9"/>
  <c r="F193" i="9" s="1"/>
  <c r="D194" i="9"/>
  <c r="E194" i="9" l="1"/>
  <c r="F194" i="9" s="1"/>
  <c r="D195" i="9"/>
  <c r="H193" i="9"/>
  <c r="G193" i="9"/>
  <c r="K192" i="9"/>
  <c r="J192" i="9"/>
  <c r="I192" i="9"/>
  <c r="K193" i="9" l="1"/>
  <c r="J193" i="9"/>
  <c r="I193" i="9"/>
  <c r="E195" i="9"/>
  <c r="F195" i="9" s="1"/>
  <c r="D196" i="9"/>
  <c r="H194" i="9"/>
  <c r="G194" i="9"/>
  <c r="H195" i="9" l="1"/>
  <c r="G195" i="9"/>
  <c r="K194" i="9"/>
  <c r="I194" i="9"/>
  <c r="J194" i="9"/>
  <c r="E196" i="9"/>
  <c r="F196" i="9" s="1"/>
  <c r="D197" i="9"/>
  <c r="E197" i="9" l="1"/>
  <c r="F197" i="9" s="1"/>
  <c r="D198" i="9"/>
  <c r="H196" i="9"/>
  <c r="G196" i="9"/>
  <c r="K195" i="9"/>
  <c r="I195" i="9"/>
  <c r="J195" i="9"/>
  <c r="I196" i="9" l="1"/>
  <c r="J196" i="9"/>
  <c r="K196" i="9"/>
  <c r="E198" i="9"/>
  <c r="F198" i="9" s="1"/>
  <c r="D199" i="9"/>
  <c r="H197" i="9"/>
  <c r="G197" i="9"/>
  <c r="H198" i="9" l="1"/>
  <c r="G198" i="9"/>
  <c r="J197" i="9"/>
  <c r="I197" i="9"/>
  <c r="K197" i="9"/>
  <c r="E199" i="9"/>
  <c r="F199" i="9" s="1"/>
  <c r="D200" i="9"/>
  <c r="H199" i="9" l="1"/>
  <c r="G199" i="9"/>
  <c r="E200" i="9"/>
  <c r="F200" i="9" s="1"/>
  <c r="D201" i="9"/>
  <c r="K198" i="9"/>
  <c r="J198" i="9"/>
  <c r="I198" i="9"/>
  <c r="H200" i="9" l="1"/>
  <c r="G200" i="9"/>
  <c r="E201" i="9"/>
  <c r="F201" i="9" s="1"/>
  <c r="D202" i="9"/>
  <c r="I199" i="9"/>
  <c r="K199" i="9"/>
  <c r="J199" i="9"/>
  <c r="H201" i="9" l="1"/>
  <c r="G201" i="9"/>
  <c r="E202" i="9"/>
  <c r="F202" i="9" s="1"/>
  <c r="D203" i="9"/>
  <c r="J200" i="9"/>
  <c r="I200" i="9"/>
  <c r="K200" i="9"/>
  <c r="H202" i="9" l="1"/>
  <c r="G202" i="9"/>
  <c r="E203" i="9"/>
  <c r="F203" i="9" s="1"/>
  <c r="D204" i="9"/>
  <c r="K201" i="9"/>
  <c r="J201" i="9"/>
  <c r="I201" i="9"/>
  <c r="E204" i="9" l="1"/>
  <c r="F204" i="9" s="1"/>
  <c r="D205" i="9"/>
  <c r="H203" i="9"/>
  <c r="G203" i="9"/>
  <c r="K202" i="9"/>
  <c r="I202" i="9"/>
  <c r="J202" i="9"/>
  <c r="K203" i="9" l="1"/>
  <c r="J203" i="9"/>
  <c r="I203" i="9"/>
  <c r="E205" i="9"/>
  <c r="F205" i="9" s="1"/>
  <c r="D206" i="9"/>
  <c r="H204" i="9"/>
  <c r="G204" i="9"/>
  <c r="H205" i="9" l="1"/>
  <c r="G205" i="9"/>
  <c r="I204" i="9"/>
  <c r="K204" i="9"/>
  <c r="J204" i="9"/>
  <c r="E206" i="9"/>
  <c r="F206" i="9" s="1"/>
  <c r="D207" i="9"/>
  <c r="E207" i="9" l="1"/>
  <c r="F207" i="9" s="1"/>
  <c r="D208" i="9"/>
  <c r="H206" i="9"/>
  <c r="G206" i="9"/>
  <c r="J205" i="9"/>
  <c r="I205" i="9"/>
  <c r="K205" i="9"/>
  <c r="I206" i="9" l="1"/>
  <c r="K206" i="9"/>
  <c r="J206" i="9"/>
  <c r="E208" i="9"/>
  <c r="D209" i="9"/>
  <c r="H207" i="9"/>
  <c r="G207" i="9"/>
  <c r="K207" i="9" l="1"/>
  <c r="J207" i="9"/>
  <c r="I207" i="9"/>
  <c r="E209" i="9"/>
  <c r="F209" i="9" s="1"/>
  <c r="D210" i="9"/>
  <c r="H209" i="9" l="1"/>
  <c r="G209" i="9"/>
  <c r="E210" i="9"/>
  <c r="F210" i="9" s="1"/>
  <c r="D211" i="9"/>
  <c r="E211" i="9" l="1"/>
  <c r="F211" i="9" s="1"/>
  <c r="D212" i="9"/>
  <c r="H210" i="9"/>
  <c r="G210" i="9"/>
  <c r="I209" i="9"/>
  <c r="K209" i="9"/>
  <c r="J209" i="9"/>
  <c r="J210" i="9" l="1"/>
  <c r="I210" i="9"/>
  <c r="K210" i="9"/>
  <c r="E212" i="9"/>
  <c r="F212" i="9" s="1"/>
  <c r="D213" i="9"/>
  <c r="H211" i="9"/>
  <c r="G211" i="9"/>
  <c r="H212" i="9" l="1"/>
  <c r="G212" i="9"/>
  <c r="K211" i="9"/>
  <c r="J211" i="9"/>
  <c r="I211" i="9"/>
  <c r="E213" i="9"/>
  <c r="F213" i="9" s="1"/>
  <c r="D214" i="9"/>
  <c r="E214" i="9" l="1"/>
  <c r="F214" i="9" s="1"/>
  <c r="D215" i="9"/>
  <c r="H213" i="9"/>
  <c r="G213" i="9"/>
  <c r="I212" i="9"/>
  <c r="K212" i="9"/>
  <c r="J212" i="9"/>
  <c r="J213" i="9" l="1"/>
  <c r="I213" i="9"/>
  <c r="K213" i="9"/>
  <c r="E215" i="9"/>
  <c r="F215" i="9" s="1"/>
  <c r="D216" i="9"/>
  <c r="H214" i="9"/>
  <c r="G214" i="9"/>
  <c r="H215" i="9" l="1"/>
  <c r="G215" i="9"/>
  <c r="J214" i="9"/>
  <c r="I214" i="9"/>
  <c r="K214" i="9"/>
  <c r="E216" i="9"/>
  <c r="F216" i="9" s="1"/>
  <c r="D217" i="9"/>
  <c r="E217" i="9" l="1"/>
  <c r="F217" i="9" s="1"/>
  <c r="D218" i="9"/>
  <c r="H216" i="9"/>
  <c r="G216" i="9"/>
  <c r="I215" i="9"/>
  <c r="K215" i="9"/>
  <c r="J215" i="9"/>
  <c r="K216" i="9" l="1"/>
  <c r="J216" i="9"/>
  <c r="I216" i="9"/>
  <c r="E218" i="9"/>
  <c r="F218" i="9" s="1"/>
  <c r="D219" i="9"/>
  <c r="H217" i="9"/>
  <c r="G217" i="9"/>
  <c r="H218" i="9" l="1"/>
  <c r="G218" i="9"/>
  <c r="K217" i="9"/>
  <c r="J217" i="9"/>
  <c r="I217" i="9"/>
  <c r="E219" i="9"/>
  <c r="F219" i="9" s="1"/>
  <c r="D220" i="9"/>
  <c r="E220" i="9" l="1"/>
  <c r="F220" i="9" s="1"/>
  <c r="D221" i="9"/>
  <c r="H219" i="9"/>
  <c r="G219" i="9"/>
  <c r="I218" i="9"/>
  <c r="K218" i="9"/>
  <c r="J218" i="9"/>
  <c r="K219" i="9" l="1"/>
  <c r="J219" i="9"/>
  <c r="I219" i="9"/>
  <c r="E221" i="9"/>
  <c r="F221" i="9" s="1"/>
  <c r="D222" i="9"/>
  <c r="H220" i="9"/>
  <c r="G220" i="9"/>
  <c r="H221" i="9" l="1"/>
  <c r="G221" i="9"/>
  <c r="I220" i="9"/>
  <c r="K220" i="9"/>
  <c r="J220" i="9"/>
  <c r="E222" i="9"/>
  <c r="F222" i="9" s="1"/>
  <c r="D223" i="9"/>
  <c r="E223" i="9" l="1"/>
  <c r="F223" i="9" s="1"/>
  <c r="D224" i="9"/>
  <c r="H222" i="9"/>
  <c r="G222" i="9"/>
  <c r="J221" i="9"/>
  <c r="I221" i="9"/>
  <c r="K221" i="9"/>
  <c r="K222" i="9" l="1"/>
  <c r="J222" i="9"/>
  <c r="I222" i="9"/>
  <c r="E224" i="9"/>
  <c r="F224" i="9" s="1"/>
  <c r="D225" i="9"/>
  <c r="H223" i="9"/>
  <c r="G223" i="9"/>
  <c r="H224" i="9" l="1"/>
  <c r="G224" i="9"/>
  <c r="K223" i="9"/>
  <c r="J223" i="9"/>
  <c r="I223" i="9"/>
  <c r="E225" i="9"/>
  <c r="F225" i="9" s="1"/>
  <c r="D226" i="9"/>
  <c r="E226" i="9" l="1"/>
  <c r="F226" i="9" s="1"/>
  <c r="D227" i="9"/>
  <c r="H225" i="9"/>
  <c r="G225" i="9"/>
  <c r="K224" i="9"/>
  <c r="J224" i="9"/>
  <c r="I224" i="9"/>
  <c r="I225" i="9" l="1"/>
  <c r="J225" i="9"/>
  <c r="K225" i="9"/>
  <c r="E227" i="9"/>
  <c r="F227" i="9" s="1"/>
  <c r="D228" i="9"/>
  <c r="H226" i="9"/>
  <c r="G226" i="9"/>
  <c r="H227" i="9" l="1"/>
  <c r="G227" i="9"/>
  <c r="J226" i="9"/>
  <c r="K226" i="9"/>
  <c r="I226" i="9"/>
  <c r="E228" i="9"/>
  <c r="F228" i="9" s="1"/>
  <c r="D229" i="9"/>
  <c r="H228" i="9" l="1"/>
  <c r="G228" i="9"/>
  <c r="E229" i="9"/>
  <c r="F229" i="9" s="1"/>
  <c r="D230" i="9"/>
  <c r="J227" i="9"/>
  <c r="I227" i="9"/>
  <c r="K227" i="9"/>
  <c r="E230" i="9" l="1"/>
  <c r="F230" i="9" s="1"/>
  <c r="D231" i="9"/>
  <c r="H229" i="9"/>
  <c r="G229" i="9"/>
  <c r="K228" i="9"/>
  <c r="J228" i="9"/>
  <c r="I228" i="9"/>
  <c r="K229" i="9" l="1"/>
  <c r="J229" i="9"/>
  <c r="I229" i="9"/>
  <c r="E231" i="9"/>
  <c r="F231" i="9" s="1"/>
  <c r="D232" i="9"/>
  <c r="H230" i="9"/>
  <c r="G230" i="9"/>
  <c r="K230" i="9" l="1"/>
  <c r="J230" i="9"/>
  <c r="I230" i="9"/>
  <c r="H231" i="9"/>
  <c r="G231" i="9"/>
  <c r="E232" i="9"/>
  <c r="F232" i="9" s="1"/>
  <c r="D233" i="9"/>
  <c r="E233" i="9" l="1"/>
  <c r="F233" i="9" s="1"/>
  <c r="D234" i="9"/>
  <c r="I231" i="9"/>
  <c r="K231" i="9"/>
  <c r="J231" i="9"/>
  <c r="H232" i="9"/>
  <c r="G232" i="9"/>
  <c r="J232" i="9" l="1"/>
  <c r="I232" i="9"/>
  <c r="K232" i="9"/>
  <c r="E234" i="9"/>
  <c r="F234" i="9" s="1"/>
  <c r="D235" i="9"/>
  <c r="H233" i="9"/>
  <c r="G233" i="9"/>
  <c r="H234" i="9" l="1"/>
  <c r="G234" i="9"/>
  <c r="K233" i="9"/>
  <c r="J233" i="9"/>
  <c r="I233" i="9"/>
  <c r="E235" i="9"/>
  <c r="F235" i="9" s="1"/>
  <c r="D236" i="9"/>
  <c r="E236" i="9" l="1"/>
  <c r="F236" i="9" s="1"/>
  <c r="D237" i="9"/>
  <c r="H235" i="9"/>
  <c r="G235" i="9"/>
  <c r="K234" i="9"/>
  <c r="J234" i="9"/>
  <c r="I234" i="9"/>
  <c r="K235" i="9" l="1"/>
  <c r="J235" i="9"/>
  <c r="I235" i="9"/>
  <c r="E237" i="9"/>
  <c r="F237" i="9" s="1"/>
  <c r="D238" i="9"/>
  <c r="H236" i="9"/>
  <c r="G236" i="9"/>
  <c r="H237" i="9" l="1"/>
  <c r="G237" i="9"/>
  <c r="I236" i="9"/>
  <c r="K236" i="9"/>
  <c r="J236" i="9"/>
  <c r="E238" i="9"/>
  <c r="F238" i="9" s="1"/>
  <c r="D239" i="9"/>
  <c r="H238" i="9" l="1"/>
  <c r="G238" i="9"/>
  <c r="E239" i="9"/>
  <c r="F239" i="9" s="1"/>
  <c r="D240" i="9"/>
  <c r="J237" i="9"/>
  <c r="I237" i="9"/>
  <c r="K237" i="9"/>
  <c r="H239" i="9" l="1"/>
  <c r="G239" i="9"/>
  <c r="E240" i="9"/>
  <c r="F240" i="9" s="1"/>
  <c r="D241" i="9"/>
  <c r="I238" i="9"/>
  <c r="K238" i="9"/>
  <c r="J238" i="9"/>
  <c r="H240" i="9" l="1"/>
  <c r="G240" i="9"/>
  <c r="E241" i="9"/>
  <c r="F241" i="9" s="1"/>
  <c r="D242" i="9"/>
  <c r="K239" i="9"/>
  <c r="J239" i="9"/>
  <c r="I239" i="9"/>
  <c r="E242" i="9" l="1"/>
  <c r="F242" i="9" s="1"/>
  <c r="D243" i="9"/>
  <c r="H241" i="9"/>
  <c r="G241" i="9"/>
  <c r="K240" i="9"/>
  <c r="J240" i="9"/>
  <c r="I240" i="9"/>
  <c r="I241" i="9" l="1"/>
  <c r="J241" i="9"/>
  <c r="K241" i="9"/>
  <c r="E243" i="9"/>
  <c r="F243" i="9" s="1"/>
  <c r="D244" i="9"/>
  <c r="H242" i="9"/>
  <c r="G242" i="9"/>
  <c r="H243" i="9" l="1"/>
  <c r="G243" i="9"/>
  <c r="J242" i="9"/>
  <c r="I242" i="9"/>
  <c r="K242" i="9"/>
  <c r="E244" i="9"/>
  <c r="F244" i="9" s="1"/>
  <c r="D245" i="9"/>
  <c r="E245" i="9" l="1"/>
  <c r="F245" i="9" s="1"/>
  <c r="D246" i="9"/>
  <c r="H244" i="9"/>
  <c r="G244" i="9"/>
  <c r="J243" i="9"/>
  <c r="I243" i="9"/>
  <c r="K243" i="9"/>
  <c r="K244" i="9" l="1"/>
  <c r="J244" i="9"/>
  <c r="I244" i="9"/>
  <c r="E246" i="9"/>
  <c r="F246" i="9" s="1"/>
  <c r="D247" i="9"/>
  <c r="H245" i="9"/>
  <c r="G245" i="9"/>
  <c r="K245" i="9" l="1"/>
  <c r="J245" i="9"/>
  <c r="I245" i="9"/>
  <c r="H246" i="9"/>
  <c r="G246" i="9"/>
  <c r="E247" i="9"/>
  <c r="F247" i="9" s="1"/>
  <c r="D248" i="9"/>
  <c r="J246" i="9" l="1"/>
  <c r="K246" i="9"/>
  <c r="I246" i="9"/>
  <c r="E248" i="9"/>
  <c r="F248" i="9" s="1"/>
  <c r="D249" i="9"/>
  <c r="H247" i="9"/>
  <c r="G247" i="9"/>
  <c r="I247" i="9" l="1"/>
  <c r="K247" i="9"/>
  <c r="J247" i="9"/>
  <c r="H248" i="9"/>
  <c r="G248" i="9"/>
  <c r="E249" i="9"/>
  <c r="F249" i="9" s="1"/>
  <c r="D250" i="9"/>
  <c r="H249" i="9" l="1"/>
  <c r="G249" i="9"/>
  <c r="K248" i="9"/>
  <c r="J248" i="9"/>
  <c r="I248" i="9"/>
  <c r="E250" i="9"/>
  <c r="F250" i="9" s="1"/>
  <c r="D251" i="9"/>
  <c r="E251" i="9" l="1"/>
  <c r="F251" i="9" s="1"/>
  <c r="D252" i="9"/>
  <c r="H250" i="9"/>
  <c r="G250" i="9"/>
  <c r="I249" i="9"/>
  <c r="K249" i="9"/>
  <c r="J249" i="9"/>
  <c r="I250" i="9" l="1"/>
  <c r="J250" i="9"/>
  <c r="K250" i="9"/>
  <c r="E252" i="9"/>
  <c r="F252" i="9" s="1"/>
  <c r="D253" i="9"/>
  <c r="H251" i="9"/>
  <c r="G251" i="9"/>
  <c r="H252" i="9" l="1"/>
  <c r="G252" i="9"/>
  <c r="I251" i="9"/>
  <c r="K251" i="9"/>
  <c r="J251" i="9"/>
  <c r="E253" i="9"/>
  <c r="F253" i="9" s="1"/>
  <c r="D254" i="9"/>
  <c r="I252" i="9" l="1"/>
  <c r="K252" i="9"/>
  <c r="J252" i="9"/>
  <c r="E254" i="9"/>
  <c r="F254" i="9" s="1"/>
  <c r="D255" i="9"/>
  <c r="H253" i="9"/>
  <c r="G253" i="9"/>
  <c r="H254" i="9" l="1"/>
  <c r="G254" i="9"/>
  <c r="I253" i="9"/>
  <c r="J253" i="9"/>
  <c r="K253" i="9"/>
  <c r="E255" i="9"/>
  <c r="F255" i="9" s="1"/>
  <c r="D256" i="9"/>
  <c r="H255" i="9" l="1"/>
  <c r="G255" i="9"/>
  <c r="E256" i="9"/>
  <c r="F256" i="9" s="1"/>
  <c r="D257" i="9"/>
  <c r="K254" i="9"/>
  <c r="J254" i="9"/>
  <c r="I254" i="9"/>
  <c r="H256" i="9" l="1"/>
  <c r="G256" i="9"/>
  <c r="E257" i="9"/>
  <c r="F257" i="9" s="1"/>
  <c r="D258" i="9"/>
  <c r="K255" i="9"/>
  <c r="J255" i="9"/>
  <c r="I255" i="9"/>
  <c r="H257" i="9" l="1"/>
  <c r="G257" i="9"/>
  <c r="E258" i="9"/>
  <c r="F258" i="9" s="1"/>
  <c r="D259" i="9"/>
  <c r="I256" i="9"/>
  <c r="K256" i="9"/>
  <c r="J256" i="9"/>
  <c r="H258" i="9" l="1"/>
  <c r="G258" i="9"/>
  <c r="E259" i="9"/>
  <c r="F259" i="9" s="1"/>
  <c r="D260" i="9"/>
  <c r="J257" i="9"/>
  <c r="I257" i="9"/>
  <c r="K257" i="9"/>
  <c r="H259" i="9" l="1"/>
  <c r="G259" i="9"/>
  <c r="E260" i="9"/>
  <c r="F260" i="9" s="1"/>
  <c r="D261" i="9"/>
  <c r="K258" i="9"/>
  <c r="I258" i="9"/>
  <c r="J258" i="9"/>
  <c r="H260" i="9" l="1"/>
  <c r="G260" i="9"/>
  <c r="E261" i="9"/>
  <c r="F261" i="9" s="1"/>
  <c r="D262" i="9"/>
  <c r="K259" i="9"/>
  <c r="J259" i="9"/>
  <c r="I259" i="9"/>
  <c r="H261" i="9" l="1"/>
  <c r="G261" i="9"/>
  <c r="E262" i="9"/>
  <c r="F262" i="9" s="1"/>
  <c r="D263" i="9"/>
  <c r="I260" i="9"/>
  <c r="K260" i="9"/>
  <c r="J260" i="9"/>
  <c r="E263" i="9" l="1"/>
  <c r="F263" i="9" s="1"/>
  <c r="D264" i="9"/>
  <c r="H262" i="9"/>
  <c r="G262" i="9"/>
  <c r="K261" i="9"/>
  <c r="J261" i="9"/>
  <c r="I261" i="9"/>
  <c r="E264" i="9" l="1"/>
  <c r="F264" i="9" s="1"/>
  <c r="D265" i="9"/>
  <c r="J262" i="9"/>
  <c r="K262" i="9"/>
  <c r="I262" i="9"/>
  <c r="H263" i="9"/>
  <c r="G263" i="9"/>
  <c r="I263" i="9" l="1"/>
  <c r="K263" i="9"/>
  <c r="J263" i="9"/>
  <c r="E265" i="9"/>
  <c r="F265" i="9" s="1"/>
  <c r="D266" i="9"/>
  <c r="H264" i="9"/>
  <c r="G264" i="9"/>
  <c r="H265" i="9" l="1"/>
  <c r="G265" i="9"/>
  <c r="J264" i="9"/>
  <c r="I264" i="9"/>
  <c r="K264" i="9"/>
  <c r="E266" i="9"/>
  <c r="F266" i="9" s="1"/>
  <c r="D267" i="9"/>
  <c r="E267" i="9" l="1"/>
  <c r="F267" i="9" s="1"/>
  <c r="D268" i="9"/>
  <c r="H266" i="9"/>
  <c r="G266" i="9"/>
  <c r="I265" i="9"/>
  <c r="K265" i="9"/>
  <c r="J265" i="9"/>
  <c r="I266" i="9" l="1"/>
  <c r="K266" i="9"/>
  <c r="J266" i="9"/>
  <c r="E268" i="9"/>
  <c r="F268" i="9" s="1"/>
  <c r="D269" i="9"/>
  <c r="H267" i="9"/>
  <c r="G267" i="9"/>
  <c r="H268" i="9" l="1"/>
  <c r="G268" i="9"/>
  <c r="K267" i="9"/>
  <c r="J267" i="9"/>
  <c r="I267" i="9"/>
  <c r="E269" i="9"/>
  <c r="F269" i="9" s="1"/>
  <c r="D270" i="9"/>
  <c r="E270" i="9" l="1"/>
  <c r="F270" i="9" s="1"/>
  <c r="D271" i="9"/>
  <c r="H269" i="9"/>
  <c r="G269" i="9"/>
  <c r="J268" i="9"/>
  <c r="I268" i="9"/>
  <c r="K268" i="9"/>
  <c r="I269" i="9" l="1"/>
  <c r="K269" i="9"/>
  <c r="J269" i="9"/>
  <c r="E271" i="9"/>
  <c r="F271" i="9" s="1"/>
  <c r="D272" i="9"/>
  <c r="H270" i="9"/>
  <c r="G270" i="9"/>
  <c r="H271" i="9" l="1"/>
  <c r="G271" i="9"/>
  <c r="I270" i="9"/>
  <c r="K270" i="9"/>
  <c r="J270" i="9"/>
  <c r="E272" i="9"/>
  <c r="F272" i="9" s="1"/>
  <c r="D273" i="9"/>
  <c r="E273" i="9" l="1"/>
  <c r="F273" i="9" s="1"/>
  <c r="D274" i="9"/>
  <c r="H272" i="9"/>
  <c r="G272" i="9"/>
  <c r="J271" i="9"/>
  <c r="K271" i="9"/>
  <c r="I271" i="9"/>
  <c r="I272" i="9" l="1"/>
  <c r="J272" i="9"/>
  <c r="K272" i="9"/>
  <c r="E274" i="9"/>
  <c r="F274" i="9" s="1"/>
  <c r="D275" i="9"/>
  <c r="H273" i="9"/>
  <c r="G273" i="9"/>
  <c r="H274" i="9" l="1"/>
  <c r="G274" i="9"/>
  <c r="K273" i="9"/>
  <c r="J273" i="9"/>
  <c r="I273" i="9"/>
  <c r="E275" i="9"/>
  <c r="F275" i="9" s="1"/>
  <c r="D276" i="9"/>
  <c r="E276" i="9" l="1"/>
  <c r="F276" i="9" s="1"/>
  <c r="D277" i="9"/>
  <c r="H275" i="9"/>
  <c r="G275" i="9"/>
  <c r="I274" i="9"/>
  <c r="K274" i="9"/>
  <c r="J274" i="9"/>
  <c r="I275" i="9" l="1"/>
  <c r="K275" i="9"/>
  <c r="J275" i="9"/>
  <c r="E277" i="9"/>
  <c r="F277" i="9" s="1"/>
  <c r="D278" i="9"/>
  <c r="H276" i="9"/>
  <c r="G276" i="9"/>
  <c r="K276" i="9" l="1"/>
  <c r="J276" i="9"/>
  <c r="I276" i="9"/>
  <c r="H277" i="9"/>
  <c r="G277" i="9"/>
  <c r="E278" i="9"/>
  <c r="F278" i="9" s="1"/>
  <c r="D279" i="9"/>
  <c r="J277" i="9" l="1"/>
  <c r="I277" i="9"/>
  <c r="K277" i="9"/>
  <c r="E279" i="9"/>
  <c r="F279" i="9" s="1"/>
  <c r="D280" i="9"/>
  <c r="H278" i="9"/>
  <c r="G278" i="9"/>
  <c r="H279" i="9" l="1"/>
  <c r="G279" i="9"/>
  <c r="K278" i="9"/>
  <c r="J278" i="9"/>
  <c r="I278" i="9"/>
  <c r="E280" i="9"/>
  <c r="F280" i="9" s="1"/>
  <c r="D281" i="9"/>
  <c r="H280" i="9" l="1"/>
  <c r="G280" i="9"/>
  <c r="E281" i="9"/>
  <c r="F281" i="9" s="1"/>
  <c r="D282" i="9"/>
  <c r="I279" i="9"/>
  <c r="K279" i="9"/>
  <c r="J279" i="9"/>
  <c r="E282" i="9" l="1"/>
  <c r="F282" i="9" s="1"/>
  <c r="D283" i="9"/>
  <c r="H281" i="9"/>
  <c r="G281" i="9"/>
  <c r="K280" i="9"/>
  <c r="I280" i="9"/>
  <c r="J280" i="9"/>
  <c r="E283" i="9" l="1"/>
  <c r="F283" i="9" s="1"/>
  <c r="D284" i="9"/>
  <c r="I281" i="9"/>
  <c r="K281" i="9"/>
  <c r="J281" i="9"/>
  <c r="H282" i="9"/>
  <c r="G282" i="9"/>
  <c r="J282" i="9" l="1"/>
  <c r="I282" i="9"/>
  <c r="K282" i="9"/>
  <c r="E284" i="9"/>
  <c r="F284" i="9" s="1"/>
  <c r="D285" i="9"/>
  <c r="H283" i="9"/>
  <c r="G283" i="9"/>
  <c r="H284" i="9" l="1"/>
  <c r="G284" i="9"/>
  <c r="K283" i="9"/>
  <c r="J283" i="9"/>
  <c r="I283" i="9"/>
  <c r="E285" i="9"/>
  <c r="F285" i="9" s="1"/>
  <c r="D286" i="9"/>
  <c r="E286" i="9" l="1"/>
  <c r="F286" i="9" s="1"/>
  <c r="D287" i="9"/>
  <c r="H285" i="9"/>
  <c r="G285" i="9"/>
  <c r="I284" i="9"/>
  <c r="K284" i="9"/>
  <c r="J284" i="9"/>
  <c r="I285" i="9" l="1"/>
  <c r="K285" i="9"/>
  <c r="J285" i="9"/>
  <c r="E287" i="9"/>
  <c r="F287" i="9" s="1"/>
  <c r="D288" i="9"/>
  <c r="H286" i="9"/>
  <c r="G286" i="9"/>
  <c r="H287" i="9" l="1"/>
  <c r="G287" i="9"/>
  <c r="I286" i="9"/>
  <c r="K286" i="9"/>
  <c r="J286" i="9"/>
  <c r="E288" i="9"/>
  <c r="F288" i="9" s="1"/>
  <c r="D289" i="9"/>
  <c r="E289" i="9" l="1"/>
  <c r="F289" i="9" s="1"/>
  <c r="D290" i="9"/>
  <c r="H288" i="9"/>
  <c r="G288" i="9"/>
  <c r="J287" i="9"/>
  <c r="K287" i="9"/>
  <c r="I287" i="9"/>
  <c r="J288" i="9" l="1"/>
  <c r="I288" i="9"/>
  <c r="K288" i="9"/>
  <c r="E290" i="9"/>
  <c r="F290" i="9" s="1"/>
  <c r="D291" i="9"/>
  <c r="H289" i="9"/>
  <c r="G289" i="9"/>
  <c r="H290" i="9" l="1"/>
  <c r="G290" i="9"/>
  <c r="K289" i="9"/>
  <c r="J289" i="9"/>
  <c r="I289" i="9"/>
  <c r="E291" i="9"/>
  <c r="F291" i="9" s="1"/>
  <c r="D292" i="9"/>
  <c r="E292" i="9" l="1"/>
  <c r="F292" i="9" s="1"/>
  <c r="D293" i="9"/>
  <c r="H291" i="9"/>
  <c r="G291" i="9"/>
  <c r="I290" i="9"/>
  <c r="K290" i="9"/>
  <c r="J290" i="9"/>
  <c r="E293" i="9" l="1"/>
  <c r="F293" i="9" s="1"/>
  <c r="D294" i="9"/>
  <c r="I291" i="9"/>
  <c r="K291" i="9"/>
  <c r="J291" i="9"/>
  <c r="H292" i="9"/>
  <c r="G292" i="9"/>
  <c r="J292" i="9" l="1"/>
  <c r="I292" i="9"/>
  <c r="K292" i="9"/>
  <c r="E294" i="9"/>
  <c r="F294" i="9" s="1"/>
  <c r="D295" i="9"/>
  <c r="H293" i="9"/>
  <c r="G293" i="9"/>
  <c r="H294" i="9" l="1"/>
  <c r="G294" i="9"/>
  <c r="J293" i="9"/>
  <c r="I293" i="9"/>
  <c r="K293" i="9"/>
  <c r="E295" i="9"/>
  <c r="F295" i="9" s="1"/>
  <c r="D296" i="9"/>
  <c r="H295" i="9" l="1"/>
  <c r="G295" i="9"/>
  <c r="E296" i="9"/>
  <c r="F296" i="9" s="1"/>
  <c r="D297" i="9"/>
  <c r="K294" i="9"/>
  <c r="J294" i="9"/>
  <c r="I294" i="9"/>
  <c r="E297" i="9" l="1"/>
  <c r="F297" i="9" s="1"/>
  <c r="D298" i="9"/>
  <c r="H296" i="9"/>
  <c r="G296" i="9"/>
  <c r="I295" i="9"/>
  <c r="K295" i="9"/>
  <c r="J295" i="9"/>
  <c r="I296" i="9" l="1"/>
  <c r="K296" i="9"/>
  <c r="J296" i="9"/>
  <c r="E298" i="9"/>
  <c r="F298" i="9" s="1"/>
  <c r="D299" i="9"/>
  <c r="H297" i="9"/>
  <c r="G297" i="9"/>
  <c r="H298" i="9" l="1"/>
  <c r="G298" i="9"/>
  <c r="I297" i="9"/>
  <c r="K297" i="9"/>
  <c r="J297" i="9"/>
  <c r="E299" i="9"/>
  <c r="F299" i="9" s="1"/>
  <c r="D300" i="9"/>
  <c r="H299" i="9" l="1"/>
  <c r="G299" i="9"/>
  <c r="E300" i="9"/>
  <c r="F300" i="9" s="1"/>
  <c r="D301" i="9"/>
  <c r="J298" i="9"/>
  <c r="I298" i="9"/>
  <c r="K298" i="9"/>
  <c r="E301" i="9" l="1"/>
  <c r="F301" i="9" s="1"/>
  <c r="D302" i="9"/>
  <c r="H300" i="9"/>
  <c r="G300" i="9"/>
  <c r="K299" i="9"/>
  <c r="J299" i="9"/>
  <c r="I299" i="9"/>
  <c r="K300" i="9" l="1"/>
  <c r="J300" i="9"/>
  <c r="I300" i="9"/>
  <c r="E302" i="9"/>
  <c r="F302" i="9" s="1"/>
  <c r="D303" i="9"/>
  <c r="H301" i="9"/>
  <c r="G301" i="9"/>
  <c r="H302" i="9" l="1"/>
  <c r="G302" i="9"/>
  <c r="I301" i="9"/>
  <c r="K301" i="9"/>
  <c r="J301" i="9"/>
  <c r="E303" i="9"/>
  <c r="F303" i="9" s="1"/>
  <c r="D304" i="9"/>
  <c r="H303" i="9" l="1"/>
  <c r="G303" i="9"/>
  <c r="E304" i="9"/>
  <c r="F304" i="9" s="1"/>
  <c r="D305" i="9"/>
  <c r="I302" i="9"/>
  <c r="K302" i="9"/>
  <c r="J302" i="9"/>
  <c r="E305" i="9" l="1"/>
  <c r="F305" i="9" s="1"/>
  <c r="D306" i="9"/>
  <c r="H304" i="9"/>
  <c r="G304" i="9"/>
  <c r="J303" i="9"/>
  <c r="K303" i="9"/>
  <c r="I303" i="9"/>
  <c r="K304" i="9" l="1"/>
  <c r="J304" i="9"/>
  <c r="I304" i="9"/>
  <c r="E306" i="9"/>
  <c r="F306" i="9" s="1"/>
  <c r="D307" i="9"/>
  <c r="H305" i="9"/>
  <c r="G305" i="9"/>
  <c r="H306" i="9" l="1"/>
  <c r="G306" i="9"/>
  <c r="K305" i="9"/>
  <c r="J305" i="9"/>
  <c r="I305" i="9"/>
  <c r="E307" i="9"/>
  <c r="F307" i="9" s="1"/>
  <c r="D308" i="9"/>
  <c r="E308" i="9" s="1"/>
  <c r="F308" i="9" s="1"/>
  <c r="H307" i="9" l="1"/>
  <c r="G307" i="9"/>
  <c r="H308" i="9"/>
  <c r="G308" i="9"/>
  <c r="I306" i="9"/>
  <c r="K306" i="9"/>
  <c r="J306" i="9"/>
  <c r="I308" i="9" l="1"/>
  <c r="K308" i="9"/>
  <c r="T18" i="9" s="1"/>
  <c r="J308" i="9"/>
  <c r="S18" i="9" s="1"/>
  <c r="I307" i="9"/>
  <c r="K307" i="9"/>
  <c r="J307" i="9"/>
  <c r="R18" i="9" l="1"/>
</calcChain>
</file>

<file path=xl/sharedStrings.xml><?xml version="1.0" encoding="utf-8"?>
<sst xmlns="http://schemas.openxmlformats.org/spreadsheetml/2006/main" count="552" uniqueCount="176">
  <si>
    <t>Meters</t>
  </si>
  <si>
    <t>Current</t>
  </si>
  <si>
    <t>Amps</t>
  </si>
  <si>
    <t>Distance</t>
  </si>
  <si>
    <t>Increments:</t>
  </si>
  <si>
    <t>Gap</t>
  </si>
  <si>
    <t>B Field</t>
  </si>
  <si>
    <t>(Tesla)</t>
  </si>
  <si>
    <t xml:space="preserve">Air Gap: </t>
  </si>
  <si>
    <t>Meter</t>
  </si>
  <si>
    <t>Poly Gap:</t>
  </si>
  <si>
    <t>Pressure:</t>
  </si>
  <si>
    <t>mTorr (Nitrogen)</t>
  </si>
  <si>
    <t>Torr * cm</t>
  </si>
  <si>
    <t>Ohms*Meter</t>
  </si>
  <si>
    <t>Thickness</t>
  </si>
  <si>
    <t>Resistance</t>
  </si>
  <si>
    <t>Ohms</t>
  </si>
  <si>
    <t>Current:</t>
  </si>
  <si>
    <t>Volts</t>
  </si>
  <si>
    <t>Inner Radius</t>
  </si>
  <si>
    <t>Outer Radius</t>
  </si>
  <si>
    <t>Kg/M^3</t>
  </si>
  <si>
    <t>Wieght:</t>
  </si>
  <si>
    <t>kg</t>
  </si>
  <si>
    <t>Kg/Mole</t>
  </si>
  <si>
    <t>Film Amount</t>
  </si>
  <si>
    <t>Moles</t>
  </si>
  <si>
    <t>C-C Bond</t>
  </si>
  <si>
    <t>C-H Bond</t>
  </si>
  <si>
    <t>Kj/Mole</t>
  </si>
  <si>
    <t>Joules</t>
  </si>
  <si>
    <t>Needed to Vaporize</t>
  </si>
  <si>
    <t>(C3H6)n</t>
  </si>
  <si>
    <t>Power</t>
  </si>
  <si>
    <t>Joules/Second</t>
  </si>
  <si>
    <t>Seconds</t>
  </si>
  <si>
    <t>Hydrogen</t>
  </si>
  <si>
    <t>Carbon</t>
  </si>
  <si>
    <t>Meter^2</t>
  </si>
  <si>
    <t>Tip</t>
  </si>
  <si>
    <t>Function</t>
  </si>
  <si>
    <t>Anode Side</t>
  </si>
  <si>
    <t xml:space="preserve">Cathode </t>
  </si>
  <si>
    <t>Needed To Ionize</t>
  </si>
  <si>
    <t>Energy Dispensed</t>
  </si>
  <si>
    <t>Total Energy Needed:</t>
  </si>
  <si>
    <t>Tungsten Resistivity:</t>
  </si>
  <si>
    <t>Pressure * Distance:</t>
  </si>
  <si>
    <t>Max Voltage:</t>
  </si>
  <si>
    <t>Polyproplene Resistivity:</t>
  </si>
  <si>
    <t>Electric Field</t>
  </si>
  <si>
    <t>(Volts)</t>
  </si>
  <si>
    <t>Magnetic Constant</t>
  </si>
  <si>
    <t>Magnetic, Electric and Lorentz Model</t>
  </si>
  <si>
    <t>Tip Length</t>
  </si>
  <si>
    <t>Cone Length:</t>
  </si>
  <si>
    <t xml:space="preserve"> Tip Cross Section:</t>
  </si>
  <si>
    <t>Cone</t>
  </si>
  <si>
    <t>Tungsten Heat Capacity:</t>
  </si>
  <si>
    <t>Cone Small Radius</t>
  </si>
  <si>
    <t>Cone Big Radius</t>
  </si>
  <si>
    <t>Polyproplene Density</t>
  </si>
  <si>
    <t>Tungsten Density</t>
  </si>
  <si>
    <t xml:space="preserve">Tip </t>
  </si>
  <si>
    <t>Mass</t>
  </si>
  <si>
    <t>Kilograms/Meter^3</t>
  </si>
  <si>
    <t>Joules/Kilogram*Kelvin</t>
  </si>
  <si>
    <t>Kilograms</t>
  </si>
  <si>
    <t>At 293 K</t>
  </si>
  <si>
    <t>Temperature</t>
  </si>
  <si>
    <t>Shot Time:</t>
  </si>
  <si>
    <t>Energy</t>
  </si>
  <si>
    <t>Final Temp Kelvin</t>
  </si>
  <si>
    <t>Source: http://electrontubestore.com/thoriated-tungsten.pdf</t>
  </si>
  <si>
    <t>Richard-Dushman Equation For Thermionic Emission</t>
  </si>
  <si>
    <t>B Constant</t>
  </si>
  <si>
    <t>A Constant</t>
  </si>
  <si>
    <t>Tip Emission</t>
  </si>
  <si>
    <t>Cone Emission</t>
  </si>
  <si>
    <t>Amps/Meter</t>
  </si>
  <si>
    <t>Tip Emission Rate</t>
  </si>
  <si>
    <t>Cone Emission Rate</t>
  </si>
  <si>
    <t>Constants for Tungsten (W)</t>
  </si>
  <si>
    <t>Amp/CM^2*Kelvin^2</t>
  </si>
  <si>
    <t>Amps over 20 uS</t>
  </si>
  <si>
    <t>% of tip lost</t>
  </si>
  <si>
    <t>% of Cone Lost</t>
  </si>
  <si>
    <t>Hydrogen Released</t>
  </si>
  <si>
    <t>Carbon Released</t>
  </si>
  <si>
    <t>Tungsten Released</t>
  </si>
  <si>
    <t>Tungsten 2nd Ionization</t>
  </si>
  <si>
    <t>KJ/ Mole</t>
  </si>
  <si>
    <t>(fully ionized +2)</t>
  </si>
  <si>
    <t>(fully ionized +1)</t>
  </si>
  <si>
    <t>(fully ionized +6)</t>
  </si>
  <si>
    <t xml:space="preserve">Hydrogen </t>
  </si>
  <si>
    <t xml:space="preserve">Tungsten </t>
  </si>
  <si>
    <t>Starting Velocity</t>
  </si>
  <si>
    <t>Meters/Second</t>
  </si>
  <si>
    <t>Electric field Distance = Gap</t>
  </si>
  <si>
    <t>Angle Between V &amp; B</t>
  </si>
  <si>
    <t>Degrees</t>
  </si>
  <si>
    <t>Carbon Charge</t>
  </si>
  <si>
    <t>Hydrogen Charge</t>
  </si>
  <si>
    <t>Tungsten Charge</t>
  </si>
  <si>
    <t>Inside Cathode</t>
  </si>
  <si>
    <t>Molecular Wieght:</t>
  </si>
  <si>
    <t>Polyprop Resistance</t>
  </si>
  <si>
    <t>Power From Current</t>
  </si>
  <si>
    <t>Shot Time</t>
  </si>
  <si>
    <t>Polyproplene Fully vaporizes and ionizes</t>
  </si>
  <si>
    <t>Only a Small % of Tungsten Released, Fully Ionized</t>
  </si>
  <si>
    <t>Distance to Cathode</t>
  </si>
  <si>
    <t>Lorentz Force  (J X B Force) (Newtons)</t>
  </si>
  <si>
    <t>Molecules Released By one Plasma Cannon</t>
  </si>
  <si>
    <t>Material Released By one Plasma Emitter</t>
  </si>
  <si>
    <t>2015 - The Polywell Guy - ThePolywellGuy@gmail.com</t>
  </si>
  <si>
    <t>V * Sec / A*M</t>
  </si>
  <si>
    <t>Average Lorentz Force</t>
  </si>
  <si>
    <t>Loretnz Force Assumptions:</t>
  </si>
  <si>
    <t>Electric Field Variables:</t>
  </si>
  <si>
    <t>Model Results:</t>
  </si>
  <si>
    <t>Electrons dispensed</t>
  </si>
  <si>
    <t>* From paper</t>
  </si>
  <si>
    <t>Electrons/Col</t>
  </si>
  <si>
    <t>Electrons in Columb</t>
  </si>
  <si>
    <t>Molecules</t>
  </si>
  <si>
    <t>1.1% Trace</t>
  </si>
  <si>
    <t>20.9% Oxygen</t>
  </si>
  <si>
    <t>Col/Second</t>
  </si>
  <si>
    <t>Rate</t>
  </si>
  <si>
    <t>78% Nitrogen</t>
  </si>
  <si>
    <t>Electron Emission Modeling:</t>
  </si>
  <si>
    <t>Kilogram</t>
  </si>
  <si>
    <t>Moles of Gas</t>
  </si>
  <si>
    <t>Joules/(Kgram*Kelvin)</t>
  </si>
  <si>
    <t>Gas Constant</t>
  </si>
  <si>
    <t>Kelvin</t>
  </si>
  <si>
    <t>N/A</t>
  </si>
  <si>
    <t>~ 1.4E15</t>
  </si>
  <si>
    <t>Trace Air</t>
  </si>
  <si>
    <t>Trace</t>
  </si>
  <si>
    <t>Kg/(S^2*M)</t>
  </si>
  <si>
    <t>Pressure</t>
  </si>
  <si>
    <t>~ 6.4E16</t>
  </si>
  <si>
    <t>Oxygen</t>
  </si>
  <si>
    <t>mTorr</t>
  </si>
  <si>
    <t>~ 2.8E17</t>
  </si>
  <si>
    <t>Nitrogen</t>
  </si>
  <si>
    <t>Precent inside B Field</t>
  </si>
  <si>
    <t>~ 3.4E15</t>
  </si>
  <si>
    <t>1 Electron Emitter</t>
  </si>
  <si>
    <t>Electrons (-1)</t>
  </si>
  <si>
    <t>Meters^3</t>
  </si>
  <si>
    <t>B Field Volume Estimate*</t>
  </si>
  <si>
    <t>~ 1.2E9</t>
  </si>
  <si>
    <t>~ 3.4E07</t>
  </si>
  <si>
    <t>2 Plasma Emitters</t>
  </si>
  <si>
    <t>Tungsten (+2)</t>
  </si>
  <si>
    <t>Tank Volume</t>
  </si>
  <si>
    <t>~ 3.7E9</t>
  </si>
  <si>
    <t>~ 1.8E18</t>
  </si>
  <si>
    <t>Carbon (+6)</t>
  </si>
  <si>
    <t>Electron Gun Cavity</t>
  </si>
  <si>
    <t>~ 6.2E8</t>
  </si>
  <si>
    <t>~ 3.6E18</t>
  </si>
  <si>
    <t>Hydrogen (+1)</t>
  </si>
  <si>
    <t>Chamber side Length</t>
  </si>
  <si>
    <t>Percentage</t>
  </si>
  <si>
    <t xml:space="preserve">Inject Force </t>
  </si>
  <si>
    <t>Source</t>
  </si>
  <si>
    <t>Material</t>
  </si>
  <si>
    <t>Finding the Amount of Electrons</t>
  </si>
  <si>
    <t>Finding the Amount of Nitrogen and Oxygen</t>
  </si>
  <si>
    <t>Composition of Polywell Plasma - Assuming Instant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</si>
</sst>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u/>
      <sz val="20"/>
      <color theme="1"/>
      <name val="Calibri"/>
      <family val="2"/>
      <scheme val="minor"/>
    </font>
    <font>
      <b/>
      <u/>
      <sz val="2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3" fillId="3" borderId="0" xfId="0" applyFont="1" applyFill="1"/>
    <xf numFmtId="0" fontId="0" fillId="0" borderId="0" xfId="0" applyFill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164" fontId="1" fillId="7" borderId="0" xfId="0" applyNumberFormat="1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164" fontId="1" fillId="7" borderId="7" xfId="0" applyNumberFormat="1" applyFont="1" applyFill="1" applyBorder="1"/>
    <xf numFmtId="0" fontId="1" fillId="7" borderId="8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165" fontId="1" fillId="5" borderId="7" xfId="0" applyNumberFormat="1" applyFont="1" applyFill="1" applyBorder="1"/>
    <xf numFmtId="0" fontId="1" fillId="5" borderId="8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165" fontId="1" fillId="6" borderId="2" xfId="0" applyNumberFormat="1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165" fontId="1" fillId="6" borderId="0" xfId="0" applyNumberFormat="1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1" fontId="1" fillId="6" borderId="7" xfId="0" applyNumberFormat="1" applyFont="1" applyFill="1" applyBorder="1"/>
    <xf numFmtId="0" fontId="1" fillId="6" borderId="8" xfId="0" applyFont="1" applyFill="1" applyBorder="1"/>
    <xf numFmtId="0" fontId="1" fillId="8" borderId="1" xfId="0" applyFont="1" applyFill="1" applyBorder="1"/>
    <xf numFmtId="11" fontId="1" fillId="8" borderId="2" xfId="0" applyNumberFormat="1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11" fontId="1" fillId="8" borderId="0" xfId="0" applyNumberFormat="1" applyFont="1" applyFill="1" applyBorder="1"/>
    <xf numFmtId="0" fontId="1" fillId="8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11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11" fontId="1" fillId="2" borderId="0" xfId="0" applyNumberFormat="1" applyFont="1" applyFill="1" applyBorder="1"/>
    <xf numFmtId="3" fontId="1" fillId="2" borderId="0" xfId="0" applyNumberFormat="1" applyFont="1" applyFill="1" applyBorder="1"/>
    <xf numFmtId="0" fontId="1" fillId="3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164" fontId="1" fillId="2" borderId="7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1" fontId="1" fillId="2" borderId="7" xfId="0" applyNumberFormat="1" applyFont="1" applyFill="1" applyBorder="1"/>
    <xf numFmtId="1" fontId="1" fillId="2" borderId="0" xfId="0" applyNumberFormat="1" applyFont="1" applyFill="1" applyBorder="1"/>
    <xf numFmtId="11" fontId="1" fillId="2" borderId="7" xfId="0" applyNumberFormat="1" applyFont="1" applyFill="1" applyBorder="1"/>
    <xf numFmtId="0" fontId="4" fillId="2" borderId="2" xfId="0" applyFont="1" applyFill="1" applyBorder="1"/>
    <xf numFmtId="0" fontId="2" fillId="2" borderId="0" xfId="0" applyFont="1" applyFill="1" applyBorder="1"/>
    <xf numFmtId="11" fontId="2" fillId="2" borderId="0" xfId="0" applyNumberFormat="1" applyFont="1" applyFill="1" applyBorder="1"/>
    <xf numFmtId="0" fontId="2" fillId="2" borderId="5" xfId="0" applyFont="1" applyFill="1" applyBorder="1"/>
    <xf numFmtId="11" fontId="0" fillId="2" borderId="7" xfId="0" applyNumberForma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1" fillId="2" borderId="5" xfId="0" quotePrefix="1" applyFont="1" applyFill="1" applyBorder="1"/>
    <xf numFmtId="11" fontId="1" fillId="2" borderId="8" xfId="0" applyNumberFormat="1" applyFont="1" applyFill="1" applyBorder="1"/>
    <xf numFmtId="0" fontId="6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1" fontId="7" fillId="2" borderId="0" xfId="0" applyNumberFormat="1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11" fontId="7" fillId="2" borderId="7" xfId="0" applyNumberFormat="1" applyFont="1" applyFill="1" applyBorder="1"/>
    <xf numFmtId="0" fontId="7" fillId="2" borderId="8" xfId="0" applyFont="1" applyFill="1" applyBorder="1"/>
    <xf numFmtId="0" fontId="8" fillId="8" borderId="2" xfId="0" applyFont="1" applyFill="1" applyBorder="1"/>
    <xf numFmtId="0" fontId="9" fillId="2" borderId="1" xfId="0" applyFont="1" applyFill="1" applyBorder="1"/>
    <xf numFmtId="0" fontId="2" fillId="8" borderId="0" xfId="0" applyFont="1" applyFill="1" applyBorder="1"/>
    <xf numFmtId="11" fontId="2" fillId="8" borderId="0" xfId="0" applyNumberFormat="1" applyFont="1" applyFill="1" applyBorder="1"/>
    <xf numFmtId="0" fontId="2" fillId="8" borderId="5" xfId="0" applyFont="1" applyFill="1" applyBorder="1"/>
    <xf numFmtId="0" fontId="0" fillId="2" borderId="7" xfId="0" applyFill="1" applyBorder="1"/>
    <xf numFmtId="165" fontId="2" fillId="9" borderId="2" xfId="0" applyNumberFormat="1" applyFont="1" applyFill="1" applyBorder="1"/>
    <xf numFmtId="0" fontId="2" fillId="9" borderId="3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0" fontId="2" fillId="9" borderId="2" xfId="0" applyFont="1" applyFill="1" applyBorder="1"/>
    <xf numFmtId="0" fontId="0" fillId="9" borderId="6" xfId="0" applyFill="1" applyBorder="1"/>
    <xf numFmtId="0" fontId="10" fillId="9" borderId="7" xfId="0" applyFont="1" applyFill="1" applyBorder="1"/>
    <xf numFmtId="0" fontId="11" fillId="2" borderId="6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164" fontId="1" fillId="4" borderId="7" xfId="0" applyNumberFormat="1" applyFont="1" applyFill="1" applyBorder="1"/>
    <xf numFmtId="0" fontId="1" fillId="4" borderId="8" xfId="0" applyFont="1" applyFill="1" applyBorder="1"/>
    <xf numFmtId="0" fontId="3" fillId="0" borderId="0" xfId="0" applyFont="1" applyFill="1"/>
    <xf numFmtId="0" fontId="12" fillId="2" borderId="1" xfId="0" applyFont="1" applyFill="1" applyBorder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6" xfId="0" applyFont="1" applyFill="1" applyBorder="1"/>
    <xf numFmtId="164" fontId="12" fillId="2" borderId="7" xfId="0" applyNumberFormat="1" applyFont="1" applyFill="1" applyBorder="1"/>
    <xf numFmtId="164" fontId="12" fillId="2" borderId="8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0" fillId="2" borderId="0" xfId="0" applyFill="1"/>
    <xf numFmtId="3" fontId="1" fillId="0" borderId="0" xfId="0" applyNumberFormat="1" applyFont="1" applyFill="1" applyBorder="1"/>
    <xf numFmtId="0" fontId="13" fillId="0" borderId="0" xfId="0" applyFont="1" applyFill="1" applyBorder="1"/>
    <xf numFmtId="0" fontId="14" fillId="2" borderId="8" xfId="0" applyFont="1" applyFill="1" applyBorder="1"/>
    <xf numFmtId="11" fontId="14" fillId="2" borderId="7" xfId="0" applyNumberFormat="1" applyFont="1" applyFill="1" applyBorder="1"/>
    <xf numFmtId="0" fontId="14" fillId="2" borderId="6" xfId="0" applyFont="1" applyFill="1" applyBorder="1"/>
    <xf numFmtId="0" fontId="15" fillId="2" borderId="8" xfId="0" applyFont="1" applyFill="1" applyBorder="1"/>
    <xf numFmtId="0" fontId="15" fillId="2" borderId="7" xfId="0" applyFont="1" applyFill="1" applyBorder="1"/>
    <xf numFmtId="0" fontId="16" fillId="2" borderId="6" xfId="0" applyFont="1" applyFill="1" applyBorder="1"/>
    <xf numFmtId="11" fontId="0" fillId="0" borderId="0" xfId="0" applyNumberFormat="1" applyFill="1" applyBorder="1"/>
    <xf numFmtId="0" fontId="14" fillId="2" borderId="5" xfId="0" applyFont="1" applyFill="1" applyBorder="1"/>
    <xf numFmtId="11" fontId="14" fillId="2" borderId="0" xfId="0" applyNumberFormat="1" applyFont="1" applyFill="1" applyBorder="1"/>
    <xf numFmtId="0" fontId="14" fillId="2" borderId="4" xfId="0" applyFont="1" applyFill="1" applyBorder="1"/>
    <xf numFmtId="0" fontId="16" fillId="2" borderId="5" xfId="0" applyFont="1" applyFill="1" applyBorder="1"/>
    <xf numFmtId="11" fontId="16" fillId="2" borderId="0" xfId="0" applyNumberFormat="1" applyFont="1" applyFill="1" applyBorder="1"/>
    <xf numFmtId="0" fontId="16" fillId="2" borderId="4" xfId="0" applyFont="1" applyFill="1" applyBorder="1"/>
    <xf numFmtId="0" fontId="14" fillId="2" borderId="0" xfId="0" applyFont="1" applyFill="1" applyBorder="1"/>
    <xf numFmtId="1" fontId="14" fillId="2" borderId="0" xfId="0" applyNumberFormat="1" applyFont="1" applyFill="1" applyBorder="1"/>
    <xf numFmtId="0" fontId="14" fillId="2" borderId="3" xfId="0" applyFont="1" applyFill="1" applyBorder="1"/>
    <xf numFmtId="11" fontId="14" fillId="2" borderId="2" xfId="0" applyNumberFormat="1" applyFont="1" applyFill="1" applyBorder="1"/>
    <xf numFmtId="0" fontId="17" fillId="0" borderId="0" xfId="0" applyFont="1" applyFill="1" applyBorder="1"/>
    <xf numFmtId="10" fontId="0" fillId="0" borderId="0" xfId="0" applyNumberFormat="1" applyFill="1" applyBorder="1"/>
    <xf numFmtId="0" fontId="16" fillId="2" borderId="0" xfId="0" applyFont="1" applyFill="1" applyBorder="1"/>
    <xf numFmtId="11" fontId="17" fillId="0" borderId="0" xfId="0" applyNumberFormat="1" applyFont="1" applyFill="1" applyBorder="1" applyAlignment="1">
      <alignment horizontal="right"/>
    </xf>
    <xf numFmtId="0" fontId="17" fillId="0" borderId="0" xfId="0" applyFont="1"/>
    <xf numFmtId="10" fontId="0" fillId="0" borderId="0" xfId="0" applyNumberFormat="1"/>
    <xf numFmtId="10" fontId="17" fillId="2" borderId="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11" fontId="17" fillId="2" borderId="8" xfId="0" applyNumberFormat="1" applyFont="1" applyFill="1" applyBorder="1" applyAlignment="1">
      <alignment horizontal="center"/>
    </xf>
    <xf numFmtId="0" fontId="17" fillId="2" borderId="9" xfId="0" applyFont="1" applyFill="1" applyBorder="1"/>
    <xf numFmtId="2" fontId="16" fillId="2" borderId="0" xfId="0" applyNumberFormat="1" applyFont="1" applyFill="1" applyBorder="1"/>
    <xf numFmtId="10" fontId="17" fillId="2" borderId="10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11" fontId="17" fillId="2" borderId="5" xfId="0" applyNumberFormat="1" applyFont="1" applyFill="1" applyBorder="1" applyAlignment="1">
      <alignment horizontal="center"/>
    </xf>
    <xf numFmtId="0" fontId="17" fillId="2" borderId="10" xfId="0" applyFont="1" applyFill="1" applyBorder="1"/>
    <xf numFmtId="11" fontId="1" fillId="0" borderId="0" xfId="0" applyNumberFormat="1" applyFont="1" applyFill="1" applyBorder="1"/>
    <xf numFmtId="10" fontId="16" fillId="2" borderId="0" xfId="0" applyNumberFormat="1" applyFont="1" applyFill="1" applyBorder="1"/>
    <xf numFmtId="0" fontId="16" fillId="2" borderId="3" xfId="0" applyFont="1" applyFill="1" applyBorder="1"/>
    <xf numFmtId="0" fontId="16" fillId="2" borderId="2" xfId="0" applyFont="1" applyFill="1" applyBorder="1"/>
    <xf numFmtId="0" fontId="16" fillId="2" borderId="1" xfId="0" applyFont="1" applyFill="1" applyBorder="1"/>
    <xf numFmtId="0" fontId="17" fillId="3" borderId="11" xfId="0" applyFont="1" applyFill="1" applyBorder="1"/>
    <xf numFmtId="0" fontId="17" fillId="3" borderId="12" xfId="0" applyFont="1" applyFill="1" applyBorder="1"/>
    <xf numFmtId="0" fontId="0" fillId="0" borderId="0" xfId="0" applyBorder="1"/>
    <xf numFmtId="0" fontId="18" fillId="2" borderId="0" xfId="0" applyFont="1" applyFill="1" applyBorder="1"/>
    <xf numFmtId="0" fontId="19" fillId="2" borderId="0" xfId="0" applyFont="1" applyFill="1" applyBorder="1"/>
    <xf numFmtId="0" fontId="1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u="sng">
                <a:solidFill>
                  <a:sysClr val="windowText" lastClr="000000"/>
                </a:solidFill>
              </a:rPr>
              <a:t>Voltage Across</a:t>
            </a:r>
            <a:r>
              <a:rPr lang="en-US" sz="2800" b="1" u="sng" baseline="0">
                <a:solidFill>
                  <a:sysClr val="windowText" lastClr="000000"/>
                </a:solidFill>
              </a:rPr>
              <a:t> Polyproplene At Full Power</a:t>
            </a:r>
            <a:endParaRPr lang="en-US" sz="2800" b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7355057809088"/>
          <c:y val="3.8396487572697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'Lorentz Force'!$D$8:$D$308</c:f>
              <c:numCache>
                <c:formatCode>0.0E+00</c:formatCode>
                <c:ptCount val="301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6.0000000000000008E-5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3.0000000000000003E-4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5.4000000000000012E-4</c:v>
                </c:pt>
                <c:pt idx="28">
                  <c:v>5.6000000000000017E-4</c:v>
                </c:pt>
                <c:pt idx="29">
                  <c:v>5.8000000000000022E-4</c:v>
                </c:pt>
                <c:pt idx="30">
                  <c:v>6.0000000000000027E-4</c:v>
                </c:pt>
                <c:pt idx="31">
                  <c:v>6.2000000000000033E-4</c:v>
                </c:pt>
                <c:pt idx="32">
                  <c:v>6.4000000000000038E-4</c:v>
                </c:pt>
                <c:pt idx="33">
                  <c:v>6.6000000000000043E-4</c:v>
                </c:pt>
                <c:pt idx="34">
                  <c:v>6.8000000000000048E-4</c:v>
                </c:pt>
                <c:pt idx="35">
                  <c:v>7.0000000000000053E-4</c:v>
                </c:pt>
                <c:pt idx="36">
                  <c:v>7.2000000000000059E-4</c:v>
                </c:pt>
                <c:pt idx="37">
                  <c:v>7.4000000000000064E-4</c:v>
                </c:pt>
                <c:pt idx="38">
                  <c:v>7.6000000000000069E-4</c:v>
                </c:pt>
                <c:pt idx="39">
                  <c:v>7.8000000000000074E-4</c:v>
                </c:pt>
                <c:pt idx="40">
                  <c:v>8.000000000000008E-4</c:v>
                </c:pt>
                <c:pt idx="41">
                  <c:v>8.2000000000000085E-4</c:v>
                </c:pt>
                <c:pt idx="42">
                  <c:v>8.400000000000009E-4</c:v>
                </c:pt>
                <c:pt idx="43">
                  <c:v>8.6000000000000095E-4</c:v>
                </c:pt>
                <c:pt idx="44">
                  <c:v>8.8000000000000101E-4</c:v>
                </c:pt>
                <c:pt idx="45">
                  <c:v>9.0000000000000106E-4</c:v>
                </c:pt>
                <c:pt idx="46">
                  <c:v>9.2000000000000111E-4</c:v>
                </c:pt>
                <c:pt idx="47">
                  <c:v>9.4000000000000116E-4</c:v>
                </c:pt>
                <c:pt idx="48">
                  <c:v>9.6000000000000122E-4</c:v>
                </c:pt>
                <c:pt idx="49">
                  <c:v>9.8000000000000127E-4</c:v>
                </c:pt>
                <c:pt idx="50">
                  <c:v>1.0000000000000013E-3</c:v>
                </c:pt>
                <c:pt idx="51">
                  <c:v>1.0200000000000014E-3</c:v>
                </c:pt>
                <c:pt idx="52">
                  <c:v>1.0400000000000014E-3</c:v>
                </c:pt>
                <c:pt idx="53">
                  <c:v>1.0600000000000015E-3</c:v>
                </c:pt>
                <c:pt idx="54">
                  <c:v>1.0800000000000015E-3</c:v>
                </c:pt>
                <c:pt idx="55">
                  <c:v>1.1000000000000016E-3</c:v>
                </c:pt>
                <c:pt idx="56">
                  <c:v>1.1200000000000016E-3</c:v>
                </c:pt>
                <c:pt idx="57">
                  <c:v>1.1400000000000017E-3</c:v>
                </c:pt>
                <c:pt idx="58">
                  <c:v>1.1600000000000017E-3</c:v>
                </c:pt>
                <c:pt idx="59">
                  <c:v>1.1800000000000018E-3</c:v>
                </c:pt>
                <c:pt idx="60">
                  <c:v>1.2000000000000018E-3</c:v>
                </c:pt>
                <c:pt idx="61">
                  <c:v>1.2200000000000019E-3</c:v>
                </c:pt>
                <c:pt idx="62">
                  <c:v>1.240000000000002E-3</c:v>
                </c:pt>
                <c:pt idx="63">
                  <c:v>1.260000000000002E-3</c:v>
                </c:pt>
                <c:pt idx="64">
                  <c:v>1.2800000000000021E-3</c:v>
                </c:pt>
                <c:pt idx="65">
                  <c:v>1.3000000000000021E-3</c:v>
                </c:pt>
                <c:pt idx="66">
                  <c:v>1.3200000000000022E-3</c:v>
                </c:pt>
                <c:pt idx="67">
                  <c:v>1.3400000000000022E-3</c:v>
                </c:pt>
                <c:pt idx="68">
                  <c:v>1.3600000000000023E-3</c:v>
                </c:pt>
                <c:pt idx="69">
                  <c:v>1.3800000000000023E-3</c:v>
                </c:pt>
                <c:pt idx="70">
                  <c:v>1.4000000000000024E-3</c:v>
                </c:pt>
                <c:pt idx="71">
                  <c:v>1.4200000000000024E-3</c:v>
                </c:pt>
                <c:pt idx="72">
                  <c:v>1.4400000000000025E-3</c:v>
                </c:pt>
                <c:pt idx="73">
                  <c:v>1.4600000000000025E-3</c:v>
                </c:pt>
                <c:pt idx="74">
                  <c:v>1.4800000000000026E-3</c:v>
                </c:pt>
                <c:pt idx="75">
                  <c:v>1.5000000000000026E-3</c:v>
                </c:pt>
                <c:pt idx="76">
                  <c:v>1.5200000000000027E-3</c:v>
                </c:pt>
                <c:pt idx="77">
                  <c:v>1.5400000000000027E-3</c:v>
                </c:pt>
                <c:pt idx="78">
                  <c:v>1.5600000000000028E-3</c:v>
                </c:pt>
                <c:pt idx="79">
                  <c:v>1.5800000000000028E-3</c:v>
                </c:pt>
                <c:pt idx="80">
                  <c:v>1.6000000000000029E-3</c:v>
                </c:pt>
                <c:pt idx="81">
                  <c:v>1.6200000000000029E-3</c:v>
                </c:pt>
                <c:pt idx="82">
                  <c:v>1.640000000000003E-3</c:v>
                </c:pt>
                <c:pt idx="83">
                  <c:v>1.6600000000000031E-3</c:v>
                </c:pt>
                <c:pt idx="84">
                  <c:v>1.6800000000000031E-3</c:v>
                </c:pt>
                <c:pt idx="85">
                  <c:v>1.7000000000000032E-3</c:v>
                </c:pt>
                <c:pt idx="86">
                  <c:v>1.7200000000000032E-3</c:v>
                </c:pt>
                <c:pt idx="87">
                  <c:v>1.7400000000000033E-3</c:v>
                </c:pt>
                <c:pt idx="88">
                  <c:v>1.7600000000000033E-3</c:v>
                </c:pt>
                <c:pt idx="89">
                  <c:v>1.7800000000000034E-3</c:v>
                </c:pt>
                <c:pt idx="90">
                  <c:v>1.8000000000000034E-3</c:v>
                </c:pt>
                <c:pt idx="91">
                  <c:v>1.8200000000000035E-3</c:v>
                </c:pt>
                <c:pt idx="92">
                  <c:v>1.8400000000000035E-3</c:v>
                </c:pt>
                <c:pt idx="93">
                  <c:v>1.8600000000000036E-3</c:v>
                </c:pt>
                <c:pt idx="94">
                  <c:v>1.8800000000000036E-3</c:v>
                </c:pt>
                <c:pt idx="95">
                  <c:v>1.9000000000000037E-3</c:v>
                </c:pt>
                <c:pt idx="96">
                  <c:v>1.9200000000000037E-3</c:v>
                </c:pt>
                <c:pt idx="97">
                  <c:v>1.9400000000000038E-3</c:v>
                </c:pt>
                <c:pt idx="98">
                  <c:v>1.9600000000000038E-3</c:v>
                </c:pt>
                <c:pt idx="99">
                  <c:v>1.9800000000000039E-3</c:v>
                </c:pt>
                <c:pt idx="100">
                  <c:v>2.0000000000000039E-3</c:v>
                </c:pt>
                <c:pt idx="101">
                  <c:v>2.020000000000004E-3</c:v>
                </c:pt>
                <c:pt idx="102">
                  <c:v>2.040000000000004E-3</c:v>
                </c:pt>
                <c:pt idx="103">
                  <c:v>2.0600000000000041E-3</c:v>
                </c:pt>
                <c:pt idx="104">
                  <c:v>2.0800000000000042E-3</c:v>
                </c:pt>
                <c:pt idx="105">
                  <c:v>2.1000000000000042E-3</c:v>
                </c:pt>
                <c:pt idx="106">
                  <c:v>2.1200000000000043E-3</c:v>
                </c:pt>
                <c:pt idx="107">
                  <c:v>2.1400000000000043E-3</c:v>
                </c:pt>
                <c:pt idx="108">
                  <c:v>2.1600000000000044E-3</c:v>
                </c:pt>
                <c:pt idx="109">
                  <c:v>2.1800000000000044E-3</c:v>
                </c:pt>
                <c:pt idx="110">
                  <c:v>2.2000000000000045E-3</c:v>
                </c:pt>
                <c:pt idx="111">
                  <c:v>2.2200000000000045E-3</c:v>
                </c:pt>
                <c:pt idx="112">
                  <c:v>2.2400000000000046E-3</c:v>
                </c:pt>
                <c:pt idx="113">
                  <c:v>2.2600000000000046E-3</c:v>
                </c:pt>
                <c:pt idx="114">
                  <c:v>2.2800000000000047E-3</c:v>
                </c:pt>
                <c:pt idx="115">
                  <c:v>2.3000000000000047E-3</c:v>
                </c:pt>
                <c:pt idx="116">
                  <c:v>2.3200000000000048E-3</c:v>
                </c:pt>
                <c:pt idx="117">
                  <c:v>2.3400000000000048E-3</c:v>
                </c:pt>
                <c:pt idx="118">
                  <c:v>2.3600000000000049E-3</c:v>
                </c:pt>
                <c:pt idx="119">
                  <c:v>2.3800000000000049E-3</c:v>
                </c:pt>
                <c:pt idx="120">
                  <c:v>2.400000000000005E-3</c:v>
                </c:pt>
                <c:pt idx="121">
                  <c:v>2.420000000000005E-3</c:v>
                </c:pt>
                <c:pt idx="122">
                  <c:v>2.4400000000000051E-3</c:v>
                </c:pt>
                <c:pt idx="123">
                  <c:v>2.4600000000000052E-3</c:v>
                </c:pt>
                <c:pt idx="124">
                  <c:v>2.4800000000000052E-3</c:v>
                </c:pt>
                <c:pt idx="125">
                  <c:v>2.5000000000000053E-3</c:v>
                </c:pt>
                <c:pt idx="126">
                  <c:v>2.5200000000000053E-3</c:v>
                </c:pt>
                <c:pt idx="127">
                  <c:v>2.5400000000000054E-3</c:v>
                </c:pt>
                <c:pt idx="128">
                  <c:v>2.5600000000000054E-3</c:v>
                </c:pt>
                <c:pt idx="129">
                  <c:v>2.5800000000000055E-3</c:v>
                </c:pt>
                <c:pt idx="130">
                  <c:v>2.6000000000000055E-3</c:v>
                </c:pt>
                <c:pt idx="131">
                  <c:v>2.6200000000000056E-3</c:v>
                </c:pt>
                <c:pt idx="132">
                  <c:v>2.6400000000000056E-3</c:v>
                </c:pt>
                <c:pt idx="133">
                  <c:v>2.6600000000000057E-3</c:v>
                </c:pt>
                <c:pt idx="134">
                  <c:v>2.6800000000000057E-3</c:v>
                </c:pt>
                <c:pt idx="135">
                  <c:v>2.7000000000000058E-3</c:v>
                </c:pt>
                <c:pt idx="136">
                  <c:v>2.7200000000000058E-3</c:v>
                </c:pt>
                <c:pt idx="137">
                  <c:v>2.7400000000000059E-3</c:v>
                </c:pt>
                <c:pt idx="138">
                  <c:v>2.7600000000000059E-3</c:v>
                </c:pt>
                <c:pt idx="139">
                  <c:v>2.780000000000006E-3</c:v>
                </c:pt>
                <c:pt idx="140">
                  <c:v>2.800000000000006E-3</c:v>
                </c:pt>
                <c:pt idx="141">
                  <c:v>2.8200000000000061E-3</c:v>
                </c:pt>
                <c:pt idx="142">
                  <c:v>2.8400000000000061E-3</c:v>
                </c:pt>
                <c:pt idx="143">
                  <c:v>2.8600000000000062E-3</c:v>
                </c:pt>
                <c:pt idx="144">
                  <c:v>2.8800000000000063E-3</c:v>
                </c:pt>
                <c:pt idx="145">
                  <c:v>2.9000000000000063E-3</c:v>
                </c:pt>
                <c:pt idx="146">
                  <c:v>2.9200000000000064E-3</c:v>
                </c:pt>
                <c:pt idx="147">
                  <c:v>2.9400000000000064E-3</c:v>
                </c:pt>
                <c:pt idx="148">
                  <c:v>2.9600000000000065E-3</c:v>
                </c:pt>
                <c:pt idx="149">
                  <c:v>2.9800000000000065E-3</c:v>
                </c:pt>
                <c:pt idx="150">
                  <c:v>3.0000000000000066E-3</c:v>
                </c:pt>
                <c:pt idx="151">
                  <c:v>3.0200000000000066E-3</c:v>
                </c:pt>
                <c:pt idx="152">
                  <c:v>3.0400000000000067E-3</c:v>
                </c:pt>
                <c:pt idx="153">
                  <c:v>3.0600000000000067E-3</c:v>
                </c:pt>
                <c:pt idx="154">
                  <c:v>3.0800000000000068E-3</c:v>
                </c:pt>
                <c:pt idx="155">
                  <c:v>3.1000000000000068E-3</c:v>
                </c:pt>
                <c:pt idx="156">
                  <c:v>3.1200000000000069E-3</c:v>
                </c:pt>
                <c:pt idx="157">
                  <c:v>3.1400000000000069E-3</c:v>
                </c:pt>
                <c:pt idx="158">
                  <c:v>3.160000000000007E-3</c:v>
                </c:pt>
                <c:pt idx="159">
                  <c:v>3.180000000000007E-3</c:v>
                </c:pt>
                <c:pt idx="160">
                  <c:v>3.2000000000000071E-3</c:v>
                </c:pt>
                <c:pt idx="161">
                  <c:v>3.2200000000000071E-3</c:v>
                </c:pt>
                <c:pt idx="162">
                  <c:v>3.2400000000000072E-3</c:v>
                </c:pt>
                <c:pt idx="163">
                  <c:v>3.2600000000000072E-3</c:v>
                </c:pt>
                <c:pt idx="164">
                  <c:v>3.2800000000000073E-3</c:v>
                </c:pt>
                <c:pt idx="165">
                  <c:v>3.3000000000000074E-3</c:v>
                </c:pt>
                <c:pt idx="166">
                  <c:v>3.3200000000000074E-3</c:v>
                </c:pt>
                <c:pt idx="167">
                  <c:v>3.3400000000000075E-3</c:v>
                </c:pt>
                <c:pt idx="168">
                  <c:v>3.3600000000000075E-3</c:v>
                </c:pt>
                <c:pt idx="169">
                  <c:v>3.3800000000000076E-3</c:v>
                </c:pt>
                <c:pt idx="170">
                  <c:v>3.4000000000000076E-3</c:v>
                </c:pt>
                <c:pt idx="171">
                  <c:v>3.4200000000000077E-3</c:v>
                </c:pt>
                <c:pt idx="172">
                  <c:v>3.4400000000000077E-3</c:v>
                </c:pt>
                <c:pt idx="173">
                  <c:v>3.4600000000000078E-3</c:v>
                </c:pt>
                <c:pt idx="174">
                  <c:v>3.4800000000000078E-3</c:v>
                </c:pt>
                <c:pt idx="175">
                  <c:v>3.5000000000000079E-3</c:v>
                </c:pt>
                <c:pt idx="176">
                  <c:v>3.5200000000000079E-3</c:v>
                </c:pt>
                <c:pt idx="177">
                  <c:v>3.540000000000008E-3</c:v>
                </c:pt>
                <c:pt idx="178">
                  <c:v>3.560000000000008E-3</c:v>
                </c:pt>
                <c:pt idx="179">
                  <c:v>3.5800000000000081E-3</c:v>
                </c:pt>
                <c:pt idx="180">
                  <c:v>3.6000000000000081E-3</c:v>
                </c:pt>
                <c:pt idx="181">
                  <c:v>3.6200000000000082E-3</c:v>
                </c:pt>
                <c:pt idx="182">
                  <c:v>3.6400000000000082E-3</c:v>
                </c:pt>
                <c:pt idx="183">
                  <c:v>3.6600000000000083E-3</c:v>
                </c:pt>
                <c:pt idx="184">
                  <c:v>3.6800000000000084E-3</c:v>
                </c:pt>
                <c:pt idx="185">
                  <c:v>3.7000000000000084E-3</c:v>
                </c:pt>
                <c:pt idx="186">
                  <c:v>3.7200000000000085E-3</c:v>
                </c:pt>
                <c:pt idx="187">
                  <c:v>3.7400000000000085E-3</c:v>
                </c:pt>
                <c:pt idx="188">
                  <c:v>3.7600000000000086E-3</c:v>
                </c:pt>
                <c:pt idx="189">
                  <c:v>3.7800000000000086E-3</c:v>
                </c:pt>
                <c:pt idx="190">
                  <c:v>3.8000000000000087E-3</c:v>
                </c:pt>
                <c:pt idx="191">
                  <c:v>3.8200000000000087E-3</c:v>
                </c:pt>
                <c:pt idx="192">
                  <c:v>3.8400000000000088E-3</c:v>
                </c:pt>
                <c:pt idx="193">
                  <c:v>3.8600000000000088E-3</c:v>
                </c:pt>
                <c:pt idx="194">
                  <c:v>3.8800000000000089E-3</c:v>
                </c:pt>
                <c:pt idx="195">
                  <c:v>3.9000000000000089E-3</c:v>
                </c:pt>
                <c:pt idx="196">
                  <c:v>3.9200000000000085E-3</c:v>
                </c:pt>
                <c:pt idx="197">
                  <c:v>3.9400000000000086E-3</c:v>
                </c:pt>
                <c:pt idx="198">
                  <c:v>3.9600000000000087E-3</c:v>
                </c:pt>
                <c:pt idx="199">
                  <c:v>3.9800000000000087E-3</c:v>
                </c:pt>
                <c:pt idx="200">
                  <c:v>4.0000000000000088E-3</c:v>
                </c:pt>
                <c:pt idx="201">
                  <c:v>4.0200000000000088E-3</c:v>
                </c:pt>
                <c:pt idx="202">
                  <c:v>4.0400000000000089E-3</c:v>
                </c:pt>
                <c:pt idx="203">
                  <c:v>4.0600000000000089E-3</c:v>
                </c:pt>
                <c:pt idx="204">
                  <c:v>4.080000000000009E-3</c:v>
                </c:pt>
                <c:pt idx="205">
                  <c:v>4.100000000000009E-3</c:v>
                </c:pt>
                <c:pt idx="206">
                  <c:v>4.1200000000000091E-3</c:v>
                </c:pt>
                <c:pt idx="207">
                  <c:v>4.1400000000000091E-3</c:v>
                </c:pt>
                <c:pt idx="208">
                  <c:v>4.1600000000000092E-3</c:v>
                </c:pt>
                <c:pt idx="209">
                  <c:v>4.1800000000000092E-3</c:v>
                </c:pt>
                <c:pt idx="210">
                  <c:v>4.2000000000000093E-3</c:v>
                </c:pt>
                <c:pt idx="211">
                  <c:v>4.2200000000000093E-3</c:v>
                </c:pt>
                <c:pt idx="212">
                  <c:v>4.2400000000000094E-3</c:v>
                </c:pt>
                <c:pt idx="213">
                  <c:v>4.2600000000000094E-3</c:v>
                </c:pt>
                <c:pt idx="214">
                  <c:v>4.2800000000000095E-3</c:v>
                </c:pt>
                <c:pt idx="215">
                  <c:v>4.3000000000000095E-3</c:v>
                </c:pt>
                <c:pt idx="216">
                  <c:v>4.3200000000000096E-3</c:v>
                </c:pt>
                <c:pt idx="217">
                  <c:v>4.3400000000000096E-3</c:v>
                </c:pt>
                <c:pt idx="218">
                  <c:v>4.3600000000000097E-3</c:v>
                </c:pt>
                <c:pt idx="219">
                  <c:v>4.3800000000000098E-3</c:v>
                </c:pt>
                <c:pt idx="220">
                  <c:v>4.4000000000000098E-3</c:v>
                </c:pt>
                <c:pt idx="221">
                  <c:v>4.4200000000000099E-3</c:v>
                </c:pt>
                <c:pt idx="222">
                  <c:v>4.4400000000000099E-3</c:v>
                </c:pt>
                <c:pt idx="223">
                  <c:v>4.46000000000001E-3</c:v>
                </c:pt>
                <c:pt idx="224">
                  <c:v>4.48000000000001E-3</c:v>
                </c:pt>
                <c:pt idx="225">
                  <c:v>4.5000000000000101E-3</c:v>
                </c:pt>
                <c:pt idx="226">
                  <c:v>4.5200000000000101E-3</c:v>
                </c:pt>
                <c:pt idx="227">
                  <c:v>4.5400000000000102E-3</c:v>
                </c:pt>
                <c:pt idx="228">
                  <c:v>4.5600000000000102E-3</c:v>
                </c:pt>
                <c:pt idx="229">
                  <c:v>4.5800000000000103E-3</c:v>
                </c:pt>
                <c:pt idx="230">
                  <c:v>4.6000000000000103E-3</c:v>
                </c:pt>
                <c:pt idx="231">
                  <c:v>4.6200000000000104E-3</c:v>
                </c:pt>
                <c:pt idx="232">
                  <c:v>4.6400000000000104E-3</c:v>
                </c:pt>
                <c:pt idx="233">
                  <c:v>4.6600000000000105E-3</c:v>
                </c:pt>
                <c:pt idx="234">
                  <c:v>4.6800000000000105E-3</c:v>
                </c:pt>
                <c:pt idx="235">
                  <c:v>4.7000000000000106E-3</c:v>
                </c:pt>
                <c:pt idx="236">
                  <c:v>4.7200000000000106E-3</c:v>
                </c:pt>
                <c:pt idx="237">
                  <c:v>4.7400000000000107E-3</c:v>
                </c:pt>
                <c:pt idx="238">
                  <c:v>4.7600000000000108E-3</c:v>
                </c:pt>
                <c:pt idx="239">
                  <c:v>4.7800000000000108E-3</c:v>
                </c:pt>
                <c:pt idx="240">
                  <c:v>4.8000000000000109E-3</c:v>
                </c:pt>
                <c:pt idx="241">
                  <c:v>4.8200000000000109E-3</c:v>
                </c:pt>
                <c:pt idx="242">
                  <c:v>4.840000000000011E-3</c:v>
                </c:pt>
                <c:pt idx="243">
                  <c:v>4.860000000000011E-3</c:v>
                </c:pt>
                <c:pt idx="244">
                  <c:v>4.8800000000000111E-3</c:v>
                </c:pt>
                <c:pt idx="245">
                  <c:v>4.9000000000000111E-3</c:v>
                </c:pt>
                <c:pt idx="246">
                  <c:v>4.9200000000000112E-3</c:v>
                </c:pt>
                <c:pt idx="247">
                  <c:v>4.9400000000000112E-3</c:v>
                </c:pt>
                <c:pt idx="248">
                  <c:v>4.9600000000000113E-3</c:v>
                </c:pt>
                <c:pt idx="249">
                  <c:v>4.9800000000000113E-3</c:v>
                </c:pt>
                <c:pt idx="250">
                  <c:v>5.0000000000000114E-3</c:v>
                </c:pt>
                <c:pt idx="251">
                  <c:v>5.0200000000000114E-3</c:v>
                </c:pt>
                <c:pt idx="252">
                  <c:v>5.0400000000000115E-3</c:v>
                </c:pt>
                <c:pt idx="253">
                  <c:v>5.0600000000000115E-3</c:v>
                </c:pt>
                <c:pt idx="254">
                  <c:v>5.0800000000000116E-3</c:v>
                </c:pt>
                <c:pt idx="255">
                  <c:v>5.1000000000000116E-3</c:v>
                </c:pt>
                <c:pt idx="256">
                  <c:v>5.1200000000000117E-3</c:v>
                </c:pt>
                <c:pt idx="257">
                  <c:v>5.1400000000000117E-3</c:v>
                </c:pt>
                <c:pt idx="258">
                  <c:v>5.1600000000000118E-3</c:v>
                </c:pt>
                <c:pt idx="259">
                  <c:v>5.1800000000000119E-3</c:v>
                </c:pt>
                <c:pt idx="260">
                  <c:v>5.2000000000000119E-3</c:v>
                </c:pt>
                <c:pt idx="261">
                  <c:v>5.220000000000012E-3</c:v>
                </c:pt>
                <c:pt idx="262">
                  <c:v>5.240000000000012E-3</c:v>
                </c:pt>
                <c:pt idx="263">
                  <c:v>5.2600000000000121E-3</c:v>
                </c:pt>
                <c:pt idx="264">
                  <c:v>5.2800000000000121E-3</c:v>
                </c:pt>
                <c:pt idx="265">
                  <c:v>5.3000000000000122E-3</c:v>
                </c:pt>
                <c:pt idx="266">
                  <c:v>5.3200000000000122E-3</c:v>
                </c:pt>
                <c:pt idx="267">
                  <c:v>5.3400000000000123E-3</c:v>
                </c:pt>
                <c:pt idx="268">
                  <c:v>5.3600000000000123E-3</c:v>
                </c:pt>
                <c:pt idx="269">
                  <c:v>5.3800000000000124E-3</c:v>
                </c:pt>
                <c:pt idx="270">
                  <c:v>5.4000000000000124E-3</c:v>
                </c:pt>
                <c:pt idx="271">
                  <c:v>5.4200000000000125E-3</c:v>
                </c:pt>
                <c:pt idx="272">
                  <c:v>5.4400000000000125E-3</c:v>
                </c:pt>
                <c:pt idx="273">
                  <c:v>5.4600000000000126E-3</c:v>
                </c:pt>
                <c:pt idx="274">
                  <c:v>5.4800000000000126E-3</c:v>
                </c:pt>
                <c:pt idx="275">
                  <c:v>5.5000000000000127E-3</c:v>
                </c:pt>
                <c:pt idx="276">
                  <c:v>5.5200000000000127E-3</c:v>
                </c:pt>
                <c:pt idx="277">
                  <c:v>5.5400000000000128E-3</c:v>
                </c:pt>
                <c:pt idx="278">
                  <c:v>5.5600000000000128E-3</c:v>
                </c:pt>
                <c:pt idx="279">
                  <c:v>5.5800000000000129E-3</c:v>
                </c:pt>
                <c:pt idx="280">
                  <c:v>5.600000000000013E-3</c:v>
                </c:pt>
                <c:pt idx="281">
                  <c:v>5.620000000000013E-3</c:v>
                </c:pt>
                <c:pt idx="282">
                  <c:v>5.6400000000000131E-3</c:v>
                </c:pt>
                <c:pt idx="283">
                  <c:v>5.6600000000000131E-3</c:v>
                </c:pt>
                <c:pt idx="284">
                  <c:v>5.6800000000000132E-3</c:v>
                </c:pt>
                <c:pt idx="285">
                  <c:v>5.7000000000000132E-3</c:v>
                </c:pt>
                <c:pt idx="286">
                  <c:v>5.7200000000000133E-3</c:v>
                </c:pt>
                <c:pt idx="287">
                  <c:v>5.7400000000000133E-3</c:v>
                </c:pt>
                <c:pt idx="288">
                  <c:v>5.7600000000000134E-3</c:v>
                </c:pt>
                <c:pt idx="289">
                  <c:v>5.7800000000000134E-3</c:v>
                </c:pt>
                <c:pt idx="290">
                  <c:v>5.8000000000000135E-3</c:v>
                </c:pt>
                <c:pt idx="291">
                  <c:v>5.8200000000000135E-3</c:v>
                </c:pt>
                <c:pt idx="292">
                  <c:v>5.8400000000000136E-3</c:v>
                </c:pt>
                <c:pt idx="293">
                  <c:v>5.8600000000000136E-3</c:v>
                </c:pt>
                <c:pt idx="294">
                  <c:v>5.8800000000000137E-3</c:v>
                </c:pt>
                <c:pt idx="295">
                  <c:v>5.9000000000000137E-3</c:v>
                </c:pt>
                <c:pt idx="296">
                  <c:v>5.9200000000000138E-3</c:v>
                </c:pt>
                <c:pt idx="297">
                  <c:v>5.9400000000000138E-3</c:v>
                </c:pt>
                <c:pt idx="298">
                  <c:v>5.9600000000000139E-3</c:v>
                </c:pt>
                <c:pt idx="299">
                  <c:v>5.980000000000014E-3</c:v>
                </c:pt>
                <c:pt idx="300">
                  <c:v>6.000000000000014E-3</c:v>
                </c:pt>
              </c:numCache>
            </c:numRef>
          </c:xVal>
          <c:yVal>
            <c:numRef>
              <c:f>'Lorentz Force'!$G$8:$G$308</c:f>
              <c:numCache>
                <c:formatCode>0.0E+00</c:formatCode>
                <c:ptCount val="301"/>
                <c:pt idx="0">
                  <c:v>1.209970803875702E+24</c:v>
                </c:pt>
                <c:pt idx="1">
                  <c:v>1.2399625657035477E+24</c:v>
                </c:pt>
                <c:pt idx="2">
                  <c:v>1.2702588176273648E+24</c:v>
                </c:pt>
                <c:pt idx="3">
                  <c:v>1.3008658057604459E+24</c:v>
                </c:pt>
                <c:pt idx="4">
                  <c:v>1.3317899704026181E+24</c:v>
                </c:pt>
                <c:pt idx="5">
                  <c:v>1.3630379541740727E+24</c:v>
                </c:pt>
                <c:pt idx="6">
                  <c:v>1.394616610579582E+24</c:v>
                </c:pt>
                <c:pt idx="7">
                  <c:v>1.4265330130307201E+24</c:v>
                </c:pt>
                <c:pt idx="8">
                  <c:v>1.4587944643558024E+24</c:v>
                </c:pt>
                <c:pt idx="9">
                  <c:v>1.4914085068295154E+24</c:v>
                </c:pt>
                <c:pt idx="10">
                  <c:v>1.5243829327567164E+24</c:v>
                </c:pt>
                <c:pt idx="11">
                  <c:v>1.5577257956475272E+24</c:v>
                </c:pt>
                <c:pt idx="12">
                  <c:v>1.5914454220238428E+24</c:v>
                </c:pt>
                <c:pt idx="13">
                  <c:v>1.6255504239005291E+24</c:v>
                </c:pt>
                <c:pt idx="14">
                  <c:v>1.6600497119881305E+24</c:v>
                </c:pt>
                <c:pt idx="15">
                  <c:v>1.6949525096677165E+24</c:v>
                </c:pt>
                <c:pt idx="16">
                  <c:v>1.7302683677926946E+24</c:v>
                </c:pt>
                <c:pt idx="17">
                  <c:v>1.7660071803770269E+24</c:v>
                </c:pt>
                <c:pt idx="18">
                  <c:v>1.8021792012343088E+24</c:v>
                </c:pt>
                <c:pt idx="19">
                  <c:v>1.8387950616377308E+24</c:v>
                </c:pt>
                <c:pt idx="20">
                  <c:v>1.8758657890770109E+24</c:v>
                </c:pt>
                <c:pt idx="21">
                  <c:v>1.9134028271951021E+24</c:v>
                </c:pt>
                <c:pt idx="22">
                  <c:v>1.9514180569948457E+24</c:v>
                </c:pt>
                <c:pt idx="23">
                  <c:v>1.9899238194139189E+24</c:v>
                </c:pt>
                <c:pt idx="24">
                  <c:v>2.0289329393753814E+24</c:v>
                </c:pt>
                <c:pt idx="25">
                  <c:v>2.068458751431109E+24</c:v>
                </c:pt>
                <c:pt idx="26">
                  <c:v>2.1085151271264195E+24</c:v>
                </c:pt>
                <c:pt idx="27">
                  <c:v>2.1491165042263986E+24</c:v>
                </c:pt>
                <c:pt idx="28">
                  <c:v>2.1902779179580256E+24</c:v>
                </c:pt>
                <c:pt idx="29">
                  <c:v>2.2320150344372609E+24</c:v>
                </c:pt>
                <c:pt idx="30">
                  <c:v>2.2743441864670884E+24</c:v>
                </c:pt>
                <c:pt idx="31">
                  <c:v>2.3172824119112098E+24</c:v>
                </c:pt>
                <c:pt idx="32">
                  <c:v>2.3608474948690265E+24</c:v>
                </c:pt>
                <c:pt idx="33">
                  <c:v>2.4050580099009438E+24</c:v>
                </c:pt>
                <c:pt idx="34">
                  <c:v>2.4499333695792508E+24</c:v>
                </c:pt>
                <c:pt idx="35">
                  <c:v>2.4954938756692395E+24</c:v>
                </c:pt>
                <c:pt idx="36">
                  <c:v>2.5417607742783215E+24</c:v>
                </c:pt>
                <c:pt idx="37">
                  <c:v>2.5887563153481037E+24</c:v>
                </c:pt>
                <c:pt idx="38">
                  <c:v>2.6365038169064235E+24</c:v>
                </c:pt>
                <c:pt idx="39">
                  <c:v>2.6850277345437888E+24</c:v>
                </c:pt>
                <c:pt idx="40">
                  <c:v>2.7343537366324195E+24</c:v>
                </c:pt>
                <c:pt idx="41">
                  <c:v>2.7845087858670901E+24</c:v>
                </c:pt>
                <c:pt idx="42">
                  <c:v>2.835521227776233E+24</c:v>
                </c:pt>
                <c:pt idx="43">
                  <c:v>2.8874208869307913E+24</c:v>
                </c:pt>
                <c:pt idx="44">
                  <c:v>2.9402391716683992E+24</c:v>
                </c:pt>
                <c:pt idx="45">
                  <c:v>2.994009188253646E+24</c:v>
                </c:pt>
                <c:pt idx="46">
                  <c:v>3.048765865513435E+24</c:v>
                </c:pt>
                <c:pt idx="47">
                  <c:v>3.1045460911224724E+24</c:v>
                </c:pt>
                <c:pt idx="48">
                  <c:v>3.1613888608705506E+24</c:v>
                </c:pt>
                <c:pt idx="49">
                  <c:v>3.2193354424244362E+24</c:v>
                </c:pt>
                <c:pt idx="50">
                  <c:v>3.2784295553068147E+24</c:v>
                </c:pt>
                <c:pt idx="51">
                  <c:v>3.3387175690584781E+24</c:v>
                </c:pt>
                <c:pt idx="52">
                  <c:v>3.4002487218337317E+24</c:v>
                </c:pt>
                <c:pt idx="53">
                  <c:v>3.4630753620106947E+24</c:v>
                </c:pt>
                <c:pt idx="54">
                  <c:v>3.5272532157869159E+24</c:v>
                </c:pt>
                <c:pt idx="55">
                  <c:v>3.5928416841878297E+24</c:v>
                </c:pt>
                <c:pt idx="56">
                  <c:v>3.6599041734549571E+24</c:v>
                </c:pt>
                <c:pt idx="57">
                  <c:v>3.7285084634192445E+24</c:v>
                </c:pt>
                <c:pt idx="58">
                  <c:v>3.79872711922381E+24</c:v>
                </c:pt>
                <c:pt idx="59">
                  <c:v>3.8706379526654236E+24</c:v>
                </c:pt>
                <c:pt idx="60">
                  <c:v>3.9443245405081263E+24</c:v>
                </c:pt>
                <c:pt idx="61">
                  <c:v>4.0198768084259619E+24</c:v>
                </c:pt>
                <c:pt idx="62">
                  <c:v>4.0973916908064981E+24</c:v>
                </c:pt>
                <c:pt idx="63">
                  <c:v>4.1769738785575354E+24</c:v>
                </c:pt>
                <c:pt idx="64">
                  <c:v>4.2587366693891424E+24</c:v>
                </c:pt>
                <c:pt idx="65">
                  <c:v>4.3428029378982052E+24</c:v>
                </c:pt>
                <c:pt idx="66">
                  <c:v>4.4293062463001441E+24</c:v>
                </c:pt>
                <c:pt idx="67">
                  <c:v>4.5183921210103683E+24</c:v>
                </c:pt>
                <c:pt idx="68">
                  <c:v>4.610219525709439E+24</c:v>
                </c:pt>
                <c:pt idx="69">
                  <c:v>4.7049625683375421E+24</c:v>
                </c:pt>
                <c:pt idx="70">
                  <c:v>4.8028124880635387E+24</c:v>
                </c:pt>
                <c:pt idx="71">
                  <c:v>4.9039799792073521E+24</c:v>
                </c:pt>
                <c:pt idx="72">
                  <c:v>5.0086979230995189E+24</c:v>
                </c:pt>
                <c:pt idx="73">
                  <c:v>5.1172246169445552E+24</c:v>
                </c:pt>
                <c:pt idx="74">
                  <c:v>5.2298476123016719E+24</c:v>
                </c:pt>
                <c:pt idx="75">
                  <c:v>5.346888306737936E+24</c:v>
                </c:pt>
                <c:pt idx="76">
                  <c:v>5.468707473264853E+24</c:v>
                </c:pt>
                <c:pt idx="77">
                  <c:v>5.5957119672180366E+24</c:v>
                </c:pt>
                <c:pt idx="78">
                  <c:v>5.7283629248860789E+24</c:v>
                </c:pt>
                <c:pt idx="79">
                  <c:v>5.8671858706549318E+24</c:v>
                </c:pt>
                <c:pt idx="80">
                  <c:v>6.0127832919392493E+24</c:v>
                </c:pt>
                <c:pt idx="81">
                  <c:v>6.165850442237621E+24</c:v>
                </c:pt>
                <c:pt idx="82">
                  <c:v>6.327195420820268E+24</c:v>
                </c:pt>
                <c:pt idx="83">
                  <c:v>6.4977649977312697E+24</c:v>
                </c:pt>
                <c:pt idx="84">
                  <c:v>6.6786782771405668E+24</c:v>
                </c:pt>
                <c:pt idx="85">
                  <c:v>6.8712712394946664E+24</c:v>
                </c:pt>
                <c:pt idx="86">
                  <c:v>7.0771566745306488E+24</c:v>
                </c:pt>
                <c:pt idx="87">
                  <c:v>7.2983063637328029E+24</c:v>
                </c:pt>
                <c:pt idx="88">
                  <c:v>7.537166224695985E+24</c:v>
                </c:pt>
                <c:pt idx="89">
                  <c:v>7.7968216763172142E+24</c:v>
                </c:pt>
                <c:pt idx="90">
                  <c:v>8.0812420433703877E+24</c:v>
                </c:pt>
                <c:pt idx="91">
                  <c:v>8.3956541722514086E+24</c:v>
                </c:pt>
                <c:pt idx="92">
                  <c:v>8.7471370285717117E+24</c:v>
                </c:pt>
                <c:pt idx="93">
                  <c:v>9.1456154259617981E+24</c:v>
                </c:pt>
                <c:pt idx="94">
                  <c:v>9.6056249761271428E+24</c:v>
                </c:pt>
                <c:pt idx="95">
                  <c:v>1.0149700794801556E+25</c:v>
                </c:pt>
                <c:pt idx="96">
                  <c:v>1.0815595780002892E+25</c:v>
                </c:pt>
                <c:pt idx="97">
                  <c:v>1.1674083727558349E+25</c:v>
                </c:pt>
                <c:pt idx="98">
                  <c:v>1.2884054531434147E+25</c:v>
                </c:pt>
                <c:pt idx="99">
                  <c:v>1.4952513282865549E+25</c:v>
                </c:pt>
                <c:pt idx="100">
                  <c:v>1.4952513282864971E+25</c:v>
                </c:pt>
                <c:pt idx="101">
                  <c:v>1.4952513282864971E+25</c:v>
                </c:pt>
                <c:pt idx="102">
                  <c:v>1.4952513282864971E+25</c:v>
                </c:pt>
                <c:pt idx="103">
                  <c:v>1.4952513282864971E+25</c:v>
                </c:pt>
                <c:pt idx="104">
                  <c:v>1.4952513282864971E+25</c:v>
                </c:pt>
                <c:pt idx="105">
                  <c:v>1.4952513282864971E+25</c:v>
                </c:pt>
                <c:pt idx="106">
                  <c:v>1.4952513282864971E+25</c:v>
                </c:pt>
                <c:pt idx="107">
                  <c:v>1.4952513282864971E+25</c:v>
                </c:pt>
                <c:pt idx="108">
                  <c:v>1.4952513282864971E+25</c:v>
                </c:pt>
                <c:pt idx="109">
                  <c:v>1.4952513282864971E+25</c:v>
                </c:pt>
                <c:pt idx="110">
                  <c:v>1.4952513282864971E+25</c:v>
                </c:pt>
                <c:pt idx="111">
                  <c:v>1.4952513282864971E+25</c:v>
                </c:pt>
                <c:pt idx="112">
                  <c:v>1.4952513282864971E+25</c:v>
                </c:pt>
                <c:pt idx="113">
                  <c:v>1.4952513282864971E+25</c:v>
                </c:pt>
                <c:pt idx="114">
                  <c:v>1.4952513282864971E+25</c:v>
                </c:pt>
                <c:pt idx="115">
                  <c:v>1.4952513282864971E+25</c:v>
                </c:pt>
                <c:pt idx="116">
                  <c:v>1.4952513282864971E+25</c:v>
                </c:pt>
                <c:pt idx="117">
                  <c:v>1.4952513282864971E+25</c:v>
                </c:pt>
                <c:pt idx="118">
                  <c:v>1.4952513282864971E+25</c:v>
                </c:pt>
                <c:pt idx="119">
                  <c:v>1.4952513282864971E+25</c:v>
                </c:pt>
                <c:pt idx="120">
                  <c:v>1.4952513282864971E+25</c:v>
                </c:pt>
                <c:pt idx="121">
                  <c:v>1.4952513282864971E+25</c:v>
                </c:pt>
                <c:pt idx="122">
                  <c:v>1.4952513282864971E+25</c:v>
                </c:pt>
                <c:pt idx="123">
                  <c:v>1.4952513282864971E+25</c:v>
                </c:pt>
                <c:pt idx="124">
                  <c:v>1.4952513282864971E+25</c:v>
                </c:pt>
                <c:pt idx="125">
                  <c:v>1.4952513282864971E+25</c:v>
                </c:pt>
                <c:pt idx="126">
                  <c:v>1.4952513282864971E+25</c:v>
                </c:pt>
                <c:pt idx="127">
                  <c:v>1.4952513282864971E+25</c:v>
                </c:pt>
                <c:pt idx="128">
                  <c:v>1.4952513282864971E+25</c:v>
                </c:pt>
                <c:pt idx="129">
                  <c:v>1.4952513282864971E+25</c:v>
                </c:pt>
                <c:pt idx="130">
                  <c:v>1.4952513282864971E+25</c:v>
                </c:pt>
                <c:pt idx="131">
                  <c:v>1.4952513282864971E+25</c:v>
                </c:pt>
                <c:pt idx="132">
                  <c:v>1.4952513282864971E+25</c:v>
                </c:pt>
                <c:pt idx="133">
                  <c:v>1.4952513282864971E+25</c:v>
                </c:pt>
                <c:pt idx="134">
                  <c:v>1.4952513282864971E+25</c:v>
                </c:pt>
                <c:pt idx="135">
                  <c:v>1.4952513282864971E+25</c:v>
                </c:pt>
                <c:pt idx="136">
                  <c:v>1.4952513282864971E+25</c:v>
                </c:pt>
                <c:pt idx="137">
                  <c:v>1.4952513282864971E+25</c:v>
                </c:pt>
                <c:pt idx="138">
                  <c:v>1.4952513282864971E+25</c:v>
                </c:pt>
                <c:pt idx="139">
                  <c:v>1.4952513282864971E+25</c:v>
                </c:pt>
                <c:pt idx="140">
                  <c:v>1.4952513282864971E+25</c:v>
                </c:pt>
                <c:pt idx="141">
                  <c:v>1.4952513282864971E+25</c:v>
                </c:pt>
                <c:pt idx="142">
                  <c:v>1.4952513282864971E+25</c:v>
                </c:pt>
                <c:pt idx="143">
                  <c:v>1.4952513282864971E+25</c:v>
                </c:pt>
                <c:pt idx="144">
                  <c:v>1.4952513282864971E+25</c:v>
                </c:pt>
                <c:pt idx="145">
                  <c:v>1.4952513282864971E+25</c:v>
                </c:pt>
                <c:pt idx="146">
                  <c:v>1.4952513282864971E+25</c:v>
                </c:pt>
                <c:pt idx="147">
                  <c:v>1.4952513282864971E+25</c:v>
                </c:pt>
                <c:pt idx="148">
                  <c:v>1.4952513282864971E+25</c:v>
                </c:pt>
                <c:pt idx="149">
                  <c:v>1.4952513282864971E+25</c:v>
                </c:pt>
                <c:pt idx="150">
                  <c:v>1.4952513282864971E+25</c:v>
                </c:pt>
                <c:pt idx="151">
                  <c:v>1.4952513282864971E+25</c:v>
                </c:pt>
                <c:pt idx="152">
                  <c:v>1.4952513282864971E+25</c:v>
                </c:pt>
                <c:pt idx="153">
                  <c:v>1.4952513282864971E+25</c:v>
                </c:pt>
                <c:pt idx="154">
                  <c:v>1.4952513282864971E+25</c:v>
                </c:pt>
                <c:pt idx="155">
                  <c:v>1.4952513282864971E+25</c:v>
                </c:pt>
                <c:pt idx="156">
                  <c:v>1.4952513282864971E+25</c:v>
                </c:pt>
                <c:pt idx="157">
                  <c:v>1.4952513282864971E+25</c:v>
                </c:pt>
                <c:pt idx="158">
                  <c:v>1.4952513282864971E+25</c:v>
                </c:pt>
                <c:pt idx="159">
                  <c:v>1.4952513282864971E+25</c:v>
                </c:pt>
                <c:pt idx="160">
                  <c:v>1.4952513282864971E+25</c:v>
                </c:pt>
                <c:pt idx="161">
                  <c:v>1.4952513282864971E+25</c:v>
                </c:pt>
                <c:pt idx="162">
                  <c:v>1.4952513282864971E+25</c:v>
                </c:pt>
                <c:pt idx="163">
                  <c:v>1.4952513282864971E+25</c:v>
                </c:pt>
                <c:pt idx="164">
                  <c:v>1.4952513282864971E+25</c:v>
                </c:pt>
                <c:pt idx="165">
                  <c:v>1.4952513282864971E+25</c:v>
                </c:pt>
                <c:pt idx="166">
                  <c:v>1.4952513282864971E+25</c:v>
                </c:pt>
                <c:pt idx="167">
                  <c:v>1.4952513282864971E+25</c:v>
                </c:pt>
                <c:pt idx="168">
                  <c:v>1.4952513282864971E+25</c:v>
                </c:pt>
                <c:pt idx="169">
                  <c:v>1.4952513282864971E+25</c:v>
                </c:pt>
                <c:pt idx="170">
                  <c:v>1.4952513282864971E+25</c:v>
                </c:pt>
                <c:pt idx="171">
                  <c:v>1.4952513282864971E+25</c:v>
                </c:pt>
                <c:pt idx="172">
                  <c:v>1.4952513282864971E+25</c:v>
                </c:pt>
                <c:pt idx="173">
                  <c:v>1.4952513282864971E+25</c:v>
                </c:pt>
                <c:pt idx="174">
                  <c:v>1.4952513282864971E+25</c:v>
                </c:pt>
                <c:pt idx="175">
                  <c:v>1.4952513282864971E+25</c:v>
                </c:pt>
                <c:pt idx="176">
                  <c:v>1.4952513282864971E+25</c:v>
                </c:pt>
                <c:pt idx="177">
                  <c:v>1.4952513282864971E+25</c:v>
                </c:pt>
                <c:pt idx="178">
                  <c:v>1.4952513282864971E+25</c:v>
                </c:pt>
                <c:pt idx="179">
                  <c:v>1.4952513282864971E+25</c:v>
                </c:pt>
                <c:pt idx="180">
                  <c:v>1.4952513282864971E+25</c:v>
                </c:pt>
                <c:pt idx="181">
                  <c:v>1.4952513282864971E+25</c:v>
                </c:pt>
                <c:pt idx="182">
                  <c:v>1.4952513282864971E+25</c:v>
                </c:pt>
                <c:pt idx="183">
                  <c:v>1.4952513282864971E+25</c:v>
                </c:pt>
                <c:pt idx="184">
                  <c:v>1.4952513282864971E+25</c:v>
                </c:pt>
                <c:pt idx="185">
                  <c:v>1.4952513282864971E+25</c:v>
                </c:pt>
                <c:pt idx="186">
                  <c:v>1.4952513282864971E+25</c:v>
                </c:pt>
                <c:pt idx="187">
                  <c:v>1.4952513282864971E+25</c:v>
                </c:pt>
                <c:pt idx="188">
                  <c:v>1.4952513282864971E+25</c:v>
                </c:pt>
                <c:pt idx="189">
                  <c:v>1.4952513282864971E+25</c:v>
                </c:pt>
                <c:pt idx="190">
                  <c:v>1.4952513282864971E+25</c:v>
                </c:pt>
                <c:pt idx="191">
                  <c:v>1.4952513282864971E+25</c:v>
                </c:pt>
                <c:pt idx="192">
                  <c:v>1.4952513282864971E+25</c:v>
                </c:pt>
                <c:pt idx="193">
                  <c:v>1.4952513282864971E+25</c:v>
                </c:pt>
                <c:pt idx="194">
                  <c:v>1.4952513282864971E+25</c:v>
                </c:pt>
                <c:pt idx="195">
                  <c:v>1.4952513282864971E+25</c:v>
                </c:pt>
                <c:pt idx="196">
                  <c:v>1.4952513282864971E+25</c:v>
                </c:pt>
                <c:pt idx="197">
                  <c:v>1.4952513282864971E+25</c:v>
                </c:pt>
                <c:pt idx="198">
                  <c:v>1.4952513282864971E+25</c:v>
                </c:pt>
                <c:pt idx="199">
                  <c:v>1.4952513282864971E+25</c:v>
                </c:pt>
                <c:pt idx="200">
                  <c:v>1.4952513282864971E+25</c:v>
                </c:pt>
                <c:pt idx="201">
                  <c:v>1.495251328286367E+25</c:v>
                </c:pt>
                <c:pt idx="202">
                  <c:v>1.2884054531433208E+25</c:v>
                </c:pt>
                <c:pt idx="203">
                  <c:v>1.1674083727557724E+25</c:v>
                </c:pt>
                <c:pt idx="204">
                  <c:v>1.0815595780002424E+25</c:v>
                </c:pt>
                <c:pt idx="205">
                  <c:v>1.014970079480118E+25</c:v>
                </c:pt>
                <c:pt idx="206">
                  <c:v>9.6056249761268314E+24</c:v>
                </c:pt>
                <c:pt idx="207">
                  <c:v>9.1456154259615307E+24</c:v>
                </c:pt>
                <c:pt idx="208">
                  <c:v>8.7471370285714776E+24</c:v>
                </c:pt>
                <c:pt idx="209">
                  <c:v>8.3956541722512014E+24</c:v>
                </c:pt>
                <c:pt idx="210">
                  <c:v>8.0812420433701998E+24</c:v>
                </c:pt>
                <c:pt idx="211">
                  <c:v>7.7968216763170435E+24</c:v>
                </c:pt>
                <c:pt idx="212">
                  <c:v>7.5371662246958282E+24</c:v>
                </c:pt>
                <c:pt idx="213">
                  <c:v>7.298306363732659E+24</c:v>
                </c:pt>
                <c:pt idx="214">
                  <c:v>7.0771566745305135E+24</c:v>
                </c:pt>
                <c:pt idx="215">
                  <c:v>6.8712712394945408E+24</c:v>
                </c:pt>
                <c:pt idx="216">
                  <c:v>6.6786782771404487E+24</c:v>
                </c:pt>
                <c:pt idx="217">
                  <c:v>6.4977649977311591E+24</c:v>
                </c:pt>
                <c:pt idx="218">
                  <c:v>6.3271954208201638E+24</c:v>
                </c:pt>
                <c:pt idx="219">
                  <c:v>6.1658504422375244E+24</c:v>
                </c:pt>
                <c:pt idx="220">
                  <c:v>6.0127832919391558E+24</c:v>
                </c:pt>
                <c:pt idx="221">
                  <c:v>5.8671858706548427E+24</c:v>
                </c:pt>
                <c:pt idx="222">
                  <c:v>5.728362924885993E+24</c:v>
                </c:pt>
                <c:pt idx="223">
                  <c:v>5.595711967217955E+24</c:v>
                </c:pt>
                <c:pt idx="224">
                  <c:v>5.4687074732647746E+24</c:v>
                </c:pt>
                <c:pt idx="225">
                  <c:v>5.3468883067378598E+24</c:v>
                </c:pt>
                <c:pt idx="226">
                  <c:v>5.2298476123015989E+24</c:v>
                </c:pt>
                <c:pt idx="227">
                  <c:v>5.1172246169444854E+24</c:v>
                </c:pt>
                <c:pt idx="228">
                  <c:v>5.0086979230994513E+24</c:v>
                </c:pt>
                <c:pt idx="229">
                  <c:v>4.9039799792072877E+24</c:v>
                </c:pt>
                <c:pt idx="230">
                  <c:v>4.8028124880634753E+24</c:v>
                </c:pt>
                <c:pt idx="231">
                  <c:v>4.7049625683374809E+24</c:v>
                </c:pt>
                <c:pt idx="232">
                  <c:v>4.61021952570938E+24</c:v>
                </c:pt>
                <c:pt idx="233">
                  <c:v>4.5183921210103114E+24</c:v>
                </c:pt>
                <c:pt idx="234">
                  <c:v>4.4293062463000888E+24</c:v>
                </c:pt>
                <c:pt idx="235">
                  <c:v>4.342802937898152E+24</c:v>
                </c:pt>
                <c:pt idx="236">
                  <c:v>4.2587366693890903E+24</c:v>
                </c:pt>
                <c:pt idx="237">
                  <c:v>4.176973878557485E+24</c:v>
                </c:pt>
                <c:pt idx="238">
                  <c:v>4.0973916908064482E+24</c:v>
                </c:pt>
                <c:pt idx="239">
                  <c:v>4.0198768084259135E+24</c:v>
                </c:pt>
                <c:pt idx="240">
                  <c:v>3.9443245405080791E+24</c:v>
                </c:pt>
                <c:pt idx="241">
                  <c:v>3.8706379526653785E+24</c:v>
                </c:pt>
                <c:pt idx="242">
                  <c:v>3.7987271192237654E+24</c:v>
                </c:pt>
                <c:pt idx="243">
                  <c:v>3.7285084634192016E+24</c:v>
                </c:pt>
                <c:pt idx="244">
                  <c:v>3.6599041734549141E+24</c:v>
                </c:pt>
                <c:pt idx="245">
                  <c:v>3.5928416841877889E+24</c:v>
                </c:pt>
                <c:pt idx="246">
                  <c:v>3.5272532157868751E+24</c:v>
                </c:pt>
                <c:pt idx="247">
                  <c:v>3.463075362010655E+24</c:v>
                </c:pt>
                <c:pt idx="248">
                  <c:v>3.4002487218336925E+24</c:v>
                </c:pt>
                <c:pt idx="249">
                  <c:v>3.3387175690584389E+24</c:v>
                </c:pt>
                <c:pt idx="250">
                  <c:v>3.2784295553067771E+24</c:v>
                </c:pt>
                <c:pt idx="251">
                  <c:v>3.2193354424243991E+24</c:v>
                </c:pt>
                <c:pt idx="252">
                  <c:v>3.1613888608705152E+24</c:v>
                </c:pt>
                <c:pt idx="253">
                  <c:v>3.1045460911224365E+24</c:v>
                </c:pt>
                <c:pt idx="254">
                  <c:v>3.0487658655134006E+24</c:v>
                </c:pt>
                <c:pt idx="255">
                  <c:v>2.9940091882536111E+24</c:v>
                </c:pt>
                <c:pt idx="256">
                  <c:v>2.940239171668366E+24</c:v>
                </c:pt>
                <c:pt idx="257">
                  <c:v>2.887420886930758E+24</c:v>
                </c:pt>
                <c:pt idx="258">
                  <c:v>2.8355212277762008E+24</c:v>
                </c:pt>
                <c:pt idx="259">
                  <c:v>2.7845087858670584E+24</c:v>
                </c:pt>
                <c:pt idx="260">
                  <c:v>2.7343537366323889E+24</c:v>
                </c:pt>
                <c:pt idx="261">
                  <c:v>2.6850277345437577E+24</c:v>
                </c:pt>
                <c:pt idx="262">
                  <c:v>2.6365038169063934E+24</c:v>
                </c:pt>
                <c:pt idx="263">
                  <c:v>2.5887563153480741E+24</c:v>
                </c:pt>
                <c:pt idx="264">
                  <c:v>2.541760774278292E+24</c:v>
                </c:pt>
                <c:pt idx="265">
                  <c:v>2.4954938756692111E+24</c:v>
                </c:pt>
                <c:pt idx="266">
                  <c:v>2.4499333695792223E+24</c:v>
                </c:pt>
                <c:pt idx="267">
                  <c:v>2.4050580099009164E+24</c:v>
                </c:pt>
                <c:pt idx="268">
                  <c:v>2.3608474948689986E+24</c:v>
                </c:pt>
                <c:pt idx="269">
                  <c:v>2.3172824119111827E+24</c:v>
                </c:pt>
                <c:pt idx="270">
                  <c:v>2.2743441864670616E+24</c:v>
                </c:pt>
                <c:pt idx="271">
                  <c:v>2.2320150344372343E+24</c:v>
                </c:pt>
                <c:pt idx="272">
                  <c:v>2.1902779179579993E+24</c:v>
                </c:pt>
                <c:pt idx="273">
                  <c:v>2.1491165042263731E+24</c:v>
                </c:pt>
                <c:pt idx="274">
                  <c:v>2.108515127126394E+24</c:v>
                </c:pt>
                <c:pt idx="275">
                  <c:v>2.0684587514310835E+24</c:v>
                </c:pt>
                <c:pt idx="276">
                  <c:v>2.0289329393753567E+24</c:v>
                </c:pt>
                <c:pt idx="277">
                  <c:v>1.9899238194138953E+24</c:v>
                </c:pt>
                <c:pt idx="278">
                  <c:v>1.9514180569948212E+24</c:v>
                </c:pt>
                <c:pt idx="279">
                  <c:v>1.9134028271950771E+24</c:v>
                </c:pt>
                <c:pt idx="280">
                  <c:v>1.8758657890769865E+24</c:v>
                </c:pt>
                <c:pt idx="281">
                  <c:v>1.8387950616377067E+24</c:v>
                </c:pt>
                <c:pt idx="282">
                  <c:v>1.8021792012342849E+24</c:v>
                </c:pt>
                <c:pt idx="283">
                  <c:v>1.7660071803770036E+24</c:v>
                </c:pt>
                <c:pt idx="284">
                  <c:v>1.7302683677926715E+24</c:v>
                </c:pt>
                <c:pt idx="285">
                  <c:v>1.6949525096676937E+24</c:v>
                </c:pt>
                <c:pt idx="286">
                  <c:v>1.6600497119881079E+24</c:v>
                </c:pt>
                <c:pt idx="287">
                  <c:v>1.6255504239005063E+24</c:v>
                </c:pt>
                <c:pt idx="288">
                  <c:v>1.5914454220238199E+24</c:v>
                </c:pt>
                <c:pt idx="289">
                  <c:v>1.5577257956475046E+24</c:v>
                </c:pt>
                <c:pt idx="290">
                  <c:v>1.5243829327566941E+24</c:v>
                </c:pt>
                <c:pt idx="291">
                  <c:v>1.4914085068294937E+24</c:v>
                </c:pt>
                <c:pt idx="292">
                  <c:v>1.4587944643557803E+24</c:v>
                </c:pt>
                <c:pt idx="293">
                  <c:v>1.4265330130306984E+24</c:v>
                </c:pt>
                <c:pt idx="294">
                  <c:v>1.3946166105795603E+24</c:v>
                </c:pt>
                <c:pt idx="295">
                  <c:v>1.3630379541740512E+24</c:v>
                </c:pt>
                <c:pt idx="296">
                  <c:v>1.3317899704025967E+24</c:v>
                </c:pt>
                <c:pt idx="297">
                  <c:v>1.3008658057604247E+24</c:v>
                </c:pt>
                <c:pt idx="298">
                  <c:v>1.2702588176273442E+24</c:v>
                </c:pt>
                <c:pt idx="299">
                  <c:v>1.2399625657035273E+24</c:v>
                </c:pt>
                <c:pt idx="300">
                  <c:v>1.2099708038756811E+24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2016"/>
        <c:axId val="171432408"/>
      </c:scatterChart>
      <c:valAx>
        <c:axId val="171432016"/>
        <c:scaling>
          <c:orientation val="minMax"/>
          <c:max val="6.0000000000000019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Distance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(Meters)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313952086155054"/>
              <c:y val="0.9308761384685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2408"/>
        <c:crosses val="autoZero"/>
        <c:crossBetween val="midCat"/>
        <c:majorUnit val="2.0000000000000005E-3"/>
      </c:valAx>
      <c:valAx>
        <c:axId val="1714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Voltage</a:t>
                </a:r>
                <a:r>
                  <a:rPr lang="en-US" sz="2000" baseline="0">
                    <a:solidFill>
                      <a:sysClr val="windowText" lastClr="000000"/>
                    </a:solidFill>
                  </a:rPr>
                  <a:t> (Volts)</a:t>
                </a:r>
                <a:endParaRPr lang="en-US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2016"/>
        <c:crosses val="autoZero"/>
        <c:crossBetween val="midCat"/>
        <c:majorUnit val="2E+24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 u="sng" baseline="0">
                <a:solidFill>
                  <a:schemeClr val="tx1"/>
                </a:solidFill>
              </a:rPr>
              <a:t>Magnetic Field Around Cathode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'Lorentz Force'!$D$8:$D$308</c:f>
              <c:numCache>
                <c:formatCode>0.0E+00</c:formatCode>
                <c:ptCount val="301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6.0000000000000008E-5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3.0000000000000003E-4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5.4000000000000012E-4</c:v>
                </c:pt>
                <c:pt idx="28">
                  <c:v>5.6000000000000017E-4</c:v>
                </c:pt>
                <c:pt idx="29">
                  <c:v>5.8000000000000022E-4</c:v>
                </c:pt>
                <c:pt idx="30">
                  <c:v>6.0000000000000027E-4</c:v>
                </c:pt>
                <c:pt idx="31">
                  <c:v>6.2000000000000033E-4</c:v>
                </c:pt>
                <c:pt idx="32">
                  <c:v>6.4000000000000038E-4</c:v>
                </c:pt>
                <c:pt idx="33">
                  <c:v>6.6000000000000043E-4</c:v>
                </c:pt>
                <c:pt idx="34">
                  <c:v>6.8000000000000048E-4</c:v>
                </c:pt>
                <c:pt idx="35">
                  <c:v>7.0000000000000053E-4</c:v>
                </c:pt>
                <c:pt idx="36">
                  <c:v>7.2000000000000059E-4</c:v>
                </c:pt>
                <c:pt idx="37">
                  <c:v>7.4000000000000064E-4</c:v>
                </c:pt>
                <c:pt idx="38">
                  <c:v>7.6000000000000069E-4</c:v>
                </c:pt>
                <c:pt idx="39">
                  <c:v>7.8000000000000074E-4</c:v>
                </c:pt>
                <c:pt idx="40">
                  <c:v>8.000000000000008E-4</c:v>
                </c:pt>
                <c:pt idx="41">
                  <c:v>8.2000000000000085E-4</c:v>
                </c:pt>
                <c:pt idx="42">
                  <c:v>8.400000000000009E-4</c:v>
                </c:pt>
                <c:pt idx="43">
                  <c:v>8.6000000000000095E-4</c:v>
                </c:pt>
                <c:pt idx="44">
                  <c:v>8.8000000000000101E-4</c:v>
                </c:pt>
                <c:pt idx="45">
                  <c:v>9.0000000000000106E-4</c:v>
                </c:pt>
                <c:pt idx="46">
                  <c:v>9.2000000000000111E-4</c:v>
                </c:pt>
                <c:pt idx="47">
                  <c:v>9.4000000000000116E-4</c:v>
                </c:pt>
                <c:pt idx="48">
                  <c:v>9.6000000000000122E-4</c:v>
                </c:pt>
                <c:pt idx="49">
                  <c:v>9.8000000000000127E-4</c:v>
                </c:pt>
                <c:pt idx="50">
                  <c:v>1.0000000000000013E-3</c:v>
                </c:pt>
                <c:pt idx="51">
                  <c:v>1.0200000000000014E-3</c:v>
                </c:pt>
                <c:pt idx="52">
                  <c:v>1.0400000000000014E-3</c:v>
                </c:pt>
                <c:pt idx="53">
                  <c:v>1.0600000000000015E-3</c:v>
                </c:pt>
                <c:pt idx="54">
                  <c:v>1.0800000000000015E-3</c:v>
                </c:pt>
                <c:pt idx="55">
                  <c:v>1.1000000000000016E-3</c:v>
                </c:pt>
                <c:pt idx="56">
                  <c:v>1.1200000000000016E-3</c:v>
                </c:pt>
                <c:pt idx="57">
                  <c:v>1.1400000000000017E-3</c:v>
                </c:pt>
                <c:pt idx="58">
                  <c:v>1.1600000000000017E-3</c:v>
                </c:pt>
                <c:pt idx="59">
                  <c:v>1.1800000000000018E-3</c:v>
                </c:pt>
                <c:pt idx="60">
                  <c:v>1.2000000000000018E-3</c:v>
                </c:pt>
                <c:pt idx="61">
                  <c:v>1.2200000000000019E-3</c:v>
                </c:pt>
                <c:pt idx="62">
                  <c:v>1.240000000000002E-3</c:v>
                </c:pt>
                <c:pt idx="63">
                  <c:v>1.260000000000002E-3</c:v>
                </c:pt>
                <c:pt idx="64">
                  <c:v>1.2800000000000021E-3</c:v>
                </c:pt>
                <c:pt idx="65">
                  <c:v>1.3000000000000021E-3</c:v>
                </c:pt>
                <c:pt idx="66">
                  <c:v>1.3200000000000022E-3</c:v>
                </c:pt>
                <c:pt idx="67">
                  <c:v>1.3400000000000022E-3</c:v>
                </c:pt>
                <c:pt idx="68">
                  <c:v>1.3600000000000023E-3</c:v>
                </c:pt>
                <c:pt idx="69">
                  <c:v>1.3800000000000023E-3</c:v>
                </c:pt>
                <c:pt idx="70">
                  <c:v>1.4000000000000024E-3</c:v>
                </c:pt>
                <c:pt idx="71">
                  <c:v>1.4200000000000024E-3</c:v>
                </c:pt>
                <c:pt idx="72">
                  <c:v>1.4400000000000025E-3</c:v>
                </c:pt>
                <c:pt idx="73">
                  <c:v>1.4600000000000025E-3</c:v>
                </c:pt>
                <c:pt idx="74">
                  <c:v>1.4800000000000026E-3</c:v>
                </c:pt>
                <c:pt idx="75">
                  <c:v>1.5000000000000026E-3</c:v>
                </c:pt>
                <c:pt idx="76">
                  <c:v>1.5200000000000027E-3</c:v>
                </c:pt>
                <c:pt idx="77">
                  <c:v>1.5400000000000027E-3</c:v>
                </c:pt>
                <c:pt idx="78">
                  <c:v>1.5600000000000028E-3</c:v>
                </c:pt>
                <c:pt idx="79">
                  <c:v>1.5800000000000028E-3</c:v>
                </c:pt>
                <c:pt idx="80">
                  <c:v>1.6000000000000029E-3</c:v>
                </c:pt>
                <c:pt idx="81">
                  <c:v>1.6200000000000029E-3</c:v>
                </c:pt>
                <c:pt idx="82">
                  <c:v>1.640000000000003E-3</c:v>
                </c:pt>
                <c:pt idx="83">
                  <c:v>1.6600000000000031E-3</c:v>
                </c:pt>
                <c:pt idx="84">
                  <c:v>1.6800000000000031E-3</c:v>
                </c:pt>
                <c:pt idx="85">
                  <c:v>1.7000000000000032E-3</c:v>
                </c:pt>
                <c:pt idx="86">
                  <c:v>1.7200000000000032E-3</c:v>
                </c:pt>
                <c:pt idx="87">
                  <c:v>1.7400000000000033E-3</c:v>
                </c:pt>
                <c:pt idx="88">
                  <c:v>1.7600000000000033E-3</c:v>
                </c:pt>
                <c:pt idx="89">
                  <c:v>1.7800000000000034E-3</c:v>
                </c:pt>
                <c:pt idx="90">
                  <c:v>1.8000000000000034E-3</c:v>
                </c:pt>
                <c:pt idx="91">
                  <c:v>1.8200000000000035E-3</c:v>
                </c:pt>
                <c:pt idx="92">
                  <c:v>1.8400000000000035E-3</c:v>
                </c:pt>
                <c:pt idx="93">
                  <c:v>1.8600000000000036E-3</c:v>
                </c:pt>
                <c:pt idx="94">
                  <c:v>1.8800000000000036E-3</c:v>
                </c:pt>
                <c:pt idx="95">
                  <c:v>1.9000000000000037E-3</c:v>
                </c:pt>
                <c:pt idx="96">
                  <c:v>1.9200000000000037E-3</c:v>
                </c:pt>
                <c:pt idx="97">
                  <c:v>1.9400000000000038E-3</c:v>
                </c:pt>
                <c:pt idx="98">
                  <c:v>1.9600000000000038E-3</c:v>
                </c:pt>
                <c:pt idx="99">
                  <c:v>1.9800000000000039E-3</c:v>
                </c:pt>
                <c:pt idx="100">
                  <c:v>2.0000000000000039E-3</c:v>
                </c:pt>
                <c:pt idx="101">
                  <c:v>2.020000000000004E-3</c:v>
                </c:pt>
                <c:pt idx="102">
                  <c:v>2.040000000000004E-3</c:v>
                </c:pt>
                <c:pt idx="103">
                  <c:v>2.0600000000000041E-3</c:v>
                </c:pt>
                <c:pt idx="104">
                  <c:v>2.0800000000000042E-3</c:v>
                </c:pt>
                <c:pt idx="105">
                  <c:v>2.1000000000000042E-3</c:v>
                </c:pt>
                <c:pt idx="106">
                  <c:v>2.1200000000000043E-3</c:v>
                </c:pt>
                <c:pt idx="107">
                  <c:v>2.1400000000000043E-3</c:v>
                </c:pt>
                <c:pt idx="108">
                  <c:v>2.1600000000000044E-3</c:v>
                </c:pt>
                <c:pt idx="109">
                  <c:v>2.1800000000000044E-3</c:v>
                </c:pt>
                <c:pt idx="110">
                  <c:v>2.2000000000000045E-3</c:v>
                </c:pt>
                <c:pt idx="111">
                  <c:v>2.2200000000000045E-3</c:v>
                </c:pt>
                <c:pt idx="112">
                  <c:v>2.2400000000000046E-3</c:v>
                </c:pt>
                <c:pt idx="113">
                  <c:v>2.2600000000000046E-3</c:v>
                </c:pt>
                <c:pt idx="114">
                  <c:v>2.2800000000000047E-3</c:v>
                </c:pt>
                <c:pt idx="115">
                  <c:v>2.3000000000000047E-3</c:v>
                </c:pt>
                <c:pt idx="116">
                  <c:v>2.3200000000000048E-3</c:v>
                </c:pt>
                <c:pt idx="117">
                  <c:v>2.3400000000000048E-3</c:v>
                </c:pt>
                <c:pt idx="118">
                  <c:v>2.3600000000000049E-3</c:v>
                </c:pt>
                <c:pt idx="119">
                  <c:v>2.3800000000000049E-3</c:v>
                </c:pt>
                <c:pt idx="120">
                  <c:v>2.400000000000005E-3</c:v>
                </c:pt>
                <c:pt idx="121">
                  <c:v>2.420000000000005E-3</c:v>
                </c:pt>
                <c:pt idx="122">
                  <c:v>2.4400000000000051E-3</c:v>
                </c:pt>
                <c:pt idx="123">
                  <c:v>2.4600000000000052E-3</c:v>
                </c:pt>
                <c:pt idx="124">
                  <c:v>2.4800000000000052E-3</c:v>
                </c:pt>
                <c:pt idx="125">
                  <c:v>2.5000000000000053E-3</c:v>
                </c:pt>
                <c:pt idx="126">
                  <c:v>2.5200000000000053E-3</c:v>
                </c:pt>
                <c:pt idx="127">
                  <c:v>2.5400000000000054E-3</c:v>
                </c:pt>
                <c:pt idx="128">
                  <c:v>2.5600000000000054E-3</c:v>
                </c:pt>
                <c:pt idx="129">
                  <c:v>2.5800000000000055E-3</c:v>
                </c:pt>
                <c:pt idx="130">
                  <c:v>2.6000000000000055E-3</c:v>
                </c:pt>
                <c:pt idx="131">
                  <c:v>2.6200000000000056E-3</c:v>
                </c:pt>
                <c:pt idx="132">
                  <c:v>2.6400000000000056E-3</c:v>
                </c:pt>
                <c:pt idx="133">
                  <c:v>2.6600000000000057E-3</c:v>
                </c:pt>
                <c:pt idx="134">
                  <c:v>2.6800000000000057E-3</c:v>
                </c:pt>
                <c:pt idx="135">
                  <c:v>2.7000000000000058E-3</c:v>
                </c:pt>
                <c:pt idx="136">
                  <c:v>2.7200000000000058E-3</c:v>
                </c:pt>
                <c:pt idx="137">
                  <c:v>2.7400000000000059E-3</c:v>
                </c:pt>
                <c:pt idx="138">
                  <c:v>2.7600000000000059E-3</c:v>
                </c:pt>
                <c:pt idx="139">
                  <c:v>2.780000000000006E-3</c:v>
                </c:pt>
                <c:pt idx="140">
                  <c:v>2.800000000000006E-3</c:v>
                </c:pt>
                <c:pt idx="141">
                  <c:v>2.8200000000000061E-3</c:v>
                </c:pt>
                <c:pt idx="142">
                  <c:v>2.8400000000000061E-3</c:v>
                </c:pt>
                <c:pt idx="143">
                  <c:v>2.8600000000000062E-3</c:v>
                </c:pt>
                <c:pt idx="144">
                  <c:v>2.8800000000000063E-3</c:v>
                </c:pt>
                <c:pt idx="145">
                  <c:v>2.9000000000000063E-3</c:v>
                </c:pt>
                <c:pt idx="146">
                  <c:v>2.9200000000000064E-3</c:v>
                </c:pt>
                <c:pt idx="147">
                  <c:v>2.9400000000000064E-3</c:v>
                </c:pt>
                <c:pt idx="148">
                  <c:v>2.9600000000000065E-3</c:v>
                </c:pt>
                <c:pt idx="149">
                  <c:v>2.9800000000000065E-3</c:v>
                </c:pt>
                <c:pt idx="150">
                  <c:v>3.0000000000000066E-3</c:v>
                </c:pt>
                <c:pt idx="151">
                  <c:v>3.0200000000000066E-3</c:v>
                </c:pt>
                <c:pt idx="152">
                  <c:v>3.0400000000000067E-3</c:v>
                </c:pt>
                <c:pt idx="153">
                  <c:v>3.0600000000000067E-3</c:v>
                </c:pt>
                <c:pt idx="154">
                  <c:v>3.0800000000000068E-3</c:v>
                </c:pt>
                <c:pt idx="155">
                  <c:v>3.1000000000000068E-3</c:v>
                </c:pt>
                <c:pt idx="156">
                  <c:v>3.1200000000000069E-3</c:v>
                </c:pt>
                <c:pt idx="157">
                  <c:v>3.1400000000000069E-3</c:v>
                </c:pt>
                <c:pt idx="158">
                  <c:v>3.160000000000007E-3</c:v>
                </c:pt>
                <c:pt idx="159">
                  <c:v>3.180000000000007E-3</c:v>
                </c:pt>
                <c:pt idx="160">
                  <c:v>3.2000000000000071E-3</c:v>
                </c:pt>
                <c:pt idx="161">
                  <c:v>3.2200000000000071E-3</c:v>
                </c:pt>
                <c:pt idx="162">
                  <c:v>3.2400000000000072E-3</c:v>
                </c:pt>
                <c:pt idx="163">
                  <c:v>3.2600000000000072E-3</c:v>
                </c:pt>
                <c:pt idx="164">
                  <c:v>3.2800000000000073E-3</c:v>
                </c:pt>
                <c:pt idx="165">
                  <c:v>3.3000000000000074E-3</c:v>
                </c:pt>
                <c:pt idx="166">
                  <c:v>3.3200000000000074E-3</c:v>
                </c:pt>
                <c:pt idx="167">
                  <c:v>3.3400000000000075E-3</c:v>
                </c:pt>
                <c:pt idx="168">
                  <c:v>3.3600000000000075E-3</c:v>
                </c:pt>
                <c:pt idx="169">
                  <c:v>3.3800000000000076E-3</c:v>
                </c:pt>
                <c:pt idx="170">
                  <c:v>3.4000000000000076E-3</c:v>
                </c:pt>
                <c:pt idx="171">
                  <c:v>3.4200000000000077E-3</c:v>
                </c:pt>
                <c:pt idx="172">
                  <c:v>3.4400000000000077E-3</c:v>
                </c:pt>
                <c:pt idx="173">
                  <c:v>3.4600000000000078E-3</c:v>
                </c:pt>
                <c:pt idx="174">
                  <c:v>3.4800000000000078E-3</c:v>
                </c:pt>
                <c:pt idx="175">
                  <c:v>3.5000000000000079E-3</c:v>
                </c:pt>
                <c:pt idx="176">
                  <c:v>3.5200000000000079E-3</c:v>
                </c:pt>
                <c:pt idx="177">
                  <c:v>3.540000000000008E-3</c:v>
                </c:pt>
                <c:pt idx="178">
                  <c:v>3.560000000000008E-3</c:v>
                </c:pt>
                <c:pt idx="179">
                  <c:v>3.5800000000000081E-3</c:v>
                </c:pt>
                <c:pt idx="180">
                  <c:v>3.6000000000000081E-3</c:v>
                </c:pt>
                <c:pt idx="181">
                  <c:v>3.6200000000000082E-3</c:v>
                </c:pt>
                <c:pt idx="182">
                  <c:v>3.6400000000000082E-3</c:v>
                </c:pt>
                <c:pt idx="183">
                  <c:v>3.6600000000000083E-3</c:v>
                </c:pt>
                <c:pt idx="184">
                  <c:v>3.6800000000000084E-3</c:v>
                </c:pt>
                <c:pt idx="185">
                  <c:v>3.7000000000000084E-3</c:v>
                </c:pt>
                <c:pt idx="186">
                  <c:v>3.7200000000000085E-3</c:v>
                </c:pt>
                <c:pt idx="187">
                  <c:v>3.7400000000000085E-3</c:v>
                </c:pt>
                <c:pt idx="188">
                  <c:v>3.7600000000000086E-3</c:v>
                </c:pt>
                <c:pt idx="189">
                  <c:v>3.7800000000000086E-3</c:v>
                </c:pt>
                <c:pt idx="190">
                  <c:v>3.8000000000000087E-3</c:v>
                </c:pt>
                <c:pt idx="191">
                  <c:v>3.8200000000000087E-3</c:v>
                </c:pt>
                <c:pt idx="192">
                  <c:v>3.8400000000000088E-3</c:v>
                </c:pt>
                <c:pt idx="193">
                  <c:v>3.8600000000000088E-3</c:v>
                </c:pt>
                <c:pt idx="194">
                  <c:v>3.8800000000000089E-3</c:v>
                </c:pt>
                <c:pt idx="195">
                  <c:v>3.9000000000000089E-3</c:v>
                </c:pt>
                <c:pt idx="196">
                  <c:v>3.9200000000000085E-3</c:v>
                </c:pt>
                <c:pt idx="197">
                  <c:v>3.9400000000000086E-3</c:v>
                </c:pt>
                <c:pt idx="198">
                  <c:v>3.9600000000000087E-3</c:v>
                </c:pt>
                <c:pt idx="199">
                  <c:v>3.9800000000000087E-3</c:v>
                </c:pt>
                <c:pt idx="200">
                  <c:v>4.0000000000000088E-3</c:v>
                </c:pt>
                <c:pt idx="201">
                  <c:v>4.0200000000000088E-3</c:v>
                </c:pt>
                <c:pt idx="202">
                  <c:v>4.0400000000000089E-3</c:v>
                </c:pt>
                <c:pt idx="203">
                  <c:v>4.0600000000000089E-3</c:v>
                </c:pt>
                <c:pt idx="204">
                  <c:v>4.080000000000009E-3</c:v>
                </c:pt>
                <c:pt idx="205">
                  <c:v>4.100000000000009E-3</c:v>
                </c:pt>
                <c:pt idx="206">
                  <c:v>4.1200000000000091E-3</c:v>
                </c:pt>
                <c:pt idx="207">
                  <c:v>4.1400000000000091E-3</c:v>
                </c:pt>
                <c:pt idx="208">
                  <c:v>4.1600000000000092E-3</c:v>
                </c:pt>
                <c:pt idx="209">
                  <c:v>4.1800000000000092E-3</c:v>
                </c:pt>
                <c:pt idx="210">
                  <c:v>4.2000000000000093E-3</c:v>
                </c:pt>
                <c:pt idx="211">
                  <c:v>4.2200000000000093E-3</c:v>
                </c:pt>
                <c:pt idx="212">
                  <c:v>4.2400000000000094E-3</c:v>
                </c:pt>
                <c:pt idx="213">
                  <c:v>4.2600000000000094E-3</c:v>
                </c:pt>
                <c:pt idx="214">
                  <c:v>4.2800000000000095E-3</c:v>
                </c:pt>
                <c:pt idx="215">
                  <c:v>4.3000000000000095E-3</c:v>
                </c:pt>
                <c:pt idx="216">
                  <c:v>4.3200000000000096E-3</c:v>
                </c:pt>
                <c:pt idx="217">
                  <c:v>4.3400000000000096E-3</c:v>
                </c:pt>
                <c:pt idx="218">
                  <c:v>4.3600000000000097E-3</c:v>
                </c:pt>
                <c:pt idx="219">
                  <c:v>4.3800000000000098E-3</c:v>
                </c:pt>
                <c:pt idx="220">
                  <c:v>4.4000000000000098E-3</c:v>
                </c:pt>
                <c:pt idx="221">
                  <c:v>4.4200000000000099E-3</c:v>
                </c:pt>
                <c:pt idx="222">
                  <c:v>4.4400000000000099E-3</c:v>
                </c:pt>
                <c:pt idx="223">
                  <c:v>4.46000000000001E-3</c:v>
                </c:pt>
                <c:pt idx="224">
                  <c:v>4.48000000000001E-3</c:v>
                </c:pt>
                <c:pt idx="225">
                  <c:v>4.5000000000000101E-3</c:v>
                </c:pt>
                <c:pt idx="226">
                  <c:v>4.5200000000000101E-3</c:v>
                </c:pt>
                <c:pt idx="227">
                  <c:v>4.5400000000000102E-3</c:v>
                </c:pt>
                <c:pt idx="228">
                  <c:v>4.5600000000000102E-3</c:v>
                </c:pt>
                <c:pt idx="229">
                  <c:v>4.5800000000000103E-3</c:v>
                </c:pt>
                <c:pt idx="230">
                  <c:v>4.6000000000000103E-3</c:v>
                </c:pt>
                <c:pt idx="231">
                  <c:v>4.6200000000000104E-3</c:v>
                </c:pt>
                <c:pt idx="232">
                  <c:v>4.6400000000000104E-3</c:v>
                </c:pt>
                <c:pt idx="233">
                  <c:v>4.6600000000000105E-3</c:v>
                </c:pt>
                <c:pt idx="234">
                  <c:v>4.6800000000000105E-3</c:v>
                </c:pt>
                <c:pt idx="235">
                  <c:v>4.7000000000000106E-3</c:v>
                </c:pt>
                <c:pt idx="236">
                  <c:v>4.7200000000000106E-3</c:v>
                </c:pt>
                <c:pt idx="237">
                  <c:v>4.7400000000000107E-3</c:v>
                </c:pt>
                <c:pt idx="238">
                  <c:v>4.7600000000000108E-3</c:v>
                </c:pt>
                <c:pt idx="239">
                  <c:v>4.7800000000000108E-3</c:v>
                </c:pt>
                <c:pt idx="240">
                  <c:v>4.8000000000000109E-3</c:v>
                </c:pt>
                <c:pt idx="241">
                  <c:v>4.8200000000000109E-3</c:v>
                </c:pt>
                <c:pt idx="242">
                  <c:v>4.840000000000011E-3</c:v>
                </c:pt>
                <c:pt idx="243">
                  <c:v>4.860000000000011E-3</c:v>
                </c:pt>
                <c:pt idx="244">
                  <c:v>4.8800000000000111E-3</c:v>
                </c:pt>
                <c:pt idx="245">
                  <c:v>4.9000000000000111E-3</c:v>
                </c:pt>
                <c:pt idx="246">
                  <c:v>4.9200000000000112E-3</c:v>
                </c:pt>
                <c:pt idx="247">
                  <c:v>4.9400000000000112E-3</c:v>
                </c:pt>
                <c:pt idx="248">
                  <c:v>4.9600000000000113E-3</c:v>
                </c:pt>
                <c:pt idx="249">
                  <c:v>4.9800000000000113E-3</c:v>
                </c:pt>
                <c:pt idx="250">
                  <c:v>5.0000000000000114E-3</c:v>
                </c:pt>
                <c:pt idx="251">
                  <c:v>5.0200000000000114E-3</c:v>
                </c:pt>
                <c:pt idx="252">
                  <c:v>5.0400000000000115E-3</c:v>
                </c:pt>
                <c:pt idx="253">
                  <c:v>5.0600000000000115E-3</c:v>
                </c:pt>
                <c:pt idx="254">
                  <c:v>5.0800000000000116E-3</c:v>
                </c:pt>
                <c:pt idx="255">
                  <c:v>5.1000000000000116E-3</c:v>
                </c:pt>
                <c:pt idx="256">
                  <c:v>5.1200000000000117E-3</c:v>
                </c:pt>
                <c:pt idx="257">
                  <c:v>5.1400000000000117E-3</c:v>
                </c:pt>
                <c:pt idx="258">
                  <c:v>5.1600000000000118E-3</c:v>
                </c:pt>
                <c:pt idx="259">
                  <c:v>5.1800000000000119E-3</c:v>
                </c:pt>
                <c:pt idx="260">
                  <c:v>5.2000000000000119E-3</c:v>
                </c:pt>
                <c:pt idx="261">
                  <c:v>5.220000000000012E-3</c:v>
                </c:pt>
                <c:pt idx="262">
                  <c:v>5.240000000000012E-3</c:v>
                </c:pt>
                <c:pt idx="263">
                  <c:v>5.2600000000000121E-3</c:v>
                </c:pt>
                <c:pt idx="264">
                  <c:v>5.2800000000000121E-3</c:v>
                </c:pt>
                <c:pt idx="265">
                  <c:v>5.3000000000000122E-3</c:v>
                </c:pt>
                <c:pt idx="266">
                  <c:v>5.3200000000000122E-3</c:v>
                </c:pt>
                <c:pt idx="267">
                  <c:v>5.3400000000000123E-3</c:v>
                </c:pt>
                <c:pt idx="268">
                  <c:v>5.3600000000000123E-3</c:v>
                </c:pt>
                <c:pt idx="269">
                  <c:v>5.3800000000000124E-3</c:v>
                </c:pt>
                <c:pt idx="270">
                  <c:v>5.4000000000000124E-3</c:v>
                </c:pt>
                <c:pt idx="271">
                  <c:v>5.4200000000000125E-3</c:v>
                </c:pt>
                <c:pt idx="272">
                  <c:v>5.4400000000000125E-3</c:v>
                </c:pt>
                <c:pt idx="273">
                  <c:v>5.4600000000000126E-3</c:v>
                </c:pt>
                <c:pt idx="274">
                  <c:v>5.4800000000000126E-3</c:v>
                </c:pt>
                <c:pt idx="275">
                  <c:v>5.5000000000000127E-3</c:v>
                </c:pt>
                <c:pt idx="276">
                  <c:v>5.5200000000000127E-3</c:v>
                </c:pt>
                <c:pt idx="277">
                  <c:v>5.5400000000000128E-3</c:v>
                </c:pt>
                <c:pt idx="278">
                  <c:v>5.5600000000000128E-3</c:v>
                </c:pt>
                <c:pt idx="279">
                  <c:v>5.5800000000000129E-3</c:v>
                </c:pt>
                <c:pt idx="280">
                  <c:v>5.600000000000013E-3</c:v>
                </c:pt>
                <c:pt idx="281">
                  <c:v>5.620000000000013E-3</c:v>
                </c:pt>
                <c:pt idx="282">
                  <c:v>5.6400000000000131E-3</c:v>
                </c:pt>
                <c:pt idx="283">
                  <c:v>5.6600000000000131E-3</c:v>
                </c:pt>
                <c:pt idx="284">
                  <c:v>5.6800000000000132E-3</c:v>
                </c:pt>
                <c:pt idx="285">
                  <c:v>5.7000000000000132E-3</c:v>
                </c:pt>
                <c:pt idx="286">
                  <c:v>5.7200000000000133E-3</c:v>
                </c:pt>
                <c:pt idx="287">
                  <c:v>5.7400000000000133E-3</c:v>
                </c:pt>
                <c:pt idx="288">
                  <c:v>5.7600000000000134E-3</c:v>
                </c:pt>
                <c:pt idx="289">
                  <c:v>5.7800000000000134E-3</c:v>
                </c:pt>
                <c:pt idx="290">
                  <c:v>5.8000000000000135E-3</c:v>
                </c:pt>
                <c:pt idx="291">
                  <c:v>5.8200000000000135E-3</c:v>
                </c:pt>
                <c:pt idx="292">
                  <c:v>5.8400000000000136E-3</c:v>
                </c:pt>
                <c:pt idx="293">
                  <c:v>5.8600000000000136E-3</c:v>
                </c:pt>
                <c:pt idx="294">
                  <c:v>5.8800000000000137E-3</c:v>
                </c:pt>
                <c:pt idx="295">
                  <c:v>5.9000000000000137E-3</c:v>
                </c:pt>
                <c:pt idx="296">
                  <c:v>5.9200000000000138E-3</c:v>
                </c:pt>
                <c:pt idx="297">
                  <c:v>5.9400000000000138E-3</c:v>
                </c:pt>
                <c:pt idx="298">
                  <c:v>5.9600000000000139E-3</c:v>
                </c:pt>
                <c:pt idx="299">
                  <c:v>5.980000000000014E-3</c:v>
                </c:pt>
                <c:pt idx="300">
                  <c:v>6.000000000000014E-3</c:v>
                </c:pt>
              </c:numCache>
            </c:numRef>
          </c:xVal>
          <c:yVal>
            <c:numRef>
              <c:f>'Lorentz Force'!$H$8:$H$308</c:f>
              <c:numCache>
                <c:formatCode>0.0</c:formatCode>
                <c:ptCount val="301"/>
                <c:pt idx="0">
                  <c:v>14.99991571031763</c:v>
                </c:pt>
                <c:pt idx="1">
                  <c:v>15.151430010421851</c:v>
                </c:pt>
                <c:pt idx="2">
                  <c:v>15.306036439099625</c:v>
                </c:pt>
                <c:pt idx="3">
                  <c:v>15.463830629193435</c:v>
                </c:pt>
                <c:pt idx="4">
                  <c:v>15.624912198247532</c:v>
                </c:pt>
                <c:pt idx="5">
                  <c:v>15.789384958229087</c:v>
                </c:pt>
                <c:pt idx="6">
                  <c:v>15.957357138635778</c:v>
                </c:pt>
                <c:pt idx="7">
                  <c:v>16.128941623997452</c:v>
                </c:pt>
                <c:pt idx="8">
                  <c:v>16.304256206866992</c:v>
                </c:pt>
                <c:pt idx="9">
                  <c:v>16.483423857491903</c:v>
                </c:pt>
                <c:pt idx="10">
                  <c:v>16.666573011464035</c:v>
                </c:pt>
                <c:pt idx="11">
                  <c:v>16.853837876761386</c:v>
                </c:pt>
                <c:pt idx="12">
                  <c:v>17.045358761724582</c:v>
                </c:pt>
                <c:pt idx="13">
                  <c:v>17.24128242565245</c:v>
                </c:pt>
                <c:pt idx="14">
                  <c:v>17.441762453857713</c:v>
                </c:pt>
                <c:pt idx="15">
                  <c:v>17.646959659197211</c:v>
                </c:pt>
                <c:pt idx="16">
                  <c:v>17.857042512282895</c:v>
                </c:pt>
                <c:pt idx="17">
                  <c:v>18.072187602792326</c:v>
                </c:pt>
                <c:pt idx="18">
                  <c:v>18.292580134533697</c:v>
                </c:pt>
                <c:pt idx="19">
                  <c:v>18.518414457182264</c:v>
                </c:pt>
                <c:pt idx="20">
                  <c:v>18.749894637897039</c:v>
                </c:pt>
                <c:pt idx="21">
                  <c:v>18.987235076351432</c:v>
                </c:pt>
                <c:pt idx="22">
                  <c:v>19.23066116707389</c:v>
                </c:pt>
                <c:pt idx="23">
                  <c:v>19.480410013399521</c:v>
                </c:pt>
                <c:pt idx="24">
                  <c:v>19.736731197786359</c:v>
                </c:pt>
                <c:pt idx="25">
                  <c:v>19.999887613756844</c:v>
                </c:pt>
                <c:pt idx="26">
                  <c:v>20.270156365294095</c:v>
                </c:pt>
                <c:pt idx="27">
                  <c:v>20.547829740161141</c:v>
                </c:pt>
                <c:pt idx="28">
                  <c:v>20.833216264330044</c:v>
                </c:pt>
                <c:pt idx="29">
                  <c:v>21.126641845517796</c:v>
                </c:pt>
                <c:pt idx="30">
                  <c:v>21.428451014739476</c:v>
                </c:pt>
                <c:pt idx="31">
                  <c:v>21.739008275822655</c:v>
                </c:pt>
                <c:pt idx="32">
                  <c:v>22.058699573996524</c:v>
                </c:pt>
                <c:pt idx="33">
                  <c:v>22.387933895996472</c:v>
                </c:pt>
                <c:pt idx="34">
                  <c:v>22.727145015632786</c:v>
                </c:pt>
                <c:pt idx="35">
                  <c:v>23.076793400488672</c:v>
                </c:pt>
                <c:pt idx="36">
                  <c:v>23.437368297371311</c:v>
                </c:pt>
                <c:pt idx="37">
                  <c:v>23.809390016377204</c:v>
                </c:pt>
                <c:pt idx="38">
                  <c:v>24.193412435996194</c:v>
                </c:pt>
                <c:pt idx="39">
                  <c:v>24.590025754619084</c:v>
                </c:pt>
                <c:pt idx="40">
                  <c:v>24.999859517196068</c:v>
                </c:pt>
                <c:pt idx="41">
                  <c:v>25.423585949690917</c:v>
                </c:pt>
                <c:pt idx="42">
                  <c:v>25.861923638478693</c:v>
                </c:pt>
                <c:pt idx="43">
                  <c:v>26.315641597048497</c:v>
                </c:pt>
                <c:pt idx="44">
                  <c:v>26.785563768424367</c:v>
                </c:pt>
                <c:pt idx="45">
                  <c:v>27.272574018759357</c:v>
                </c:pt>
                <c:pt idx="46">
                  <c:v>27.777621685773418</c:v>
                </c:pt>
                <c:pt idx="47">
                  <c:v>28.301727755316314</c:v>
                </c:pt>
                <c:pt idx="48">
                  <c:v>28.845991750610864</c:v>
                </c:pt>
                <c:pt idx="49">
                  <c:v>29.411599431995391</c:v>
                </c:pt>
                <c:pt idx="50">
                  <c:v>29.999831420635303</c:v>
                </c:pt>
                <c:pt idx="51">
                  <c:v>30.612072878199292</c:v>
                </c:pt>
                <c:pt idx="52">
                  <c:v>31.249824396495111</c:v>
                </c:pt>
                <c:pt idx="53">
                  <c:v>31.914714277271607</c:v>
                </c:pt>
                <c:pt idx="54">
                  <c:v>32.608512413734033</c:v>
                </c:pt>
                <c:pt idx="55">
                  <c:v>33.333146022928126</c:v>
                </c:pt>
                <c:pt idx="56">
                  <c:v>34.090717523449229</c:v>
                </c:pt>
                <c:pt idx="57">
                  <c:v>34.88352490771549</c:v>
                </c:pt>
                <c:pt idx="58">
                  <c:v>35.714085024565861</c:v>
                </c:pt>
                <c:pt idx="59">
                  <c:v>36.585160269067472</c:v>
                </c:pt>
                <c:pt idx="60">
                  <c:v>37.499789275794164</c:v>
                </c:pt>
                <c:pt idx="61">
                  <c:v>38.461322334147866</c:v>
                </c:pt>
                <c:pt idx="62">
                  <c:v>39.473462395572817</c:v>
                </c:pt>
                <c:pt idx="63">
                  <c:v>40.540312730588305</c:v>
                </c:pt>
                <c:pt idx="64">
                  <c:v>41.666432528660202</c:v>
                </c:pt>
                <c:pt idx="65">
                  <c:v>42.856902029479073</c:v>
                </c:pt>
                <c:pt idx="66">
                  <c:v>44.117399147993169</c:v>
                </c:pt>
                <c:pt idx="67">
                  <c:v>45.4542900312657</c:v>
                </c:pt>
                <c:pt idx="68">
                  <c:v>46.874736594742764</c:v>
                </c:pt>
                <c:pt idx="69">
                  <c:v>48.386824871992538</c:v>
                </c:pt>
                <c:pt idx="70">
                  <c:v>49.999719034392299</c:v>
                </c:pt>
                <c:pt idx="71">
                  <c:v>51.723847276957564</c:v>
                </c:pt>
                <c:pt idx="72">
                  <c:v>53.57112753684892</c:v>
                </c:pt>
                <c:pt idx="73">
                  <c:v>55.555243371547043</c:v>
                </c:pt>
                <c:pt idx="74">
                  <c:v>57.691983501221941</c:v>
                </c:pt>
                <c:pt idx="75">
                  <c:v>59.99966284127084</c:v>
                </c:pt>
                <c:pt idx="76">
                  <c:v>62.499648792990477</c:v>
                </c:pt>
                <c:pt idx="77">
                  <c:v>65.21702482746835</c:v>
                </c:pt>
                <c:pt idx="78">
                  <c:v>68.181435046898756</c:v>
                </c:pt>
                <c:pt idx="79">
                  <c:v>71.428170049132063</c:v>
                </c:pt>
                <c:pt idx="80">
                  <c:v>74.999578551588684</c:v>
                </c:pt>
                <c:pt idx="81">
                  <c:v>78.946924791146031</c:v>
                </c:pt>
                <c:pt idx="82">
                  <c:v>83.332865057320873</c:v>
                </c:pt>
                <c:pt idx="83">
                  <c:v>88.234798295986849</c:v>
                </c:pt>
                <c:pt idx="84">
                  <c:v>93.749473189486096</c:v>
                </c:pt>
                <c:pt idx="85">
                  <c:v>99.999438068785253</c:v>
                </c:pt>
                <c:pt idx="86">
                  <c:v>107.14225507369859</c:v>
                </c:pt>
                <c:pt idx="87">
                  <c:v>115.38396700244475</c:v>
                </c:pt>
                <c:pt idx="88">
                  <c:v>124.99929758598196</c:v>
                </c:pt>
                <c:pt idx="89">
                  <c:v>136.36287009379873</c:v>
                </c:pt>
                <c:pt idx="90">
                  <c:v>149.99915710317885</c:v>
                </c:pt>
                <c:pt idx="91">
                  <c:v>166.66573011464354</c:v>
                </c:pt>
                <c:pt idx="92">
                  <c:v>187.49894637897447</c:v>
                </c:pt>
                <c:pt idx="93">
                  <c:v>214.28451014740017</c:v>
                </c:pt>
                <c:pt idx="94">
                  <c:v>249.99859517196799</c:v>
                </c:pt>
                <c:pt idx="95">
                  <c:v>299.99831420636355</c:v>
                </c:pt>
                <c:pt idx="96">
                  <c:v>374.99789275795814</c:v>
                </c:pt>
                <c:pt idx="97">
                  <c:v>499.99719034395224</c:v>
                </c:pt>
                <c:pt idx="98">
                  <c:v>749.99578551595289</c:v>
                </c:pt>
                <c:pt idx="99">
                  <c:v>1499.991571032052</c:v>
                </c:pt>
                <c:pt idx="100">
                  <c:v>1499.991571031763</c:v>
                </c:pt>
                <c:pt idx="101">
                  <c:v>1499.991571031763</c:v>
                </c:pt>
                <c:pt idx="102">
                  <c:v>1499.991571031763</c:v>
                </c:pt>
                <c:pt idx="103">
                  <c:v>1499.991571031763</c:v>
                </c:pt>
                <c:pt idx="104">
                  <c:v>1499.991571031763</c:v>
                </c:pt>
                <c:pt idx="105">
                  <c:v>1499.991571031763</c:v>
                </c:pt>
                <c:pt idx="106">
                  <c:v>1499.991571031763</c:v>
                </c:pt>
                <c:pt idx="107">
                  <c:v>1499.991571031763</c:v>
                </c:pt>
                <c:pt idx="108">
                  <c:v>1499.991571031763</c:v>
                </c:pt>
                <c:pt idx="109">
                  <c:v>1499.991571031763</c:v>
                </c:pt>
                <c:pt idx="110">
                  <c:v>1499.991571031763</c:v>
                </c:pt>
                <c:pt idx="111">
                  <c:v>1499.991571031763</c:v>
                </c:pt>
                <c:pt idx="112">
                  <c:v>1499.991571031763</c:v>
                </c:pt>
                <c:pt idx="113">
                  <c:v>1499.991571031763</c:v>
                </c:pt>
                <c:pt idx="114">
                  <c:v>1499.991571031763</c:v>
                </c:pt>
                <c:pt idx="115">
                  <c:v>1499.991571031763</c:v>
                </c:pt>
                <c:pt idx="116">
                  <c:v>1499.991571031763</c:v>
                </c:pt>
                <c:pt idx="117">
                  <c:v>1499.991571031763</c:v>
                </c:pt>
                <c:pt idx="118">
                  <c:v>1499.991571031763</c:v>
                </c:pt>
                <c:pt idx="119">
                  <c:v>1499.991571031763</c:v>
                </c:pt>
                <c:pt idx="120">
                  <c:v>1499.991571031763</c:v>
                </c:pt>
                <c:pt idx="121">
                  <c:v>1499.991571031763</c:v>
                </c:pt>
                <c:pt idx="122">
                  <c:v>1499.991571031763</c:v>
                </c:pt>
                <c:pt idx="123">
                  <c:v>1499.991571031763</c:v>
                </c:pt>
                <c:pt idx="124">
                  <c:v>1499.991571031763</c:v>
                </c:pt>
                <c:pt idx="125">
                  <c:v>1499.991571031763</c:v>
                </c:pt>
                <c:pt idx="126">
                  <c:v>1499.991571031763</c:v>
                </c:pt>
                <c:pt idx="127">
                  <c:v>1499.991571031763</c:v>
                </c:pt>
                <c:pt idx="128">
                  <c:v>1499.991571031763</c:v>
                </c:pt>
                <c:pt idx="129">
                  <c:v>1499.991571031763</c:v>
                </c:pt>
                <c:pt idx="130">
                  <c:v>1499.991571031763</c:v>
                </c:pt>
                <c:pt idx="131">
                  <c:v>1499.991571031763</c:v>
                </c:pt>
                <c:pt idx="132">
                  <c:v>1499.991571031763</c:v>
                </c:pt>
                <c:pt idx="133">
                  <c:v>1499.991571031763</c:v>
                </c:pt>
                <c:pt idx="134">
                  <c:v>1499.991571031763</c:v>
                </c:pt>
                <c:pt idx="135">
                  <c:v>1499.991571031763</c:v>
                </c:pt>
                <c:pt idx="136">
                  <c:v>1499.991571031763</c:v>
                </c:pt>
                <c:pt idx="137">
                  <c:v>1499.991571031763</c:v>
                </c:pt>
                <c:pt idx="138">
                  <c:v>1499.991571031763</c:v>
                </c:pt>
                <c:pt idx="139">
                  <c:v>1499.991571031763</c:v>
                </c:pt>
                <c:pt idx="140">
                  <c:v>1499.991571031763</c:v>
                </c:pt>
                <c:pt idx="141">
                  <c:v>1499.991571031763</c:v>
                </c:pt>
                <c:pt idx="142">
                  <c:v>1499.991571031763</c:v>
                </c:pt>
                <c:pt idx="143">
                  <c:v>1499.991571031763</c:v>
                </c:pt>
                <c:pt idx="144">
                  <c:v>1499.991571031763</c:v>
                </c:pt>
                <c:pt idx="145">
                  <c:v>1499.991571031763</c:v>
                </c:pt>
                <c:pt idx="146">
                  <c:v>1499.991571031763</c:v>
                </c:pt>
                <c:pt idx="147">
                  <c:v>1499.991571031763</c:v>
                </c:pt>
                <c:pt idx="148">
                  <c:v>1499.991571031763</c:v>
                </c:pt>
                <c:pt idx="149">
                  <c:v>1499.991571031763</c:v>
                </c:pt>
                <c:pt idx="150">
                  <c:v>1499.991571031763</c:v>
                </c:pt>
                <c:pt idx="151">
                  <c:v>1499.991571031763</c:v>
                </c:pt>
                <c:pt idx="152">
                  <c:v>1499.991571031763</c:v>
                </c:pt>
                <c:pt idx="153">
                  <c:v>1499.991571031763</c:v>
                </c:pt>
                <c:pt idx="154">
                  <c:v>1499.991571031763</c:v>
                </c:pt>
                <c:pt idx="155">
                  <c:v>1499.991571031763</c:v>
                </c:pt>
                <c:pt idx="156">
                  <c:v>1499.991571031763</c:v>
                </c:pt>
                <c:pt idx="157">
                  <c:v>1499.991571031763</c:v>
                </c:pt>
                <c:pt idx="158">
                  <c:v>1499.991571031763</c:v>
                </c:pt>
                <c:pt idx="159">
                  <c:v>1499.991571031763</c:v>
                </c:pt>
                <c:pt idx="160">
                  <c:v>1499.991571031763</c:v>
                </c:pt>
                <c:pt idx="161">
                  <c:v>1499.991571031763</c:v>
                </c:pt>
                <c:pt idx="162">
                  <c:v>1499.991571031763</c:v>
                </c:pt>
                <c:pt idx="163">
                  <c:v>1499.991571031763</c:v>
                </c:pt>
                <c:pt idx="164">
                  <c:v>1499.991571031763</c:v>
                </c:pt>
                <c:pt idx="165">
                  <c:v>1499.991571031763</c:v>
                </c:pt>
                <c:pt idx="166">
                  <c:v>1499.991571031763</c:v>
                </c:pt>
                <c:pt idx="167">
                  <c:v>1499.991571031763</c:v>
                </c:pt>
                <c:pt idx="168">
                  <c:v>1499.991571031763</c:v>
                </c:pt>
                <c:pt idx="169">
                  <c:v>1499.991571031763</c:v>
                </c:pt>
                <c:pt idx="170">
                  <c:v>1499.991571031763</c:v>
                </c:pt>
                <c:pt idx="171">
                  <c:v>1499.991571031763</c:v>
                </c:pt>
                <c:pt idx="172">
                  <c:v>1499.991571031763</c:v>
                </c:pt>
                <c:pt idx="173">
                  <c:v>1499.991571031763</c:v>
                </c:pt>
                <c:pt idx="174">
                  <c:v>1499.991571031763</c:v>
                </c:pt>
                <c:pt idx="175">
                  <c:v>1499.991571031763</c:v>
                </c:pt>
                <c:pt idx="176">
                  <c:v>1499.991571031763</c:v>
                </c:pt>
                <c:pt idx="177">
                  <c:v>1499.991571031763</c:v>
                </c:pt>
                <c:pt idx="178">
                  <c:v>1499.991571031763</c:v>
                </c:pt>
                <c:pt idx="179">
                  <c:v>1499.991571031763</c:v>
                </c:pt>
                <c:pt idx="180">
                  <c:v>1499.991571031763</c:v>
                </c:pt>
                <c:pt idx="181">
                  <c:v>1499.991571031763</c:v>
                </c:pt>
                <c:pt idx="182">
                  <c:v>1499.991571031763</c:v>
                </c:pt>
                <c:pt idx="183">
                  <c:v>1499.991571031763</c:v>
                </c:pt>
                <c:pt idx="184">
                  <c:v>1499.991571031763</c:v>
                </c:pt>
                <c:pt idx="185">
                  <c:v>1499.991571031763</c:v>
                </c:pt>
                <c:pt idx="186">
                  <c:v>1499.991571031763</c:v>
                </c:pt>
                <c:pt idx="187">
                  <c:v>1499.991571031763</c:v>
                </c:pt>
                <c:pt idx="188">
                  <c:v>1499.991571031763</c:v>
                </c:pt>
                <c:pt idx="189">
                  <c:v>1499.991571031763</c:v>
                </c:pt>
                <c:pt idx="190">
                  <c:v>1499.991571031763</c:v>
                </c:pt>
                <c:pt idx="191">
                  <c:v>1499.991571031763</c:v>
                </c:pt>
                <c:pt idx="192">
                  <c:v>1499.991571031763</c:v>
                </c:pt>
                <c:pt idx="193">
                  <c:v>1499.991571031763</c:v>
                </c:pt>
                <c:pt idx="194">
                  <c:v>1499.991571031763</c:v>
                </c:pt>
                <c:pt idx="195">
                  <c:v>1499.991571031763</c:v>
                </c:pt>
                <c:pt idx="196">
                  <c:v>1499.991571031763</c:v>
                </c:pt>
                <c:pt idx="197">
                  <c:v>1499.991571031763</c:v>
                </c:pt>
                <c:pt idx="198">
                  <c:v>1499.991571031763</c:v>
                </c:pt>
                <c:pt idx="199">
                  <c:v>1499.991571031763</c:v>
                </c:pt>
                <c:pt idx="200">
                  <c:v>1499.991571031763</c:v>
                </c:pt>
                <c:pt idx="201">
                  <c:v>1499.9915710311088</c:v>
                </c:pt>
                <c:pt idx="202">
                  <c:v>749.99578551571699</c:v>
                </c:pt>
                <c:pt idx="203">
                  <c:v>499.99719034384748</c:v>
                </c:pt>
                <c:pt idx="204">
                  <c:v>374.99789275789919</c:v>
                </c:pt>
                <c:pt idx="205">
                  <c:v>299.9983142063258</c:v>
                </c:pt>
                <c:pt idx="206">
                  <c:v>249.99859517194179</c:v>
                </c:pt>
                <c:pt idx="207">
                  <c:v>214.2845101473809</c:v>
                </c:pt>
                <c:pt idx="208">
                  <c:v>187.49894637895974</c:v>
                </c:pt>
                <c:pt idx="209">
                  <c:v>166.66573011463188</c:v>
                </c:pt>
                <c:pt idx="210">
                  <c:v>149.99915710316941</c:v>
                </c:pt>
                <c:pt idx="211">
                  <c:v>136.36287009379092</c:v>
                </c:pt>
                <c:pt idx="212">
                  <c:v>124.99929758597543</c:v>
                </c:pt>
                <c:pt idx="213">
                  <c:v>115.38396700243916</c:v>
                </c:pt>
                <c:pt idx="214">
                  <c:v>107.14225507369378</c:v>
                </c:pt>
                <c:pt idx="215">
                  <c:v>99.99943806878106</c:v>
                </c:pt>
                <c:pt idx="216">
                  <c:v>93.749473189482416</c:v>
                </c:pt>
                <c:pt idx="217">
                  <c:v>88.23479829598358</c:v>
                </c:pt>
                <c:pt idx="218">
                  <c:v>83.332865057317946</c:v>
                </c:pt>
                <c:pt idx="219">
                  <c:v>78.946924791143431</c:v>
                </c:pt>
                <c:pt idx="220">
                  <c:v>74.999578551586339</c:v>
                </c:pt>
                <c:pt idx="221">
                  <c:v>71.428170049129918</c:v>
                </c:pt>
                <c:pt idx="222">
                  <c:v>68.181435046896809</c:v>
                </c:pt>
                <c:pt idx="223">
                  <c:v>65.21702482746656</c:v>
                </c:pt>
                <c:pt idx="224">
                  <c:v>62.499648792988836</c:v>
                </c:pt>
                <c:pt idx="225">
                  <c:v>59.999662841269334</c:v>
                </c:pt>
                <c:pt idx="226">
                  <c:v>57.691983501220548</c:v>
                </c:pt>
                <c:pt idx="227">
                  <c:v>55.555243371545743</c:v>
                </c:pt>
                <c:pt idx="228">
                  <c:v>53.571127536847719</c:v>
                </c:pt>
                <c:pt idx="229">
                  <c:v>51.723847276956441</c:v>
                </c:pt>
                <c:pt idx="230">
                  <c:v>49.999719034391248</c:v>
                </c:pt>
                <c:pt idx="231">
                  <c:v>48.386824871991557</c:v>
                </c:pt>
                <c:pt idx="232">
                  <c:v>46.874736594741847</c:v>
                </c:pt>
                <c:pt idx="233">
                  <c:v>45.45429003126484</c:v>
                </c:pt>
                <c:pt idx="234">
                  <c:v>44.117399147992359</c:v>
                </c:pt>
                <c:pt idx="235">
                  <c:v>42.856902029478306</c:v>
                </c:pt>
                <c:pt idx="236">
                  <c:v>41.666432528659477</c:v>
                </c:pt>
                <c:pt idx="237">
                  <c:v>40.540312730587608</c:v>
                </c:pt>
                <c:pt idx="238">
                  <c:v>39.473462395572163</c:v>
                </c:pt>
                <c:pt idx="239">
                  <c:v>38.461322334147248</c:v>
                </c:pt>
                <c:pt idx="240">
                  <c:v>37.499789275793574</c:v>
                </c:pt>
                <c:pt idx="241">
                  <c:v>36.585160269066911</c:v>
                </c:pt>
                <c:pt idx="242">
                  <c:v>35.714085024565328</c:v>
                </c:pt>
                <c:pt idx="243">
                  <c:v>34.883524907714978</c:v>
                </c:pt>
                <c:pt idx="244">
                  <c:v>34.090717523448738</c:v>
                </c:pt>
                <c:pt idx="245">
                  <c:v>33.333146022927664</c:v>
                </c:pt>
                <c:pt idx="246">
                  <c:v>32.608512413733592</c:v>
                </c:pt>
                <c:pt idx="247">
                  <c:v>31.914714277271177</c:v>
                </c:pt>
                <c:pt idx="248">
                  <c:v>31.249824396494702</c:v>
                </c:pt>
                <c:pt idx="249">
                  <c:v>30.612072878198894</c:v>
                </c:pt>
                <c:pt idx="250">
                  <c:v>29.999831420634926</c:v>
                </c:pt>
                <c:pt idx="251">
                  <c:v>29.411599431995029</c:v>
                </c:pt>
                <c:pt idx="252">
                  <c:v>28.845991750610516</c:v>
                </c:pt>
                <c:pt idx="253">
                  <c:v>28.30172775531598</c:v>
                </c:pt>
                <c:pt idx="254">
                  <c:v>27.777621685773095</c:v>
                </c:pt>
                <c:pt idx="255">
                  <c:v>27.272574018759041</c:v>
                </c:pt>
                <c:pt idx="256">
                  <c:v>26.785563768424066</c:v>
                </c:pt>
                <c:pt idx="257">
                  <c:v>26.315641597048209</c:v>
                </c:pt>
                <c:pt idx="258">
                  <c:v>25.861923638478416</c:v>
                </c:pt>
                <c:pt idx="259">
                  <c:v>25.423585949690647</c:v>
                </c:pt>
                <c:pt idx="260">
                  <c:v>24.999859517195805</c:v>
                </c:pt>
                <c:pt idx="261">
                  <c:v>24.590025754618829</c:v>
                </c:pt>
                <c:pt idx="262">
                  <c:v>24.193412435995949</c:v>
                </c:pt>
                <c:pt idx="263">
                  <c:v>23.809390016376966</c:v>
                </c:pt>
                <c:pt idx="264">
                  <c:v>23.43736829737108</c:v>
                </c:pt>
                <c:pt idx="265">
                  <c:v>23.076793400488452</c:v>
                </c:pt>
                <c:pt idx="266">
                  <c:v>22.727145015632566</c:v>
                </c:pt>
                <c:pt idx="267">
                  <c:v>22.387933895996262</c:v>
                </c:pt>
                <c:pt idx="268">
                  <c:v>22.058699573996318</c:v>
                </c:pt>
                <c:pt idx="269">
                  <c:v>21.73900827582246</c:v>
                </c:pt>
                <c:pt idx="270">
                  <c:v>21.428451014739284</c:v>
                </c:pt>
                <c:pt idx="271">
                  <c:v>21.126641845517607</c:v>
                </c:pt>
                <c:pt idx="272">
                  <c:v>20.833216264329867</c:v>
                </c:pt>
                <c:pt idx="273">
                  <c:v>20.547829740160964</c:v>
                </c:pt>
                <c:pt idx="274">
                  <c:v>20.270156365293925</c:v>
                </c:pt>
                <c:pt idx="275">
                  <c:v>19.999887613756673</c:v>
                </c:pt>
                <c:pt idx="276">
                  <c:v>19.736731197786192</c:v>
                </c:pt>
                <c:pt idx="277">
                  <c:v>19.480410013399361</c:v>
                </c:pt>
                <c:pt idx="278">
                  <c:v>19.23066116707373</c:v>
                </c:pt>
                <c:pt idx="279">
                  <c:v>18.987235076351279</c:v>
                </c:pt>
                <c:pt idx="280">
                  <c:v>18.749894637896887</c:v>
                </c:pt>
                <c:pt idx="281">
                  <c:v>18.518414457182114</c:v>
                </c:pt>
                <c:pt idx="282">
                  <c:v>18.292580134533555</c:v>
                </c:pt>
                <c:pt idx="283">
                  <c:v>18.072187602792184</c:v>
                </c:pt>
                <c:pt idx="284">
                  <c:v>17.857042512282757</c:v>
                </c:pt>
                <c:pt idx="285">
                  <c:v>17.646959659197076</c:v>
                </c:pt>
                <c:pt idx="286">
                  <c:v>17.441762453857578</c:v>
                </c:pt>
                <c:pt idx="287">
                  <c:v>17.241282425652319</c:v>
                </c:pt>
                <c:pt idx="288">
                  <c:v>17.045358761724454</c:v>
                </c:pt>
                <c:pt idx="289">
                  <c:v>16.853837876761258</c:v>
                </c:pt>
                <c:pt idx="290">
                  <c:v>16.66657301146391</c:v>
                </c:pt>
                <c:pt idx="291">
                  <c:v>16.483423857491783</c:v>
                </c:pt>
                <c:pt idx="292">
                  <c:v>16.304256206866871</c:v>
                </c:pt>
                <c:pt idx="293">
                  <c:v>16.128941623997335</c:v>
                </c:pt>
                <c:pt idx="294">
                  <c:v>15.957357138635665</c:v>
                </c:pt>
                <c:pt idx="295">
                  <c:v>15.789384958228972</c:v>
                </c:pt>
                <c:pt idx="296">
                  <c:v>15.624912198247422</c:v>
                </c:pt>
                <c:pt idx="297">
                  <c:v>15.463830629193325</c:v>
                </c:pt>
                <c:pt idx="298">
                  <c:v>15.306036439099516</c:v>
                </c:pt>
                <c:pt idx="299">
                  <c:v>15.151430010421743</c:v>
                </c:pt>
                <c:pt idx="300">
                  <c:v>14.999915710317527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4368"/>
        <c:axId val="171433192"/>
      </c:scatterChart>
      <c:valAx>
        <c:axId val="171434368"/>
        <c:scaling>
          <c:orientation val="minMax"/>
          <c:max val="6.5000000000000023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accent2">
                        <a:lumMod val="75000"/>
                      </a:schemeClr>
                    </a:solidFill>
                  </a:rPr>
                  <a:t>Radius</a:t>
                </a:r>
                <a:r>
                  <a:rPr lang="en-US" sz="1800" b="1" baseline="0">
                    <a:solidFill>
                      <a:schemeClr val="accent2">
                        <a:lumMod val="75000"/>
                      </a:schemeClr>
                    </a:solidFill>
                  </a:rPr>
                  <a:t> 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(Meters)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3192"/>
        <c:crosses val="autoZero"/>
        <c:crossBetween val="midCat"/>
      </c:valAx>
      <c:valAx>
        <c:axId val="171433192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00B050"/>
                    </a:solidFill>
                  </a:rPr>
                  <a:t>Magnetic</a:t>
                </a:r>
                <a:r>
                  <a:rPr lang="en-US" sz="1800" baseline="0">
                    <a:solidFill>
                      <a:srgbClr val="00B050"/>
                    </a:solidFill>
                  </a:rPr>
                  <a:t> Field 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(Teslas)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4368"/>
        <c:crosses val="autoZero"/>
        <c:crossBetween val="midCat"/>
        <c:majorUnit val="500"/>
      </c:valAx>
      <c:spPr>
        <a:noFill/>
        <a:ln w="508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604936</xdr:colOff>
      <xdr:row>27</xdr:row>
      <xdr:rowOff>183696</xdr:rowOff>
    </xdr:from>
    <xdr:to>
      <xdr:col>24</xdr:col>
      <xdr:colOff>437074</xdr:colOff>
      <xdr:row>43</xdr:row>
      <xdr:rowOff>75189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4186" y="5422446"/>
          <a:ext cx="5322620" cy="2939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277091</xdr:colOff>
      <xdr:row>4</xdr:row>
      <xdr:rowOff>71310</xdr:rowOff>
    </xdr:from>
    <xdr:to>
      <xdr:col>19</xdr:col>
      <xdr:colOff>362257</xdr:colOff>
      <xdr:row>14</xdr:row>
      <xdr:rowOff>88628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818" y="279128"/>
          <a:ext cx="4934256" cy="195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707572</xdr:colOff>
      <xdr:row>2</xdr:row>
      <xdr:rowOff>95250</xdr:rowOff>
    </xdr:from>
    <xdr:to>
      <xdr:col>24</xdr:col>
      <xdr:colOff>34019</xdr:colOff>
      <xdr:row>36</xdr:row>
      <xdr:rowOff>127907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8608" y="489857"/>
          <a:ext cx="12157982" cy="6523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2"/>
  <sheetViews>
    <sheetView tabSelected="1" zoomScale="40" zoomScaleNormal="40" workbookViewId="0">
      <selection activeCell="E8" sqref="E8"/>
    </sheetView>
  </sheetViews>
  <sheetFormatPr defaultRowHeight="15" x14ac:dyDescent="0.25"/>
  <cols>
    <col min="4" max="4" width="28.42578125" customWidth="1"/>
    <col min="5" max="5" width="34.85546875" customWidth="1"/>
    <col min="6" max="6" width="30.85546875" bestFit="1" customWidth="1"/>
    <col min="7" max="8" width="23.5703125" bestFit="1" customWidth="1"/>
    <col min="9" max="9" width="29.42578125" bestFit="1" customWidth="1"/>
    <col min="10" max="10" width="16.85546875" bestFit="1" customWidth="1"/>
    <col min="11" max="11" width="46.5703125" bestFit="1" customWidth="1"/>
    <col min="12" max="12" width="18.28515625" bestFit="1" customWidth="1"/>
    <col min="13" max="13" width="41.28515625" bestFit="1" customWidth="1"/>
  </cols>
  <sheetData>
    <row r="1" spans="4:13" x14ac:dyDescent="0.25">
      <c r="I1" s="181"/>
    </row>
    <row r="2" spans="4:13" x14ac:dyDescent="0.25">
      <c r="I2" s="181"/>
    </row>
    <row r="3" spans="4:13" ht="27" thickBot="1" x14ac:dyDescent="0.45">
      <c r="D3" s="184" t="s">
        <v>175</v>
      </c>
      <c r="E3" s="79"/>
      <c r="F3" s="79"/>
      <c r="G3" s="79"/>
      <c r="H3" s="79"/>
      <c r="I3" s="70"/>
      <c r="J3" s="70"/>
      <c r="K3" s="182" t="s">
        <v>174</v>
      </c>
      <c r="L3" s="79"/>
      <c r="M3" s="139"/>
    </row>
    <row r="4" spans="4:13" ht="27" thickBot="1" x14ac:dyDescent="0.45">
      <c r="D4" s="179" t="s">
        <v>172</v>
      </c>
      <c r="E4" s="179" t="s">
        <v>171</v>
      </c>
      <c r="F4" s="180" t="s">
        <v>127</v>
      </c>
      <c r="G4" s="179" t="s">
        <v>170</v>
      </c>
      <c r="H4" s="179" t="s">
        <v>169</v>
      </c>
      <c r="I4" s="159"/>
      <c r="K4" s="178" t="s">
        <v>168</v>
      </c>
      <c r="L4" s="177">
        <v>0.45</v>
      </c>
      <c r="M4" s="176" t="s">
        <v>9</v>
      </c>
    </row>
    <row r="5" spans="4:13" ht="26.25" x14ac:dyDescent="0.4">
      <c r="D5" s="173" t="s">
        <v>167</v>
      </c>
      <c r="E5" s="173" t="s">
        <v>158</v>
      </c>
      <c r="F5" s="172" t="s">
        <v>166</v>
      </c>
      <c r="G5" s="171" t="s">
        <v>165</v>
      </c>
      <c r="H5" s="170">
        <v>0.63878429262679559</v>
      </c>
      <c r="I5" s="148"/>
      <c r="J5" s="164"/>
      <c r="K5" s="154" t="s">
        <v>164</v>
      </c>
      <c r="L5" s="153">
        <f>PI()*0.01*0.01*0.39</f>
        <v>1.2252211349000195E-4</v>
      </c>
      <c r="M5" s="152" t="s">
        <v>154</v>
      </c>
    </row>
    <row r="6" spans="4:13" ht="26.25" x14ac:dyDescent="0.4">
      <c r="D6" s="173" t="s">
        <v>163</v>
      </c>
      <c r="E6" s="173" t="s">
        <v>158</v>
      </c>
      <c r="F6" s="172" t="s">
        <v>162</v>
      </c>
      <c r="G6" s="171" t="s">
        <v>161</v>
      </c>
      <c r="H6" s="170">
        <v>0.30258203334953476</v>
      </c>
      <c r="I6" s="148"/>
      <c r="J6" s="164"/>
      <c r="K6" s="154" t="s">
        <v>160</v>
      </c>
      <c r="L6" s="153">
        <f>(L4^3)-((0.05^3)*4)+L5</f>
        <v>9.0747522113490006E-2</v>
      </c>
      <c r="M6" s="152" t="s">
        <v>154</v>
      </c>
    </row>
    <row r="7" spans="4:13" ht="26.25" x14ac:dyDescent="0.4">
      <c r="D7" s="173" t="s">
        <v>159</v>
      </c>
      <c r="E7" s="173" t="s">
        <v>158</v>
      </c>
      <c r="F7" s="172" t="s">
        <v>157</v>
      </c>
      <c r="G7" s="171" t="s">
        <v>156</v>
      </c>
      <c r="H7" s="170">
        <v>5.7154384077134342E-12</v>
      </c>
      <c r="I7" s="148"/>
      <c r="J7" s="164"/>
      <c r="K7" s="154" t="s">
        <v>155</v>
      </c>
      <c r="L7" s="153">
        <v>5.0000000000000001E-3</v>
      </c>
      <c r="M7" s="152" t="s">
        <v>154</v>
      </c>
    </row>
    <row r="8" spans="4:13" ht="26.25" x14ac:dyDescent="0.4">
      <c r="D8" s="173" t="s">
        <v>153</v>
      </c>
      <c r="E8" s="173" t="s">
        <v>152</v>
      </c>
      <c r="F8" s="172" t="s">
        <v>151</v>
      </c>
      <c r="G8" s="171" t="s">
        <v>139</v>
      </c>
      <c r="H8" s="170">
        <v>5.7154384077134337E-4</v>
      </c>
      <c r="I8" s="148"/>
      <c r="J8" s="164"/>
      <c r="K8" s="154" t="s">
        <v>150</v>
      </c>
      <c r="L8" s="175">
        <f>L7/L6</f>
        <v>5.5097923155928562E-2</v>
      </c>
      <c r="M8" s="152"/>
    </row>
    <row r="9" spans="4:13" ht="26.25" x14ac:dyDescent="0.4">
      <c r="D9" s="173" t="s">
        <v>149</v>
      </c>
      <c r="E9" s="173" t="s">
        <v>141</v>
      </c>
      <c r="F9" s="172" t="s">
        <v>148</v>
      </c>
      <c r="G9" s="171" t="s">
        <v>139</v>
      </c>
      <c r="H9" s="170">
        <v>4.7068316298816512E-2</v>
      </c>
      <c r="I9" s="174"/>
      <c r="J9" s="164"/>
      <c r="K9" s="154" t="s">
        <v>144</v>
      </c>
      <c r="L9" s="161">
        <v>1</v>
      </c>
      <c r="M9" s="152" t="s">
        <v>147</v>
      </c>
    </row>
    <row r="10" spans="4:13" ht="26.25" x14ac:dyDescent="0.4">
      <c r="D10" s="173" t="s">
        <v>146</v>
      </c>
      <c r="E10" s="173" t="s">
        <v>141</v>
      </c>
      <c r="F10" s="172" t="s">
        <v>145</v>
      </c>
      <c r="G10" s="171" t="s">
        <v>139</v>
      </c>
      <c r="H10" s="170">
        <v>1.0758472296872346E-2</v>
      </c>
      <c r="I10" s="148"/>
      <c r="J10" s="164"/>
      <c r="K10" s="154" t="s">
        <v>144</v>
      </c>
      <c r="L10" s="169">
        <f>L9/7.5006167382113</f>
        <v>0.13332237</v>
      </c>
      <c r="M10" s="152" t="s">
        <v>143</v>
      </c>
    </row>
    <row r="11" spans="4:13" ht="27" thickBot="1" x14ac:dyDescent="0.45">
      <c r="D11" s="168" t="s">
        <v>142</v>
      </c>
      <c r="E11" s="168" t="s">
        <v>141</v>
      </c>
      <c r="F11" s="167" t="s">
        <v>140</v>
      </c>
      <c r="G11" s="166" t="s">
        <v>139</v>
      </c>
      <c r="H11" s="165">
        <v>2.3534158149408256E-4</v>
      </c>
      <c r="I11" s="148"/>
      <c r="J11" s="164"/>
      <c r="K11" s="154" t="s">
        <v>70</v>
      </c>
      <c r="L11" s="161">
        <v>293</v>
      </c>
      <c r="M11" s="152" t="s">
        <v>138</v>
      </c>
    </row>
    <row r="12" spans="4:13" ht="26.25" x14ac:dyDescent="0.4">
      <c r="D12" s="159"/>
      <c r="E12" s="163"/>
      <c r="F12" s="162"/>
      <c r="G12" s="70"/>
      <c r="H12" s="70"/>
      <c r="I12" s="70"/>
      <c r="K12" s="154" t="s">
        <v>137</v>
      </c>
      <c r="L12" s="161">
        <v>287.05799999999999</v>
      </c>
      <c r="M12" s="152" t="s">
        <v>136</v>
      </c>
    </row>
    <row r="13" spans="4:13" ht="26.25" x14ac:dyDescent="0.4">
      <c r="E13" s="69"/>
      <c r="F13" s="69"/>
      <c r="G13" s="148"/>
      <c r="H13" s="160"/>
      <c r="I13" s="148"/>
      <c r="J13" s="159"/>
      <c r="K13" s="154" t="s">
        <v>135</v>
      </c>
      <c r="L13" s="153">
        <f>(L10*L6)/(L12*L11)</f>
        <v>1.4384690615493573E-7</v>
      </c>
      <c r="M13" s="152" t="s">
        <v>134</v>
      </c>
    </row>
    <row r="14" spans="4:13" ht="27" thickBot="1" x14ac:dyDescent="0.45">
      <c r="D14" s="183" t="s">
        <v>173</v>
      </c>
      <c r="E14" s="134"/>
      <c r="F14" s="134"/>
      <c r="G14" s="148"/>
      <c r="H14" s="70"/>
      <c r="K14" s="154"/>
      <c r="L14" s="153"/>
      <c r="M14" s="152"/>
    </row>
    <row r="15" spans="4:13" ht="26.25" x14ac:dyDescent="0.4">
      <c r="D15" s="137" t="s">
        <v>133</v>
      </c>
      <c r="E15" s="158"/>
      <c r="F15" s="157"/>
      <c r="G15" s="148"/>
      <c r="H15" s="70"/>
      <c r="K15" s="154" t="s">
        <v>132</v>
      </c>
      <c r="L15" s="153">
        <f>L$13*0.78*1000*(1/14.06)*6.022E+23*L8</f>
        <v>2.6478037185228442E+17</v>
      </c>
      <c r="M15" s="152" t="s">
        <v>127</v>
      </c>
    </row>
    <row r="16" spans="4:13" ht="26.25" x14ac:dyDescent="0.4">
      <c r="D16" s="151" t="s">
        <v>131</v>
      </c>
      <c r="E16" s="156">
        <v>3</v>
      </c>
      <c r="F16" s="149" t="s">
        <v>130</v>
      </c>
      <c r="G16" s="148"/>
      <c r="H16" s="70"/>
      <c r="K16" s="154" t="s">
        <v>129</v>
      </c>
      <c r="L16" s="153">
        <f>L$13*0.209*1000*(1/15.999)*6.022E+23*L8</f>
        <v>6.2349066199875608E+16</v>
      </c>
      <c r="M16" s="152" t="s">
        <v>127</v>
      </c>
    </row>
    <row r="17" spans="4:14" ht="26.25" x14ac:dyDescent="0.4">
      <c r="D17" s="151" t="s">
        <v>110</v>
      </c>
      <c r="E17" s="155">
        <f>180*0.000001</f>
        <v>1.7999999999999998E-4</v>
      </c>
      <c r="F17" s="149" t="s">
        <v>36</v>
      </c>
      <c r="G17" s="148"/>
      <c r="H17" s="70"/>
      <c r="K17" s="154" t="s">
        <v>128</v>
      </c>
      <c r="L17" s="153">
        <f>L$13*0.011*1000*(1/39.9)*6.022E+23*L8</f>
        <v>1315819430328202.2</v>
      </c>
      <c r="M17" s="152" t="s">
        <v>127</v>
      </c>
    </row>
    <row r="18" spans="4:14" ht="27" thickBot="1" x14ac:dyDescent="0.45">
      <c r="D18" s="151" t="s">
        <v>126</v>
      </c>
      <c r="E18" s="150">
        <v>6.241E+18</v>
      </c>
      <c r="F18" s="149" t="s">
        <v>125</v>
      </c>
      <c r="G18" s="148"/>
      <c r="H18" s="70"/>
      <c r="K18" s="147" t="s">
        <v>124</v>
      </c>
      <c r="L18" s="146"/>
      <c r="M18" s="145"/>
    </row>
    <row r="19" spans="4:14" ht="24" thickBot="1" x14ac:dyDescent="0.4">
      <c r="D19" s="144" t="s">
        <v>123</v>
      </c>
      <c r="E19" s="143">
        <f>E17*E16*E18</f>
        <v>3370139999999999.5</v>
      </c>
      <c r="F19" s="142"/>
      <c r="G19" s="70"/>
      <c r="H19" s="70"/>
      <c r="L19" s="141"/>
      <c r="M19" s="70"/>
      <c r="N19" s="70"/>
    </row>
    <row r="20" spans="4:14" x14ac:dyDescent="0.25">
      <c r="E20" s="140"/>
      <c r="F20" s="69"/>
      <c r="G20" s="70"/>
      <c r="H20" s="70"/>
      <c r="L20" s="69"/>
      <c r="M20" s="70"/>
      <c r="N20" s="70"/>
    </row>
    <row r="21" spans="4:14" x14ac:dyDescent="0.25">
      <c r="G21" s="70"/>
      <c r="H21" s="70"/>
      <c r="L21" s="69"/>
      <c r="M21" s="70"/>
      <c r="N21" s="70"/>
    </row>
    <row r="22" spans="4:14" x14ac:dyDescent="0.25">
      <c r="G22" s="70"/>
      <c r="H22" s="70"/>
      <c r="L22" s="1"/>
      <c r="M22" s="70"/>
      <c r="N22" s="7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8"/>
  <sheetViews>
    <sheetView topLeftCell="G1" zoomScale="70" zoomScaleNormal="70" workbookViewId="0">
      <selection activeCell="O23" sqref="O23"/>
    </sheetView>
  </sheetViews>
  <sheetFormatPr defaultRowHeight="15" x14ac:dyDescent="0.25"/>
  <cols>
    <col min="3" max="3" width="15.5703125" bestFit="1" customWidth="1"/>
    <col min="4" max="5" width="11.7109375" bestFit="1" customWidth="1"/>
    <col min="6" max="6" width="25.28515625" bestFit="1" customWidth="1"/>
    <col min="7" max="7" width="16.7109375" bestFit="1" customWidth="1"/>
    <col min="8" max="8" width="9.5703125" bestFit="1" customWidth="1"/>
    <col min="9" max="9" width="11.85546875" customWidth="1"/>
    <col min="10" max="10" width="12.140625" customWidth="1"/>
    <col min="11" max="11" width="12.28515625" customWidth="1"/>
    <col min="12" max="15" width="12.85546875" customWidth="1"/>
    <col min="17" max="17" width="28.7109375" customWidth="1"/>
    <col min="18" max="18" width="13.140625" bestFit="1" customWidth="1"/>
    <col min="19" max="19" width="17.85546875" bestFit="1" customWidth="1"/>
    <col min="20" max="20" width="12.28515625" bestFit="1" customWidth="1"/>
    <col min="23" max="23" width="57.7109375" bestFit="1" customWidth="1"/>
    <col min="24" max="24" width="14.5703125" bestFit="1" customWidth="1"/>
  </cols>
  <sheetData>
    <row r="2" spans="3:25" ht="24" thickBot="1" x14ac:dyDescent="0.4">
      <c r="Q2" s="138" t="s">
        <v>121</v>
      </c>
      <c r="R2" s="139"/>
      <c r="S2" s="139"/>
    </row>
    <row r="3" spans="3:25" ht="23.25" x14ac:dyDescent="0.35">
      <c r="P3" s="70"/>
      <c r="Q3" s="52" t="s">
        <v>50</v>
      </c>
      <c r="R3" s="54">
        <v>1000000000000000</v>
      </c>
      <c r="S3" s="55" t="s">
        <v>14</v>
      </c>
      <c r="W3" s="137" t="s">
        <v>115</v>
      </c>
      <c r="X3" s="53"/>
      <c r="Y3" s="55"/>
    </row>
    <row r="4" spans="3:25" x14ac:dyDescent="0.25">
      <c r="P4" s="70"/>
      <c r="Q4" s="56" t="s">
        <v>15</v>
      </c>
      <c r="R4" s="57">
        <f>8*0.000001</f>
        <v>7.9999999999999996E-6</v>
      </c>
      <c r="S4" s="58" t="s">
        <v>9</v>
      </c>
      <c r="W4" s="56" t="s">
        <v>88</v>
      </c>
      <c r="X4" s="66">
        <v>1.8147003968713677E+18</v>
      </c>
      <c r="Y4" s="58" t="s">
        <v>94</v>
      </c>
    </row>
    <row r="5" spans="3:25" ht="24" thickBot="1" x14ac:dyDescent="0.4">
      <c r="C5" s="10" t="s">
        <v>54</v>
      </c>
      <c r="D5" s="10"/>
      <c r="E5" s="10"/>
      <c r="F5" s="10"/>
      <c r="G5" s="7"/>
      <c r="H5" s="127"/>
      <c r="P5" s="70"/>
      <c r="Q5" s="56" t="s">
        <v>20</v>
      </c>
      <c r="R5" s="57">
        <v>1E-3</v>
      </c>
      <c r="S5" s="58" t="s">
        <v>9</v>
      </c>
      <c r="W5" s="56" t="s">
        <v>89</v>
      </c>
      <c r="X5" s="66">
        <v>9.0735019843568384E+17</v>
      </c>
      <c r="Y5" s="58" t="s">
        <v>95</v>
      </c>
    </row>
    <row r="6" spans="3:25" ht="15.75" thickBot="1" x14ac:dyDescent="0.3">
      <c r="C6" s="72"/>
      <c r="D6" s="73"/>
      <c r="E6" s="73"/>
      <c r="F6" s="73"/>
      <c r="G6" s="73" t="s">
        <v>52</v>
      </c>
      <c r="H6" s="73" t="s">
        <v>7</v>
      </c>
      <c r="I6" s="73" t="s">
        <v>114</v>
      </c>
      <c r="J6" s="73"/>
      <c r="K6" s="74"/>
      <c r="P6" s="70"/>
      <c r="Q6" s="56" t="s">
        <v>21</v>
      </c>
      <c r="R6" s="57">
        <v>3.0000000000000001E-3</v>
      </c>
      <c r="S6" s="58" t="s">
        <v>9</v>
      </c>
      <c r="W6" s="59" t="s">
        <v>90</v>
      </c>
      <c r="X6" s="84">
        <v>17158353.584034186</v>
      </c>
      <c r="Y6" s="61" t="s">
        <v>93</v>
      </c>
    </row>
    <row r="7" spans="3:25" ht="15.75" thickBot="1" x14ac:dyDescent="0.3">
      <c r="C7" s="75"/>
      <c r="D7" s="76" t="s">
        <v>3</v>
      </c>
      <c r="E7" s="76" t="s">
        <v>41</v>
      </c>
      <c r="F7" s="76" t="s">
        <v>113</v>
      </c>
      <c r="G7" s="76" t="s">
        <v>51</v>
      </c>
      <c r="H7" s="76" t="s">
        <v>6</v>
      </c>
      <c r="I7" s="76" t="s">
        <v>38</v>
      </c>
      <c r="J7" s="76" t="s">
        <v>96</v>
      </c>
      <c r="K7" s="77" t="s">
        <v>97</v>
      </c>
      <c r="P7" s="70"/>
      <c r="Q7" s="56"/>
      <c r="R7" s="57"/>
      <c r="S7" s="58"/>
    </row>
    <row r="8" spans="3:25" ht="24" thickBot="1" x14ac:dyDescent="0.4">
      <c r="C8" s="7" t="s">
        <v>42</v>
      </c>
      <c r="D8" s="8">
        <v>0</v>
      </c>
      <c r="E8" s="68" t="str">
        <f>IF(D8&lt;0.002,"A",IF(0.004&lt;D8,"C","B"))</f>
        <v>A</v>
      </c>
      <c r="F8" s="8">
        <f>IF(E8="A",ABS(0.002-D8),IF(E8="B",0.00002,IF(E8="C",ABS(0.004-D8),FALSE)))</f>
        <v>2E-3</v>
      </c>
      <c r="G8" s="8">
        <f>R$10*(LN(F8/R$6)/LN(R$5/R$6))</f>
        <v>1.209970803875702E+24</v>
      </c>
      <c r="H8" s="9">
        <f>(R$9*R$11)/(2*PI()*F8)</f>
        <v>14.99991571031763</v>
      </c>
      <c r="I8" s="6">
        <f>(SIN(RADIANS(X$11))*X$9*H8+(G8/X$10))*X$12</f>
        <v>581511968.34266233</v>
      </c>
      <c r="J8" s="6">
        <f>(SIN(RADIANS(X$11))*X$9*H8+(G8/X$10))*X$13</f>
        <v>96918661.390443727</v>
      </c>
      <c r="K8" s="6">
        <f>(SIN(RADIANS(X$11))*X$9*H8+(G8/X$10))*X$14</f>
        <v>193837322.78088745</v>
      </c>
      <c r="Q8" s="56" t="s">
        <v>16</v>
      </c>
      <c r="R8" s="66">
        <f>(R3*LN(R6/R5))/(2*PI()*R4)</f>
        <v>2.1856197035378741E+19</v>
      </c>
      <c r="S8" s="58" t="s">
        <v>17</v>
      </c>
      <c r="W8" s="136" t="s">
        <v>120</v>
      </c>
    </row>
    <row r="9" spans="3:25" x14ac:dyDescent="0.25">
      <c r="C9" s="7" t="s">
        <v>5</v>
      </c>
      <c r="D9" s="8">
        <f>D8+(R$13/R$12)</f>
        <v>2.0000000000000002E-5</v>
      </c>
      <c r="E9" s="68" t="str">
        <f t="shared" ref="E9:E72" si="0">IF(D9&lt;0.002,"A",IF(0.004&lt;D9,"C","B"))</f>
        <v>A</v>
      </c>
      <c r="F9" s="8">
        <f t="shared" ref="F9:F72" si="1">IF(E9="A",ABS(0.002-D9),IF(E9="B",0.00002,IF(E9="C",ABS(0.004-D9),FALSE)))</f>
        <v>1.98E-3</v>
      </c>
      <c r="G9" s="8">
        <f>R$10*(LN(F9/R$6)/LN(R$5/R$6))</f>
        <v>1.2399625657035477E+24</v>
      </c>
      <c r="H9" s="9">
        <f>(R$9*R$11)/(2*PI()*F9)</f>
        <v>15.151430010421851</v>
      </c>
      <c r="I9" s="6">
        <f>(SIN(RADIANS(X$11))*X$9*H9+(G9/X$10))*X$12</f>
        <v>595926009.07712495</v>
      </c>
      <c r="J9" s="6">
        <f>(SIN(RADIANS(X$11))*X$9*H9+(G9/X$10))*X$13</f>
        <v>99321001.512854159</v>
      </c>
      <c r="K9" s="6">
        <f>(SIN(RADIANS(X$11))*X$9*H9+(G9/X$10))*X$14</f>
        <v>198642003.02570832</v>
      </c>
      <c r="Q9" s="56" t="s">
        <v>18</v>
      </c>
      <c r="R9" s="67">
        <v>150000</v>
      </c>
      <c r="S9" s="58" t="s">
        <v>2</v>
      </c>
      <c r="W9" s="52" t="s">
        <v>98</v>
      </c>
      <c r="X9" s="54">
        <v>1E-8</v>
      </c>
      <c r="Y9" s="55" t="s">
        <v>99</v>
      </c>
    </row>
    <row r="10" spans="3:25" x14ac:dyDescent="0.25">
      <c r="C10" s="7" t="s">
        <v>5</v>
      </c>
      <c r="D10" s="8">
        <f>D9+(R$13/R$12)</f>
        <v>4.0000000000000003E-5</v>
      </c>
      <c r="E10" s="68" t="str">
        <f t="shared" si="0"/>
        <v>A</v>
      </c>
      <c r="F10" s="8">
        <f t="shared" si="1"/>
        <v>1.9599999999999999E-3</v>
      </c>
      <c r="G10" s="8">
        <f>R$10*(LN(F10/R$6)/LN(R$5/R$6))</f>
        <v>1.2702588176273648E+24</v>
      </c>
      <c r="H10" s="9">
        <f>(R$9*R$11)/(2*PI()*F10)</f>
        <v>15.306036439099625</v>
      </c>
      <c r="I10" s="6">
        <f>(SIN(RADIANS(X$11))*X$9*H10+(G10/X$10))*X$12</f>
        <v>610486387.75171149</v>
      </c>
      <c r="J10" s="6">
        <f>(SIN(RADIANS(X$11))*X$9*H10+(G10/X$10))*X$13</f>
        <v>101747731.29195191</v>
      </c>
      <c r="K10" s="6">
        <f>(SIN(RADIANS(X$11))*X$9*H10+(G10/X$10))*X$14</f>
        <v>203495462.58390382</v>
      </c>
      <c r="Q10" s="56" t="s">
        <v>49</v>
      </c>
      <c r="R10" s="66">
        <f>R8*R9</f>
        <v>3.278429555306811E+24</v>
      </c>
      <c r="S10" s="58" t="s">
        <v>19</v>
      </c>
      <c r="W10" s="56" t="s">
        <v>100</v>
      </c>
      <c r="X10" s="57">
        <v>2E-3</v>
      </c>
      <c r="Y10" s="58" t="s">
        <v>0</v>
      </c>
    </row>
    <row r="11" spans="3:25" x14ac:dyDescent="0.25">
      <c r="C11" s="7" t="s">
        <v>5</v>
      </c>
      <c r="D11" s="8">
        <f>D10+(R$13/R$12)</f>
        <v>6.0000000000000008E-5</v>
      </c>
      <c r="E11" s="68" t="str">
        <f t="shared" si="0"/>
        <v>A</v>
      </c>
      <c r="F11" s="8">
        <f t="shared" si="1"/>
        <v>1.9400000000000001E-3</v>
      </c>
      <c r="G11" s="8">
        <f>R$10*(LN(F11/R$6)/LN(R$5/R$6))</f>
        <v>1.3008658057604459E+24</v>
      </c>
      <c r="H11" s="9">
        <f>(R$9*R$11)/(2*PI()*F11)</f>
        <v>15.463830629193435</v>
      </c>
      <c r="I11" s="6">
        <f>(SIN(RADIANS(X$11))*X$9*H11+(G11/X$10))*X$12</f>
        <v>625196106.24847031</v>
      </c>
      <c r="J11" s="6">
        <f>(SIN(RADIANS(X$11))*X$9*H11+(G11/X$10))*X$13</f>
        <v>104199351.04141171</v>
      </c>
      <c r="K11" s="6">
        <f>(SIN(RADIANS(X$11))*X$9*H11+(G11/X$10))*X$14</f>
        <v>208398702.08282343</v>
      </c>
      <c r="Q11" s="56" t="s">
        <v>53</v>
      </c>
      <c r="R11" s="66">
        <v>1.2566299999999999E-6</v>
      </c>
      <c r="S11" s="58" t="s">
        <v>118</v>
      </c>
      <c r="W11" s="56" t="s">
        <v>101</v>
      </c>
      <c r="X11" s="57">
        <v>90</v>
      </c>
      <c r="Y11" s="92" t="s">
        <v>102</v>
      </c>
    </row>
    <row r="12" spans="3:25" x14ac:dyDescent="0.25">
      <c r="C12" s="7" t="s">
        <v>5</v>
      </c>
      <c r="D12" s="8">
        <f>D11+(R$13/R$12)</f>
        <v>8.0000000000000007E-5</v>
      </c>
      <c r="E12" s="68" t="str">
        <f t="shared" si="0"/>
        <v>A</v>
      </c>
      <c r="F12" s="8">
        <f t="shared" si="1"/>
        <v>1.92E-3</v>
      </c>
      <c r="G12" s="8">
        <f>R$10*(LN(F12/R$6)/LN(R$5/R$6))</f>
        <v>1.3317899704026181E+24</v>
      </c>
      <c r="H12" s="9">
        <f>(R$9*R$11)/(2*PI()*F12)</f>
        <v>15.624912198247532</v>
      </c>
      <c r="I12" s="6">
        <f>(SIN(RADIANS(X$11))*X$9*H12+(G12/X$10))*X$12</f>
        <v>640058259.77549815</v>
      </c>
      <c r="J12" s="6">
        <f>(SIN(RADIANS(X$11))*X$9*H12+(G12/X$10))*X$13</f>
        <v>106676376.62924971</v>
      </c>
      <c r="K12" s="6">
        <f>(SIN(RADIANS(X$11))*X$9*H12+(G12/X$10))*X$14</f>
        <v>213352753.25849941</v>
      </c>
      <c r="Q12" s="56" t="s">
        <v>4</v>
      </c>
      <c r="R12" s="57">
        <v>100</v>
      </c>
      <c r="S12" s="58"/>
      <c r="W12" s="56" t="s">
        <v>103</v>
      </c>
      <c r="X12" s="57">
        <f>6*1.602E-19</f>
        <v>9.6119999999999994E-19</v>
      </c>
      <c r="Y12" s="58"/>
    </row>
    <row r="13" spans="3:25" ht="15.75" thickBot="1" x14ac:dyDescent="0.3">
      <c r="C13" s="7" t="s">
        <v>5</v>
      </c>
      <c r="D13" s="8">
        <f>D12+(R$13/R$12)</f>
        <v>1E-4</v>
      </c>
      <c r="E13" s="68" t="str">
        <f t="shared" si="0"/>
        <v>A</v>
      </c>
      <c r="F13" s="8">
        <f t="shared" si="1"/>
        <v>1.9E-3</v>
      </c>
      <c r="G13" s="8">
        <f>R$10*(LN(F13/R$6)/LN(R$5/R$6))</f>
        <v>1.3630379541740727E+24</v>
      </c>
      <c r="H13" s="9">
        <f>(R$9*R$11)/(2*PI()*F13)</f>
        <v>15.789384958229087</v>
      </c>
      <c r="I13" s="6">
        <f>(SIN(RADIANS(X$11))*X$9*H13+(G13/X$10))*X$12</f>
        <v>655076040.77605927</v>
      </c>
      <c r="J13" s="6">
        <f>(SIN(RADIANS(X$11))*X$9*H13+(G13/X$10))*X$13</f>
        <v>109179340.12934323</v>
      </c>
      <c r="K13" s="6">
        <f>(SIN(RADIANS(X$11))*X$9*H13+(G13/X$10))*X$14</f>
        <v>218358680.25868645</v>
      </c>
      <c r="Q13" s="59" t="s">
        <v>5</v>
      </c>
      <c r="R13" s="71">
        <v>2E-3</v>
      </c>
      <c r="S13" s="61" t="s">
        <v>9</v>
      </c>
      <c r="W13" s="56" t="s">
        <v>104</v>
      </c>
      <c r="X13" s="57">
        <f>1.602E-19*1</f>
        <v>1.602E-19</v>
      </c>
      <c r="Y13" s="58"/>
    </row>
    <row r="14" spans="3:25" ht="15.75" thickBot="1" x14ac:dyDescent="0.3">
      <c r="C14" s="7" t="s">
        <v>5</v>
      </c>
      <c r="D14" s="8">
        <f>D13+(R$13/R$12)</f>
        <v>1.2E-4</v>
      </c>
      <c r="E14" s="68" t="str">
        <f t="shared" si="0"/>
        <v>A</v>
      </c>
      <c r="F14" s="8">
        <f t="shared" si="1"/>
        <v>1.8799999999999999E-3</v>
      </c>
      <c r="G14" s="8">
        <f>R$10*(LN(F14/R$6)/LN(R$5/R$6))</f>
        <v>1.394616610579582E+24</v>
      </c>
      <c r="H14" s="9">
        <f>(R$9*R$11)/(2*PI()*F14)</f>
        <v>15.957357138635778</v>
      </c>
      <c r="I14" s="6">
        <f>(SIN(RADIANS(X$11))*X$9*H14+(G14/X$10))*X$12</f>
        <v>670252743.04454708</v>
      </c>
      <c r="J14" s="6">
        <f>(SIN(RADIANS(X$11))*X$9*H14+(G14/X$10))*X$13</f>
        <v>111708790.50742452</v>
      </c>
      <c r="K14" s="6">
        <f>(SIN(RADIANS(X$11))*X$9*H14+(G14/X$10))*X$14</f>
        <v>223417581.01484904</v>
      </c>
      <c r="S14" s="69"/>
      <c r="T14" s="69"/>
      <c r="W14" s="59" t="s">
        <v>105</v>
      </c>
      <c r="X14" s="60">
        <f>1.602E-19*2</f>
        <v>3.204E-19</v>
      </c>
      <c r="Y14" s="93"/>
    </row>
    <row r="15" spans="3:25" x14ac:dyDescent="0.25">
      <c r="C15" s="7" t="s">
        <v>5</v>
      </c>
      <c r="D15" s="8">
        <f>D14+(R$13/R$12)</f>
        <v>1.4000000000000001E-4</v>
      </c>
      <c r="E15" s="68" t="str">
        <f t="shared" si="0"/>
        <v>A</v>
      </c>
      <c r="F15" s="8">
        <f t="shared" si="1"/>
        <v>1.8600000000000001E-3</v>
      </c>
      <c r="G15" s="8">
        <f>R$10*(LN(F15/R$6)/LN(R$5/R$6))</f>
        <v>1.4265330130307201E+24</v>
      </c>
      <c r="H15" s="9">
        <f>(R$9*R$11)/(2*PI()*F15)</f>
        <v>16.128941623997452</v>
      </c>
      <c r="I15" s="6">
        <f>(SIN(RADIANS(X$11))*X$9*H15+(G15/X$10))*X$12</f>
        <v>685591766.06256402</v>
      </c>
      <c r="J15" s="6">
        <f>(SIN(RADIANS(X$11))*X$9*H15+(G15/X$10))*X$13</f>
        <v>114265294.34376067</v>
      </c>
      <c r="K15" s="6">
        <f>(SIN(RADIANS(X$11))*X$9*H15+(G15/X$10))*X$14</f>
        <v>228530588.68752134</v>
      </c>
    </row>
    <row r="16" spans="3:25" ht="21.75" thickBot="1" x14ac:dyDescent="0.4">
      <c r="C16" s="7" t="s">
        <v>5</v>
      </c>
      <c r="D16" s="8">
        <f>D15+(R$13/R$12)</f>
        <v>1.6000000000000001E-4</v>
      </c>
      <c r="E16" s="68" t="str">
        <f t="shared" si="0"/>
        <v>A</v>
      </c>
      <c r="F16" s="8">
        <f t="shared" si="1"/>
        <v>1.8400000000000001E-3</v>
      </c>
      <c r="G16" s="8">
        <f>R$10*(LN(F16/R$6)/LN(R$5/R$6))</f>
        <v>1.4587944643558024E+24</v>
      </c>
      <c r="H16" s="9">
        <f>(R$9*R$11)/(2*PI()*F16)</f>
        <v>16.304256206866992</v>
      </c>
      <c r="I16" s="6">
        <f>(SIN(RADIANS(X$11))*X$9*H16+(G16/X$10))*X$12</f>
        <v>701096619.56939852</v>
      </c>
      <c r="J16" s="6">
        <f>(SIN(RADIANS(X$11))*X$9*H16+(G16/X$10))*X$13</f>
        <v>116849436.59489976</v>
      </c>
      <c r="K16" s="6">
        <f>(SIN(RADIANS(X$11))*X$9*H16+(G16/X$10))*X$14</f>
        <v>233698873.18979952</v>
      </c>
      <c r="Q16" s="135" t="s">
        <v>122</v>
      </c>
    </row>
    <row r="17" spans="3:23" ht="18.75" x14ac:dyDescent="0.3">
      <c r="C17" s="7" t="s">
        <v>5</v>
      </c>
      <c r="D17" s="8">
        <f>D16+(R$13/R$12)</f>
        <v>1.8000000000000001E-4</v>
      </c>
      <c r="E17" s="68" t="str">
        <f t="shared" si="0"/>
        <v>A</v>
      </c>
      <c r="F17" s="8">
        <f t="shared" si="1"/>
        <v>1.82E-3</v>
      </c>
      <c r="G17" s="8">
        <f>R$10*(LN(F17/R$6)/LN(R$5/R$6))</f>
        <v>1.4914085068295154E+24</v>
      </c>
      <c r="H17" s="9">
        <f>(R$9*R$11)/(2*PI()*F17)</f>
        <v>16.483423857491903</v>
      </c>
      <c r="I17" s="6">
        <f>(SIN(RADIANS(X$11))*X$9*H17+(G17/X$10))*X$12</f>
        <v>716770928.38226497</v>
      </c>
      <c r="J17" s="6">
        <f>(SIN(RADIANS(X$11))*X$9*H17+(G17/X$10))*X$13</f>
        <v>119461821.39704418</v>
      </c>
      <c r="K17" s="6">
        <f>(SIN(RADIANS(X$11))*X$9*H17+(G17/X$10))*X$14</f>
        <v>238923642.79408836</v>
      </c>
      <c r="Q17" s="128"/>
      <c r="R17" s="129" t="s">
        <v>38</v>
      </c>
      <c r="S17" s="129" t="s">
        <v>96</v>
      </c>
      <c r="T17" s="130" t="s">
        <v>97</v>
      </c>
      <c r="W17" s="1"/>
    </row>
    <row r="18" spans="3:23" ht="19.5" thickBot="1" x14ac:dyDescent="0.35">
      <c r="C18" s="7" t="s">
        <v>5</v>
      </c>
      <c r="D18" s="8">
        <f>D17+(R$13/R$12)</f>
        <v>2.0000000000000001E-4</v>
      </c>
      <c r="E18" s="68" t="str">
        <f t="shared" si="0"/>
        <v>A</v>
      </c>
      <c r="F18" s="8">
        <f t="shared" si="1"/>
        <v>1.8E-3</v>
      </c>
      <c r="G18" s="8">
        <f>R$10*(LN(F18/R$6)/LN(R$5/R$6))</f>
        <v>1.5243829327567164E+24</v>
      </c>
      <c r="H18" s="9">
        <f>(R$9*R$11)/(2*PI()*F18)</f>
        <v>16.666573011464035</v>
      </c>
      <c r="I18" s="6">
        <f>(SIN(RADIANS(X$11))*X$9*H18+(G18/X$10))*X$12</f>
        <v>732618437.48287785</v>
      </c>
      <c r="J18" s="6">
        <f>(SIN(RADIANS(X$11))*X$9*H18+(G18/X$10))*X$13</f>
        <v>122103072.91381298</v>
      </c>
      <c r="K18" s="6">
        <f>(SIN(RADIANS(X$11))*X$9*H18+(G18/X$10))*X$14</f>
        <v>244206145.82762596</v>
      </c>
      <c r="L18" s="1"/>
      <c r="M18" s="1"/>
      <c r="N18" s="1"/>
      <c r="Q18" s="131" t="s">
        <v>119</v>
      </c>
      <c r="R18" s="132">
        <f>AVERAGE(I8:I308)</f>
        <v>3719935030.6077895</v>
      </c>
      <c r="S18" s="132">
        <f>AVERAGE(J8:J308)</f>
        <v>619989171.76796579</v>
      </c>
      <c r="T18" s="133">
        <f>AVERAGE(K8:K308)</f>
        <v>1239978343.5359316</v>
      </c>
    </row>
    <row r="19" spans="3:23" x14ac:dyDescent="0.25">
      <c r="C19" s="7" t="s">
        <v>5</v>
      </c>
      <c r="D19" s="8">
        <f>D18+(R$13/R$12)</f>
        <v>2.2000000000000001E-4</v>
      </c>
      <c r="E19" s="68" t="str">
        <f t="shared" si="0"/>
        <v>A</v>
      </c>
      <c r="F19" s="8">
        <f t="shared" si="1"/>
        <v>1.7800000000000001E-3</v>
      </c>
      <c r="G19" s="8">
        <f>R$10*(LN(F19/R$6)/LN(R$5/R$6))</f>
        <v>1.5577257956475272E+24</v>
      </c>
      <c r="H19" s="9">
        <f>(R$9*R$11)/(2*PI()*F19)</f>
        <v>16.853837876761386</v>
      </c>
      <c r="I19" s="6">
        <f>(SIN(RADIANS(X$11))*X$9*H19+(G19/X$10))*X$12</f>
        <v>748643017.38820148</v>
      </c>
      <c r="J19" s="6">
        <f>(SIN(RADIANS(X$11))*X$9*H19+(G19/X$10))*X$13</f>
        <v>124773836.23136692</v>
      </c>
      <c r="K19" s="6">
        <f>(SIN(RADIANS(X$11))*X$9*H19+(G19/X$10))*X$14</f>
        <v>249547672.46273383</v>
      </c>
      <c r="L19" s="1"/>
      <c r="M19" s="1"/>
      <c r="N19" s="1"/>
    </row>
    <row r="20" spans="3:23" x14ac:dyDescent="0.25">
      <c r="C20" s="7" t="s">
        <v>5</v>
      </c>
      <c r="D20" s="8">
        <f>D19+(R$13/R$12)</f>
        <v>2.4000000000000001E-4</v>
      </c>
      <c r="E20" s="68" t="str">
        <f t="shared" si="0"/>
        <v>A</v>
      </c>
      <c r="F20" s="8">
        <f t="shared" si="1"/>
        <v>1.7600000000000001E-3</v>
      </c>
      <c r="G20" s="8">
        <f>R$10*(LN(F20/R$6)/LN(R$5/R$6))</f>
        <v>1.5914454220238428E+24</v>
      </c>
      <c r="H20" s="9">
        <f>(R$9*R$11)/(2*PI()*F20)</f>
        <v>17.045358761724582</v>
      </c>
      <c r="I20" s="6">
        <f>(SIN(RADIANS(X$11))*X$9*H20+(G20/X$10))*X$12</f>
        <v>764848669.82465875</v>
      </c>
      <c r="J20" s="6">
        <f>(SIN(RADIANS(X$11))*X$9*H20+(G20/X$10))*X$13</f>
        <v>127474778.3041098</v>
      </c>
      <c r="K20" s="6">
        <f>(SIN(RADIANS(X$11))*X$9*H20+(G20/X$10))*X$14</f>
        <v>254949556.60821959</v>
      </c>
    </row>
    <row r="21" spans="3:23" x14ac:dyDescent="0.25">
      <c r="C21" s="7" t="s">
        <v>5</v>
      </c>
      <c r="D21" s="8">
        <f>D20+(R$13/R$12)</f>
        <v>2.6000000000000003E-4</v>
      </c>
      <c r="E21" s="68" t="str">
        <f t="shared" si="0"/>
        <v>A</v>
      </c>
      <c r="F21" s="8">
        <f t="shared" si="1"/>
        <v>1.74E-3</v>
      </c>
      <c r="G21" s="8">
        <f>R$10*(LN(F21/R$6)/LN(R$5/R$6))</f>
        <v>1.6255504239005291E+24</v>
      </c>
      <c r="H21" s="9">
        <f>(R$9*R$11)/(2*PI()*F21)</f>
        <v>17.24128242565245</v>
      </c>
      <c r="I21" s="6">
        <f>(SIN(RADIANS(X$11))*X$9*H21+(G21/X$10))*X$12</f>
        <v>781239533.72659421</v>
      </c>
      <c r="J21" s="6">
        <f>(SIN(RADIANS(X$11))*X$9*H21+(G21/X$10))*X$13</f>
        <v>130206588.95443237</v>
      </c>
      <c r="K21" s="6">
        <f>(SIN(RADIANS(X$11))*X$9*H21+(G21/X$10))*X$14</f>
        <v>260413177.90886474</v>
      </c>
    </row>
    <row r="22" spans="3:23" x14ac:dyDescent="0.25">
      <c r="C22" s="7" t="s">
        <v>5</v>
      </c>
      <c r="D22" s="8">
        <f>D21+(R$13/R$12)</f>
        <v>2.8000000000000003E-4</v>
      </c>
      <c r="E22" s="68" t="str">
        <f t="shared" si="0"/>
        <v>A</v>
      </c>
      <c r="F22" s="8">
        <f t="shared" si="1"/>
        <v>1.72E-3</v>
      </c>
      <c r="G22" s="8">
        <f>R$10*(LN(F22/R$6)/LN(R$5/R$6))</f>
        <v>1.6600497119881305E+24</v>
      </c>
      <c r="H22" s="9">
        <f>(R$9*R$11)/(2*PI()*F22)</f>
        <v>17.441762453857713</v>
      </c>
      <c r="I22" s="6">
        <f>(SIN(RADIANS(X$11))*X$9*H22+(G22/X$10))*X$12</f>
        <v>797819891.5814954</v>
      </c>
      <c r="J22" s="6">
        <f>(SIN(RADIANS(X$11))*X$9*H22+(G22/X$10))*X$13</f>
        <v>132969981.93024924</v>
      </c>
      <c r="K22" s="6">
        <f>(SIN(RADIANS(X$11))*X$9*H22+(G22/X$10))*X$14</f>
        <v>265939963.86049849</v>
      </c>
    </row>
    <row r="23" spans="3:23" x14ac:dyDescent="0.25">
      <c r="C23" s="7" t="s">
        <v>5</v>
      </c>
      <c r="D23" s="8">
        <f>D22+(R$13/R$12)</f>
        <v>3.0000000000000003E-4</v>
      </c>
      <c r="E23" s="68" t="str">
        <f t="shared" si="0"/>
        <v>A</v>
      </c>
      <c r="F23" s="8">
        <f t="shared" si="1"/>
        <v>1.7000000000000001E-3</v>
      </c>
      <c r="G23" s="8">
        <f>R$10*(LN(F23/R$6)/LN(R$5/R$6))</f>
        <v>1.6949525096677165E+24</v>
      </c>
      <c r="H23" s="9">
        <f>(R$9*R$11)/(2*PI()*F23)</f>
        <v>17.646959659197211</v>
      </c>
      <c r="I23" s="6">
        <f>(SIN(RADIANS(X$11))*X$9*H23+(G23/X$10))*X$12</f>
        <v>814594176.14630449</v>
      </c>
      <c r="J23" s="6">
        <f>(SIN(RADIANS(X$11))*X$9*H23+(G23/X$10))*X$13</f>
        <v>135765696.02438408</v>
      </c>
      <c r="K23" s="6">
        <f>(SIN(RADIANS(X$11))*X$9*H23+(G23/X$10))*X$14</f>
        <v>271531392.04876816</v>
      </c>
    </row>
    <row r="24" spans="3:23" x14ac:dyDescent="0.25">
      <c r="C24" s="7" t="s">
        <v>5</v>
      </c>
      <c r="D24" s="8">
        <f>D23+(R$13/R$12)</f>
        <v>3.2000000000000003E-4</v>
      </c>
      <c r="E24" s="68" t="str">
        <f t="shared" si="0"/>
        <v>A</v>
      </c>
      <c r="F24" s="8">
        <f t="shared" si="1"/>
        <v>1.6800000000000001E-3</v>
      </c>
      <c r="G24" s="8">
        <f>R$10*(LN(F24/R$6)/LN(R$5/R$6))</f>
        <v>1.7302683677926946E+24</v>
      </c>
      <c r="H24" s="9">
        <f>(R$9*R$11)/(2*PI()*F24)</f>
        <v>17.857042512282895</v>
      </c>
      <c r="I24" s="6">
        <f>(SIN(RADIANS(X$11))*X$9*H24+(G24/X$10))*X$12</f>
        <v>831566977.56116891</v>
      </c>
      <c r="J24" s="6">
        <f>(SIN(RADIANS(X$11))*X$9*H24+(G24/X$10))*X$13</f>
        <v>138594496.26019484</v>
      </c>
      <c r="K24" s="6">
        <f>(SIN(RADIANS(X$11))*X$9*H24+(G24/X$10))*X$14</f>
        <v>277188992.52038968</v>
      </c>
    </row>
    <row r="25" spans="3:23" x14ac:dyDescent="0.25">
      <c r="C25" s="7" t="s">
        <v>5</v>
      </c>
      <c r="D25" s="8">
        <f>D24+(R$13/R$12)</f>
        <v>3.4000000000000002E-4</v>
      </c>
      <c r="E25" s="68" t="str">
        <f t="shared" si="0"/>
        <v>A</v>
      </c>
      <c r="F25" s="8">
        <f t="shared" si="1"/>
        <v>1.66E-3</v>
      </c>
      <c r="G25" s="8">
        <f>R$10*(LN(F25/R$6)/LN(R$5/R$6))</f>
        <v>1.7660071803770269E+24</v>
      </c>
      <c r="H25" s="9">
        <f>(R$9*R$11)/(2*PI()*F25)</f>
        <v>18.072187602792326</v>
      </c>
      <c r="I25" s="6">
        <f>(SIN(RADIANS(X$11))*X$9*H25+(G25/X$10))*X$12</f>
        <v>848743050.88919914</v>
      </c>
      <c r="J25" s="6">
        <f>(SIN(RADIANS(X$11))*X$9*H25+(G25/X$10))*X$13</f>
        <v>141457175.14819986</v>
      </c>
      <c r="K25" s="6">
        <f>(SIN(RADIANS(X$11))*X$9*H25+(G25/X$10))*X$14</f>
        <v>282914350.29639971</v>
      </c>
    </row>
    <row r="26" spans="3:23" x14ac:dyDescent="0.25">
      <c r="C26" s="7" t="s">
        <v>5</v>
      </c>
      <c r="D26" s="8">
        <f>D25+(R$13/R$12)</f>
        <v>3.6000000000000002E-4</v>
      </c>
      <c r="E26" s="68" t="str">
        <f t="shared" si="0"/>
        <v>A</v>
      </c>
      <c r="F26" s="8">
        <f t="shared" si="1"/>
        <v>1.64E-3</v>
      </c>
      <c r="G26" s="8">
        <f>R$10*(LN(F26/R$6)/LN(R$5/R$6))</f>
        <v>1.8021792012343088E+24</v>
      </c>
      <c r="H26" s="9">
        <f>(R$9*R$11)/(2*PI()*F26)</f>
        <v>18.292580134533697</v>
      </c>
      <c r="I26" s="6">
        <f>(SIN(RADIANS(X$11))*X$9*H26+(G26/X$10))*X$12</f>
        <v>866127324.11320877</v>
      </c>
      <c r="J26" s="6">
        <f>(SIN(RADIANS(X$11))*X$9*H26+(G26/X$10))*X$13</f>
        <v>144354554.01886815</v>
      </c>
      <c r="K26" s="6">
        <f>(SIN(RADIANS(X$11))*X$9*H26+(G26/X$10))*X$14</f>
        <v>288709108.0377363</v>
      </c>
    </row>
    <row r="27" spans="3:23" x14ac:dyDescent="0.25">
      <c r="C27" s="7" t="s">
        <v>5</v>
      </c>
      <c r="D27" s="8">
        <f>D26+(R$13/R$12)</f>
        <v>3.8000000000000002E-4</v>
      </c>
      <c r="E27" s="68" t="str">
        <f t="shared" si="0"/>
        <v>A</v>
      </c>
      <c r="F27" s="8">
        <f t="shared" si="1"/>
        <v>1.6199999999999999E-3</v>
      </c>
      <c r="G27" s="8">
        <f>R$10*(LN(F27/R$6)/LN(R$5/R$6))</f>
        <v>1.8387950616377308E+24</v>
      </c>
      <c r="H27" s="9">
        <f>(R$9*R$11)/(2*PI()*F27)</f>
        <v>18.518414457182264</v>
      </c>
      <c r="I27" s="6">
        <f>(SIN(RADIANS(X$11))*X$9*H27+(G27/X$10))*X$12</f>
        <v>883724906.62309337</v>
      </c>
      <c r="J27" s="6">
        <f>(SIN(RADIANS(X$11))*X$9*H27+(G27/X$10))*X$13</f>
        <v>147287484.43718225</v>
      </c>
      <c r="K27" s="6">
        <f>(SIN(RADIANS(X$11))*X$9*H27+(G27/X$10))*X$14</f>
        <v>294574968.8743645</v>
      </c>
    </row>
    <row r="28" spans="3:23" x14ac:dyDescent="0.25">
      <c r="C28" s="7" t="s">
        <v>5</v>
      </c>
      <c r="D28" s="8">
        <f>D27+(R$13/R$12)</f>
        <v>4.0000000000000002E-4</v>
      </c>
      <c r="E28" s="68" t="str">
        <f t="shared" si="0"/>
        <v>A</v>
      </c>
      <c r="F28" s="8">
        <f t="shared" si="1"/>
        <v>1.6000000000000001E-3</v>
      </c>
      <c r="G28" s="8">
        <f>R$10*(LN(F28/R$6)/LN(R$5/R$6))</f>
        <v>1.8758657890770109E+24</v>
      </c>
      <c r="H28" s="9">
        <f>(R$9*R$11)/(2*PI()*F28)</f>
        <v>18.749894637897039</v>
      </c>
      <c r="I28" s="6">
        <f>(SIN(RADIANS(X$11))*X$9*H28+(G28/X$10))*X$12</f>
        <v>901541098.23041141</v>
      </c>
      <c r="J28" s="6">
        <f>(SIN(RADIANS(X$11))*X$9*H28+(G28/X$10))*X$13</f>
        <v>150256849.70506856</v>
      </c>
      <c r="K28" s="6">
        <f>(SIN(RADIANS(X$11))*X$9*H28+(G28/X$10))*X$14</f>
        <v>300513699.41013712</v>
      </c>
    </row>
    <row r="29" spans="3:23" x14ac:dyDescent="0.25">
      <c r="C29" s="7" t="s">
        <v>5</v>
      </c>
      <c r="D29" s="8">
        <f>D28+(R$13/R$12)</f>
        <v>4.2000000000000002E-4</v>
      </c>
      <c r="E29" s="68" t="str">
        <f t="shared" si="0"/>
        <v>A</v>
      </c>
      <c r="F29" s="8">
        <f t="shared" si="1"/>
        <v>1.58E-3</v>
      </c>
      <c r="G29" s="8">
        <f>R$10*(LN(F29/R$6)/LN(R$5/R$6))</f>
        <v>1.9134028271951021E+24</v>
      </c>
      <c r="H29" s="9">
        <f>(R$9*R$11)/(2*PI()*F29)</f>
        <v>18.987235076351432</v>
      </c>
      <c r="I29" s="6">
        <f>(SIN(RADIANS(X$11))*X$9*H29+(G29/X$10))*X$12</f>
        <v>919581398.74996591</v>
      </c>
      <c r="J29" s="6">
        <f>(SIN(RADIANS(X$11))*X$9*H29+(G29/X$10))*X$13</f>
        <v>153263566.45832765</v>
      </c>
      <c r="K29" s="6">
        <f>(SIN(RADIANS(X$11))*X$9*H29+(G29/X$10))*X$14</f>
        <v>306527132.9166553</v>
      </c>
    </row>
    <row r="30" spans="3:23" x14ac:dyDescent="0.25">
      <c r="C30" s="7" t="s">
        <v>5</v>
      </c>
      <c r="D30" s="8">
        <f>D29+(R$13/R$12)</f>
        <v>4.4000000000000002E-4</v>
      </c>
      <c r="E30" s="68" t="str">
        <f t="shared" si="0"/>
        <v>A</v>
      </c>
      <c r="F30" s="8">
        <f t="shared" si="1"/>
        <v>1.56E-3</v>
      </c>
      <c r="G30" s="8">
        <f>R$10*(LN(F30/R$6)/LN(R$5/R$6))</f>
        <v>1.9514180569948457E+24</v>
      </c>
      <c r="H30" s="9">
        <f>(R$9*R$11)/(2*PI()*F30)</f>
        <v>19.23066116707389</v>
      </c>
      <c r="I30" s="6">
        <f>(SIN(RADIANS(X$11))*X$9*H30+(G30/X$10))*X$12</f>
        <v>937851518.19172275</v>
      </c>
      <c r="J30" s="6">
        <f>(SIN(RADIANS(X$11))*X$9*H30+(G30/X$10))*X$13</f>
        <v>156308586.36528713</v>
      </c>
      <c r="K30" s="6">
        <f>(SIN(RADIANS(X$11))*X$9*H30+(G30/X$10))*X$14</f>
        <v>312617172.73057425</v>
      </c>
    </row>
    <row r="31" spans="3:23" x14ac:dyDescent="0.25">
      <c r="C31" s="7" t="s">
        <v>5</v>
      </c>
      <c r="D31" s="8">
        <f>D30+(R$13/R$12)</f>
        <v>4.6000000000000001E-4</v>
      </c>
      <c r="E31" s="68" t="str">
        <f t="shared" si="0"/>
        <v>A</v>
      </c>
      <c r="F31" s="8">
        <f t="shared" si="1"/>
        <v>1.5400000000000001E-3</v>
      </c>
      <c r="G31" s="8">
        <f>R$10*(LN(F31/R$6)/LN(R$5/R$6))</f>
        <v>1.9899238194139189E+24</v>
      </c>
      <c r="H31" s="9">
        <f>(R$9*R$11)/(2*PI()*F31)</f>
        <v>19.480410013399521</v>
      </c>
      <c r="I31" s="6">
        <f>(SIN(RADIANS(X$11))*X$9*H31+(G31/X$10))*X$12</f>
        <v>956357387.61032939</v>
      </c>
      <c r="J31" s="6">
        <f>(SIN(RADIANS(X$11))*X$9*H31+(G31/X$10))*X$13</f>
        <v>159392897.9350549</v>
      </c>
      <c r="K31" s="6">
        <f>(SIN(RADIANS(X$11))*X$9*H31+(G31/X$10))*X$14</f>
        <v>318785795.8701098</v>
      </c>
    </row>
    <row r="32" spans="3:23" x14ac:dyDescent="0.25">
      <c r="C32" s="7" t="s">
        <v>5</v>
      </c>
      <c r="D32" s="8">
        <f>D31+(R$13/R$12)</f>
        <v>4.8000000000000001E-4</v>
      </c>
      <c r="E32" s="68" t="str">
        <f t="shared" si="0"/>
        <v>A</v>
      </c>
      <c r="F32" s="8">
        <f t="shared" si="1"/>
        <v>1.5200000000000001E-3</v>
      </c>
      <c r="G32" s="8">
        <f>R$10*(LN(F32/R$6)/LN(R$5/R$6))</f>
        <v>2.0289329393753814E+24</v>
      </c>
      <c r="H32" s="9">
        <f>(R$9*R$11)/(2*PI()*F32)</f>
        <v>19.736731197786359</v>
      </c>
      <c r="I32" s="6">
        <f>(SIN(RADIANS(X$11))*X$9*H32+(G32/X$10))*X$12</f>
        <v>975105170.66380811</v>
      </c>
      <c r="J32" s="6">
        <f>(SIN(RADIANS(X$11))*X$9*H32+(G32/X$10))*X$13</f>
        <v>162517528.44396803</v>
      </c>
      <c r="K32" s="6">
        <f>(SIN(RADIANS(X$11))*X$9*H32+(G32/X$10))*X$14</f>
        <v>325035056.88793606</v>
      </c>
    </row>
    <row r="33" spans="3:11" x14ac:dyDescent="0.25">
      <c r="C33" s="7" t="s">
        <v>5</v>
      </c>
      <c r="D33" s="8">
        <f>D32+(R$13/R$12)</f>
        <v>5.0000000000000001E-4</v>
      </c>
      <c r="E33" s="68" t="str">
        <f t="shared" si="0"/>
        <v>A</v>
      </c>
      <c r="F33" s="8">
        <f t="shared" si="1"/>
        <v>1.5E-3</v>
      </c>
      <c r="G33" s="8">
        <f>R$10*(LN(F33/R$6)/LN(R$5/R$6))</f>
        <v>2.068458751431109E+24</v>
      </c>
      <c r="H33" s="9">
        <f>(R$9*R$11)/(2*PI()*F33)</f>
        <v>19.999887613756844</v>
      </c>
      <c r="I33" s="6">
        <f>(SIN(RADIANS(X$11))*X$9*H33+(G33/X$10))*X$12</f>
        <v>994101275.93779099</v>
      </c>
      <c r="J33" s="6">
        <f>(SIN(RADIANS(X$11))*X$9*H33+(G33/X$10))*X$13</f>
        <v>165683545.98963183</v>
      </c>
      <c r="K33" s="6">
        <f>(SIN(RADIANS(X$11))*X$9*H33+(G33/X$10))*X$14</f>
        <v>331367091.97926366</v>
      </c>
    </row>
    <row r="34" spans="3:11" x14ac:dyDescent="0.25">
      <c r="C34" s="7" t="s">
        <v>5</v>
      </c>
      <c r="D34" s="8">
        <f>D33+(R$13/R$12)</f>
        <v>5.2000000000000006E-4</v>
      </c>
      <c r="E34" s="68" t="str">
        <f t="shared" si="0"/>
        <v>A</v>
      </c>
      <c r="F34" s="8">
        <f t="shared" si="1"/>
        <v>1.48E-3</v>
      </c>
      <c r="G34" s="8">
        <f>R$10*(LN(F34/R$6)/LN(R$5/R$6))</f>
        <v>2.1085151271264195E+24</v>
      </c>
      <c r="H34" s="9">
        <f>(R$9*R$11)/(2*PI()*F34)</f>
        <v>20.270156365294095</v>
      </c>
      <c r="I34" s="6">
        <f>(SIN(RADIANS(X$11))*X$9*H34+(G34/X$10))*X$12</f>
        <v>1013352370.0969571</v>
      </c>
      <c r="J34" s="6">
        <f>(SIN(RADIANS(X$11))*X$9*H34+(G34/X$10))*X$13</f>
        <v>168892061.68282619</v>
      </c>
      <c r="K34" s="6">
        <f>(SIN(RADIANS(X$11))*X$9*H34+(G34/X$10))*X$14</f>
        <v>337784123.36565238</v>
      </c>
    </row>
    <row r="35" spans="3:11" x14ac:dyDescent="0.25">
      <c r="C35" s="7" t="s">
        <v>5</v>
      </c>
      <c r="D35" s="8">
        <f>D34+(R$13/R$12)</f>
        <v>5.4000000000000012E-4</v>
      </c>
      <c r="E35" s="68" t="str">
        <f t="shared" si="0"/>
        <v>A</v>
      </c>
      <c r="F35" s="8">
        <f t="shared" si="1"/>
        <v>1.4599999999999999E-3</v>
      </c>
      <c r="G35" s="8">
        <f>R$10*(LN(F35/R$6)/LN(R$5/R$6))</f>
        <v>2.1491165042263986E+24</v>
      </c>
      <c r="H35" s="9">
        <f>(R$9*R$11)/(2*PI()*F35)</f>
        <v>20.547829740161141</v>
      </c>
      <c r="I35" s="6">
        <f>(SIN(RADIANS(X$11))*X$9*H35+(G35/X$10))*X$12</f>
        <v>1032865391.9312072</v>
      </c>
      <c r="J35" s="6">
        <f>(SIN(RADIANS(X$11))*X$9*H35+(G35/X$10))*X$13</f>
        <v>172144231.98853454</v>
      </c>
      <c r="K35" s="6">
        <f>(SIN(RADIANS(X$11))*X$9*H35+(G35/X$10))*X$14</f>
        <v>344288463.97706908</v>
      </c>
    </row>
    <row r="36" spans="3:11" x14ac:dyDescent="0.25">
      <c r="C36" s="7" t="s">
        <v>5</v>
      </c>
      <c r="D36" s="8">
        <f>D35+(R$13/R$12)</f>
        <v>5.6000000000000017E-4</v>
      </c>
      <c r="E36" s="68" t="str">
        <f t="shared" si="0"/>
        <v>A</v>
      </c>
      <c r="F36" s="8">
        <f t="shared" si="1"/>
        <v>1.4399999999999999E-3</v>
      </c>
      <c r="G36" s="8">
        <f>R$10*(LN(F36/R$6)/LN(R$5/R$6))</f>
        <v>2.1902779179580256E+24</v>
      </c>
      <c r="H36" s="9">
        <f>(R$9*R$11)/(2*PI()*F36)</f>
        <v>20.833216264330044</v>
      </c>
      <c r="I36" s="6">
        <f>(SIN(RADIANS(X$11))*X$9*H36+(G36/X$10))*X$12</f>
        <v>1052647567.370627</v>
      </c>
      <c r="J36" s="6">
        <f>(SIN(RADIANS(X$11))*X$9*H36+(G36/X$10))*X$13</f>
        <v>175441261.22843784</v>
      </c>
      <c r="K36" s="6">
        <f>(SIN(RADIANS(X$11))*X$9*H36+(G36/X$10))*X$14</f>
        <v>350882522.45687568</v>
      </c>
    </row>
    <row r="37" spans="3:11" x14ac:dyDescent="0.25">
      <c r="C37" s="7" t="s">
        <v>5</v>
      </c>
      <c r="D37" s="8">
        <f>D36+(R$13/R$12)</f>
        <v>5.8000000000000022E-4</v>
      </c>
      <c r="E37" s="68" t="str">
        <f t="shared" si="0"/>
        <v>A</v>
      </c>
      <c r="F37" s="8">
        <f t="shared" si="1"/>
        <v>1.4199999999999998E-3</v>
      </c>
      <c r="G37" s="8">
        <f>R$10*(LN(F37/R$6)/LN(R$5/R$6))</f>
        <v>2.2320150344372609E+24</v>
      </c>
      <c r="H37" s="9">
        <f>(R$9*R$11)/(2*PI()*F37)</f>
        <v>21.126641845517796</v>
      </c>
      <c r="I37" s="6">
        <f>(SIN(RADIANS(X$11))*X$9*H37+(G37/X$10))*X$12</f>
        <v>1072706425.5505475</v>
      </c>
      <c r="J37" s="6">
        <f>(SIN(RADIANS(X$11))*X$9*H37+(G37/X$10))*X$13</f>
        <v>178784404.25842461</v>
      </c>
      <c r="K37" s="6">
        <f>(SIN(RADIANS(X$11))*X$9*H37+(G37/X$10))*X$14</f>
        <v>357568808.51684922</v>
      </c>
    </row>
    <row r="38" spans="3:11" x14ac:dyDescent="0.25">
      <c r="C38" s="7" t="s">
        <v>5</v>
      </c>
      <c r="D38" s="8">
        <f>D37+(R$13/R$12)</f>
        <v>6.0000000000000027E-4</v>
      </c>
      <c r="E38" s="68" t="str">
        <f t="shared" si="0"/>
        <v>A</v>
      </c>
      <c r="F38" s="8">
        <f t="shared" si="1"/>
        <v>1.3999999999999998E-3</v>
      </c>
      <c r="G38" s="8">
        <f>R$10*(LN(F38/R$6)/LN(R$5/R$6))</f>
        <v>2.2743441864670884E+24</v>
      </c>
      <c r="H38" s="9">
        <f>(R$9*R$11)/(2*PI()*F38)</f>
        <v>21.428451014739476</v>
      </c>
      <c r="I38" s="6">
        <f>(SIN(RADIANS(X$11))*X$9*H38+(G38/X$10))*X$12</f>
        <v>1093049816.0160828</v>
      </c>
      <c r="J38" s="6">
        <f>(SIN(RADIANS(X$11))*X$9*H38+(G38/X$10))*X$13</f>
        <v>182174969.33601379</v>
      </c>
      <c r="K38" s="6">
        <f>(SIN(RADIANS(X$11))*X$9*H38+(G38/X$10))*X$14</f>
        <v>364349938.67202759</v>
      </c>
    </row>
    <row r="39" spans="3:11" x14ac:dyDescent="0.25">
      <c r="C39" s="7" t="s">
        <v>5</v>
      </c>
      <c r="D39" s="8">
        <f>D38+(R$13/R$12)</f>
        <v>6.2000000000000033E-4</v>
      </c>
      <c r="E39" s="68" t="str">
        <f t="shared" si="0"/>
        <v>A</v>
      </c>
      <c r="F39" s="8">
        <f t="shared" si="1"/>
        <v>1.3799999999999997E-3</v>
      </c>
      <c r="G39" s="8">
        <f>R$10*(LN(F39/R$6)/LN(R$5/R$6))</f>
        <v>2.3172824119112098E+24</v>
      </c>
      <c r="H39" s="9">
        <f>(R$9*R$11)/(2*PI()*F39)</f>
        <v>21.739008275822655</v>
      </c>
      <c r="I39" s="6">
        <f>(SIN(RADIANS(X$11))*X$9*H39+(G39/X$10))*X$12</f>
        <v>1113685927.1645274</v>
      </c>
      <c r="J39" s="6">
        <f>(SIN(RADIANS(X$11))*X$9*H39+(G39/X$10))*X$13</f>
        <v>185614321.19408789</v>
      </c>
      <c r="K39" s="6">
        <f>(SIN(RADIANS(X$11))*X$9*H39+(G39/X$10))*X$14</f>
        <v>371228642.38817579</v>
      </c>
    </row>
    <row r="40" spans="3:11" x14ac:dyDescent="0.25">
      <c r="C40" s="7" t="s">
        <v>5</v>
      </c>
      <c r="D40" s="8">
        <f>D39+(R$13/R$12)</f>
        <v>6.4000000000000038E-4</v>
      </c>
      <c r="E40" s="68" t="str">
        <f t="shared" si="0"/>
        <v>A</v>
      </c>
      <c r="F40" s="8">
        <f t="shared" si="1"/>
        <v>1.3599999999999997E-3</v>
      </c>
      <c r="G40" s="8">
        <f>R$10*(LN(F40/R$6)/LN(R$5/R$6))</f>
        <v>2.3608474948690265E+24</v>
      </c>
      <c r="H40" s="9">
        <f>(R$9*R$11)/(2*PI()*F40)</f>
        <v>22.058699573996524</v>
      </c>
      <c r="I40" s="6">
        <f>(SIN(RADIANS(X$11))*X$9*H40+(G40/X$10))*X$12</f>
        <v>1134623306.034054</v>
      </c>
      <c r="J40" s="6">
        <f>(SIN(RADIANS(X$11))*X$9*H40+(G40/X$10))*X$13</f>
        <v>189103884.33900902</v>
      </c>
      <c r="K40" s="6">
        <f>(SIN(RADIANS(X$11))*X$9*H40+(G40/X$10))*X$14</f>
        <v>378207768.67801803</v>
      </c>
    </row>
    <row r="41" spans="3:11" x14ac:dyDescent="0.25">
      <c r="C41" s="7" t="s">
        <v>5</v>
      </c>
      <c r="D41" s="8">
        <f>D40+(R$13/R$12)</f>
        <v>6.6000000000000043E-4</v>
      </c>
      <c r="E41" s="68" t="str">
        <f t="shared" si="0"/>
        <v>A</v>
      </c>
      <c r="F41" s="8">
        <f t="shared" si="1"/>
        <v>1.3399999999999996E-3</v>
      </c>
      <c r="G41" s="8">
        <f>R$10*(LN(F41/R$6)/LN(R$5/R$6))</f>
        <v>2.4050580099009438E+24</v>
      </c>
      <c r="H41" s="9">
        <f>(R$9*R$11)/(2*PI()*F41)</f>
        <v>22.387933895996472</v>
      </c>
      <c r="I41" s="6">
        <f>(SIN(RADIANS(X$11))*X$9*H41+(G41/X$10))*X$12</f>
        <v>1155870879.5583935</v>
      </c>
      <c r="J41" s="6">
        <f>(SIN(RADIANS(X$11))*X$9*H41+(G41/X$10))*X$13</f>
        <v>192645146.59306559</v>
      </c>
      <c r="K41" s="6">
        <f>(SIN(RADIANS(X$11))*X$9*H41+(G41/X$10))*X$14</f>
        <v>385290293.18613118</v>
      </c>
    </row>
    <row r="42" spans="3:11" x14ac:dyDescent="0.25">
      <c r="C42" s="7" t="s">
        <v>5</v>
      </c>
      <c r="D42" s="8">
        <f>D41+(R$13/R$12)</f>
        <v>6.8000000000000048E-4</v>
      </c>
      <c r="E42" s="68" t="str">
        <f t="shared" si="0"/>
        <v>A</v>
      </c>
      <c r="F42" s="8">
        <f t="shared" si="1"/>
        <v>1.3199999999999996E-3</v>
      </c>
      <c r="G42" s="8">
        <f>R$10*(LN(F42/R$6)/LN(R$5/R$6))</f>
        <v>2.4499333695792508E+24</v>
      </c>
      <c r="H42" s="9">
        <f>(R$9*R$11)/(2*PI()*F42)</f>
        <v>22.727145015632786</v>
      </c>
      <c r="I42" s="6">
        <f>(SIN(RADIANS(X$11))*X$9*H42+(G42/X$10))*X$12</f>
        <v>1177437977.4197879</v>
      </c>
      <c r="J42" s="6">
        <f>(SIN(RADIANS(X$11))*X$9*H42+(G42/X$10))*X$13</f>
        <v>196239662.90329796</v>
      </c>
      <c r="K42" s="6">
        <f>(SIN(RADIANS(X$11))*X$9*H42+(G42/X$10))*X$14</f>
        <v>392479325.80659592</v>
      </c>
    </row>
    <row r="43" spans="3:11" x14ac:dyDescent="0.25">
      <c r="C43" s="7" t="s">
        <v>5</v>
      </c>
      <c r="D43" s="8">
        <f>D42+(R$13/R$12)</f>
        <v>7.0000000000000053E-4</v>
      </c>
      <c r="E43" s="68" t="str">
        <f t="shared" si="0"/>
        <v>A</v>
      </c>
      <c r="F43" s="8">
        <f t="shared" si="1"/>
        <v>1.2999999999999995E-3</v>
      </c>
      <c r="G43" s="8">
        <f>R$10*(LN(F43/R$6)/LN(R$5/R$6))</f>
        <v>2.4954938756692395E+24</v>
      </c>
      <c r="H43" s="9">
        <f>(R$9*R$11)/(2*PI()*F43)</f>
        <v>23.076793400488672</v>
      </c>
      <c r="I43" s="6">
        <f>(SIN(RADIANS(X$11))*X$9*H43+(G43/X$10))*X$12</f>
        <v>1199334356.6466365</v>
      </c>
      <c r="J43" s="6">
        <f>(SIN(RADIANS(X$11))*X$9*H43+(G43/X$10))*X$13</f>
        <v>199889059.44110608</v>
      </c>
      <c r="K43" s="6">
        <f>(SIN(RADIANS(X$11))*X$9*H43+(G43/X$10))*X$14</f>
        <v>399778118.88221216</v>
      </c>
    </row>
    <row r="44" spans="3:11" x14ac:dyDescent="0.25">
      <c r="C44" s="7" t="s">
        <v>5</v>
      </c>
      <c r="D44" s="8">
        <f>D43+(R$13/R$12)</f>
        <v>7.2000000000000059E-4</v>
      </c>
      <c r="E44" s="68" t="str">
        <f t="shared" si="0"/>
        <v>A</v>
      </c>
      <c r="F44" s="8">
        <f t="shared" si="1"/>
        <v>1.2799999999999995E-3</v>
      </c>
      <c r="G44" s="8">
        <f>R$10*(LN(F44/R$6)/LN(R$5/R$6))</f>
        <v>2.5417607742783215E+24</v>
      </c>
      <c r="H44" s="9">
        <f>(R$9*R$11)/(2*PI()*F44)</f>
        <v>23.437368297371311</v>
      </c>
      <c r="I44" s="6">
        <f>(SIN(RADIANS(X$11))*X$9*H44+(G44/X$10))*X$12</f>
        <v>1221570228.1181612</v>
      </c>
      <c r="J44" s="6">
        <f>(SIN(RADIANS(X$11))*X$9*H44+(G44/X$10))*X$13</f>
        <v>203595038.01969352</v>
      </c>
      <c r="K44" s="6">
        <f>(SIN(RADIANS(X$11))*X$9*H44+(G44/X$10))*X$14</f>
        <v>407190076.03938705</v>
      </c>
    </row>
    <row r="45" spans="3:11" x14ac:dyDescent="0.25">
      <c r="C45" s="7" t="s">
        <v>5</v>
      </c>
      <c r="D45" s="8">
        <f>D44+(R$13/R$12)</f>
        <v>7.4000000000000064E-4</v>
      </c>
      <c r="E45" s="68" t="str">
        <f t="shared" si="0"/>
        <v>A</v>
      </c>
      <c r="F45" s="8">
        <f t="shared" si="1"/>
        <v>1.2599999999999994E-3</v>
      </c>
      <c r="G45" s="8">
        <f>R$10*(LN(F45/R$6)/LN(R$5/R$6))</f>
        <v>2.5887563153481037E+24</v>
      </c>
      <c r="H45" s="9">
        <f>(R$9*R$11)/(2*PI()*F45)</f>
        <v>23.809390016377204</v>
      </c>
      <c r="I45" s="6">
        <f>(SIN(RADIANS(X$11))*X$9*H45+(G45/X$10))*X$12</f>
        <v>1244156285.1562984</v>
      </c>
      <c r="J45" s="6">
        <f>(SIN(RADIANS(X$11))*X$9*H45+(G45/X$10))*X$13</f>
        <v>207359380.85938308</v>
      </c>
      <c r="K45" s="6">
        <f>(SIN(RADIANS(X$11))*X$9*H45+(G45/X$10))*X$14</f>
        <v>414718761.71876615</v>
      </c>
    </row>
    <row r="46" spans="3:11" x14ac:dyDescent="0.25">
      <c r="C46" s="7" t="s">
        <v>5</v>
      </c>
      <c r="D46" s="8">
        <f>D45+(R$13/R$12)</f>
        <v>7.6000000000000069E-4</v>
      </c>
      <c r="E46" s="68" t="str">
        <f t="shared" si="0"/>
        <v>A</v>
      </c>
      <c r="F46" s="8">
        <f t="shared" si="1"/>
        <v>1.2399999999999993E-3</v>
      </c>
      <c r="G46" s="8">
        <f>R$10*(LN(F46/R$6)/LN(R$5/R$6))</f>
        <v>2.6365038169064235E+24</v>
      </c>
      <c r="H46" s="9">
        <f>(R$9*R$11)/(2*PI()*F46)</f>
        <v>24.193412435996194</v>
      </c>
      <c r="I46" s="6">
        <f>(SIN(RADIANS(X$11))*X$9*H46+(G46/X$10))*X$12</f>
        <v>1267103734.4052269</v>
      </c>
      <c r="J46" s="6">
        <f>(SIN(RADIANS(X$11))*X$9*H46+(G46/X$10))*X$13</f>
        <v>211183955.7342045</v>
      </c>
      <c r="K46" s="6">
        <f>(SIN(RADIANS(X$11))*X$9*H46+(G46/X$10))*X$14</f>
        <v>422367911.468409</v>
      </c>
    </row>
    <row r="47" spans="3:11" x14ac:dyDescent="0.25">
      <c r="C47" s="7" t="s">
        <v>5</v>
      </c>
      <c r="D47" s="8">
        <f>D46+(R$13/R$12)</f>
        <v>7.8000000000000074E-4</v>
      </c>
      <c r="E47" s="68" t="str">
        <f t="shared" si="0"/>
        <v>A</v>
      </c>
      <c r="F47" s="8">
        <f t="shared" si="1"/>
        <v>1.2199999999999993E-3</v>
      </c>
      <c r="G47" s="8">
        <f>R$10*(LN(F47/R$6)/LN(R$5/R$6))</f>
        <v>2.6850277345437888E+24</v>
      </c>
      <c r="H47" s="9">
        <f>(R$9*R$11)/(2*PI()*F47)</f>
        <v>24.590025754619084</v>
      </c>
      <c r="I47" s="6">
        <f>(SIN(RADIANS(X$11))*X$9*H47+(G47/X$10))*X$12</f>
        <v>1290424329.221745</v>
      </c>
      <c r="J47" s="6">
        <f>(SIN(RADIANS(X$11))*X$9*H47+(G47/X$10))*X$13</f>
        <v>215070721.5369575</v>
      </c>
      <c r="K47" s="6">
        <f>(SIN(RADIANS(X$11))*X$9*H47+(G47/X$10))*X$14</f>
        <v>430141443.073915</v>
      </c>
    </row>
    <row r="48" spans="3:11" x14ac:dyDescent="0.25">
      <c r="C48" s="7" t="s">
        <v>5</v>
      </c>
      <c r="D48" s="8">
        <f>D47+(R$13/R$12)</f>
        <v>8.000000000000008E-4</v>
      </c>
      <c r="E48" s="68" t="str">
        <f t="shared" si="0"/>
        <v>A</v>
      </c>
      <c r="F48" s="8">
        <f t="shared" si="1"/>
        <v>1.1999999999999992E-3</v>
      </c>
      <c r="G48" s="8">
        <f>R$10*(LN(F48/R$6)/LN(R$5/R$6))</f>
        <v>2.7343537366324195E+24</v>
      </c>
      <c r="H48" s="9">
        <f>(R$9*R$11)/(2*PI()*F48)</f>
        <v>24.999859517196068</v>
      </c>
      <c r="I48" s="6">
        <f>(SIN(RADIANS(X$11))*X$9*H48+(G48/X$10))*X$12</f>
        <v>1314130405.8255408</v>
      </c>
      <c r="J48" s="6">
        <f>(SIN(RADIANS(X$11))*X$9*H48+(G48/X$10))*X$13</f>
        <v>219021734.30425683</v>
      </c>
      <c r="K48" s="6">
        <f>(SIN(RADIANS(X$11))*X$9*H48+(G48/X$10))*X$14</f>
        <v>438043468.60851365</v>
      </c>
    </row>
    <row r="49" spans="3:11" x14ac:dyDescent="0.25">
      <c r="C49" s="7" t="s">
        <v>5</v>
      </c>
      <c r="D49" s="8">
        <f>D48+(R$13/R$12)</f>
        <v>8.2000000000000085E-4</v>
      </c>
      <c r="E49" s="68" t="str">
        <f t="shared" si="0"/>
        <v>A</v>
      </c>
      <c r="F49" s="8">
        <f t="shared" si="1"/>
        <v>1.1799999999999992E-3</v>
      </c>
      <c r="G49" s="8">
        <f>R$10*(LN(F49/R$6)/LN(R$5/R$6))</f>
        <v>2.7845087858670901E+24</v>
      </c>
      <c r="H49" s="9">
        <f>(R$9*R$11)/(2*PI()*F49)</f>
        <v>25.423585949690917</v>
      </c>
      <c r="I49" s="6">
        <f>(SIN(RADIANS(X$11))*X$9*H49+(G49/X$10))*X$12</f>
        <v>1338234922.4877234</v>
      </c>
      <c r="J49" s="6">
        <f>(SIN(RADIANS(X$11))*X$9*H49+(G49/X$10))*X$13</f>
        <v>223039153.74795389</v>
      </c>
      <c r="K49" s="6">
        <f>(SIN(RADIANS(X$11))*X$9*H49+(G49/X$10))*X$14</f>
        <v>446078307.49590778</v>
      </c>
    </row>
    <row r="50" spans="3:11" x14ac:dyDescent="0.25">
      <c r="C50" s="7" t="s">
        <v>5</v>
      </c>
      <c r="D50" s="8">
        <f>D49+(R$13/R$12)</f>
        <v>8.400000000000009E-4</v>
      </c>
      <c r="E50" s="68" t="str">
        <f t="shared" si="0"/>
        <v>A</v>
      </c>
      <c r="F50" s="8">
        <f t="shared" si="1"/>
        <v>1.1599999999999991E-3</v>
      </c>
      <c r="G50" s="8">
        <f>R$10*(LN(F50/R$6)/LN(R$5/R$6))</f>
        <v>2.835521227776233E+24</v>
      </c>
      <c r="H50" s="9">
        <f>(R$9*R$11)/(2*PI()*F50)</f>
        <v>25.861923638478693</v>
      </c>
      <c r="I50" s="6">
        <f>(SIN(RADIANS(X$11))*X$9*H50+(G50/X$10))*X$12</f>
        <v>1362751502.0692575</v>
      </c>
      <c r="J50" s="6">
        <f>(SIN(RADIANS(X$11))*X$9*H50+(G50/X$10))*X$13</f>
        <v>227125250.34487626</v>
      </c>
      <c r="K50" s="6">
        <f>(SIN(RADIANS(X$11))*X$9*H50+(G50/X$10))*X$14</f>
        <v>454250500.68975252</v>
      </c>
    </row>
    <row r="51" spans="3:11" x14ac:dyDescent="0.25">
      <c r="C51" s="7" t="s">
        <v>5</v>
      </c>
      <c r="D51" s="8">
        <f>D50+(R$13/R$12)</f>
        <v>8.6000000000000095E-4</v>
      </c>
      <c r="E51" s="68" t="str">
        <f t="shared" si="0"/>
        <v>A</v>
      </c>
      <c r="F51" s="8">
        <f t="shared" si="1"/>
        <v>1.1399999999999991E-3</v>
      </c>
      <c r="G51" s="8">
        <f>R$10*(LN(F51/R$6)/LN(R$5/R$6))</f>
        <v>2.8874208869307913E+24</v>
      </c>
      <c r="H51" s="9">
        <f>(R$9*R$11)/(2*PI()*F51)</f>
        <v>26.315641597048497</v>
      </c>
      <c r="I51" s="6">
        <f>(SIN(RADIANS(X$11))*X$9*H51+(G51/X$10))*X$12</f>
        <v>1387694478.2589383</v>
      </c>
      <c r="J51" s="6">
        <f>(SIN(RADIANS(X$11))*X$9*H51+(G51/X$10))*X$13</f>
        <v>231282413.04315639</v>
      </c>
      <c r="K51" s="6">
        <f>(SIN(RADIANS(X$11))*X$9*H51+(G51/X$10))*X$14</f>
        <v>462564826.08631277</v>
      </c>
    </row>
    <row r="52" spans="3:11" x14ac:dyDescent="0.25">
      <c r="C52" s="7" t="s">
        <v>5</v>
      </c>
      <c r="D52" s="8">
        <f>D51+(R$13/R$12)</f>
        <v>8.8000000000000101E-4</v>
      </c>
      <c r="E52" s="68" t="str">
        <f t="shared" si="0"/>
        <v>A</v>
      </c>
      <c r="F52" s="8">
        <f t="shared" si="1"/>
        <v>1.119999999999999E-3</v>
      </c>
      <c r="G52" s="8">
        <f>R$10*(LN(F52/R$6)/LN(R$5/R$6))</f>
        <v>2.9402391716683992E+24</v>
      </c>
      <c r="H52" s="9">
        <f>(R$9*R$11)/(2*PI()*F52)</f>
        <v>26.785563768424367</v>
      </c>
      <c r="I52" s="6">
        <f>(SIN(RADIANS(X$11))*X$9*H52+(G52/X$10))*X$12</f>
        <v>1413078945.9038327</v>
      </c>
      <c r="J52" s="6">
        <f>(SIN(RADIANS(X$11))*X$9*H52+(G52/X$10))*X$13</f>
        <v>235513157.65063879</v>
      </c>
      <c r="K52" s="6">
        <f>(SIN(RADIANS(X$11))*X$9*H52+(G52/X$10))*X$14</f>
        <v>471026315.30127758</v>
      </c>
    </row>
    <row r="53" spans="3:11" x14ac:dyDescent="0.25">
      <c r="C53" s="7" t="s">
        <v>5</v>
      </c>
      <c r="D53" s="8">
        <f>D52+(R$13/R$12)</f>
        <v>9.0000000000000106E-4</v>
      </c>
      <c r="E53" s="68" t="str">
        <f t="shared" si="0"/>
        <v>A</v>
      </c>
      <c r="F53" s="8">
        <f t="shared" si="1"/>
        <v>1.099999999999999E-3</v>
      </c>
      <c r="G53" s="8">
        <f>R$10*(LN(F53/R$6)/LN(R$5/R$6))</f>
        <v>2.994009188253646E+24</v>
      </c>
      <c r="H53" s="9">
        <f>(R$9*R$11)/(2*PI()*F53)</f>
        <v>27.272574018759357</v>
      </c>
      <c r="I53" s="6">
        <f>(SIN(RADIANS(X$11))*X$9*H53+(G53/X$10))*X$12</f>
        <v>1438920815.874702</v>
      </c>
      <c r="J53" s="6">
        <f>(SIN(RADIANS(X$11))*X$9*H53+(G53/X$10))*X$13</f>
        <v>239820135.97911704</v>
      </c>
      <c r="K53" s="6">
        <f>(SIN(RADIANS(X$11))*X$9*H53+(G53/X$10))*X$14</f>
        <v>479640271.95823407</v>
      </c>
    </row>
    <row r="54" spans="3:11" x14ac:dyDescent="0.25">
      <c r="C54" s="7" t="s">
        <v>5</v>
      </c>
      <c r="D54" s="8">
        <f>D53+(R$13/R$12)</f>
        <v>9.2000000000000111E-4</v>
      </c>
      <c r="E54" s="68" t="str">
        <f t="shared" si="0"/>
        <v>A</v>
      </c>
      <c r="F54" s="8">
        <f t="shared" si="1"/>
        <v>1.0799999999999989E-3</v>
      </c>
      <c r="G54" s="8">
        <f>R$10*(LN(F54/R$6)/LN(R$5/R$6))</f>
        <v>3.048765865513435E+24</v>
      </c>
      <c r="H54" s="9">
        <f>(R$9*R$11)/(2*PI()*F54)</f>
        <v>27.777621685773418</v>
      </c>
      <c r="I54" s="6">
        <f>(SIN(RADIANS(X$11))*X$9*H54+(G54/X$10))*X$12</f>
        <v>1465236874.9657567</v>
      </c>
      <c r="J54" s="6">
        <f>(SIN(RADIANS(X$11))*X$9*H54+(G54/X$10))*X$13</f>
        <v>244206145.82762614</v>
      </c>
      <c r="K54" s="6">
        <f>(SIN(RADIANS(X$11))*X$9*H54+(G54/X$10))*X$14</f>
        <v>488412291.65525228</v>
      </c>
    </row>
    <row r="55" spans="3:11" x14ac:dyDescent="0.25">
      <c r="C55" s="7" t="s">
        <v>5</v>
      </c>
      <c r="D55" s="8">
        <f>D54+(R$13/R$12)</f>
        <v>9.4000000000000116E-4</v>
      </c>
      <c r="E55" s="68" t="str">
        <f t="shared" si="0"/>
        <v>A</v>
      </c>
      <c r="F55" s="8">
        <f t="shared" si="1"/>
        <v>1.0599999999999989E-3</v>
      </c>
      <c r="G55" s="8">
        <f>R$10*(LN(F55/R$6)/LN(R$5/R$6))</f>
        <v>3.1045460911224724E+24</v>
      </c>
      <c r="H55" s="9">
        <f>(R$9*R$11)/(2*PI()*F55)</f>
        <v>28.301727755316314</v>
      </c>
      <c r="I55" s="6">
        <f>(SIN(RADIANS(X$11))*X$9*H55+(G55/X$10))*X$12</f>
        <v>1492044851.39346</v>
      </c>
      <c r="J55" s="6">
        <f>(SIN(RADIANS(X$11))*X$9*H55+(G55/X$10))*X$13</f>
        <v>248674141.89891002</v>
      </c>
      <c r="K55" s="6">
        <f>(SIN(RADIANS(X$11))*X$9*H55+(G55/X$10))*X$14</f>
        <v>497348283.79782003</v>
      </c>
    </row>
    <row r="56" spans="3:11" x14ac:dyDescent="0.25">
      <c r="C56" s="7" t="s">
        <v>5</v>
      </c>
      <c r="D56" s="8">
        <f>D55+(R$13/R$12)</f>
        <v>9.6000000000000122E-4</v>
      </c>
      <c r="E56" s="68" t="str">
        <f t="shared" si="0"/>
        <v>A</v>
      </c>
      <c r="F56" s="8">
        <f t="shared" si="1"/>
        <v>1.0399999999999988E-3</v>
      </c>
      <c r="G56" s="8">
        <f>R$10*(LN(F56/R$6)/LN(R$5/R$6))</f>
        <v>3.1613888608705506E+24</v>
      </c>
      <c r="H56" s="9">
        <f>(R$9*R$11)/(2*PI()*F56)</f>
        <v>28.845991750610864</v>
      </c>
      <c r="I56" s="6">
        <f>(SIN(RADIANS(X$11))*X$9*H56+(G56/X$10))*X$12</f>
        <v>1519363486.5343864</v>
      </c>
      <c r="J56" s="6">
        <f>(SIN(RADIANS(X$11))*X$9*H56+(G56/X$10))*X$13</f>
        <v>253227247.75573108</v>
      </c>
      <c r="K56" s="6">
        <f>(SIN(RADIANS(X$11))*X$9*H56+(G56/X$10))*X$14</f>
        <v>506454495.51146215</v>
      </c>
    </row>
    <row r="57" spans="3:11" x14ac:dyDescent="0.25">
      <c r="C57" s="7" t="s">
        <v>5</v>
      </c>
      <c r="D57" s="8">
        <f>D56+(R$13/R$12)</f>
        <v>9.8000000000000127E-4</v>
      </c>
      <c r="E57" s="68" t="str">
        <f t="shared" si="0"/>
        <v>A</v>
      </c>
      <c r="F57" s="8">
        <f t="shared" si="1"/>
        <v>1.0199999999999988E-3</v>
      </c>
      <c r="G57" s="8">
        <f>R$10*(LN(F57/R$6)/LN(R$5/R$6))</f>
        <v>3.2193354424244362E+24</v>
      </c>
      <c r="H57" s="9">
        <f>(R$9*R$11)/(2*PI()*F57)</f>
        <v>29.411599431995391</v>
      </c>
      <c r="I57" s="6">
        <f>(SIN(RADIANS(X$11))*X$9*H57+(G57/X$10))*X$12</f>
        <v>1547212613.629184</v>
      </c>
      <c r="J57" s="6">
        <f>(SIN(RADIANS(X$11))*X$9*H57+(G57/X$10))*X$13</f>
        <v>257868768.93819731</v>
      </c>
      <c r="K57" s="6">
        <f>(SIN(RADIANS(X$11))*X$9*H57+(G57/X$10))*X$14</f>
        <v>515737537.87639463</v>
      </c>
    </row>
    <row r="58" spans="3:11" x14ac:dyDescent="0.25">
      <c r="C58" s="7" t="s">
        <v>5</v>
      </c>
      <c r="D58" s="8">
        <f>D57+(R$13/R$12)</f>
        <v>1.0000000000000013E-3</v>
      </c>
      <c r="E58" s="68" t="str">
        <f t="shared" si="0"/>
        <v>A</v>
      </c>
      <c r="F58" s="8">
        <f t="shared" si="1"/>
        <v>9.9999999999999872E-4</v>
      </c>
      <c r="G58" s="8">
        <f>R$10*(LN(F58/R$6)/LN(R$5/R$6))</f>
        <v>3.2784295553068147E+24</v>
      </c>
      <c r="H58" s="9">
        <f>(R$9*R$11)/(2*PI()*F58)</f>
        <v>29.999831420635303</v>
      </c>
      <c r="I58" s="6">
        <f>(SIN(RADIANS(X$11))*X$9*H58+(G58/X$10))*X$12</f>
        <v>1575613244.2804549</v>
      </c>
      <c r="J58" s="6">
        <f>(SIN(RADIANS(X$11))*X$9*H58+(G58/X$10))*X$13</f>
        <v>262602207.38007584</v>
      </c>
      <c r="K58" s="6">
        <f>(SIN(RADIANS(X$11))*X$9*H58+(G58/X$10))*X$14</f>
        <v>525204414.76015168</v>
      </c>
    </row>
    <row r="59" spans="3:11" x14ac:dyDescent="0.25">
      <c r="C59" s="7" t="s">
        <v>5</v>
      </c>
      <c r="D59" s="8">
        <f>D58+(R$13/R$12)</f>
        <v>1.0200000000000014E-3</v>
      </c>
      <c r="E59" s="68" t="str">
        <f t="shared" si="0"/>
        <v>A</v>
      </c>
      <c r="F59" s="8">
        <f t="shared" si="1"/>
        <v>9.7999999999999867E-4</v>
      </c>
      <c r="G59" s="8">
        <f>R$10*(LN(F59/R$6)/LN(R$5/R$6))</f>
        <v>3.3387175690584781E+24</v>
      </c>
      <c r="H59" s="9">
        <f>(R$9*R$11)/(2*PI()*F59)</f>
        <v>30.612072878199292</v>
      </c>
      <c r="I59" s="6">
        <f>(SIN(RADIANS(X$11))*X$9*H59+(G59/X$10))*X$12</f>
        <v>1604587663.6895044</v>
      </c>
      <c r="J59" s="6">
        <f>(SIN(RADIANS(X$11))*X$9*H59+(G59/X$10))*X$13</f>
        <v>267431277.28158408</v>
      </c>
      <c r="K59" s="6">
        <f>(SIN(RADIANS(X$11))*X$9*H59+(G59/X$10))*X$14</f>
        <v>534862554.56316817</v>
      </c>
    </row>
    <row r="60" spans="3:11" x14ac:dyDescent="0.25">
      <c r="C60" s="7" t="s">
        <v>5</v>
      </c>
      <c r="D60" s="8">
        <f>D59+(R$13/R$12)</f>
        <v>1.0400000000000014E-3</v>
      </c>
      <c r="E60" s="68" t="str">
        <f t="shared" si="0"/>
        <v>A</v>
      </c>
      <c r="F60" s="8">
        <f t="shared" si="1"/>
        <v>9.5999999999999861E-4</v>
      </c>
      <c r="G60" s="8">
        <f>R$10*(LN(F60/R$6)/LN(R$5/R$6))</f>
        <v>3.4002487218337317E+24</v>
      </c>
      <c r="H60" s="9">
        <f>(R$9*R$11)/(2*PI()*F60)</f>
        <v>31.249824396495111</v>
      </c>
      <c r="I60" s="6">
        <f>(SIN(RADIANS(X$11))*X$9*H60+(G60/X$10))*X$12</f>
        <v>1634159535.7132912</v>
      </c>
      <c r="J60" s="6">
        <f>(SIN(RADIANS(X$11))*X$9*H60+(G60/X$10))*X$13</f>
        <v>272359922.61888188</v>
      </c>
      <c r="K60" s="6">
        <f>(SIN(RADIANS(X$11))*X$9*H60+(G60/X$10))*X$14</f>
        <v>544719845.23776376</v>
      </c>
    </row>
    <row r="61" spans="3:11" x14ac:dyDescent="0.25">
      <c r="C61" s="7" t="s">
        <v>5</v>
      </c>
      <c r="D61" s="8">
        <f>D60+(R$13/R$12)</f>
        <v>1.0600000000000015E-3</v>
      </c>
      <c r="E61" s="68" t="str">
        <f t="shared" si="0"/>
        <v>A</v>
      </c>
      <c r="F61" s="8">
        <f t="shared" si="1"/>
        <v>9.3999999999999856E-4</v>
      </c>
      <c r="G61" s="8">
        <f>R$10*(LN(F61/R$6)/LN(R$5/R$6))</f>
        <v>3.4630753620106947E+24</v>
      </c>
      <c r="H61" s="9">
        <f>(R$9*R$11)/(2*PI()*F61)</f>
        <v>31.914714277271607</v>
      </c>
      <c r="I61" s="6">
        <f>(SIN(RADIANS(X$11))*X$9*H61+(G61/X$10))*X$12</f>
        <v>1664354018.9823396</v>
      </c>
      <c r="J61" s="6">
        <f>(SIN(RADIANS(X$11))*X$9*H61+(G61/X$10))*X$13</f>
        <v>277392336.4970566</v>
      </c>
      <c r="K61" s="6">
        <f>(SIN(RADIANS(X$11))*X$9*H61+(G61/X$10))*X$14</f>
        <v>554784672.99411321</v>
      </c>
    </row>
    <row r="62" spans="3:11" x14ac:dyDescent="0.25">
      <c r="C62" s="7" t="s">
        <v>5</v>
      </c>
      <c r="D62" s="8">
        <f>D61+(R$13/R$12)</f>
        <v>1.0800000000000015E-3</v>
      </c>
      <c r="E62" s="68" t="str">
        <f t="shared" si="0"/>
        <v>A</v>
      </c>
      <c r="F62" s="8">
        <f t="shared" si="1"/>
        <v>9.1999999999999851E-4</v>
      </c>
      <c r="G62" s="8">
        <f>R$10*(LN(F62/R$6)/LN(R$5/R$6))</f>
        <v>3.5272532157869159E+24</v>
      </c>
      <c r="H62" s="9">
        <f>(R$9*R$11)/(2*PI()*F62)</f>
        <v>32.608512413734033</v>
      </c>
      <c r="I62" s="6">
        <f>(SIN(RADIANS(X$11))*X$9*H62+(G62/X$10))*X$12</f>
        <v>1695197895.5071917</v>
      </c>
      <c r="J62" s="6">
        <f>(SIN(RADIANS(X$11))*X$9*H62+(G62/X$10))*X$13</f>
        <v>282532982.58453196</v>
      </c>
      <c r="K62" s="6">
        <f>(SIN(RADIANS(X$11))*X$9*H62+(G62/X$10))*X$14</f>
        <v>565065965.16906393</v>
      </c>
    </row>
    <row r="63" spans="3:11" x14ac:dyDescent="0.25">
      <c r="C63" s="7" t="s">
        <v>5</v>
      </c>
      <c r="D63" s="8">
        <f>D62+(R$13/R$12)</f>
        <v>1.1000000000000016E-3</v>
      </c>
      <c r="E63" s="68" t="str">
        <f t="shared" si="0"/>
        <v>A</v>
      </c>
      <c r="F63" s="8">
        <f t="shared" si="1"/>
        <v>8.9999999999999846E-4</v>
      </c>
      <c r="G63" s="8">
        <f>R$10*(LN(F63/R$6)/LN(R$5/R$6))</f>
        <v>3.5928416841878297E+24</v>
      </c>
      <c r="H63" s="9">
        <f>(R$9*R$11)/(2*PI()*F63)</f>
        <v>33.333146022928126</v>
      </c>
      <c r="I63" s="6">
        <f>(SIN(RADIANS(X$11))*X$9*H63+(G63/X$10))*X$12</f>
        <v>1726719713.420671</v>
      </c>
      <c r="J63" s="6">
        <f>(SIN(RADIANS(X$11))*X$9*H63+(G63/X$10))*X$13</f>
        <v>287786618.90344518</v>
      </c>
      <c r="K63" s="6">
        <f>(SIN(RADIANS(X$11))*X$9*H63+(G63/X$10))*X$14</f>
        <v>575573237.80689037</v>
      </c>
    </row>
    <row r="64" spans="3:11" x14ac:dyDescent="0.25">
      <c r="C64" s="7" t="s">
        <v>5</v>
      </c>
      <c r="D64" s="8">
        <f>D63+(R$13/R$12)</f>
        <v>1.1200000000000016E-3</v>
      </c>
      <c r="E64" s="68" t="str">
        <f t="shared" si="0"/>
        <v>A</v>
      </c>
      <c r="F64" s="8">
        <f t="shared" si="1"/>
        <v>8.7999999999999841E-4</v>
      </c>
      <c r="G64" s="8">
        <f>R$10*(LN(F64/R$6)/LN(R$5/R$6))</f>
        <v>3.6599041734549571E+24</v>
      </c>
      <c r="H64" s="9">
        <f>(R$9*R$11)/(2*PI()*F64)</f>
        <v>34.090717523449229</v>
      </c>
      <c r="I64" s="6">
        <f>(SIN(RADIANS(X$11))*X$9*H64+(G64/X$10))*X$12</f>
        <v>1758949945.7624521</v>
      </c>
      <c r="J64" s="6">
        <f>(SIN(RADIANS(X$11))*X$9*H64+(G64/X$10))*X$13</f>
        <v>293158324.29374206</v>
      </c>
      <c r="K64" s="6">
        <f>(SIN(RADIANS(X$11))*X$9*H64+(G64/X$10))*X$14</f>
        <v>586316648.58748412</v>
      </c>
    </row>
    <row r="65" spans="3:11" x14ac:dyDescent="0.25">
      <c r="C65" s="7" t="s">
        <v>5</v>
      </c>
      <c r="D65" s="8">
        <f>D64+(R$13/R$12)</f>
        <v>1.1400000000000017E-3</v>
      </c>
      <c r="E65" s="68" t="str">
        <f t="shared" si="0"/>
        <v>A</v>
      </c>
      <c r="F65" s="8">
        <f t="shared" si="1"/>
        <v>8.5999999999999835E-4</v>
      </c>
      <c r="G65" s="8">
        <f>R$10*(LN(F65/R$6)/LN(R$5/R$6))</f>
        <v>3.7285084634192445E+24</v>
      </c>
      <c r="H65" s="9">
        <f>(R$9*R$11)/(2*PI()*F65)</f>
        <v>34.88352490771549</v>
      </c>
      <c r="I65" s="6">
        <f>(SIN(RADIANS(X$11))*X$9*H65+(G65/X$10))*X$12</f>
        <v>1791921167.5192888</v>
      </c>
      <c r="J65" s="6">
        <f>(SIN(RADIANS(X$11))*X$9*H65+(G65/X$10))*X$13</f>
        <v>298653527.91988146</v>
      </c>
      <c r="K65" s="6">
        <f>(SIN(RADIANS(X$11))*X$9*H65+(G65/X$10))*X$14</f>
        <v>597307055.83976293</v>
      </c>
    </row>
    <row r="66" spans="3:11" x14ac:dyDescent="0.25">
      <c r="C66" s="7" t="s">
        <v>5</v>
      </c>
      <c r="D66" s="8">
        <f>D65+(R$13/R$12)</f>
        <v>1.1600000000000017E-3</v>
      </c>
      <c r="E66" s="68" t="str">
        <f t="shared" si="0"/>
        <v>A</v>
      </c>
      <c r="F66" s="8">
        <f t="shared" si="1"/>
        <v>8.399999999999983E-4</v>
      </c>
      <c r="G66" s="8">
        <f>R$10*(LN(F66/R$6)/LN(R$5/R$6))</f>
        <v>3.79872711922381E+24</v>
      </c>
      <c r="H66" s="9">
        <f>(R$9*R$11)/(2*PI()*F66)</f>
        <v>35.714085024565861</v>
      </c>
      <c r="I66" s="6">
        <f>(SIN(RADIANS(X$11))*X$9*H66+(G66/X$10))*X$12</f>
        <v>1825668253.4989631</v>
      </c>
      <c r="J66" s="6">
        <f>(SIN(RADIANS(X$11))*X$9*H66+(G66/X$10))*X$13</f>
        <v>304278042.24982721</v>
      </c>
      <c r="K66" s="6">
        <f>(SIN(RADIANS(X$11))*X$9*H66+(G66/X$10))*X$14</f>
        <v>608556084.49965441</v>
      </c>
    </row>
    <row r="67" spans="3:11" x14ac:dyDescent="0.25">
      <c r="C67" s="7" t="s">
        <v>5</v>
      </c>
      <c r="D67" s="8">
        <f>D66+(R$13/R$12)</f>
        <v>1.1800000000000018E-3</v>
      </c>
      <c r="E67" s="68" t="str">
        <f t="shared" si="0"/>
        <v>A</v>
      </c>
      <c r="F67" s="8">
        <f t="shared" si="1"/>
        <v>8.1999999999999825E-4</v>
      </c>
      <c r="G67" s="8">
        <f>R$10*(LN(F67/R$6)/LN(R$5/R$6))</f>
        <v>3.8706379526654236E+24</v>
      </c>
      <c r="H67" s="9">
        <f>(R$9*R$11)/(2*PI()*F67)</f>
        <v>36.585160269067472</v>
      </c>
      <c r="I67" s="6">
        <f>(SIN(RADIANS(X$11))*X$9*H67+(G67/X$10))*X$12</f>
        <v>1860228600.0510025</v>
      </c>
      <c r="J67" s="6">
        <f>(SIN(RADIANS(X$11))*X$9*H67+(G67/X$10))*X$13</f>
        <v>310038100.00850046</v>
      </c>
      <c r="K67" s="6">
        <f>(SIN(RADIANS(X$11))*X$9*H67+(G67/X$10))*X$14</f>
        <v>620076200.01700091</v>
      </c>
    </row>
    <row r="68" spans="3:11" x14ac:dyDescent="0.25">
      <c r="C68" s="7" t="s">
        <v>5</v>
      </c>
      <c r="D68" s="8">
        <f>D67+(R$13/R$12)</f>
        <v>1.2000000000000018E-3</v>
      </c>
      <c r="E68" s="68" t="str">
        <f t="shared" si="0"/>
        <v>A</v>
      </c>
      <c r="F68" s="8">
        <f t="shared" si="1"/>
        <v>7.999999999999982E-4</v>
      </c>
      <c r="G68" s="8">
        <f>R$10*(LN(F68/R$6)/LN(R$5/R$6))</f>
        <v>3.9443245405081263E+24</v>
      </c>
      <c r="H68" s="9">
        <f>(R$9*R$11)/(2*PI()*F68)</f>
        <v>37.499789275794164</v>
      </c>
      <c r="I68" s="6">
        <f>(SIN(RADIANS(X$11))*X$9*H68+(G68/X$10))*X$12</f>
        <v>1895642374.1682053</v>
      </c>
      <c r="J68" s="6">
        <f>(SIN(RADIANS(X$11))*X$9*H68+(G68/X$10))*X$13</f>
        <v>315940395.6947009</v>
      </c>
      <c r="K68" s="6">
        <f>(SIN(RADIANS(X$11))*X$9*H68+(G68/X$10))*X$14</f>
        <v>631880791.38940179</v>
      </c>
    </row>
    <row r="69" spans="3:11" x14ac:dyDescent="0.25">
      <c r="C69" s="7" t="s">
        <v>5</v>
      </c>
      <c r="D69" s="8">
        <f>D68+(R$13/R$12)</f>
        <v>1.2200000000000019E-3</v>
      </c>
      <c r="E69" s="68" t="str">
        <f t="shared" si="0"/>
        <v>A</v>
      </c>
      <c r="F69" s="8">
        <f t="shared" si="1"/>
        <v>7.7999999999999814E-4</v>
      </c>
      <c r="G69" s="8">
        <f>R$10*(LN(F69/R$6)/LN(R$5/R$6))</f>
        <v>4.0198768084259619E+24</v>
      </c>
      <c r="H69" s="9">
        <f>(R$9*R$11)/(2*PI()*F69)</f>
        <v>38.461322334147866</v>
      </c>
      <c r="I69" s="6">
        <f>(SIN(RADIANS(X$11))*X$9*H69+(G69/X$10))*X$12</f>
        <v>1931952794.1295171</v>
      </c>
      <c r="J69" s="6">
        <f>(SIN(RADIANS(X$11))*X$9*H69+(G69/X$10))*X$13</f>
        <v>321992132.35491949</v>
      </c>
      <c r="K69" s="6">
        <f>(SIN(RADIANS(X$11))*X$9*H69+(G69/X$10))*X$14</f>
        <v>643984264.70983899</v>
      </c>
    </row>
    <row r="70" spans="3:11" x14ac:dyDescent="0.25">
      <c r="C70" s="7" t="s">
        <v>5</v>
      </c>
      <c r="D70" s="8">
        <f>D69+(R$13/R$12)</f>
        <v>1.240000000000002E-3</v>
      </c>
      <c r="E70" s="68" t="str">
        <f t="shared" si="0"/>
        <v>A</v>
      </c>
      <c r="F70" s="8">
        <f t="shared" si="1"/>
        <v>7.5999999999999809E-4</v>
      </c>
      <c r="G70" s="8">
        <f>R$10*(LN(F70/R$6)/LN(R$5/R$6))</f>
        <v>4.0973916908064981E+24</v>
      </c>
      <c r="H70" s="9">
        <f>(R$9*R$11)/(2*PI()*F70)</f>
        <v>39.473462395572817</v>
      </c>
      <c r="I70" s="6">
        <f>(SIN(RADIANS(X$11))*X$9*H70+(G70/X$10))*X$12</f>
        <v>1969206446.6016028</v>
      </c>
      <c r="J70" s="6">
        <f>(SIN(RADIANS(X$11))*X$9*H70+(G70/X$10))*X$13</f>
        <v>328201074.43360049</v>
      </c>
      <c r="K70" s="6">
        <f>(SIN(RADIANS(X$11))*X$9*H70+(G70/X$10))*X$14</f>
        <v>656402148.86720097</v>
      </c>
    </row>
    <row r="71" spans="3:11" x14ac:dyDescent="0.25">
      <c r="C71" s="7" t="s">
        <v>5</v>
      </c>
      <c r="D71" s="8">
        <f>D70+(R$13/R$12)</f>
        <v>1.260000000000002E-3</v>
      </c>
      <c r="E71" s="68" t="str">
        <f t="shared" si="0"/>
        <v>A</v>
      </c>
      <c r="F71" s="8">
        <f t="shared" si="1"/>
        <v>7.3999999999999804E-4</v>
      </c>
      <c r="G71" s="8">
        <f>R$10*(LN(F71/R$6)/LN(R$5/R$6))</f>
        <v>4.1769738785575354E+24</v>
      </c>
      <c r="H71" s="9">
        <f>(R$9*R$11)/(2*PI()*F71)</f>
        <v>40.540312730588305</v>
      </c>
      <c r="I71" s="6">
        <f>(SIN(RADIANS(X$11))*X$9*H71+(G71/X$10))*X$12</f>
        <v>2007453646.0347514</v>
      </c>
      <c r="J71" s="6">
        <f>(SIN(RADIANS(X$11))*X$9*H71+(G71/X$10))*X$13</f>
        <v>334575607.67245859</v>
      </c>
      <c r="K71" s="6">
        <f>(SIN(RADIANS(X$11))*X$9*H71+(G71/X$10))*X$14</f>
        <v>669151215.34491718</v>
      </c>
    </row>
    <row r="72" spans="3:11" x14ac:dyDescent="0.25">
      <c r="C72" s="7" t="s">
        <v>5</v>
      </c>
      <c r="D72" s="8">
        <f>D71+(R$13/R$12)</f>
        <v>1.2800000000000021E-3</v>
      </c>
      <c r="E72" s="68" t="str">
        <f t="shared" si="0"/>
        <v>A</v>
      </c>
      <c r="F72" s="8">
        <f t="shared" si="1"/>
        <v>7.1999999999999799E-4</v>
      </c>
      <c r="G72" s="8">
        <f>R$10*(LN(F72/R$6)/LN(R$5/R$6))</f>
        <v>4.2587366693891424E+24</v>
      </c>
      <c r="H72" s="9">
        <f>(R$9*R$11)/(2*PI()*F72)</f>
        <v>41.666432528660202</v>
      </c>
      <c r="I72" s="6">
        <f>(SIN(RADIANS(X$11))*X$9*H72+(G72/X$10))*X$12</f>
        <v>2046748843.3084216</v>
      </c>
      <c r="J72" s="6">
        <f>(SIN(RADIANS(X$11))*X$9*H72+(G72/X$10))*X$13</f>
        <v>341124807.21807027</v>
      </c>
      <c r="K72" s="6">
        <f>(SIN(RADIANS(X$11))*X$9*H72+(G72/X$10))*X$14</f>
        <v>682249614.43614054</v>
      </c>
    </row>
    <row r="73" spans="3:11" x14ac:dyDescent="0.25">
      <c r="C73" s="7" t="s">
        <v>5</v>
      </c>
      <c r="D73" s="8">
        <f>D72+(R$13/R$12)</f>
        <v>1.3000000000000021E-3</v>
      </c>
      <c r="E73" s="68" t="str">
        <f t="shared" ref="E73:E136" si="2">IF(D73&lt;0.002,"A",IF(0.004&lt;D73,"C","B"))</f>
        <v>A</v>
      </c>
      <c r="F73" s="8">
        <f t="shared" ref="F73:F136" si="3">IF(E73="A",ABS(0.002-D73),IF(E73="B",0.00002,IF(E73="C",ABS(0.004-D73),FALSE)))</f>
        <v>6.9999999999999793E-4</v>
      </c>
      <c r="G73" s="8">
        <f>R$10*(LN(F73/R$6)/LN(R$5/R$6))</f>
        <v>4.3428029378982052E+24</v>
      </c>
      <c r="H73" s="9">
        <f>(R$9*R$11)/(2*PI()*F73)</f>
        <v>42.856902029479073</v>
      </c>
      <c r="I73" s="6">
        <f>(SIN(RADIANS(X$11))*X$9*H73+(G73/X$10))*X$12</f>
        <v>2087151091.9538772</v>
      </c>
      <c r="J73" s="6">
        <f>(SIN(RADIANS(X$11))*X$9*H73+(G73/X$10))*X$13</f>
        <v>347858515.32564622</v>
      </c>
      <c r="K73" s="6">
        <f>(SIN(RADIANS(X$11))*X$9*H73+(G73/X$10))*X$14</f>
        <v>695717030.65129244</v>
      </c>
    </row>
    <row r="74" spans="3:11" x14ac:dyDescent="0.25">
      <c r="C74" s="7" t="s">
        <v>5</v>
      </c>
      <c r="D74" s="8">
        <f>D73+(R$13/R$12)</f>
        <v>1.3200000000000022E-3</v>
      </c>
      <c r="E74" s="68" t="str">
        <f t="shared" si="2"/>
        <v>A</v>
      </c>
      <c r="F74" s="8">
        <f t="shared" si="3"/>
        <v>6.7999999999999788E-4</v>
      </c>
      <c r="G74" s="8">
        <f>R$10*(LN(F74/R$6)/LN(R$5/R$6))</f>
        <v>4.4293062463001441E+24</v>
      </c>
      <c r="H74" s="9">
        <f>(R$9*R$11)/(2*PI()*F74)</f>
        <v>44.117399147993169</v>
      </c>
      <c r="I74" s="6">
        <f>(SIN(RADIANS(X$11))*X$9*H74+(G74/X$10))*X$12</f>
        <v>2128724581.971849</v>
      </c>
      <c r="J74" s="6">
        <f>(SIN(RADIANS(X$11))*X$9*H74+(G74/X$10))*X$13</f>
        <v>354787430.32864153</v>
      </c>
      <c r="K74" s="6">
        <f>(SIN(RADIANS(X$11))*X$9*H74+(G74/X$10))*X$14</f>
        <v>709574860.65728307</v>
      </c>
    </row>
    <row r="75" spans="3:11" x14ac:dyDescent="0.25">
      <c r="C75" s="7" t="s">
        <v>5</v>
      </c>
      <c r="D75" s="8">
        <f>D74+(R$13/R$12)</f>
        <v>1.3400000000000022E-3</v>
      </c>
      <c r="E75" s="68" t="str">
        <f t="shared" si="2"/>
        <v>A</v>
      </c>
      <c r="F75" s="8">
        <f t="shared" si="3"/>
        <v>6.5999999999999783E-4</v>
      </c>
      <c r="G75" s="8">
        <f>R$10*(LN(F75/R$6)/LN(R$5/R$6))</f>
        <v>4.5183921210103683E+24</v>
      </c>
      <c r="H75" s="9">
        <f>(R$9*R$11)/(2*PI()*F75)</f>
        <v>45.4542900312657</v>
      </c>
      <c r="I75" s="6">
        <f>(SIN(RADIANS(X$11))*X$9*H75+(G75/X$10))*X$12</f>
        <v>2171539253.357583</v>
      </c>
      <c r="J75" s="6">
        <f>(SIN(RADIANS(X$11))*X$9*H75+(G75/X$10))*X$13</f>
        <v>361923208.89293051</v>
      </c>
      <c r="K75" s="6">
        <f>(SIN(RADIANS(X$11))*X$9*H75+(G75/X$10))*X$14</f>
        <v>723846417.78586102</v>
      </c>
    </row>
    <row r="76" spans="3:11" x14ac:dyDescent="0.25">
      <c r="C76" s="7" t="s">
        <v>5</v>
      </c>
      <c r="D76" s="8">
        <f>D75+(R$13/R$12)</f>
        <v>1.3600000000000023E-3</v>
      </c>
      <c r="E76" s="68" t="str">
        <f t="shared" si="2"/>
        <v>A</v>
      </c>
      <c r="F76" s="8">
        <f t="shared" si="3"/>
        <v>6.3999999999999778E-4</v>
      </c>
      <c r="G76" s="8">
        <f>R$10*(LN(F76/R$6)/LN(R$5/R$6))</f>
        <v>4.610219525709439E+24</v>
      </c>
      <c r="H76" s="9">
        <f>(R$9*R$11)/(2*PI()*F76)</f>
        <v>46.874736594742764</v>
      </c>
      <c r="I76" s="6">
        <f>(SIN(RADIANS(X$11))*X$9*H76+(G76/X$10))*X$12</f>
        <v>2215671504.0559564</v>
      </c>
      <c r="J76" s="6">
        <f>(SIN(RADIANS(X$11))*X$9*H76+(G76/X$10))*X$13</f>
        <v>369278584.00932604</v>
      </c>
      <c r="K76" s="6">
        <f>(SIN(RADIANS(X$11))*X$9*H76+(G76/X$10))*X$14</f>
        <v>738557168.01865208</v>
      </c>
    </row>
    <row r="77" spans="3:11" x14ac:dyDescent="0.25">
      <c r="C77" s="7" t="s">
        <v>5</v>
      </c>
      <c r="D77" s="8">
        <f>D76+(R$13/R$12)</f>
        <v>1.3800000000000023E-3</v>
      </c>
      <c r="E77" s="68" t="str">
        <f t="shared" si="2"/>
        <v>A</v>
      </c>
      <c r="F77" s="8">
        <f t="shared" si="3"/>
        <v>6.1999999999999772E-4</v>
      </c>
      <c r="G77" s="8">
        <f>R$10*(LN(F77/R$6)/LN(R$5/R$6))</f>
        <v>4.7049625683375421E+24</v>
      </c>
      <c r="H77" s="9">
        <f>(R$9*R$11)/(2*PI()*F77)</f>
        <v>48.386824871992538</v>
      </c>
      <c r="I77" s="6">
        <f>(SIN(RADIANS(X$11))*X$9*H77+(G77/X$10))*X$12</f>
        <v>2261205010.3430228</v>
      </c>
      <c r="J77" s="6">
        <f>(SIN(RADIANS(X$11))*X$9*H77+(G77/X$10))*X$13</f>
        <v>376867501.72383714</v>
      </c>
      <c r="K77" s="6">
        <f>(SIN(RADIANS(X$11))*X$9*H77+(G77/X$10))*X$14</f>
        <v>753735003.44767427</v>
      </c>
    </row>
    <row r="78" spans="3:11" x14ac:dyDescent="0.25">
      <c r="C78" s="7" t="s">
        <v>5</v>
      </c>
      <c r="D78" s="8">
        <f>D77+(R$13/R$12)</f>
        <v>1.4000000000000024E-3</v>
      </c>
      <c r="E78" s="68" t="str">
        <f t="shared" si="2"/>
        <v>A</v>
      </c>
      <c r="F78" s="8">
        <f t="shared" si="3"/>
        <v>5.9999999999999767E-4</v>
      </c>
      <c r="G78" s="8">
        <f>R$10*(LN(F78/R$6)/LN(R$5/R$6))</f>
        <v>4.8028124880635387E+24</v>
      </c>
      <c r="H78" s="9">
        <f>(R$9*R$11)/(2*PI()*F78)</f>
        <v>49.999719034392299</v>
      </c>
      <c r="I78" s="6">
        <f>(SIN(RADIANS(X$11))*X$9*H78+(G78/X$10))*X$12</f>
        <v>2308231681.7633367</v>
      </c>
      <c r="J78" s="6">
        <f>(SIN(RADIANS(X$11))*X$9*H78+(G78/X$10))*X$13</f>
        <v>384705280.29388946</v>
      </c>
      <c r="K78" s="6">
        <f>(SIN(RADIANS(X$11))*X$9*H78+(G78/X$10))*X$14</f>
        <v>769410560.58777893</v>
      </c>
    </row>
    <row r="79" spans="3:11" x14ac:dyDescent="0.25">
      <c r="C79" s="7" t="s">
        <v>5</v>
      </c>
      <c r="D79" s="8">
        <f>D78+(R$13/R$12)</f>
        <v>1.4200000000000024E-3</v>
      </c>
      <c r="E79" s="68" t="str">
        <f t="shared" si="2"/>
        <v>A</v>
      </c>
      <c r="F79" s="8">
        <f t="shared" si="3"/>
        <v>5.7999999999999762E-4</v>
      </c>
      <c r="G79" s="8">
        <f>R$10*(LN(F79/R$6)/LN(R$5/R$6))</f>
        <v>4.9039799792073521E+24</v>
      </c>
      <c r="H79" s="9">
        <f>(R$9*R$11)/(2*PI()*F79)</f>
        <v>51.723847276957564</v>
      </c>
      <c r="I79" s="6">
        <f>(SIN(RADIANS(X$11))*X$9*H79+(G79/X$10))*X$12</f>
        <v>2356852778.0070534</v>
      </c>
      <c r="J79" s="6">
        <f>(SIN(RADIANS(X$11))*X$9*H79+(G79/X$10))*X$13</f>
        <v>392808796.3345089</v>
      </c>
      <c r="K79" s="6">
        <f>(SIN(RADIANS(X$11))*X$9*H79+(G79/X$10))*X$14</f>
        <v>785617592.66901779</v>
      </c>
    </row>
    <row r="80" spans="3:11" x14ac:dyDescent="0.25">
      <c r="C80" s="7" t="s">
        <v>5</v>
      </c>
      <c r="D80" s="8">
        <f>D79+(R$13/R$12)</f>
        <v>1.4400000000000025E-3</v>
      </c>
      <c r="E80" s="68" t="str">
        <f t="shared" si="2"/>
        <v>A</v>
      </c>
      <c r="F80" s="8">
        <f t="shared" si="3"/>
        <v>5.5999999999999757E-4</v>
      </c>
      <c r="G80" s="8">
        <f>R$10*(LN(F80/R$6)/LN(R$5/R$6))</f>
        <v>5.0086979230995189E+24</v>
      </c>
      <c r="H80" s="9">
        <f>(R$9*R$11)/(2*PI()*F80)</f>
        <v>53.57112753684892</v>
      </c>
      <c r="I80" s="6">
        <f>(SIN(RADIANS(X$11))*X$9*H80+(G80/X$10))*X$12</f>
        <v>2407180221.8416286</v>
      </c>
      <c r="J80" s="6">
        <f>(SIN(RADIANS(X$11))*X$9*H80+(G80/X$10))*X$13</f>
        <v>401196703.64027148</v>
      </c>
      <c r="K80" s="6">
        <f>(SIN(RADIANS(X$11))*X$9*H80+(G80/X$10))*X$14</f>
        <v>802393407.28054297</v>
      </c>
    </row>
    <row r="81" spans="3:11" x14ac:dyDescent="0.25">
      <c r="C81" s="7" t="s">
        <v>5</v>
      </c>
      <c r="D81" s="8">
        <f>D80+(R$13/R$12)</f>
        <v>1.4600000000000025E-3</v>
      </c>
      <c r="E81" s="68" t="str">
        <f t="shared" si="2"/>
        <v>A</v>
      </c>
      <c r="F81" s="8">
        <f t="shared" si="3"/>
        <v>5.3999999999999751E-4</v>
      </c>
      <c r="G81" s="8">
        <f>R$10*(LN(F81/R$6)/LN(R$5/R$6))</f>
        <v>5.1172246169445552E+24</v>
      </c>
      <c r="H81" s="9">
        <f>(R$9*R$11)/(2*PI()*F81)</f>
        <v>55.555243371547043</v>
      </c>
      <c r="I81" s="6">
        <f>(SIN(RADIANS(X$11))*X$9*H81+(G81/X$10))*X$12</f>
        <v>2459338150.903553</v>
      </c>
      <c r="J81" s="6">
        <f>(SIN(RADIANS(X$11))*X$9*H81+(G81/X$10))*X$13</f>
        <v>409889691.81725883</v>
      </c>
      <c r="K81" s="6">
        <f>(SIN(RADIANS(X$11))*X$9*H81+(G81/X$10))*X$14</f>
        <v>819779383.63451767</v>
      </c>
    </row>
    <row r="82" spans="3:11" x14ac:dyDescent="0.25">
      <c r="C82" s="7" t="s">
        <v>5</v>
      </c>
      <c r="D82" s="8">
        <f>D81+(R$13/R$12)</f>
        <v>1.4800000000000026E-3</v>
      </c>
      <c r="E82" s="68" t="str">
        <f t="shared" si="2"/>
        <v>A</v>
      </c>
      <c r="F82" s="8">
        <f t="shared" si="3"/>
        <v>5.1999999999999746E-4</v>
      </c>
      <c r="G82" s="8">
        <f>R$10*(LN(F82/R$6)/LN(R$5/R$6))</f>
        <v>5.2298476123016719E+24</v>
      </c>
      <c r="H82" s="9">
        <f>(R$9*R$11)/(2*PI()*F82)</f>
        <v>57.691983501221941</v>
      </c>
      <c r="I82" s="6">
        <f>(SIN(RADIANS(X$11))*X$9*H82+(G82/X$10))*X$12</f>
        <v>2513464762.4721832</v>
      </c>
      <c r="J82" s="6">
        <f>(SIN(RADIANS(X$11))*X$9*H82+(G82/X$10))*X$13</f>
        <v>418910793.74536395</v>
      </c>
      <c r="K82" s="6">
        <f>(SIN(RADIANS(X$11))*X$9*H82+(G82/X$10))*X$14</f>
        <v>837821587.4907279</v>
      </c>
    </row>
    <row r="83" spans="3:11" x14ac:dyDescent="0.25">
      <c r="C83" s="7" t="s">
        <v>5</v>
      </c>
      <c r="D83" s="8">
        <f>D82+(R$13/R$12)</f>
        <v>1.5000000000000026E-3</v>
      </c>
      <c r="E83" s="68" t="str">
        <f t="shared" si="2"/>
        <v>A</v>
      </c>
      <c r="F83" s="8">
        <f t="shared" si="3"/>
        <v>4.9999999999999741E-4</v>
      </c>
      <c r="G83" s="8">
        <f>R$10*(LN(F83/R$6)/LN(R$5/R$6))</f>
        <v>5.346888306737936E+24</v>
      </c>
      <c r="H83" s="9">
        <f>(R$9*R$11)/(2*PI()*F83)</f>
        <v>59.99966284127084</v>
      </c>
      <c r="I83" s="6">
        <f>(SIN(RADIANS(X$11))*X$9*H83+(G83/X$10))*X$12</f>
        <v>2569714520.2182517</v>
      </c>
      <c r="J83" s="6">
        <f>(SIN(RADIANS(X$11))*X$9*H83+(G83/X$10))*X$13</f>
        <v>428285753.36970866</v>
      </c>
      <c r="K83" s="6">
        <f>(SIN(RADIANS(X$11))*X$9*H83+(G83/X$10))*X$14</f>
        <v>856571506.73941731</v>
      </c>
    </row>
    <row r="84" spans="3:11" x14ac:dyDescent="0.25">
      <c r="C84" s="7" t="s">
        <v>5</v>
      </c>
      <c r="D84" s="8">
        <f>D83+(R$13/R$12)</f>
        <v>1.5200000000000027E-3</v>
      </c>
      <c r="E84" s="68" t="str">
        <f t="shared" si="2"/>
        <v>A</v>
      </c>
      <c r="F84" s="8">
        <f t="shared" si="3"/>
        <v>4.7999999999999736E-4</v>
      </c>
      <c r="G84" s="8">
        <f>R$10*(LN(F84/R$6)/LN(R$5/R$6))</f>
        <v>5.468707473264853E+24</v>
      </c>
      <c r="H84" s="9">
        <f>(R$9*R$11)/(2*PI()*F84)</f>
        <v>62.499648792990477</v>
      </c>
      <c r="I84" s="6">
        <f>(SIN(RADIANS(X$11))*X$9*H84+(G84/X$10))*X$12</f>
        <v>2628260811.6510878</v>
      </c>
      <c r="J84" s="6">
        <f>(SIN(RADIANS(X$11))*X$9*H84+(G84/X$10))*X$13</f>
        <v>438043468.60851467</v>
      </c>
      <c r="K84" s="6">
        <f>(SIN(RADIANS(X$11))*X$9*H84+(G84/X$10))*X$14</f>
        <v>876086937.21702933</v>
      </c>
    </row>
    <row r="85" spans="3:11" x14ac:dyDescent="0.25">
      <c r="C85" s="7" t="s">
        <v>5</v>
      </c>
      <c r="D85" s="8">
        <f>D84+(R$13/R$12)</f>
        <v>1.5400000000000027E-3</v>
      </c>
      <c r="E85" s="68" t="str">
        <f t="shared" si="2"/>
        <v>A</v>
      </c>
      <c r="F85" s="8">
        <f t="shared" si="3"/>
        <v>4.599999999999973E-4</v>
      </c>
      <c r="G85" s="8">
        <f>R$10*(LN(F85/R$6)/LN(R$5/R$6))</f>
        <v>5.5957119672180366E+24</v>
      </c>
      <c r="H85" s="9">
        <f>(R$9*R$11)/(2*PI()*F85)</f>
        <v>65.21702482746835</v>
      </c>
      <c r="I85" s="6">
        <f>(SIN(RADIANS(X$11))*X$9*H85+(G85/X$10))*X$12</f>
        <v>2689299171.4449883</v>
      </c>
      <c r="J85" s="6">
        <f>(SIN(RADIANS(X$11))*X$9*H85+(G85/X$10))*X$13</f>
        <v>448216528.57416475</v>
      </c>
      <c r="K85" s="6">
        <f>(SIN(RADIANS(X$11))*X$9*H85+(G85/X$10))*X$14</f>
        <v>896433057.1483295</v>
      </c>
    </row>
    <row r="86" spans="3:11" x14ac:dyDescent="0.25">
      <c r="C86" s="7" t="s">
        <v>5</v>
      </c>
      <c r="D86" s="8">
        <f>D85+(R$13/R$12)</f>
        <v>1.5600000000000028E-3</v>
      </c>
      <c r="E86" s="68" t="str">
        <f t="shared" si="2"/>
        <v>A</v>
      </c>
      <c r="F86" s="8">
        <f t="shared" si="3"/>
        <v>4.3999999999999725E-4</v>
      </c>
      <c r="G86" s="8">
        <f>R$10*(LN(F86/R$6)/LN(R$5/R$6))</f>
        <v>5.7283629248860789E+24</v>
      </c>
      <c r="H86" s="9">
        <f>(R$9*R$11)/(2*PI()*F86)</f>
        <v>68.181435046898756</v>
      </c>
      <c r="I86" s="6">
        <f>(SIN(RADIANS(X$11))*X$9*H86+(G86/X$10))*X$12</f>
        <v>2753051221.7002492</v>
      </c>
      <c r="J86" s="6">
        <f>(SIN(RADIANS(X$11))*X$9*H86+(G86/X$10))*X$13</f>
        <v>458841870.28337491</v>
      </c>
      <c r="K86" s="6">
        <f>(SIN(RADIANS(X$11))*X$9*H86+(G86/X$10))*X$14</f>
        <v>917683740.56674981</v>
      </c>
    </row>
    <row r="87" spans="3:11" x14ac:dyDescent="0.25">
      <c r="C87" s="7" t="s">
        <v>5</v>
      </c>
      <c r="D87" s="8">
        <f>D86+(R$13/R$12)</f>
        <v>1.5800000000000028E-3</v>
      </c>
      <c r="E87" s="68" t="str">
        <f t="shared" si="2"/>
        <v>A</v>
      </c>
      <c r="F87" s="8">
        <f t="shared" si="3"/>
        <v>4.199999999999972E-4</v>
      </c>
      <c r="G87" s="8">
        <f>R$10*(LN(F87/R$6)/LN(R$5/R$6))</f>
        <v>5.8671858706549318E+24</v>
      </c>
      <c r="H87" s="9">
        <f>(R$9*R$11)/(2*PI()*F87)</f>
        <v>71.428170049132063</v>
      </c>
      <c r="I87" s="6">
        <f>(SIN(RADIANS(X$11))*X$9*H87+(G87/X$10))*X$12</f>
        <v>2819769529.4367599</v>
      </c>
      <c r="J87" s="6">
        <f>(SIN(RADIANS(X$11))*X$9*H87+(G87/X$10))*X$13</f>
        <v>469961588.23945999</v>
      </c>
      <c r="K87" s="6">
        <f>(SIN(RADIANS(X$11))*X$9*H87+(G87/X$10))*X$14</f>
        <v>939923176.47891998</v>
      </c>
    </row>
    <row r="88" spans="3:11" x14ac:dyDescent="0.25">
      <c r="C88" s="7" t="s">
        <v>5</v>
      </c>
      <c r="D88" s="8">
        <f>D87+(R$13/R$12)</f>
        <v>1.6000000000000029E-3</v>
      </c>
      <c r="E88" s="68" t="str">
        <f t="shared" si="2"/>
        <v>A</v>
      </c>
      <c r="F88" s="8">
        <f t="shared" si="3"/>
        <v>3.9999999999999715E-4</v>
      </c>
      <c r="G88" s="8">
        <f>R$10*(LN(F88/R$6)/LN(R$5/R$6))</f>
        <v>6.0127832919392493E+24</v>
      </c>
      <c r="H88" s="9">
        <f>(R$9*R$11)/(2*PI()*F88)</f>
        <v>74.999578551588684</v>
      </c>
      <c r="I88" s="6">
        <f>(SIN(RADIANS(X$11))*X$9*H88+(G88/X$10))*X$12</f>
        <v>2889743650.1060028</v>
      </c>
      <c r="J88" s="6">
        <f>(SIN(RADIANS(X$11))*X$9*H88+(G88/X$10))*X$13</f>
        <v>481623941.68433386</v>
      </c>
      <c r="K88" s="6">
        <f>(SIN(RADIANS(X$11))*X$9*H88+(G88/X$10))*X$14</f>
        <v>963247883.36866772</v>
      </c>
    </row>
    <row r="89" spans="3:11" x14ac:dyDescent="0.25">
      <c r="C89" s="7" t="s">
        <v>5</v>
      </c>
      <c r="D89" s="8">
        <f>D88+(R$13/R$12)</f>
        <v>1.6200000000000029E-3</v>
      </c>
      <c r="E89" s="68" t="str">
        <f t="shared" si="2"/>
        <v>A</v>
      </c>
      <c r="F89" s="8">
        <f t="shared" si="3"/>
        <v>3.7999999999999709E-4</v>
      </c>
      <c r="G89" s="8">
        <f>R$10*(LN(F89/R$6)/LN(R$5/R$6))</f>
        <v>6.165850442237621E+24</v>
      </c>
      <c r="H89" s="9">
        <f>(R$9*R$11)/(2*PI()*F89)</f>
        <v>78.946924791146031</v>
      </c>
      <c r="I89" s="6">
        <f>(SIN(RADIANS(X$11))*X$9*H89+(G89/X$10))*X$12</f>
        <v>2963307722.5394006</v>
      </c>
      <c r="J89" s="6">
        <f>(SIN(RADIANS(X$11))*X$9*H89+(G89/X$10))*X$13</f>
        <v>493884620.42323345</v>
      </c>
      <c r="K89" s="6">
        <f>(SIN(RADIANS(X$11))*X$9*H89+(G89/X$10))*X$14</f>
        <v>987769240.8464669</v>
      </c>
    </row>
    <row r="90" spans="3:11" x14ac:dyDescent="0.25">
      <c r="C90" s="7" t="s">
        <v>5</v>
      </c>
      <c r="D90" s="8">
        <f>D89+(R$13/R$12)</f>
        <v>1.640000000000003E-3</v>
      </c>
      <c r="E90" s="68" t="str">
        <f t="shared" si="2"/>
        <v>A</v>
      </c>
      <c r="F90" s="8">
        <f t="shared" si="3"/>
        <v>3.5999999999999704E-4</v>
      </c>
      <c r="G90" s="8">
        <f>R$10*(LN(F90/R$6)/LN(R$5/R$6))</f>
        <v>6.327195420820268E+24</v>
      </c>
      <c r="H90" s="9">
        <f>(R$9*R$11)/(2*PI()*F90)</f>
        <v>83.332865057320873</v>
      </c>
      <c r="I90" s="6">
        <f>(SIN(RADIANS(X$11))*X$9*H90+(G90/X$10))*X$12</f>
        <v>3040850119.2462206</v>
      </c>
      <c r="J90" s="6">
        <f>(SIN(RADIANS(X$11))*X$9*H90+(G90/X$10))*X$13</f>
        <v>506808353.20770347</v>
      </c>
      <c r="K90" s="6">
        <f>(SIN(RADIANS(X$11))*X$9*H90+(G90/X$10))*X$14</f>
        <v>1013616706.4154069</v>
      </c>
    </row>
    <row r="91" spans="3:11" x14ac:dyDescent="0.25">
      <c r="C91" s="7" t="s">
        <v>5</v>
      </c>
      <c r="D91" s="8">
        <f>D90+(R$13/R$12)</f>
        <v>1.6600000000000031E-3</v>
      </c>
      <c r="E91" s="68" t="str">
        <f t="shared" si="2"/>
        <v>A</v>
      </c>
      <c r="F91" s="8">
        <f t="shared" si="3"/>
        <v>3.3999999999999699E-4</v>
      </c>
      <c r="G91" s="8">
        <f>R$10*(LN(F91/R$6)/LN(R$5/R$6))</f>
        <v>6.4977649977312697E+24</v>
      </c>
      <c r="H91" s="9">
        <f>(R$9*R$11)/(2*PI()*F91)</f>
        <v>88.234798295986849</v>
      </c>
      <c r="I91" s="6">
        <f>(SIN(RADIANS(X$11))*X$9*H91+(G91/X$10))*X$12</f>
        <v>3122825857.9096479</v>
      </c>
      <c r="J91" s="6">
        <f>(SIN(RADIANS(X$11))*X$9*H91+(G91/X$10))*X$13</f>
        <v>520470976.31827474</v>
      </c>
      <c r="K91" s="6">
        <f>(SIN(RADIANS(X$11))*X$9*H91+(G91/X$10))*X$14</f>
        <v>1040941952.6365495</v>
      </c>
    </row>
    <row r="92" spans="3:11" x14ac:dyDescent="0.25">
      <c r="C92" s="7" t="s">
        <v>5</v>
      </c>
      <c r="D92" s="8">
        <f>D91+(R$13/R$12)</f>
        <v>1.6800000000000031E-3</v>
      </c>
      <c r="E92" s="68" t="str">
        <f t="shared" si="2"/>
        <v>A</v>
      </c>
      <c r="F92" s="8">
        <f t="shared" si="3"/>
        <v>3.1999999999999694E-4</v>
      </c>
      <c r="G92" s="8">
        <f>R$10*(LN(F92/R$6)/LN(R$5/R$6))</f>
        <v>6.6786782771405668E+24</v>
      </c>
      <c r="H92" s="9">
        <f>(R$9*R$11)/(2*PI()*F92)</f>
        <v>93.749473189486096</v>
      </c>
      <c r="I92" s="6">
        <f>(SIN(RADIANS(X$11))*X$9*H92+(G92/X$10))*X$12</f>
        <v>3209772779.9937563</v>
      </c>
      <c r="J92" s="6">
        <f>(SIN(RADIANS(X$11))*X$9*H92+(G92/X$10))*X$13</f>
        <v>534962129.99895942</v>
      </c>
      <c r="K92" s="6">
        <f>(SIN(RADIANS(X$11))*X$9*H92+(G92/X$10))*X$14</f>
        <v>1069924259.9979188</v>
      </c>
    </row>
    <row r="93" spans="3:11" x14ac:dyDescent="0.25">
      <c r="C93" s="7" t="s">
        <v>5</v>
      </c>
      <c r="D93" s="8">
        <f>D92+(R$13/R$12)</f>
        <v>1.7000000000000032E-3</v>
      </c>
      <c r="E93" s="68" t="str">
        <f t="shared" si="2"/>
        <v>A</v>
      </c>
      <c r="F93" s="8">
        <f t="shared" si="3"/>
        <v>2.9999999999999688E-4</v>
      </c>
      <c r="G93" s="8">
        <f>R$10*(LN(F93/R$6)/LN(R$5/R$6))</f>
        <v>6.8712712394946664E+24</v>
      </c>
      <c r="H93" s="9">
        <f>(R$9*R$11)/(2*PI()*F93)</f>
        <v>99.999438068785253</v>
      </c>
      <c r="I93" s="6">
        <f>(SIN(RADIANS(X$11))*X$9*H93+(G93/X$10))*X$12</f>
        <v>3302332957.7011361</v>
      </c>
      <c r="J93" s="6">
        <f>(SIN(RADIANS(X$11))*X$9*H93+(G93/X$10))*X$13</f>
        <v>550388826.28352273</v>
      </c>
      <c r="K93" s="6">
        <f>(SIN(RADIANS(X$11))*X$9*H93+(G93/X$10))*X$14</f>
        <v>1100777652.5670455</v>
      </c>
    </row>
    <row r="94" spans="3:11" x14ac:dyDescent="0.25">
      <c r="C94" s="7" t="s">
        <v>5</v>
      </c>
      <c r="D94" s="8">
        <f>D93+(R$13/R$12)</f>
        <v>1.7200000000000032E-3</v>
      </c>
      <c r="E94" s="68" t="str">
        <f t="shared" si="2"/>
        <v>A</v>
      </c>
      <c r="F94" s="8">
        <f t="shared" si="3"/>
        <v>2.7999999999999683E-4</v>
      </c>
      <c r="G94" s="8">
        <f>R$10*(LN(F94/R$6)/LN(R$5/R$6))</f>
        <v>7.0771566745306488E+24</v>
      </c>
      <c r="H94" s="9">
        <f>(R$9*R$11)/(2*PI()*F94)</f>
        <v>107.14225507369859</v>
      </c>
      <c r="I94" s="6">
        <f>(SIN(RADIANS(X$11))*X$9*H94+(G94/X$10))*X$12</f>
        <v>3401281497.7794294</v>
      </c>
      <c r="J94" s="6">
        <f>(SIN(RADIANS(X$11))*X$9*H94+(G94/X$10))*X$13</f>
        <v>566880249.62990499</v>
      </c>
      <c r="K94" s="6">
        <f>(SIN(RADIANS(X$11))*X$9*H94+(G94/X$10))*X$14</f>
        <v>1133760499.25981</v>
      </c>
    </row>
    <row r="95" spans="3:11" x14ac:dyDescent="0.25">
      <c r="C95" s="7" t="s">
        <v>5</v>
      </c>
      <c r="D95" s="8">
        <f>D94+(R$13/R$12)</f>
        <v>1.7400000000000033E-3</v>
      </c>
      <c r="E95" s="68" t="str">
        <f t="shared" si="2"/>
        <v>A</v>
      </c>
      <c r="F95" s="8">
        <f t="shared" si="3"/>
        <v>2.5999999999999678E-4</v>
      </c>
      <c r="G95" s="8">
        <f>R$10*(LN(F95/R$6)/LN(R$5/R$6))</f>
        <v>7.2983063637328029E+24</v>
      </c>
      <c r="H95" s="9">
        <f>(R$9*R$11)/(2*PI()*F95)</f>
        <v>115.38396700244475</v>
      </c>
      <c r="I95" s="6">
        <f>(SIN(RADIANS(X$11))*X$9*H95+(G95/X$10))*X$12</f>
        <v>3507566038.4099851</v>
      </c>
      <c r="J95" s="6">
        <f>(SIN(RADIANS(X$11))*X$9*H95+(G95/X$10))*X$13</f>
        <v>584594339.73499751</v>
      </c>
      <c r="K95" s="6">
        <f>(SIN(RADIANS(X$11))*X$9*H95+(G95/X$10))*X$14</f>
        <v>1169188679.469995</v>
      </c>
    </row>
    <row r="96" spans="3:11" x14ac:dyDescent="0.25">
      <c r="C96" s="7" t="s">
        <v>5</v>
      </c>
      <c r="D96" s="8">
        <f>D95+(R$13/R$12)</f>
        <v>1.7600000000000033E-3</v>
      </c>
      <c r="E96" s="68" t="str">
        <f t="shared" si="2"/>
        <v>A</v>
      </c>
      <c r="F96" s="8">
        <f t="shared" si="3"/>
        <v>2.3999999999999673E-4</v>
      </c>
      <c r="G96" s="8">
        <f>R$10*(LN(F96/R$6)/LN(R$5/R$6))</f>
        <v>7.537166224695985E+24</v>
      </c>
      <c r="H96" s="9">
        <f>(R$9*R$11)/(2*PI()*F96)</f>
        <v>124.99929758598196</v>
      </c>
      <c r="I96" s="6">
        <f>(SIN(RADIANS(X$11))*X$9*H96+(G96/X$10))*X$12</f>
        <v>3622362087.5888901</v>
      </c>
      <c r="J96" s="6">
        <f>(SIN(RADIANS(X$11))*X$9*H96+(G96/X$10))*X$13</f>
        <v>603727014.59814835</v>
      </c>
      <c r="K96" s="6">
        <f>(SIN(RADIANS(X$11))*X$9*H96+(G96/X$10))*X$14</f>
        <v>1207454029.1962967</v>
      </c>
    </row>
    <row r="97" spans="3:11" x14ac:dyDescent="0.25">
      <c r="C97" s="7" t="s">
        <v>5</v>
      </c>
      <c r="D97" s="8">
        <f>D96+(R$13/R$12)</f>
        <v>1.7800000000000034E-3</v>
      </c>
      <c r="E97" s="68" t="str">
        <f t="shared" si="2"/>
        <v>A</v>
      </c>
      <c r="F97" s="8">
        <f t="shared" si="3"/>
        <v>2.1999999999999667E-4</v>
      </c>
      <c r="G97" s="8">
        <f>R$10*(LN(F97/R$6)/LN(R$5/R$6))</f>
        <v>7.7968216763172142E+24</v>
      </c>
      <c r="H97" s="9">
        <f>(R$9*R$11)/(2*PI()*F97)</f>
        <v>136.36287009379873</v>
      </c>
      <c r="I97" s="6">
        <f>(SIN(RADIANS(X$11))*X$9*H97+(G97/X$10))*X$12</f>
        <v>3747152497.6380529</v>
      </c>
      <c r="J97" s="6">
        <f>(SIN(RADIANS(X$11))*X$9*H97+(G97/X$10))*X$13</f>
        <v>624525416.27300882</v>
      </c>
      <c r="K97" s="6">
        <f>(SIN(RADIANS(X$11))*X$9*H97+(G97/X$10))*X$14</f>
        <v>1249050832.5460176</v>
      </c>
    </row>
    <row r="98" spans="3:11" x14ac:dyDescent="0.25">
      <c r="C98" s="7" t="s">
        <v>5</v>
      </c>
      <c r="D98" s="8">
        <f>D97+(R$13/R$12)</f>
        <v>1.8000000000000034E-3</v>
      </c>
      <c r="E98" s="68" t="str">
        <f t="shared" si="2"/>
        <v>A</v>
      </c>
      <c r="F98" s="8">
        <f t="shared" si="3"/>
        <v>1.9999999999999662E-4</v>
      </c>
      <c r="G98" s="8">
        <f>R$10*(LN(F98/R$6)/LN(R$5/R$6))</f>
        <v>8.0812420433703877E+24</v>
      </c>
      <c r="H98" s="9">
        <f>(R$9*R$11)/(2*PI()*F98)</f>
        <v>149.99915710317885</v>
      </c>
      <c r="I98" s="6">
        <f>(SIN(RADIANS(X$11))*X$9*H98+(G98/X$10))*X$12</f>
        <v>3883844926.043808</v>
      </c>
      <c r="J98" s="6">
        <f>(SIN(RADIANS(X$11))*X$9*H98+(G98/X$10))*X$13</f>
        <v>647307487.67396808</v>
      </c>
      <c r="K98" s="6">
        <f>(SIN(RADIANS(X$11))*X$9*H98+(G98/X$10))*X$14</f>
        <v>1294614975.3479362</v>
      </c>
    </row>
    <row r="99" spans="3:11" x14ac:dyDescent="0.25">
      <c r="C99" s="7" t="s">
        <v>5</v>
      </c>
      <c r="D99" s="8">
        <f>D98+(R$13/R$12)</f>
        <v>1.8200000000000035E-3</v>
      </c>
      <c r="E99" s="68" t="str">
        <f t="shared" si="2"/>
        <v>A</v>
      </c>
      <c r="F99" s="8">
        <f t="shared" si="3"/>
        <v>1.7999999999999657E-4</v>
      </c>
      <c r="G99" s="8">
        <f>R$10*(LN(F99/R$6)/LN(R$5/R$6))</f>
        <v>8.3956541722514086E+24</v>
      </c>
      <c r="H99" s="9">
        <f>(R$9*R$11)/(2*PI()*F99)</f>
        <v>166.66573011464354</v>
      </c>
      <c r="I99" s="6">
        <f>(SIN(RADIANS(X$11))*X$9*H99+(G99/X$10))*X$12</f>
        <v>4034951395.1840262</v>
      </c>
      <c r="J99" s="6">
        <f>(SIN(RADIANS(X$11))*X$9*H99+(G99/X$10))*X$13</f>
        <v>672491899.19733775</v>
      </c>
      <c r="K99" s="6">
        <f>(SIN(RADIANS(X$11))*X$9*H99+(G99/X$10))*X$14</f>
        <v>1344983798.3946755</v>
      </c>
    </row>
    <row r="100" spans="3:11" x14ac:dyDescent="0.25">
      <c r="C100" s="7" t="s">
        <v>5</v>
      </c>
      <c r="D100" s="8">
        <f>D99+(R$13/R$12)</f>
        <v>1.8400000000000035E-3</v>
      </c>
      <c r="E100" s="68" t="str">
        <f t="shared" si="2"/>
        <v>A</v>
      </c>
      <c r="F100" s="8">
        <f t="shared" si="3"/>
        <v>1.5999999999999652E-4</v>
      </c>
      <c r="G100" s="8">
        <f>R$10*(LN(F100/R$6)/LN(R$5/R$6))</f>
        <v>8.7471370285717117E+24</v>
      </c>
      <c r="H100" s="9">
        <f>(R$9*R$11)/(2*PI()*F100)</f>
        <v>187.49894637897447</v>
      </c>
      <c r="I100" s="6">
        <f>(SIN(RADIANS(X$11))*X$9*H100+(G100/X$10))*X$12</f>
        <v>4203874055.9315639</v>
      </c>
      <c r="J100" s="6">
        <f>(SIN(RADIANS(X$11))*X$9*H100+(G100/X$10))*X$13</f>
        <v>700645675.98859406</v>
      </c>
      <c r="K100" s="6">
        <f>(SIN(RADIANS(X$11))*X$9*H100+(G100/X$10))*X$14</f>
        <v>1401291351.9771881</v>
      </c>
    </row>
    <row r="101" spans="3:11" x14ac:dyDescent="0.25">
      <c r="C101" s="7" t="s">
        <v>5</v>
      </c>
      <c r="D101" s="8">
        <f>D100+(R$13/R$12)</f>
        <v>1.8600000000000036E-3</v>
      </c>
      <c r="E101" s="68" t="str">
        <f t="shared" si="2"/>
        <v>A</v>
      </c>
      <c r="F101" s="8">
        <f t="shared" si="3"/>
        <v>1.3999999999999646E-4</v>
      </c>
      <c r="G101" s="8">
        <f>R$10*(LN(F101/R$6)/LN(R$5/R$6))</f>
        <v>9.1456154259617981E+24</v>
      </c>
      <c r="H101" s="9">
        <f>(R$9*R$11)/(2*PI()*F101)</f>
        <v>214.28451014740017</v>
      </c>
      <c r="I101" s="6">
        <f>(SIN(RADIANS(X$11))*X$9*H101+(G101/X$10))*X$12</f>
        <v>4395382773.7172394</v>
      </c>
      <c r="J101" s="6">
        <f>(SIN(RADIANS(X$11))*X$9*H101+(G101/X$10))*X$13</f>
        <v>732563795.61953998</v>
      </c>
      <c r="K101" s="6">
        <f>(SIN(RADIANS(X$11))*X$9*H101+(G101/X$10))*X$14</f>
        <v>1465127591.23908</v>
      </c>
    </row>
    <row r="102" spans="3:11" x14ac:dyDescent="0.25">
      <c r="C102" s="7" t="s">
        <v>5</v>
      </c>
      <c r="D102" s="8">
        <f>D101+(R$13/R$12)</f>
        <v>1.8800000000000036E-3</v>
      </c>
      <c r="E102" s="68" t="str">
        <f t="shared" si="2"/>
        <v>A</v>
      </c>
      <c r="F102" s="8">
        <f t="shared" si="3"/>
        <v>1.1999999999999641E-4</v>
      </c>
      <c r="G102" s="8">
        <f>R$10*(LN(F102/R$6)/LN(R$5/R$6))</f>
        <v>9.6056249761271428E+24</v>
      </c>
      <c r="H102" s="9">
        <f>(R$9*R$11)/(2*PI()*F102)</f>
        <v>249.99859517196799</v>
      </c>
      <c r="I102" s="6">
        <f>(SIN(RADIANS(X$11))*X$9*H102+(G102/X$10))*X$12</f>
        <v>4616463363.5267038</v>
      </c>
      <c r="J102" s="6">
        <f>(SIN(RADIANS(X$11))*X$9*H102+(G102/X$10))*X$13</f>
        <v>769410560.58778405</v>
      </c>
      <c r="K102" s="6">
        <f>(SIN(RADIANS(X$11))*X$9*H102+(G102/X$10))*X$14</f>
        <v>1538821121.1755681</v>
      </c>
    </row>
    <row r="103" spans="3:11" x14ac:dyDescent="0.25">
      <c r="C103" s="7" t="s">
        <v>5</v>
      </c>
      <c r="D103" s="8">
        <f>D102+(R$13/R$12)</f>
        <v>1.9000000000000037E-3</v>
      </c>
      <c r="E103" s="68" t="str">
        <f t="shared" si="2"/>
        <v>A</v>
      </c>
      <c r="F103" s="8">
        <f t="shared" si="3"/>
        <v>9.9999999999996359E-5</v>
      </c>
      <c r="G103" s="8">
        <f>R$10*(LN(F103/R$6)/LN(R$5/R$6))</f>
        <v>1.0149700794801556E+25</v>
      </c>
      <c r="H103" s="9">
        <f>(R$9*R$11)/(2*PI()*F103)</f>
        <v>299.99831420636355</v>
      </c>
      <c r="I103" s="6">
        <f>(SIN(RADIANS(X$11))*X$9*H103+(G103/X$10))*X$12</f>
        <v>4877946201.9816275</v>
      </c>
      <c r="J103" s="6">
        <f>(SIN(RADIANS(X$11))*X$9*H103+(G103/X$10))*X$13</f>
        <v>812991033.66360462</v>
      </c>
      <c r="K103" s="6">
        <f>(SIN(RADIANS(X$11))*X$9*H103+(G103/X$10))*X$14</f>
        <v>1625982067.3272092</v>
      </c>
    </row>
    <row r="104" spans="3:11" x14ac:dyDescent="0.25">
      <c r="C104" s="7" t="s">
        <v>5</v>
      </c>
      <c r="D104" s="8">
        <f>D103+(R$13/R$12)</f>
        <v>1.9200000000000037E-3</v>
      </c>
      <c r="E104" s="68" t="str">
        <f t="shared" si="2"/>
        <v>A</v>
      </c>
      <c r="F104" s="8">
        <f t="shared" si="3"/>
        <v>7.9999999999996307E-5</v>
      </c>
      <c r="G104" s="8">
        <f>R$10*(LN(F104/R$6)/LN(R$5/R$6))</f>
        <v>1.0815595780002892E+25</v>
      </c>
      <c r="H104" s="9">
        <f>(R$9*R$11)/(2*PI()*F104)</f>
        <v>374.99789275795814</v>
      </c>
      <c r="I104" s="6">
        <f>(SIN(RADIANS(X$11))*X$9*H104+(G104/X$10))*X$12</f>
        <v>5197975331.8693895</v>
      </c>
      <c r="J104" s="6">
        <f>(SIN(RADIANS(X$11))*X$9*H104+(G104/X$10))*X$13</f>
        <v>866329221.97823167</v>
      </c>
      <c r="K104" s="6">
        <f>(SIN(RADIANS(X$11))*X$9*H104+(G104/X$10))*X$14</f>
        <v>1732658443.9564633</v>
      </c>
    </row>
    <row r="105" spans="3:11" x14ac:dyDescent="0.25">
      <c r="C105" s="7" t="s">
        <v>5</v>
      </c>
      <c r="D105" s="8">
        <f>D104+(R$13/R$12)</f>
        <v>1.9400000000000038E-3</v>
      </c>
      <c r="E105" s="68" t="str">
        <f t="shared" si="2"/>
        <v>A</v>
      </c>
      <c r="F105" s="8">
        <f t="shared" si="3"/>
        <v>5.9999999999996254E-5</v>
      </c>
      <c r="G105" s="8">
        <f>R$10*(LN(F105/R$6)/LN(R$5/R$6))</f>
        <v>1.1674083727558349E+25</v>
      </c>
      <c r="H105" s="9">
        <f>(R$9*R$11)/(2*PI()*F105)</f>
        <v>499.99719034395224</v>
      </c>
      <c r="I105" s="6">
        <f>(SIN(RADIANS(X$11))*X$9*H105+(G105/X$10))*X$12</f>
        <v>5610564639.4645414</v>
      </c>
      <c r="J105" s="6">
        <f>(SIN(RADIANS(X$11))*X$9*H105+(G105/X$10))*X$13</f>
        <v>935094106.57742369</v>
      </c>
      <c r="K105" s="6">
        <f>(SIN(RADIANS(X$11))*X$9*H105+(G105/X$10))*X$14</f>
        <v>1870188213.1548474</v>
      </c>
    </row>
    <row r="106" spans="3:11" x14ac:dyDescent="0.25">
      <c r="C106" s="7" t="s">
        <v>5</v>
      </c>
      <c r="D106" s="8">
        <f>D105+(R$13/R$12)</f>
        <v>1.9600000000000038E-3</v>
      </c>
      <c r="E106" s="68" t="str">
        <f t="shared" si="2"/>
        <v>A</v>
      </c>
      <c r="F106" s="8">
        <f t="shared" si="3"/>
        <v>3.9999999999996202E-5</v>
      </c>
      <c r="G106" s="8">
        <f>R$10*(LN(F106/R$6)/LN(R$5/R$6))</f>
        <v>1.2884054531434147E+25</v>
      </c>
      <c r="H106" s="9">
        <f>(R$9*R$11)/(2*PI()*F106)</f>
        <v>749.99578551595289</v>
      </c>
      <c r="I106" s="6">
        <f>(SIN(RADIANS(X$11))*X$9*H106+(G106/X$10))*X$12</f>
        <v>6192076607.807251</v>
      </c>
      <c r="J106" s="6">
        <f>(SIN(RADIANS(X$11))*X$9*H106+(G106/X$10))*X$13</f>
        <v>1032012767.9678751</v>
      </c>
      <c r="K106" s="6">
        <f>(SIN(RADIANS(X$11))*X$9*H106+(G106/X$10))*X$14</f>
        <v>2064025535.9357502</v>
      </c>
    </row>
    <row r="107" spans="3:11" x14ac:dyDescent="0.25">
      <c r="C107" s="7" t="s">
        <v>5</v>
      </c>
      <c r="D107" s="8">
        <f>D106+(R$13/R$12)</f>
        <v>1.9800000000000039E-3</v>
      </c>
      <c r="E107" s="68" t="str">
        <f t="shared" si="2"/>
        <v>A</v>
      </c>
      <c r="F107" s="8">
        <f t="shared" si="3"/>
        <v>1.9999999999996149E-5</v>
      </c>
      <c r="G107" s="8">
        <f>R$10*(LN(F107/R$6)/LN(R$5/R$6))</f>
        <v>1.4952513282865549E+25</v>
      </c>
      <c r="H107" s="9">
        <f>(R$9*R$11)/(2*PI()*F107)</f>
        <v>1499.991571032052</v>
      </c>
      <c r="I107" s="6">
        <f>(SIN(RADIANS(X$11))*X$9*H107+(G107/X$10))*X$12</f>
        <v>7186177883.745182</v>
      </c>
      <c r="J107" s="6">
        <f>(SIN(RADIANS(X$11))*X$9*H107+(G107/X$10))*X$13</f>
        <v>1197696313.9575305</v>
      </c>
      <c r="K107" s="6">
        <f>(SIN(RADIANS(X$11))*X$9*H107+(G107/X$10))*X$14</f>
        <v>2395392627.915061</v>
      </c>
    </row>
    <row r="108" spans="3:11" x14ac:dyDescent="0.25">
      <c r="C108" s="7" t="s">
        <v>43</v>
      </c>
      <c r="D108" s="8">
        <f>D107+(R$13/R$12)</f>
        <v>2.0000000000000039E-3</v>
      </c>
      <c r="E108" s="68" t="str">
        <f t="shared" si="2"/>
        <v>B</v>
      </c>
      <c r="F108" s="8">
        <f t="shared" si="3"/>
        <v>2.0000000000000002E-5</v>
      </c>
      <c r="G108" s="8">
        <f>R$10*(LN(F108/R$6)/LN(R$5/R$6))</f>
        <v>1.4952513282864971E+25</v>
      </c>
      <c r="H108" s="9">
        <f>(R$9*R$11)/(2*PI()*F108)</f>
        <v>1499.991571031763</v>
      </c>
      <c r="I108" s="6">
        <f>(SIN(RADIANS(X$11))*X$9*H108+(G108/X$10))*X$12</f>
        <v>7186177883.7449055</v>
      </c>
      <c r="J108" s="6">
        <f>(SIN(RADIANS(X$11))*X$9*H108+(G108/X$10))*X$13</f>
        <v>1197696313.9574842</v>
      </c>
      <c r="K108" s="6">
        <f>(SIN(RADIANS(X$11))*X$9*H108+(G108/X$10))*X$14</f>
        <v>2395392627.9149685</v>
      </c>
    </row>
    <row r="109" spans="3:11" x14ac:dyDescent="0.25">
      <c r="C109" s="7" t="s">
        <v>106</v>
      </c>
      <c r="D109" s="8">
        <f>D108+(R$13/R$12)</f>
        <v>2.020000000000004E-3</v>
      </c>
      <c r="E109" s="68" t="str">
        <f t="shared" si="2"/>
        <v>B</v>
      </c>
      <c r="F109" s="8">
        <f t="shared" si="3"/>
        <v>2.0000000000000002E-5</v>
      </c>
      <c r="G109" s="8">
        <f>R$10*(LN(F109/R$6)/LN(R$5/R$6))</f>
        <v>1.4952513282864971E+25</v>
      </c>
      <c r="H109" s="9">
        <f>(R$9*R$11)/(2*PI()*F109)</f>
        <v>1499.991571031763</v>
      </c>
      <c r="I109" s="6">
        <f>(SIN(RADIANS(X$11))*X$9*H109+(G109/X$10))*X$12</f>
        <v>7186177883.7449055</v>
      </c>
      <c r="J109" s="6">
        <f>(SIN(RADIANS(X$11))*X$9*H109+(G109/X$10))*X$13</f>
        <v>1197696313.9574842</v>
      </c>
      <c r="K109" s="6">
        <f>(SIN(RADIANS(X$11))*X$9*H109+(G109/X$10))*X$14</f>
        <v>2395392627.9149685</v>
      </c>
    </row>
    <row r="110" spans="3:11" x14ac:dyDescent="0.25">
      <c r="C110" s="7" t="s">
        <v>106</v>
      </c>
      <c r="D110" s="8">
        <f>D109+(R$13/R$12)</f>
        <v>2.040000000000004E-3</v>
      </c>
      <c r="E110" s="68" t="str">
        <f t="shared" si="2"/>
        <v>B</v>
      </c>
      <c r="F110" s="8">
        <f t="shared" si="3"/>
        <v>2.0000000000000002E-5</v>
      </c>
      <c r="G110" s="8">
        <f>R$10*(LN(F110/R$6)/LN(R$5/R$6))</f>
        <v>1.4952513282864971E+25</v>
      </c>
      <c r="H110" s="9">
        <f>(R$9*R$11)/(2*PI()*F110)</f>
        <v>1499.991571031763</v>
      </c>
      <c r="I110" s="6">
        <f>(SIN(RADIANS(X$11))*X$9*H110+(G110/X$10))*X$12</f>
        <v>7186177883.7449055</v>
      </c>
      <c r="J110" s="6">
        <f>(SIN(RADIANS(X$11))*X$9*H110+(G110/X$10))*X$13</f>
        <v>1197696313.9574842</v>
      </c>
      <c r="K110" s="6">
        <f>(SIN(RADIANS(X$11))*X$9*H110+(G110/X$10))*X$14</f>
        <v>2395392627.9149685</v>
      </c>
    </row>
    <row r="111" spans="3:11" x14ac:dyDescent="0.25">
      <c r="C111" s="7" t="s">
        <v>106</v>
      </c>
      <c r="D111" s="8">
        <f>D110+(R$13/R$12)</f>
        <v>2.0600000000000041E-3</v>
      </c>
      <c r="E111" s="68" t="str">
        <f t="shared" si="2"/>
        <v>B</v>
      </c>
      <c r="F111" s="8">
        <f t="shared" si="3"/>
        <v>2.0000000000000002E-5</v>
      </c>
      <c r="G111" s="8">
        <f>R$10*(LN(F111/R$6)/LN(R$5/R$6))</f>
        <v>1.4952513282864971E+25</v>
      </c>
      <c r="H111" s="9">
        <f>(R$9*R$11)/(2*PI()*F111)</f>
        <v>1499.991571031763</v>
      </c>
      <c r="I111" s="6">
        <f>(SIN(RADIANS(X$11))*X$9*H111+(G111/X$10))*X$12</f>
        <v>7186177883.7449055</v>
      </c>
      <c r="J111" s="6">
        <f>(SIN(RADIANS(X$11))*X$9*H111+(G111/X$10))*X$13</f>
        <v>1197696313.9574842</v>
      </c>
      <c r="K111" s="6">
        <f>(SIN(RADIANS(X$11))*X$9*H111+(G111/X$10))*X$14</f>
        <v>2395392627.9149685</v>
      </c>
    </row>
    <row r="112" spans="3:11" x14ac:dyDescent="0.25">
      <c r="C112" s="7" t="s">
        <v>106</v>
      </c>
      <c r="D112" s="8">
        <f>D111+(R$13/R$12)</f>
        <v>2.0800000000000042E-3</v>
      </c>
      <c r="E112" s="68" t="str">
        <f t="shared" si="2"/>
        <v>B</v>
      </c>
      <c r="F112" s="8">
        <f t="shared" si="3"/>
        <v>2.0000000000000002E-5</v>
      </c>
      <c r="G112" s="8">
        <f>R$10*(LN(F112/R$6)/LN(R$5/R$6))</f>
        <v>1.4952513282864971E+25</v>
      </c>
      <c r="H112" s="9">
        <f>(R$9*R$11)/(2*PI()*F112)</f>
        <v>1499.991571031763</v>
      </c>
      <c r="I112" s="6">
        <f>(SIN(RADIANS(X$11))*X$9*H112+(G112/X$10))*X$12</f>
        <v>7186177883.7449055</v>
      </c>
      <c r="J112" s="6">
        <f>(SIN(RADIANS(X$11))*X$9*H112+(G112/X$10))*X$13</f>
        <v>1197696313.9574842</v>
      </c>
      <c r="K112" s="6">
        <f>(SIN(RADIANS(X$11))*X$9*H112+(G112/X$10))*X$14</f>
        <v>2395392627.9149685</v>
      </c>
    </row>
    <row r="113" spans="3:11" x14ac:dyDescent="0.25">
      <c r="C113" s="7" t="s">
        <v>106</v>
      </c>
      <c r="D113" s="8">
        <f>D112+(R$13/R$12)</f>
        <v>2.1000000000000042E-3</v>
      </c>
      <c r="E113" s="68" t="str">
        <f t="shared" si="2"/>
        <v>B</v>
      </c>
      <c r="F113" s="8">
        <f t="shared" si="3"/>
        <v>2.0000000000000002E-5</v>
      </c>
      <c r="G113" s="8">
        <f>R$10*(LN(F113/R$6)/LN(R$5/R$6))</f>
        <v>1.4952513282864971E+25</v>
      </c>
      <c r="H113" s="9">
        <f>(R$9*R$11)/(2*PI()*F113)</f>
        <v>1499.991571031763</v>
      </c>
      <c r="I113" s="6">
        <f>(SIN(RADIANS(X$11))*X$9*H113+(G113/X$10))*X$12</f>
        <v>7186177883.7449055</v>
      </c>
      <c r="J113" s="6">
        <f>(SIN(RADIANS(X$11))*X$9*H113+(G113/X$10))*X$13</f>
        <v>1197696313.9574842</v>
      </c>
      <c r="K113" s="6">
        <f>(SIN(RADIANS(X$11))*X$9*H113+(G113/X$10))*X$14</f>
        <v>2395392627.9149685</v>
      </c>
    </row>
    <row r="114" spans="3:11" x14ac:dyDescent="0.25">
      <c r="C114" s="7" t="s">
        <v>106</v>
      </c>
      <c r="D114" s="8">
        <f>D113+(R$13/R$12)</f>
        <v>2.1200000000000043E-3</v>
      </c>
      <c r="E114" s="68" t="str">
        <f t="shared" si="2"/>
        <v>B</v>
      </c>
      <c r="F114" s="8">
        <f t="shared" si="3"/>
        <v>2.0000000000000002E-5</v>
      </c>
      <c r="G114" s="8">
        <f>R$10*(LN(F114/R$6)/LN(R$5/R$6))</f>
        <v>1.4952513282864971E+25</v>
      </c>
      <c r="H114" s="9">
        <f>(R$9*R$11)/(2*PI()*F114)</f>
        <v>1499.991571031763</v>
      </c>
      <c r="I114" s="6">
        <f>(SIN(RADIANS(X$11))*X$9*H114+(G114/X$10))*X$12</f>
        <v>7186177883.7449055</v>
      </c>
      <c r="J114" s="6">
        <f>(SIN(RADIANS(X$11))*X$9*H114+(G114/X$10))*X$13</f>
        <v>1197696313.9574842</v>
      </c>
      <c r="K114" s="6">
        <f>(SIN(RADIANS(X$11))*X$9*H114+(G114/X$10))*X$14</f>
        <v>2395392627.9149685</v>
      </c>
    </row>
    <row r="115" spans="3:11" x14ac:dyDescent="0.25">
      <c r="C115" s="7" t="s">
        <v>106</v>
      </c>
      <c r="D115" s="8">
        <f>D114+(R$13/R$12)</f>
        <v>2.1400000000000043E-3</v>
      </c>
      <c r="E115" s="68" t="str">
        <f t="shared" si="2"/>
        <v>B</v>
      </c>
      <c r="F115" s="8">
        <f t="shared" si="3"/>
        <v>2.0000000000000002E-5</v>
      </c>
      <c r="G115" s="8">
        <f>R$10*(LN(F115/R$6)/LN(R$5/R$6))</f>
        <v>1.4952513282864971E+25</v>
      </c>
      <c r="H115" s="9">
        <f>(R$9*R$11)/(2*PI()*F115)</f>
        <v>1499.991571031763</v>
      </c>
      <c r="I115" s="6">
        <f>(SIN(RADIANS(X$11))*X$9*H115+(G115/X$10))*X$12</f>
        <v>7186177883.7449055</v>
      </c>
      <c r="J115" s="6">
        <f>(SIN(RADIANS(X$11))*X$9*H115+(G115/X$10))*X$13</f>
        <v>1197696313.9574842</v>
      </c>
      <c r="K115" s="6">
        <f>(SIN(RADIANS(X$11))*X$9*H115+(G115/X$10))*X$14</f>
        <v>2395392627.9149685</v>
      </c>
    </row>
    <row r="116" spans="3:11" x14ac:dyDescent="0.25">
      <c r="C116" s="7" t="s">
        <v>106</v>
      </c>
      <c r="D116" s="8">
        <f>D115+(R$13/R$12)</f>
        <v>2.1600000000000044E-3</v>
      </c>
      <c r="E116" s="68" t="str">
        <f t="shared" si="2"/>
        <v>B</v>
      </c>
      <c r="F116" s="8">
        <f t="shared" si="3"/>
        <v>2.0000000000000002E-5</v>
      </c>
      <c r="G116" s="8">
        <f>R$10*(LN(F116/R$6)/LN(R$5/R$6))</f>
        <v>1.4952513282864971E+25</v>
      </c>
      <c r="H116" s="9">
        <f>(R$9*R$11)/(2*PI()*F116)</f>
        <v>1499.991571031763</v>
      </c>
      <c r="I116" s="6">
        <f>(SIN(RADIANS(X$11))*X$9*H116+(G116/X$10))*X$12</f>
        <v>7186177883.7449055</v>
      </c>
      <c r="J116" s="6">
        <f>(SIN(RADIANS(X$11))*X$9*H116+(G116/X$10))*X$13</f>
        <v>1197696313.9574842</v>
      </c>
      <c r="K116" s="6">
        <f>(SIN(RADIANS(X$11))*X$9*H116+(G116/X$10))*X$14</f>
        <v>2395392627.9149685</v>
      </c>
    </row>
    <row r="117" spans="3:11" x14ac:dyDescent="0.25">
      <c r="C117" s="7" t="s">
        <v>106</v>
      </c>
      <c r="D117" s="8">
        <f>D116+(R$13/R$12)</f>
        <v>2.1800000000000044E-3</v>
      </c>
      <c r="E117" s="68" t="str">
        <f t="shared" si="2"/>
        <v>B</v>
      </c>
      <c r="F117" s="8">
        <f t="shared" si="3"/>
        <v>2.0000000000000002E-5</v>
      </c>
      <c r="G117" s="8">
        <f>R$10*(LN(F117/R$6)/LN(R$5/R$6))</f>
        <v>1.4952513282864971E+25</v>
      </c>
      <c r="H117" s="9">
        <f>(R$9*R$11)/(2*PI()*F117)</f>
        <v>1499.991571031763</v>
      </c>
      <c r="I117" s="6">
        <f>(SIN(RADIANS(X$11))*X$9*H117+(G117/X$10))*X$12</f>
        <v>7186177883.7449055</v>
      </c>
      <c r="J117" s="6">
        <f>(SIN(RADIANS(X$11))*X$9*H117+(G117/X$10))*X$13</f>
        <v>1197696313.9574842</v>
      </c>
      <c r="K117" s="6">
        <f>(SIN(RADIANS(X$11))*X$9*H117+(G117/X$10))*X$14</f>
        <v>2395392627.9149685</v>
      </c>
    </row>
    <row r="118" spans="3:11" x14ac:dyDescent="0.25">
      <c r="C118" s="7" t="s">
        <v>106</v>
      </c>
      <c r="D118" s="8">
        <f>D117+(R$13/R$12)</f>
        <v>2.2000000000000045E-3</v>
      </c>
      <c r="E118" s="68" t="str">
        <f t="shared" si="2"/>
        <v>B</v>
      </c>
      <c r="F118" s="8">
        <f t="shared" si="3"/>
        <v>2.0000000000000002E-5</v>
      </c>
      <c r="G118" s="8">
        <f>R$10*(LN(F118/R$6)/LN(R$5/R$6))</f>
        <v>1.4952513282864971E+25</v>
      </c>
      <c r="H118" s="9">
        <f>(R$9*R$11)/(2*PI()*F118)</f>
        <v>1499.991571031763</v>
      </c>
      <c r="I118" s="6">
        <f>(SIN(RADIANS(X$11))*X$9*H118+(G118/X$10))*X$12</f>
        <v>7186177883.7449055</v>
      </c>
      <c r="J118" s="6">
        <f>(SIN(RADIANS(X$11))*X$9*H118+(G118/X$10))*X$13</f>
        <v>1197696313.9574842</v>
      </c>
      <c r="K118" s="6">
        <f>(SIN(RADIANS(X$11))*X$9*H118+(G118/X$10))*X$14</f>
        <v>2395392627.9149685</v>
      </c>
    </row>
    <row r="119" spans="3:11" x14ac:dyDescent="0.25">
      <c r="C119" s="7" t="s">
        <v>106</v>
      </c>
      <c r="D119" s="8">
        <f>D118+(R$13/R$12)</f>
        <v>2.2200000000000045E-3</v>
      </c>
      <c r="E119" s="68" t="str">
        <f t="shared" si="2"/>
        <v>B</v>
      </c>
      <c r="F119" s="8">
        <f t="shared" si="3"/>
        <v>2.0000000000000002E-5</v>
      </c>
      <c r="G119" s="8">
        <f>R$10*(LN(F119/R$6)/LN(R$5/R$6))</f>
        <v>1.4952513282864971E+25</v>
      </c>
      <c r="H119" s="9">
        <f>(R$9*R$11)/(2*PI()*F119)</f>
        <v>1499.991571031763</v>
      </c>
      <c r="I119" s="6">
        <f>(SIN(RADIANS(X$11))*X$9*H119+(G119/X$10))*X$12</f>
        <v>7186177883.7449055</v>
      </c>
      <c r="J119" s="6">
        <f>(SIN(RADIANS(X$11))*X$9*H119+(G119/X$10))*X$13</f>
        <v>1197696313.9574842</v>
      </c>
      <c r="K119" s="6">
        <f>(SIN(RADIANS(X$11))*X$9*H119+(G119/X$10))*X$14</f>
        <v>2395392627.9149685</v>
      </c>
    </row>
    <row r="120" spans="3:11" x14ac:dyDescent="0.25">
      <c r="C120" s="7" t="s">
        <v>106</v>
      </c>
      <c r="D120" s="8">
        <f>D119+(R$13/R$12)</f>
        <v>2.2400000000000046E-3</v>
      </c>
      <c r="E120" s="68" t="str">
        <f t="shared" si="2"/>
        <v>B</v>
      </c>
      <c r="F120" s="8">
        <f t="shared" si="3"/>
        <v>2.0000000000000002E-5</v>
      </c>
      <c r="G120" s="8">
        <f>R$10*(LN(F120/R$6)/LN(R$5/R$6))</f>
        <v>1.4952513282864971E+25</v>
      </c>
      <c r="H120" s="9">
        <f>(R$9*R$11)/(2*PI()*F120)</f>
        <v>1499.991571031763</v>
      </c>
      <c r="I120" s="6">
        <f>(SIN(RADIANS(X$11))*X$9*H120+(G120/X$10))*X$12</f>
        <v>7186177883.7449055</v>
      </c>
      <c r="J120" s="6">
        <f>(SIN(RADIANS(X$11))*X$9*H120+(G120/X$10))*X$13</f>
        <v>1197696313.9574842</v>
      </c>
      <c r="K120" s="6">
        <f>(SIN(RADIANS(X$11))*X$9*H120+(G120/X$10))*X$14</f>
        <v>2395392627.9149685</v>
      </c>
    </row>
    <row r="121" spans="3:11" x14ac:dyDescent="0.25">
      <c r="C121" s="7" t="s">
        <v>106</v>
      </c>
      <c r="D121" s="8">
        <f>D120+(R$13/R$12)</f>
        <v>2.2600000000000046E-3</v>
      </c>
      <c r="E121" s="68" t="str">
        <f t="shared" si="2"/>
        <v>B</v>
      </c>
      <c r="F121" s="8">
        <f t="shared" si="3"/>
        <v>2.0000000000000002E-5</v>
      </c>
      <c r="G121" s="8">
        <f>R$10*(LN(F121/R$6)/LN(R$5/R$6))</f>
        <v>1.4952513282864971E+25</v>
      </c>
      <c r="H121" s="9">
        <f>(R$9*R$11)/(2*PI()*F121)</f>
        <v>1499.991571031763</v>
      </c>
      <c r="I121" s="6">
        <f>(SIN(RADIANS(X$11))*X$9*H121+(G121/X$10))*X$12</f>
        <v>7186177883.7449055</v>
      </c>
      <c r="J121" s="6">
        <f>(SIN(RADIANS(X$11))*X$9*H121+(G121/X$10))*X$13</f>
        <v>1197696313.9574842</v>
      </c>
      <c r="K121" s="6">
        <f>(SIN(RADIANS(X$11))*X$9*H121+(G121/X$10))*X$14</f>
        <v>2395392627.9149685</v>
      </c>
    </row>
    <row r="122" spans="3:11" x14ac:dyDescent="0.25">
      <c r="C122" s="7" t="s">
        <v>106</v>
      </c>
      <c r="D122" s="8">
        <f>D121+(R$13/R$12)</f>
        <v>2.2800000000000047E-3</v>
      </c>
      <c r="E122" s="68" t="str">
        <f t="shared" si="2"/>
        <v>B</v>
      </c>
      <c r="F122" s="8">
        <f t="shared" si="3"/>
        <v>2.0000000000000002E-5</v>
      </c>
      <c r="G122" s="8">
        <f>R$10*(LN(F122/R$6)/LN(R$5/R$6))</f>
        <v>1.4952513282864971E+25</v>
      </c>
      <c r="H122" s="9">
        <f>(R$9*R$11)/(2*PI()*F122)</f>
        <v>1499.991571031763</v>
      </c>
      <c r="I122" s="6">
        <f>(SIN(RADIANS(X$11))*X$9*H122+(G122/X$10))*X$12</f>
        <v>7186177883.7449055</v>
      </c>
      <c r="J122" s="6">
        <f>(SIN(RADIANS(X$11))*X$9*H122+(G122/X$10))*X$13</f>
        <v>1197696313.9574842</v>
      </c>
      <c r="K122" s="6">
        <f>(SIN(RADIANS(X$11))*X$9*H122+(G122/X$10))*X$14</f>
        <v>2395392627.9149685</v>
      </c>
    </row>
    <row r="123" spans="3:11" x14ac:dyDescent="0.25">
      <c r="C123" s="7" t="s">
        <v>106</v>
      </c>
      <c r="D123" s="8">
        <f>D122+(R$13/R$12)</f>
        <v>2.3000000000000047E-3</v>
      </c>
      <c r="E123" s="68" t="str">
        <f t="shared" si="2"/>
        <v>B</v>
      </c>
      <c r="F123" s="8">
        <f t="shared" si="3"/>
        <v>2.0000000000000002E-5</v>
      </c>
      <c r="G123" s="8">
        <f>R$10*(LN(F123/R$6)/LN(R$5/R$6))</f>
        <v>1.4952513282864971E+25</v>
      </c>
      <c r="H123" s="9">
        <f>(R$9*R$11)/(2*PI()*F123)</f>
        <v>1499.991571031763</v>
      </c>
      <c r="I123" s="6">
        <f>(SIN(RADIANS(X$11))*X$9*H123+(G123/X$10))*X$12</f>
        <v>7186177883.7449055</v>
      </c>
      <c r="J123" s="6">
        <f>(SIN(RADIANS(X$11))*X$9*H123+(G123/X$10))*X$13</f>
        <v>1197696313.9574842</v>
      </c>
      <c r="K123" s="6">
        <f>(SIN(RADIANS(X$11))*X$9*H123+(G123/X$10))*X$14</f>
        <v>2395392627.9149685</v>
      </c>
    </row>
    <row r="124" spans="3:11" x14ac:dyDescent="0.25">
      <c r="C124" s="7" t="s">
        <v>106</v>
      </c>
      <c r="D124" s="8">
        <f>D123+(R$13/R$12)</f>
        <v>2.3200000000000048E-3</v>
      </c>
      <c r="E124" s="68" t="str">
        <f t="shared" si="2"/>
        <v>B</v>
      </c>
      <c r="F124" s="8">
        <f t="shared" si="3"/>
        <v>2.0000000000000002E-5</v>
      </c>
      <c r="G124" s="8">
        <f>R$10*(LN(F124/R$6)/LN(R$5/R$6))</f>
        <v>1.4952513282864971E+25</v>
      </c>
      <c r="H124" s="9">
        <f>(R$9*R$11)/(2*PI()*F124)</f>
        <v>1499.991571031763</v>
      </c>
      <c r="I124" s="6">
        <f>(SIN(RADIANS(X$11))*X$9*H124+(G124/X$10))*X$12</f>
        <v>7186177883.7449055</v>
      </c>
      <c r="J124" s="6">
        <f>(SIN(RADIANS(X$11))*X$9*H124+(G124/X$10))*X$13</f>
        <v>1197696313.9574842</v>
      </c>
      <c r="K124" s="6">
        <f>(SIN(RADIANS(X$11))*X$9*H124+(G124/X$10))*X$14</f>
        <v>2395392627.9149685</v>
      </c>
    </row>
    <row r="125" spans="3:11" x14ac:dyDescent="0.25">
      <c r="C125" s="7" t="s">
        <v>106</v>
      </c>
      <c r="D125" s="8">
        <f>D124+(R$13/R$12)</f>
        <v>2.3400000000000048E-3</v>
      </c>
      <c r="E125" s="68" t="str">
        <f t="shared" si="2"/>
        <v>B</v>
      </c>
      <c r="F125" s="8">
        <f t="shared" si="3"/>
        <v>2.0000000000000002E-5</v>
      </c>
      <c r="G125" s="8">
        <f>R$10*(LN(F125/R$6)/LN(R$5/R$6))</f>
        <v>1.4952513282864971E+25</v>
      </c>
      <c r="H125" s="9">
        <f>(R$9*R$11)/(2*PI()*F125)</f>
        <v>1499.991571031763</v>
      </c>
      <c r="I125" s="6">
        <f>(SIN(RADIANS(X$11))*X$9*H125+(G125/X$10))*X$12</f>
        <v>7186177883.7449055</v>
      </c>
      <c r="J125" s="6">
        <f>(SIN(RADIANS(X$11))*X$9*H125+(G125/X$10))*X$13</f>
        <v>1197696313.9574842</v>
      </c>
      <c r="K125" s="6">
        <f>(SIN(RADIANS(X$11))*X$9*H125+(G125/X$10))*X$14</f>
        <v>2395392627.9149685</v>
      </c>
    </row>
    <row r="126" spans="3:11" x14ac:dyDescent="0.25">
      <c r="C126" s="7" t="s">
        <v>106</v>
      </c>
      <c r="D126" s="8">
        <f>D125+(R$13/R$12)</f>
        <v>2.3600000000000049E-3</v>
      </c>
      <c r="E126" s="68" t="str">
        <f t="shared" si="2"/>
        <v>B</v>
      </c>
      <c r="F126" s="8">
        <f t="shared" si="3"/>
        <v>2.0000000000000002E-5</v>
      </c>
      <c r="G126" s="8">
        <f>R$10*(LN(F126/R$6)/LN(R$5/R$6))</f>
        <v>1.4952513282864971E+25</v>
      </c>
      <c r="H126" s="9">
        <f>(R$9*R$11)/(2*PI()*F126)</f>
        <v>1499.991571031763</v>
      </c>
      <c r="I126" s="6">
        <f>(SIN(RADIANS(X$11))*X$9*H126+(G126/X$10))*X$12</f>
        <v>7186177883.7449055</v>
      </c>
      <c r="J126" s="6">
        <f>(SIN(RADIANS(X$11))*X$9*H126+(G126/X$10))*X$13</f>
        <v>1197696313.9574842</v>
      </c>
      <c r="K126" s="6">
        <f>(SIN(RADIANS(X$11))*X$9*H126+(G126/X$10))*X$14</f>
        <v>2395392627.9149685</v>
      </c>
    </row>
    <row r="127" spans="3:11" x14ac:dyDescent="0.25">
      <c r="C127" s="7" t="s">
        <v>106</v>
      </c>
      <c r="D127" s="8">
        <f>D126+(R$13/R$12)</f>
        <v>2.3800000000000049E-3</v>
      </c>
      <c r="E127" s="68" t="str">
        <f t="shared" si="2"/>
        <v>B</v>
      </c>
      <c r="F127" s="8">
        <f t="shared" si="3"/>
        <v>2.0000000000000002E-5</v>
      </c>
      <c r="G127" s="8">
        <f>R$10*(LN(F127/R$6)/LN(R$5/R$6))</f>
        <v>1.4952513282864971E+25</v>
      </c>
      <c r="H127" s="9">
        <f>(R$9*R$11)/(2*PI()*F127)</f>
        <v>1499.991571031763</v>
      </c>
      <c r="I127" s="6">
        <f>(SIN(RADIANS(X$11))*X$9*H127+(G127/X$10))*X$12</f>
        <v>7186177883.7449055</v>
      </c>
      <c r="J127" s="6">
        <f>(SIN(RADIANS(X$11))*X$9*H127+(G127/X$10))*X$13</f>
        <v>1197696313.9574842</v>
      </c>
      <c r="K127" s="6">
        <f>(SIN(RADIANS(X$11))*X$9*H127+(G127/X$10))*X$14</f>
        <v>2395392627.9149685</v>
      </c>
    </row>
    <row r="128" spans="3:11" x14ac:dyDescent="0.25">
      <c r="C128" s="7" t="s">
        <v>106</v>
      </c>
      <c r="D128" s="8">
        <f>D127+(R$13/R$12)</f>
        <v>2.400000000000005E-3</v>
      </c>
      <c r="E128" s="68" t="str">
        <f t="shared" si="2"/>
        <v>B</v>
      </c>
      <c r="F128" s="8">
        <f t="shared" si="3"/>
        <v>2.0000000000000002E-5</v>
      </c>
      <c r="G128" s="8">
        <f>R$10*(LN(F128/R$6)/LN(R$5/R$6))</f>
        <v>1.4952513282864971E+25</v>
      </c>
      <c r="H128" s="9">
        <f>(R$9*R$11)/(2*PI()*F128)</f>
        <v>1499.991571031763</v>
      </c>
      <c r="I128" s="6">
        <f>(SIN(RADIANS(X$11))*X$9*H128+(G128/X$10))*X$12</f>
        <v>7186177883.7449055</v>
      </c>
      <c r="J128" s="6">
        <f>(SIN(RADIANS(X$11))*X$9*H128+(G128/X$10))*X$13</f>
        <v>1197696313.9574842</v>
      </c>
      <c r="K128" s="6">
        <f>(SIN(RADIANS(X$11))*X$9*H128+(G128/X$10))*X$14</f>
        <v>2395392627.9149685</v>
      </c>
    </row>
    <row r="129" spans="3:11" x14ac:dyDescent="0.25">
      <c r="C129" s="7" t="s">
        <v>106</v>
      </c>
      <c r="D129" s="8">
        <f>D128+(R$13/R$12)</f>
        <v>2.420000000000005E-3</v>
      </c>
      <c r="E129" s="68" t="str">
        <f t="shared" si="2"/>
        <v>B</v>
      </c>
      <c r="F129" s="8">
        <f t="shared" si="3"/>
        <v>2.0000000000000002E-5</v>
      </c>
      <c r="G129" s="8">
        <f>R$10*(LN(F129/R$6)/LN(R$5/R$6))</f>
        <v>1.4952513282864971E+25</v>
      </c>
      <c r="H129" s="9">
        <f>(R$9*R$11)/(2*PI()*F129)</f>
        <v>1499.991571031763</v>
      </c>
      <c r="I129" s="6">
        <f>(SIN(RADIANS(X$11))*X$9*H129+(G129/X$10))*X$12</f>
        <v>7186177883.7449055</v>
      </c>
      <c r="J129" s="6">
        <f>(SIN(RADIANS(X$11))*X$9*H129+(G129/X$10))*X$13</f>
        <v>1197696313.9574842</v>
      </c>
      <c r="K129" s="6">
        <f>(SIN(RADIANS(X$11))*X$9*H129+(G129/X$10))*X$14</f>
        <v>2395392627.9149685</v>
      </c>
    </row>
    <row r="130" spans="3:11" x14ac:dyDescent="0.25">
      <c r="C130" s="7" t="s">
        <v>106</v>
      </c>
      <c r="D130" s="8">
        <f>D129+(R$13/R$12)</f>
        <v>2.4400000000000051E-3</v>
      </c>
      <c r="E130" s="68" t="str">
        <f t="shared" si="2"/>
        <v>B</v>
      </c>
      <c r="F130" s="8">
        <f t="shared" si="3"/>
        <v>2.0000000000000002E-5</v>
      </c>
      <c r="G130" s="8">
        <f>R$10*(LN(F130/R$6)/LN(R$5/R$6))</f>
        <v>1.4952513282864971E+25</v>
      </c>
      <c r="H130" s="9">
        <f>(R$9*R$11)/(2*PI()*F130)</f>
        <v>1499.991571031763</v>
      </c>
      <c r="I130" s="6">
        <f>(SIN(RADIANS(X$11))*X$9*H130+(G130/X$10))*X$12</f>
        <v>7186177883.7449055</v>
      </c>
      <c r="J130" s="6">
        <f>(SIN(RADIANS(X$11))*X$9*H130+(G130/X$10))*X$13</f>
        <v>1197696313.9574842</v>
      </c>
      <c r="K130" s="6">
        <f>(SIN(RADIANS(X$11))*X$9*H130+(G130/X$10))*X$14</f>
        <v>2395392627.9149685</v>
      </c>
    </row>
    <row r="131" spans="3:11" x14ac:dyDescent="0.25">
      <c r="C131" s="7" t="s">
        <v>106</v>
      </c>
      <c r="D131" s="8">
        <f>D130+(R$13/R$12)</f>
        <v>2.4600000000000052E-3</v>
      </c>
      <c r="E131" s="68" t="str">
        <f t="shared" si="2"/>
        <v>B</v>
      </c>
      <c r="F131" s="8">
        <f t="shared" si="3"/>
        <v>2.0000000000000002E-5</v>
      </c>
      <c r="G131" s="8">
        <f>R$10*(LN(F131/R$6)/LN(R$5/R$6))</f>
        <v>1.4952513282864971E+25</v>
      </c>
      <c r="H131" s="9">
        <f>(R$9*R$11)/(2*PI()*F131)</f>
        <v>1499.991571031763</v>
      </c>
      <c r="I131" s="6">
        <f>(SIN(RADIANS(X$11))*X$9*H131+(G131/X$10))*X$12</f>
        <v>7186177883.7449055</v>
      </c>
      <c r="J131" s="6">
        <f>(SIN(RADIANS(X$11))*X$9*H131+(G131/X$10))*X$13</f>
        <v>1197696313.9574842</v>
      </c>
      <c r="K131" s="6">
        <f>(SIN(RADIANS(X$11))*X$9*H131+(G131/X$10))*X$14</f>
        <v>2395392627.9149685</v>
      </c>
    </row>
    <row r="132" spans="3:11" x14ac:dyDescent="0.25">
      <c r="C132" s="7" t="s">
        <v>106</v>
      </c>
      <c r="D132" s="8">
        <f>D131+(R$13/R$12)</f>
        <v>2.4800000000000052E-3</v>
      </c>
      <c r="E132" s="68" t="str">
        <f t="shared" si="2"/>
        <v>B</v>
      </c>
      <c r="F132" s="8">
        <f t="shared" si="3"/>
        <v>2.0000000000000002E-5</v>
      </c>
      <c r="G132" s="8">
        <f>R$10*(LN(F132/R$6)/LN(R$5/R$6))</f>
        <v>1.4952513282864971E+25</v>
      </c>
      <c r="H132" s="9">
        <f>(R$9*R$11)/(2*PI()*F132)</f>
        <v>1499.991571031763</v>
      </c>
      <c r="I132" s="6">
        <f>(SIN(RADIANS(X$11))*X$9*H132+(G132/X$10))*X$12</f>
        <v>7186177883.7449055</v>
      </c>
      <c r="J132" s="6">
        <f>(SIN(RADIANS(X$11))*X$9*H132+(G132/X$10))*X$13</f>
        <v>1197696313.9574842</v>
      </c>
      <c r="K132" s="6">
        <f>(SIN(RADIANS(X$11))*X$9*H132+(G132/X$10))*X$14</f>
        <v>2395392627.9149685</v>
      </c>
    </row>
    <row r="133" spans="3:11" x14ac:dyDescent="0.25">
      <c r="C133" s="7" t="s">
        <v>106</v>
      </c>
      <c r="D133" s="8">
        <f>D132+(R$13/R$12)</f>
        <v>2.5000000000000053E-3</v>
      </c>
      <c r="E133" s="68" t="str">
        <f t="shared" si="2"/>
        <v>B</v>
      </c>
      <c r="F133" s="8">
        <f t="shared" si="3"/>
        <v>2.0000000000000002E-5</v>
      </c>
      <c r="G133" s="8">
        <f>R$10*(LN(F133/R$6)/LN(R$5/R$6))</f>
        <v>1.4952513282864971E+25</v>
      </c>
      <c r="H133" s="9">
        <f>(R$9*R$11)/(2*PI()*F133)</f>
        <v>1499.991571031763</v>
      </c>
      <c r="I133" s="6">
        <f>(SIN(RADIANS(X$11))*X$9*H133+(G133/X$10))*X$12</f>
        <v>7186177883.7449055</v>
      </c>
      <c r="J133" s="6">
        <f>(SIN(RADIANS(X$11))*X$9*H133+(G133/X$10))*X$13</f>
        <v>1197696313.9574842</v>
      </c>
      <c r="K133" s="6">
        <f>(SIN(RADIANS(X$11))*X$9*H133+(G133/X$10))*X$14</f>
        <v>2395392627.9149685</v>
      </c>
    </row>
    <row r="134" spans="3:11" x14ac:dyDescent="0.25">
      <c r="C134" s="7" t="s">
        <v>106</v>
      </c>
      <c r="D134" s="8">
        <f>D133+(R$13/R$12)</f>
        <v>2.5200000000000053E-3</v>
      </c>
      <c r="E134" s="68" t="str">
        <f t="shared" si="2"/>
        <v>B</v>
      </c>
      <c r="F134" s="8">
        <f t="shared" si="3"/>
        <v>2.0000000000000002E-5</v>
      </c>
      <c r="G134" s="8">
        <f>R$10*(LN(F134/R$6)/LN(R$5/R$6))</f>
        <v>1.4952513282864971E+25</v>
      </c>
      <c r="H134" s="9">
        <f>(R$9*R$11)/(2*PI()*F134)</f>
        <v>1499.991571031763</v>
      </c>
      <c r="I134" s="6">
        <f>(SIN(RADIANS(X$11))*X$9*H134+(G134/X$10))*X$12</f>
        <v>7186177883.7449055</v>
      </c>
      <c r="J134" s="6">
        <f>(SIN(RADIANS(X$11))*X$9*H134+(G134/X$10))*X$13</f>
        <v>1197696313.9574842</v>
      </c>
      <c r="K134" s="6">
        <f>(SIN(RADIANS(X$11))*X$9*H134+(G134/X$10))*X$14</f>
        <v>2395392627.9149685</v>
      </c>
    </row>
    <row r="135" spans="3:11" x14ac:dyDescent="0.25">
      <c r="C135" s="7" t="s">
        <v>106</v>
      </c>
      <c r="D135" s="8">
        <f>D134+(R$13/R$12)</f>
        <v>2.5400000000000054E-3</v>
      </c>
      <c r="E135" s="68" t="str">
        <f t="shared" si="2"/>
        <v>B</v>
      </c>
      <c r="F135" s="8">
        <f t="shared" si="3"/>
        <v>2.0000000000000002E-5</v>
      </c>
      <c r="G135" s="8">
        <f>R$10*(LN(F135/R$6)/LN(R$5/R$6))</f>
        <v>1.4952513282864971E+25</v>
      </c>
      <c r="H135" s="9">
        <f>(R$9*R$11)/(2*PI()*F135)</f>
        <v>1499.991571031763</v>
      </c>
      <c r="I135" s="6">
        <f>(SIN(RADIANS(X$11))*X$9*H135+(G135/X$10))*X$12</f>
        <v>7186177883.7449055</v>
      </c>
      <c r="J135" s="6">
        <f>(SIN(RADIANS(X$11))*X$9*H135+(G135/X$10))*X$13</f>
        <v>1197696313.9574842</v>
      </c>
      <c r="K135" s="6">
        <f>(SIN(RADIANS(X$11))*X$9*H135+(G135/X$10))*X$14</f>
        <v>2395392627.9149685</v>
      </c>
    </row>
    <row r="136" spans="3:11" x14ac:dyDescent="0.25">
      <c r="C136" s="7" t="s">
        <v>106</v>
      </c>
      <c r="D136" s="8">
        <f>D135+(R$13/R$12)</f>
        <v>2.5600000000000054E-3</v>
      </c>
      <c r="E136" s="68" t="str">
        <f t="shared" si="2"/>
        <v>B</v>
      </c>
      <c r="F136" s="8">
        <f t="shared" si="3"/>
        <v>2.0000000000000002E-5</v>
      </c>
      <c r="G136" s="8">
        <f>R$10*(LN(F136/R$6)/LN(R$5/R$6))</f>
        <v>1.4952513282864971E+25</v>
      </c>
      <c r="H136" s="9">
        <f>(R$9*R$11)/(2*PI()*F136)</f>
        <v>1499.991571031763</v>
      </c>
      <c r="I136" s="6">
        <f>(SIN(RADIANS(X$11))*X$9*H136+(G136/X$10))*X$12</f>
        <v>7186177883.7449055</v>
      </c>
      <c r="J136" s="6">
        <f>(SIN(RADIANS(X$11))*X$9*H136+(G136/X$10))*X$13</f>
        <v>1197696313.9574842</v>
      </c>
      <c r="K136" s="6">
        <f>(SIN(RADIANS(X$11))*X$9*H136+(G136/X$10))*X$14</f>
        <v>2395392627.9149685</v>
      </c>
    </row>
    <row r="137" spans="3:11" x14ac:dyDescent="0.25">
      <c r="C137" s="7" t="s">
        <v>106</v>
      </c>
      <c r="D137" s="8">
        <f>D136+(R$13/R$12)</f>
        <v>2.5800000000000055E-3</v>
      </c>
      <c r="E137" s="68" t="str">
        <f t="shared" ref="E137:E200" si="4">IF(D137&lt;0.002,"A",IF(0.004&lt;D137,"C","B"))</f>
        <v>B</v>
      </c>
      <c r="F137" s="8">
        <f t="shared" ref="F137:F200" si="5">IF(E137="A",ABS(0.002-D137),IF(E137="B",0.00002,IF(E137="C",ABS(0.004-D137),FALSE)))</f>
        <v>2.0000000000000002E-5</v>
      </c>
      <c r="G137" s="8">
        <f>R$10*(LN(F137/R$6)/LN(R$5/R$6))</f>
        <v>1.4952513282864971E+25</v>
      </c>
      <c r="H137" s="9">
        <f>(R$9*R$11)/(2*PI()*F137)</f>
        <v>1499.991571031763</v>
      </c>
      <c r="I137" s="6">
        <f>(SIN(RADIANS(X$11))*X$9*H137+(G137/X$10))*X$12</f>
        <v>7186177883.7449055</v>
      </c>
      <c r="J137" s="6">
        <f>(SIN(RADIANS(X$11))*X$9*H137+(G137/X$10))*X$13</f>
        <v>1197696313.9574842</v>
      </c>
      <c r="K137" s="6">
        <f>(SIN(RADIANS(X$11))*X$9*H137+(G137/X$10))*X$14</f>
        <v>2395392627.9149685</v>
      </c>
    </row>
    <row r="138" spans="3:11" x14ac:dyDescent="0.25">
      <c r="C138" s="7" t="s">
        <v>106</v>
      </c>
      <c r="D138" s="8">
        <f>D137+(R$13/R$12)</f>
        <v>2.6000000000000055E-3</v>
      </c>
      <c r="E138" s="68" t="str">
        <f t="shared" si="4"/>
        <v>B</v>
      </c>
      <c r="F138" s="8">
        <f t="shared" si="5"/>
        <v>2.0000000000000002E-5</v>
      </c>
      <c r="G138" s="8">
        <f>R$10*(LN(F138/R$6)/LN(R$5/R$6))</f>
        <v>1.4952513282864971E+25</v>
      </c>
      <c r="H138" s="9">
        <f>(R$9*R$11)/(2*PI()*F138)</f>
        <v>1499.991571031763</v>
      </c>
      <c r="I138" s="6">
        <f>(SIN(RADIANS(X$11))*X$9*H138+(G138/X$10))*X$12</f>
        <v>7186177883.7449055</v>
      </c>
      <c r="J138" s="6">
        <f>(SIN(RADIANS(X$11))*X$9*H138+(G138/X$10))*X$13</f>
        <v>1197696313.9574842</v>
      </c>
      <c r="K138" s="6">
        <f>(SIN(RADIANS(X$11))*X$9*H138+(G138/X$10))*X$14</f>
        <v>2395392627.9149685</v>
      </c>
    </row>
    <row r="139" spans="3:11" x14ac:dyDescent="0.25">
      <c r="C139" s="7" t="s">
        <v>106</v>
      </c>
      <c r="D139" s="8">
        <f>D138+(R$13/R$12)</f>
        <v>2.6200000000000056E-3</v>
      </c>
      <c r="E139" s="68" t="str">
        <f t="shared" si="4"/>
        <v>B</v>
      </c>
      <c r="F139" s="8">
        <f t="shared" si="5"/>
        <v>2.0000000000000002E-5</v>
      </c>
      <c r="G139" s="8">
        <f>R$10*(LN(F139/R$6)/LN(R$5/R$6))</f>
        <v>1.4952513282864971E+25</v>
      </c>
      <c r="H139" s="9">
        <f>(R$9*R$11)/(2*PI()*F139)</f>
        <v>1499.991571031763</v>
      </c>
      <c r="I139" s="6">
        <f>(SIN(RADIANS(X$11))*X$9*H139+(G139/X$10))*X$12</f>
        <v>7186177883.7449055</v>
      </c>
      <c r="J139" s="6">
        <f>(SIN(RADIANS(X$11))*X$9*H139+(G139/X$10))*X$13</f>
        <v>1197696313.9574842</v>
      </c>
      <c r="K139" s="6">
        <f>(SIN(RADIANS(X$11))*X$9*H139+(G139/X$10))*X$14</f>
        <v>2395392627.9149685</v>
      </c>
    </row>
    <row r="140" spans="3:11" x14ac:dyDescent="0.25">
      <c r="C140" s="7" t="s">
        <v>106</v>
      </c>
      <c r="D140" s="8">
        <f>D139+(R$13/R$12)</f>
        <v>2.6400000000000056E-3</v>
      </c>
      <c r="E140" s="68" t="str">
        <f t="shared" si="4"/>
        <v>B</v>
      </c>
      <c r="F140" s="8">
        <f t="shared" si="5"/>
        <v>2.0000000000000002E-5</v>
      </c>
      <c r="G140" s="8">
        <f>R$10*(LN(F140/R$6)/LN(R$5/R$6))</f>
        <v>1.4952513282864971E+25</v>
      </c>
      <c r="H140" s="9">
        <f>(R$9*R$11)/(2*PI()*F140)</f>
        <v>1499.991571031763</v>
      </c>
      <c r="I140" s="6">
        <f>(SIN(RADIANS(X$11))*X$9*H140+(G140/X$10))*X$12</f>
        <v>7186177883.7449055</v>
      </c>
      <c r="J140" s="6">
        <f>(SIN(RADIANS(X$11))*X$9*H140+(G140/X$10))*X$13</f>
        <v>1197696313.9574842</v>
      </c>
      <c r="K140" s="6">
        <f>(SIN(RADIANS(X$11))*X$9*H140+(G140/X$10))*X$14</f>
        <v>2395392627.9149685</v>
      </c>
    </row>
    <row r="141" spans="3:11" x14ac:dyDescent="0.25">
      <c r="C141" s="7" t="s">
        <v>106</v>
      </c>
      <c r="D141" s="8">
        <f>D140+(R$13/R$12)</f>
        <v>2.6600000000000057E-3</v>
      </c>
      <c r="E141" s="68" t="str">
        <f t="shared" si="4"/>
        <v>B</v>
      </c>
      <c r="F141" s="8">
        <f t="shared" si="5"/>
        <v>2.0000000000000002E-5</v>
      </c>
      <c r="G141" s="8">
        <f>R$10*(LN(F141/R$6)/LN(R$5/R$6))</f>
        <v>1.4952513282864971E+25</v>
      </c>
      <c r="H141" s="9">
        <f>(R$9*R$11)/(2*PI()*F141)</f>
        <v>1499.991571031763</v>
      </c>
      <c r="I141" s="6">
        <f>(SIN(RADIANS(X$11))*X$9*H141+(G141/X$10))*X$12</f>
        <v>7186177883.7449055</v>
      </c>
      <c r="J141" s="6">
        <f>(SIN(RADIANS(X$11))*X$9*H141+(G141/X$10))*X$13</f>
        <v>1197696313.9574842</v>
      </c>
      <c r="K141" s="6">
        <f>(SIN(RADIANS(X$11))*X$9*H141+(G141/X$10))*X$14</f>
        <v>2395392627.9149685</v>
      </c>
    </row>
    <row r="142" spans="3:11" x14ac:dyDescent="0.25">
      <c r="C142" s="7" t="s">
        <v>106</v>
      </c>
      <c r="D142" s="8">
        <f>D141+(R$13/R$12)</f>
        <v>2.6800000000000057E-3</v>
      </c>
      <c r="E142" s="68" t="str">
        <f t="shared" si="4"/>
        <v>B</v>
      </c>
      <c r="F142" s="8">
        <f t="shared" si="5"/>
        <v>2.0000000000000002E-5</v>
      </c>
      <c r="G142" s="8">
        <f>R$10*(LN(F142/R$6)/LN(R$5/R$6))</f>
        <v>1.4952513282864971E+25</v>
      </c>
      <c r="H142" s="9">
        <f>(R$9*R$11)/(2*PI()*F142)</f>
        <v>1499.991571031763</v>
      </c>
      <c r="I142" s="6">
        <f>(SIN(RADIANS(X$11))*X$9*H142+(G142/X$10))*X$12</f>
        <v>7186177883.7449055</v>
      </c>
      <c r="J142" s="6">
        <f>(SIN(RADIANS(X$11))*X$9*H142+(G142/X$10))*X$13</f>
        <v>1197696313.9574842</v>
      </c>
      <c r="K142" s="6">
        <f>(SIN(RADIANS(X$11))*X$9*H142+(G142/X$10))*X$14</f>
        <v>2395392627.9149685</v>
      </c>
    </row>
    <row r="143" spans="3:11" x14ac:dyDescent="0.25">
      <c r="C143" s="7" t="s">
        <v>106</v>
      </c>
      <c r="D143" s="8">
        <f>D142+(R$13/R$12)</f>
        <v>2.7000000000000058E-3</v>
      </c>
      <c r="E143" s="68" t="str">
        <f t="shared" si="4"/>
        <v>B</v>
      </c>
      <c r="F143" s="8">
        <f t="shared" si="5"/>
        <v>2.0000000000000002E-5</v>
      </c>
      <c r="G143" s="8">
        <f>R$10*(LN(F143/R$6)/LN(R$5/R$6))</f>
        <v>1.4952513282864971E+25</v>
      </c>
      <c r="H143" s="9">
        <f>(R$9*R$11)/(2*PI()*F143)</f>
        <v>1499.991571031763</v>
      </c>
      <c r="I143" s="6">
        <f>(SIN(RADIANS(X$11))*X$9*H143+(G143/X$10))*X$12</f>
        <v>7186177883.7449055</v>
      </c>
      <c r="J143" s="6">
        <f>(SIN(RADIANS(X$11))*X$9*H143+(G143/X$10))*X$13</f>
        <v>1197696313.9574842</v>
      </c>
      <c r="K143" s="6">
        <f>(SIN(RADIANS(X$11))*X$9*H143+(G143/X$10))*X$14</f>
        <v>2395392627.9149685</v>
      </c>
    </row>
    <row r="144" spans="3:11" x14ac:dyDescent="0.25">
      <c r="C144" s="7" t="s">
        <v>106</v>
      </c>
      <c r="D144" s="8">
        <f>D143+(R$13/R$12)</f>
        <v>2.7200000000000058E-3</v>
      </c>
      <c r="E144" s="68" t="str">
        <f t="shared" si="4"/>
        <v>B</v>
      </c>
      <c r="F144" s="8">
        <f t="shared" si="5"/>
        <v>2.0000000000000002E-5</v>
      </c>
      <c r="G144" s="8">
        <f>R$10*(LN(F144/R$6)/LN(R$5/R$6))</f>
        <v>1.4952513282864971E+25</v>
      </c>
      <c r="H144" s="9">
        <f>(R$9*R$11)/(2*PI()*F144)</f>
        <v>1499.991571031763</v>
      </c>
      <c r="I144" s="6">
        <f>(SIN(RADIANS(X$11))*X$9*H144+(G144/X$10))*X$12</f>
        <v>7186177883.7449055</v>
      </c>
      <c r="J144" s="6">
        <f>(SIN(RADIANS(X$11))*X$9*H144+(G144/X$10))*X$13</f>
        <v>1197696313.9574842</v>
      </c>
      <c r="K144" s="6">
        <f>(SIN(RADIANS(X$11))*X$9*H144+(G144/X$10))*X$14</f>
        <v>2395392627.9149685</v>
      </c>
    </row>
    <row r="145" spans="3:11" x14ac:dyDescent="0.25">
      <c r="C145" s="7" t="s">
        <v>106</v>
      </c>
      <c r="D145" s="8">
        <f>D144+(R$13/R$12)</f>
        <v>2.7400000000000059E-3</v>
      </c>
      <c r="E145" s="68" t="str">
        <f t="shared" si="4"/>
        <v>B</v>
      </c>
      <c r="F145" s="8">
        <f t="shared" si="5"/>
        <v>2.0000000000000002E-5</v>
      </c>
      <c r="G145" s="8">
        <f>R$10*(LN(F145/R$6)/LN(R$5/R$6))</f>
        <v>1.4952513282864971E+25</v>
      </c>
      <c r="H145" s="9">
        <f>(R$9*R$11)/(2*PI()*F145)</f>
        <v>1499.991571031763</v>
      </c>
      <c r="I145" s="6">
        <f>(SIN(RADIANS(X$11))*X$9*H145+(G145/X$10))*X$12</f>
        <v>7186177883.7449055</v>
      </c>
      <c r="J145" s="6">
        <f>(SIN(RADIANS(X$11))*X$9*H145+(G145/X$10))*X$13</f>
        <v>1197696313.9574842</v>
      </c>
      <c r="K145" s="6">
        <f>(SIN(RADIANS(X$11))*X$9*H145+(G145/X$10))*X$14</f>
        <v>2395392627.9149685</v>
      </c>
    </row>
    <row r="146" spans="3:11" x14ac:dyDescent="0.25">
      <c r="C146" s="7" t="s">
        <v>106</v>
      </c>
      <c r="D146" s="8">
        <f>D145+(R$13/R$12)</f>
        <v>2.7600000000000059E-3</v>
      </c>
      <c r="E146" s="68" t="str">
        <f t="shared" si="4"/>
        <v>B</v>
      </c>
      <c r="F146" s="8">
        <f t="shared" si="5"/>
        <v>2.0000000000000002E-5</v>
      </c>
      <c r="G146" s="8">
        <f>R$10*(LN(F146/R$6)/LN(R$5/R$6))</f>
        <v>1.4952513282864971E+25</v>
      </c>
      <c r="H146" s="9">
        <f>(R$9*R$11)/(2*PI()*F146)</f>
        <v>1499.991571031763</v>
      </c>
      <c r="I146" s="6">
        <f>(SIN(RADIANS(X$11))*X$9*H146+(G146/X$10))*X$12</f>
        <v>7186177883.7449055</v>
      </c>
      <c r="J146" s="6">
        <f>(SIN(RADIANS(X$11))*X$9*H146+(G146/X$10))*X$13</f>
        <v>1197696313.9574842</v>
      </c>
      <c r="K146" s="6">
        <f>(SIN(RADIANS(X$11))*X$9*H146+(G146/X$10))*X$14</f>
        <v>2395392627.9149685</v>
      </c>
    </row>
    <row r="147" spans="3:11" x14ac:dyDescent="0.25">
      <c r="C147" s="7" t="s">
        <v>106</v>
      </c>
      <c r="D147" s="8">
        <f>D146+(R$13/R$12)</f>
        <v>2.780000000000006E-3</v>
      </c>
      <c r="E147" s="68" t="str">
        <f t="shared" si="4"/>
        <v>B</v>
      </c>
      <c r="F147" s="8">
        <f t="shared" si="5"/>
        <v>2.0000000000000002E-5</v>
      </c>
      <c r="G147" s="8">
        <f>R$10*(LN(F147/R$6)/LN(R$5/R$6))</f>
        <v>1.4952513282864971E+25</v>
      </c>
      <c r="H147" s="9">
        <f>(R$9*R$11)/(2*PI()*F147)</f>
        <v>1499.991571031763</v>
      </c>
      <c r="I147" s="6">
        <f>(SIN(RADIANS(X$11))*X$9*H147+(G147/X$10))*X$12</f>
        <v>7186177883.7449055</v>
      </c>
      <c r="J147" s="6">
        <f>(SIN(RADIANS(X$11))*X$9*H147+(G147/X$10))*X$13</f>
        <v>1197696313.9574842</v>
      </c>
      <c r="K147" s="6">
        <f>(SIN(RADIANS(X$11))*X$9*H147+(G147/X$10))*X$14</f>
        <v>2395392627.9149685</v>
      </c>
    </row>
    <row r="148" spans="3:11" x14ac:dyDescent="0.25">
      <c r="C148" s="7" t="s">
        <v>106</v>
      </c>
      <c r="D148" s="8">
        <f>D147+(R$13/R$12)</f>
        <v>2.800000000000006E-3</v>
      </c>
      <c r="E148" s="68" t="str">
        <f t="shared" si="4"/>
        <v>B</v>
      </c>
      <c r="F148" s="8">
        <f t="shared" si="5"/>
        <v>2.0000000000000002E-5</v>
      </c>
      <c r="G148" s="8">
        <f>R$10*(LN(F148/R$6)/LN(R$5/R$6))</f>
        <v>1.4952513282864971E+25</v>
      </c>
      <c r="H148" s="9">
        <f>(R$9*R$11)/(2*PI()*F148)</f>
        <v>1499.991571031763</v>
      </c>
      <c r="I148" s="6">
        <f>(SIN(RADIANS(X$11))*X$9*H148+(G148/X$10))*X$12</f>
        <v>7186177883.7449055</v>
      </c>
      <c r="J148" s="6">
        <f>(SIN(RADIANS(X$11))*X$9*H148+(G148/X$10))*X$13</f>
        <v>1197696313.9574842</v>
      </c>
      <c r="K148" s="6">
        <f>(SIN(RADIANS(X$11))*X$9*H148+(G148/X$10))*X$14</f>
        <v>2395392627.9149685</v>
      </c>
    </row>
    <row r="149" spans="3:11" x14ac:dyDescent="0.25">
      <c r="C149" s="7" t="s">
        <v>106</v>
      </c>
      <c r="D149" s="8">
        <f>D148+(R$13/R$12)</f>
        <v>2.8200000000000061E-3</v>
      </c>
      <c r="E149" s="68" t="str">
        <f t="shared" si="4"/>
        <v>B</v>
      </c>
      <c r="F149" s="8">
        <f t="shared" si="5"/>
        <v>2.0000000000000002E-5</v>
      </c>
      <c r="G149" s="8">
        <f>R$10*(LN(F149/R$6)/LN(R$5/R$6))</f>
        <v>1.4952513282864971E+25</v>
      </c>
      <c r="H149" s="9">
        <f>(R$9*R$11)/(2*PI()*F149)</f>
        <v>1499.991571031763</v>
      </c>
      <c r="I149" s="6">
        <f>(SIN(RADIANS(X$11))*X$9*H149+(G149/X$10))*X$12</f>
        <v>7186177883.7449055</v>
      </c>
      <c r="J149" s="6">
        <f>(SIN(RADIANS(X$11))*X$9*H149+(G149/X$10))*X$13</f>
        <v>1197696313.9574842</v>
      </c>
      <c r="K149" s="6">
        <f>(SIN(RADIANS(X$11))*X$9*H149+(G149/X$10))*X$14</f>
        <v>2395392627.9149685</v>
      </c>
    </row>
    <row r="150" spans="3:11" x14ac:dyDescent="0.25">
      <c r="C150" s="7" t="s">
        <v>106</v>
      </c>
      <c r="D150" s="8">
        <f>D149+(R$13/R$12)</f>
        <v>2.8400000000000061E-3</v>
      </c>
      <c r="E150" s="68" t="str">
        <f t="shared" si="4"/>
        <v>B</v>
      </c>
      <c r="F150" s="8">
        <f t="shared" si="5"/>
        <v>2.0000000000000002E-5</v>
      </c>
      <c r="G150" s="8">
        <f>R$10*(LN(F150/R$6)/LN(R$5/R$6))</f>
        <v>1.4952513282864971E+25</v>
      </c>
      <c r="H150" s="9">
        <f>(R$9*R$11)/(2*PI()*F150)</f>
        <v>1499.991571031763</v>
      </c>
      <c r="I150" s="6">
        <f>(SIN(RADIANS(X$11))*X$9*H150+(G150/X$10))*X$12</f>
        <v>7186177883.7449055</v>
      </c>
      <c r="J150" s="6">
        <f>(SIN(RADIANS(X$11))*X$9*H150+(G150/X$10))*X$13</f>
        <v>1197696313.9574842</v>
      </c>
      <c r="K150" s="6">
        <f>(SIN(RADIANS(X$11))*X$9*H150+(G150/X$10))*X$14</f>
        <v>2395392627.9149685</v>
      </c>
    </row>
    <row r="151" spans="3:11" x14ac:dyDescent="0.25">
      <c r="C151" s="7" t="s">
        <v>106</v>
      </c>
      <c r="D151" s="8">
        <f>D150+(R$13/R$12)</f>
        <v>2.8600000000000062E-3</v>
      </c>
      <c r="E151" s="68" t="str">
        <f t="shared" si="4"/>
        <v>B</v>
      </c>
      <c r="F151" s="8">
        <f t="shared" si="5"/>
        <v>2.0000000000000002E-5</v>
      </c>
      <c r="G151" s="8">
        <f>R$10*(LN(F151/R$6)/LN(R$5/R$6))</f>
        <v>1.4952513282864971E+25</v>
      </c>
      <c r="H151" s="9">
        <f>(R$9*R$11)/(2*PI()*F151)</f>
        <v>1499.991571031763</v>
      </c>
      <c r="I151" s="6">
        <f>(SIN(RADIANS(X$11))*X$9*H151+(G151/X$10))*X$12</f>
        <v>7186177883.7449055</v>
      </c>
      <c r="J151" s="6">
        <f>(SIN(RADIANS(X$11))*X$9*H151+(G151/X$10))*X$13</f>
        <v>1197696313.9574842</v>
      </c>
      <c r="K151" s="6">
        <f>(SIN(RADIANS(X$11))*X$9*H151+(G151/X$10))*X$14</f>
        <v>2395392627.9149685</v>
      </c>
    </row>
    <row r="152" spans="3:11" x14ac:dyDescent="0.25">
      <c r="C152" s="7" t="s">
        <v>106</v>
      </c>
      <c r="D152" s="8">
        <f>D151+(R$13/R$12)</f>
        <v>2.8800000000000063E-3</v>
      </c>
      <c r="E152" s="68" t="str">
        <f t="shared" si="4"/>
        <v>B</v>
      </c>
      <c r="F152" s="8">
        <f t="shared" si="5"/>
        <v>2.0000000000000002E-5</v>
      </c>
      <c r="G152" s="8">
        <f>R$10*(LN(F152/R$6)/LN(R$5/R$6))</f>
        <v>1.4952513282864971E+25</v>
      </c>
      <c r="H152" s="9">
        <f>(R$9*R$11)/(2*PI()*F152)</f>
        <v>1499.991571031763</v>
      </c>
      <c r="I152" s="6">
        <f>(SIN(RADIANS(X$11))*X$9*H152+(G152/X$10))*X$12</f>
        <v>7186177883.7449055</v>
      </c>
      <c r="J152" s="6">
        <f>(SIN(RADIANS(X$11))*X$9*H152+(G152/X$10))*X$13</f>
        <v>1197696313.9574842</v>
      </c>
      <c r="K152" s="6">
        <f>(SIN(RADIANS(X$11))*X$9*H152+(G152/X$10))*X$14</f>
        <v>2395392627.9149685</v>
      </c>
    </row>
    <row r="153" spans="3:11" x14ac:dyDescent="0.25">
      <c r="C153" s="7" t="s">
        <v>106</v>
      </c>
      <c r="D153" s="8">
        <f>D152+(R$13/R$12)</f>
        <v>2.9000000000000063E-3</v>
      </c>
      <c r="E153" s="68" t="str">
        <f t="shared" si="4"/>
        <v>B</v>
      </c>
      <c r="F153" s="8">
        <f t="shared" si="5"/>
        <v>2.0000000000000002E-5</v>
      </c>
      <c r="G153" s="8">
        <f>R$10*(LN(F153/R$6)/LN(R$5/R$6))</f>
        <v>1.4952513282864971E+25</v>
      </c>
      <c r="H153" s="9">
        <f>(R$9*R$11)/(2*PI()*F153)</f>
        <v>1499.991571031763</v>
      </c>
      <c r="I153" s="6">
        <f>(SIN(RADIANS(X$11))*X$9*H153+(G153/X$10))*X$12</f>
        <v>7186177883.7449055</v>
      </c>
      <c r="J153" s="6">
        <f>(SIN(RADIANS(X$11))*X$9*H153+(G153/X$10))*X$13</f>
        <v>1197696313.9574842</v>
      </c>
      <c r="K153" s="6">
        <f>(SIN(RADIANS(X$11))*X$9*H153+(G153/X$10))*X$14</f>
        <v>2395392627.9149685</v>
      </c>
    </row>
    <row r="154" spans="3:11" x14ac:dyDescent="0.25">
      <c r="C154" s="7" t="s">
        <v>106</v>
      </c>
      <c r="D154" s="8">
        <f>D153+(R$13/R$12)</f>
        <v>2.9200000000000064E-3</v>
      </c>
      <c r="E154" s="68" t="str">
        <f t="shared" si="4"/>
        <v>B</v>
      </c>
      <c r="F154" s="8">
        <f t="shared" si="5"/>
        <v>2.0000000000000002E-5</v>
      </c>
      <c r="G154" s="8">
        <f>R$10*(LN(F154/R$6)/LN(R$5/R$6))</f>
        <v>1.4952513282864971E+25</v>
      </c>
      <c r="H154" s="9">
        <f>(R$9*R$11)/(2*PI()*F154)</f>
        <v>1499.991571031763</v>
      </c>
      <c r="I154" s="6">
        <f>(SIN(RADIANS(X$11))*X$9*H154+(G154/X$10))*X$12</f>
        <v>7186177883.7449055</v>
      </c>
      <c r="J154" s="6">
        <f>(SIN(RADIANS(X$11))*X$9*H154+(G154/X$10))*X$13</f>
        <v>1197696313.9574842</v>
      </c>
      <c r="K154" s="6">
        <f>(SIN(RADIANS(X$11))*X$9*H154+(G154/X$10))*X$14</f>
        <v>2395392627.9149685</v>
      </c>
    </row>
    <row r="155" spans="3:11" x14ac:dyDescent="0.25">
      <c r="C155" s="7" t="s">
        <v>106</v>
      </c>
      <c r="D155" s="8">
        <f>D154+(R$13/R$12)</f>
        <v>2.9400000000000064E-3</v>
      </c>
      <c r="E155" s="68" t="str">
        <f t="shared" si="4"/>
        <v>B</v>
      </c>
      <c r="F155" s="8">
        <f t="shared" si="5"/>
        <v>2.0000000000000002E-5</v>
      </c>
      <c r="G155" s="8">
        <f>R$10*(LN(F155/R$6)/LN(R$5/R$6))</f>
        <v>1.4952513282864971E+25</v>
      </c>
      <c r="H155" s="9">
        <f>(R$9*R$11)/(2*PI()*F155)</f>
        <v>1499.991571031763</v>
      </c>
      <c r="I155" s="6">
        <f>(SIN(RADIANS(X$11))*X$9*H155+(G155/X$10))*X$12</f>
        <v>7186177883.7449055</v>
      </c>
      <c r="J155" s="6">
        <f>(SIN(RADIANS(X$11))*X$9*H155+(G155/X$10))*X$13</f>
        <v>1197696313.9574842</v>
      </c>
      <c r="K155" s="6">
        <f>(SIN(RADIANS(X$11))*X$9*H155+(G155/X$10))*X$14</f>
        <v>2395392627.9149685</v>
      </c>
    </row>
    <row r="156" spans="3:11" x14ac:dyDescent="0.25">
      <c r="C156" s="7" t="s">
        <v>106</v>
      </c>
      <c r="D156" s="8">
        <f>D155+(R$13/R$12)</f>
        <v>2.9600000000000065E-3</v>
      </c>
      <c r="E156" s="68" t="str">
        <f t="shared" si="4"/>
        <v>B</v>
      </c>
      <c r="F156" s="8">
        <f t="shared" si="5"/>
        <v>2.0000000000000002E-5</v>
      </c>
      <c r="G156" s="8">
        <f>R$10*(LN(F156/R$6)/LN(R$5/R$6))</f>
        <v>1.4952513282864971E+25</v>
      </c>
      <c r="H156" s="9">
        <f>(R$9*R$11)/(2*PI()*F156)</f>
        <v>1499.991571031763</v>
      </c>
      <c r="I156" s="6">
        <f>(SIN(RADIANS(X$11))*X$9*H156+(G156/X$10))*X$12</f>
        <v>7186177883.7449055</v>
      </c>
      <c r="J156" s="6">
        <f>(SIN(RADIANS(X$11))*X$9*H156+(G156/X$10))*X$13</f>
        <v>1197696313.9574842</v>
      </c>
      <c r="K156" s="6">
        <f>(SIN(RADIANS(X$11))*X$9*H156+(G156/X$10))*X$14</f>
        <v>2395392627.9149685</v>
      </c>
    </row>
    <row r="157" spans="3:11" x14ac:dyDescent="0.25">
      <c r="C157" s="7" t="s">
        <v>106</v>
      </c>
      <c r="D157" s="8">
        <f>D156+(R$13/R$12)</f>
        <v>2.9800000000000065E-3</v>
      </c>
      <c r="E157" s="68" t="str">
        <f t="shared" si="4"/>
        <v>B</v>
      </c>
      <c r="F157" s="8">
        <f t="shared" si="5"/>
        <v>2.0000000000000002E-5</v>
      </c>
      <c r="G157" s="8">
        <f>R$10*(LN(F157/R$6)/LN(R$5/R$6))</f>
        <v>1.4952513282864971E+25</v>
      </c>
      <c r="H157" s="9">
        <f>(R$9*R$11)/(2*PI()*F157)</f>
        <v>1499.991571031763</v>
      </c>
      <c r="I157" s="6">
        <f>(SIN(RADIANS(X$11))*X$9*H157+(G157/X$10))*X$12</f>
        <v>7186177883.7449055</v>
      </c>
      <c r="J157" s="6">
        <f>(SIN(RADIANS(X$11))*X$9*H157+(G157/X$10))*X$13</f>
        <v>1197696313.9574842</v>
      </c>
      <c r="K157" s="6">
        <f>(SIN(RADIANS(X$11))*X$9*H157+(G157/X$10))*X$14</f>
        <v>2395392627.9149685</v>
      </c>
    </row>
    <row r="158" spans="3:11" x14ac:dyDescent="0.25">
      <c r="C158" s="7" t="s">
        <v>106</v>
      </c>
      <c r="D158" s="8">
        <f>D157+(R$13/R$12)</f>
        <v>3.0000000000000066E-3</v>
      </c>
      <c r="E158" s="68" t="str">
        <f t="shared" si="4"/>
        <v>B</v>
      </c>
      <c r="F158" s="8">
        <f t="shared" si="5"/>
        <v>2.0000000000000002E-5</v>
      </c>
      <c r="G158" s="8">
        <f>R$10*(LN(F158/R$6)/LN(R$5/R$6))</f>
        <v>1.4952513282864971E+25</v>
      </c>
      <c r="H158" s="9">
        <f>(R$9*R$11)/(2*PI()*F158)</f>
        <v>1499.991571031763</v>
      </c>
      <c r="I158" s="6">
        <f>(SIN(RADIANS(X$11))*X$9*H158+(G158/X$10))*X$12</f>
        <v>7186177883.7449055</v>
      </c>
      <c r="J158" s="6">
        <f>(SIN(RADIANS(X$11))*X$9*H158+(G158/X$10))*X$13</f>
        <v>1197696313.9574842</v>
      </c>
      <c r="K158" s="6">
        <f>(SIN(RADIANS(X$11))*X$9*H158+(G158/X$10))*X$14</f>
        <v>2395392627.9149685</v>
      </c>
    </row>
    <row r="159" spans="3:11" x14ac:dyDescent="0.25">
      <c r="C159" s="7" t="s">
        <v>106</v>
      </c>
      <c r="D159" s="8">
        <f>D158+(R$13/R$12)</f>
        <v>3.0200000000000066E-3</v>
      </c>
      <c r="E159" s="68" t="str">
        <f t="shared" si="4"/>
        <v>B</v>
      </c>
      <c r="F159" s="8">
        <f t="shared" si="5"/>
        <v>2.0000000000000002E-5</v>
      </c>
      <c r="G159" s="8">
        <f>R$10*(LN(F159/R$6)/LN(R$5/R$6))</f>
        <v>1.4952513282864971E+25</v>
      </c>
      <c r="H159" s="9">
        <f>(R$9*R$11)/(2*PI()*F159)</f>
        <v>1499.991571031763</v>
      </c>
      <c r="I159" s="6">
        <f>(SIN(RADIANS(X$11))*X$9*H159+(G159/X$10))*X$12</f>
        <v>7186177883.7449055</v>
      </c>
      <c r="J159" s="6">
        <f>(SIN(RADIANS(X$11))*X$9*H159+(G159/X$10))*X$13</f>
        <v>1197696313.9574842</v>
      </c>
      <c r="K159" s="6">
        <f>(SIN(RADIANS(X$11))*X$9*H159+(G159/X$10))*X$14</f>
        <v>2395392627.9149685</v>
      </c>
    </row>
    <row r="160" spans="3:11" x14ac:dyDescent="0.25">
      <c r="C160" s="7" t="s">
        <v>106</v>
      </c>
      <c r="D160" s="8">
        <f>D159+(R$13/R$12)</f>
        <v>3.0400000000000067E-3</v>
      </c>
      <c r="E160" s="68" t="str">
        <f t="shared" si="4"/>
        <v>B</v>
      </c>
      <c r="F160" s="8">
        <f t="shared" si="5"/>
        <v>2.0000000000000002E-5</v>
      </c>
      <c r="G160" s="8">
        <f>R$10*(LN(F160/R$6)/LN(R$5/R$6))</f>
        <v>1.4952513282864971E+25</v>
      </c>
      <c r="H160" s="9">
        <f>(R$9*R$11)/(2*PI()*F160)</f>
        <v>1499.991571031763</v>
      </c>
      <c r="I160" s="6">
        <f>(SIN(RADIANS(X$11))*X$9*H160+(G160/X$10))*X$12</f>
        <v>7186177883.7449055</v>
      </c>
      <c r="J160" s="6">
        <f>(SIN(RADIANS(X$11))*X$9*H160+(G160/X$10))*X$13</f>
        <v>1197696313.9574842</v>
      </c>
      <c r="K160" s="6">
        <f>(SIN(RADIANS(X$11))*X$9*H160+(G160/X$10))*X$14</f>
        <v>2395392627.9149685</v>
      </c>
    </row>
    <row r="161" spans="3:11" x14ac:dyDescent="0.25">
      <c r="C161" s="7" t="s">
        <v>106</v>
      </c>
      <c r="D161" s="8">
        <f>D160+(R$13/R$12)</f>
        <v>3.0600000000000067E-3</v>
      </c>
      <c r="E161" s="68" t="str">
        <f t="shared" si="4"/>
        <v>B</v>
      </c>
      <c r="F161" s="8">
        <f t="shared" si="5"/>
        <v>2.0000000000000002E-5</v>
      </c>
      <c r="G161" s="8">
        <f>R$10*(LN(F161/R$6)/LN(R$5/R$6))</f>
        <v>1.4952513282864971E+25</v>
      </c>
      <c r="H161" s="9">
        <f>(R$9*R$11)/(2*PI()*F161)</f>
        <v>1499.991571031763</v>
      </c>
      <c r="I161" s="6">
        <f>(SIN(RADIANS(X$11))*X$9*H161+(G161/X$10))*X$12</f>
        <v>7186177883.7449055</v>
      </c>
      <c r="J161" s="6">
        <f>(SIN(RADIANS(X$11))*X$9*H161+(G161/X$10))*X$13</f>
        <v>1197696313.9574842</v>
      </c>
      <c r="K161" s="6">
        <f>(SIN(RADIANS(X$11))*X$9*H161+(G161/X$10))*X$14</f>
        <v>2395392627.9149685</v>
      </c>
    </row>
    <row r="162" spans="3:11" x14ac:dyDescent="0.25">
      <c r="C162" s="7" t="s">
        <v>106</v>
      </c>
      <c r="D162" s="8">
        <f>D161+(R$13/R$12)</f>
        <v>3.0800000000000068E-3</v>
      </c>
      <c r="E162" s="68" t="str">
        <f t="shared" si="4"/>
        <v>B</v>
      </c>
      <c r="F162" s="8">
        <f t="shared" si="5"/>
        <v>2.0000000000000002E-5</v>
      </c>
      <c r="G162" s="8">
        <f>R$10*(LN(F162/R$6)/LN(R$5/R$6))</f>
        <v>1.4952513282864971E+25</v>
      </c>
      <c r="H162" s="9">
        <f>(R$9*R$11)/(2*PI()*F162)</f>
        <v>1499.991571031763</v>
      </c>
      <c r="I162" s="6">
        <f>(SIN(RADIANS(X$11))*X$9*H162+(G162/X$10))*X$12</f>
        <v>7186177883.7449055</v>
      </c>
      <c r="J162" s="6">
        <f>(SIN(RADIANS(X$11))*X$9*H162+(G162/X$10))*X$13</f>
        <v>1197696313.9574842</v>
      </c>
      <c r="K162" s="6">
        <f>(SIN(RADIANS(X$11))*X$9*H162+(G162/X$10))*X$14</f>
        <v>2395392627.9149685</v>
      </c>
    </row>
    <row r="163" spans="3:11" x14ac:dyDescent="0.25">
      <c r="C163" s="7" t="s">
        <v>106</v>
      </c>
      <c r="D163" s="8">
        <f>D162+(R$13/R$12)</f>
        <v>3.1000000000000068E-3</v>
      </c>
      <c r="E163" s="68" t="str">
        <f t="shared" si="4"/>
        <v>B</v>
      </c>
      <c r="F163" s="8">
        <f t="shared" si="5"/>
        <v>2.0000000000000002E-5</v>
      </c>
      <c r="G163" s="8">
        <f>R$10*(LN(F163/R$6)/LN(R$5/R$6))</f>
        <v>1.4952513282864971E+25</v>
      </c>
      <c r="H163" s="9">
        <f>(R$9*R$11)/(2*PI()*F163)</f>
        <v>1499.991571031763</v>
      </c>
      <c r="I163" s="6">
        <f>(SIN(RADIANS(X$11))*X$9*H163+(G163/X$10))*X$12</f>
        <v>7186177883.7449055</v>
      </c>
      <c r="J163" s="6">
        <f>(SIN(RADIANS(X$11))*X$9*H163+(G163/X$10))*X$13</f>
        <v>1197696313.9574842</v>
      </c>
      <c r="K163" s="6">
        <f>(SIN(RADIANS(X$11))*X$9*H163+(G163/X$10))*X$14</f>
        <v>2395392627.9149685</v>
      </c>
    </row>
    <row r="164" spans="3:11" x14ac:dyDescent="0.25">
      <c r="C164" s="7" t="s">
        <v>106</v>
      </c>
      <c r="D164" s="8">
        <f>D163+(R$13/R$12)</f>
        <v>3.1200000000000069E-3</v>
      </c>
      <c r="E164" s="68" t="str">
        <f t="shared" si="4"/>
        <v>B</v>
      </c>
      <c r="F164" s="8">
        <f t="shared" si="5"/>
        <v>2.0000000000000002E-5</v>
      </c>
      <c r="G164" s="8">
        <f>R$10*(LN(F164/R$6)/LN(R$5/R$6))</f>
        <v>1.4952513282864971E+25</v>
      </c>
      <c r="H164" s="9">
        <f>(R$9*R$11)/(2*PI()*F164)</f>
        <v>1499.991571031763</v>
      </c>
      <c r="I164" s="6">
        <f>(SIN(RADIANS(X$11))*X$9*H164+(G164/X$10))*X$12</f>
        <v>7186177883.7449055</v>
      </c>
      <c r="J164" s="6">
        <f>(SIN(RADIANS(X$11))*X$9*H164+(G164/X$10))*X$13</f>
        <v>1197696313.9574842</v>
      </c>
      <c r="K164" s="6">
        <f>(SIN(RADIANS(X$11))*X$9*H164+(G164/X$10))*X$14</f>
        <v>2395392627.9149685</v>
      </c>
    </row>
    <row r="165" spans="3:11" x14ac:dyDescent="0.25">
      <c r="C165" s="7" t="s">
        <v>106</v>
      </c>
      <c r="D165" s="8">
        <f>D164+(R$13/R$12)</f>
        <v>3.1400000000000069E-3</v>
      </c>
      <c r="E165" s="68" t="str">
        <f t="shared" si="4"/>
        <v>B</v>
      </c>
      <c r="F165" s="8">
        <f t="shared" si="5"/>
        <v>2.0000000000000002E-5</v>
      </c>
      <c r="G165" s="8">
        <f>R$10*(LN(F165/R$6)/LN(R$5/R$6))</f>
        <v>1.4952513282864971E+25</v>
      </c>
      <c r="H165" s="9">
        <f>(R$9*R$11)/(2*PI()*F165)</f>
        <v>1499.991571031763</v>
      </c>
      <c r="I165" s="6">
        <f>(SIN(RADIANS(X$11))*X$9*H165+(G165/X$10))*X$12</f>
        <v>7186177883.7449055</v>
      </c>
      <c r="J165" s="6">
        <f>(SIN(RADIANS(X$11))*X$9*H165+(G165/X$10))*X$13</f>
        <v>1197696313.9574842</v>
      </c>
      <c r="K165" s="6">
        <f>(SIN(RADIANS(X$11))*X$9*H165+(G165/X$10))*X$14</f>
        <v>2395392627.9149685</v>
      </c>
    </row>
    <row r="166" spans="3:11" x14ac:dyDescent="0.25">
      <c r="C166" s="7" t="s">
        <v>106</v>
      </c>
      <c r="D166" s="8">
        <f>D165+(R$13/R$12)</f>
        <v>3.160000000000007E-3</v>
      </c>
      <c r="E166" s="68" t="str">
        <f t="shared" si="4"/>
        <v>B</v>
      </c>
      <c r="F166" s="8">
        <f t="shared" si="5"/>
        <v>2.0000000000000002E-5</v>
      </c>
      <c r="G166" s="8">
        <f>R$10*(LN(F166/R$6)/LN(R$5/R$6))</f>
        <v>1.4952513282864971E+25</v>
      </c>
      <c r="H166" s="9">
        <f>(R$9*R$11)/(2*PI()*F166)</f>
        <v>1499.991571031763</v>
      </c>
      <c r="I166" s="6">
        <f>(SIN(RADIANS(X$11))*X$9*H166+(G166/X$10))*X$12</f>
        <v>7186177883.7449055</v>
      </c>
      <c r="J166" s="6">
        <f>(SIN(RADIANS(X$11))*X$9*H166+(G166/X$10))*X$13</f>
        <v>1197696313.9574842</v>
      </c>
      <c r="K166" s="6">
        <f>(SIN(RADIANS(X$11))*X$9*H166+(G166/X$10))*X$14</f>
        <v>2395392627.9149685</v>
      </c>
    </row>
    <row r="167" spans="3:11" x14ac:dyDescent="0.25">
      <c r="C167" s="7" t="s">
        <v>106</v>
      </c>
      <c r="D167" s="8">
        <f>D166+(R$13/R$12)</f>
        <v>3.180000000000007E-3</v>
      </c>
      <c r="E167" s="68" t="str">
        <f t="shared" si="4"/>
        <v>B</v>
      </c>
      <c r="F167" s="8">
        <f t="shared" si="5"/>
        <v>2.0000000000000002E-5</v>
      </c>
      <c r="G167" s="8">
        <f>R$10*(LN(F167/R$6)/LN(R$5/R$6))</f>
        <v>1.4952513282864971E+25</v>
      </c>
      <c r="H167" s="9">
        <f>(R$9*R$11)/(2*PI()*F167)</f>
        <v>1499.991571031763</v>
      </c>
      <c r="I167" s="6">
        <f>(SIN(RADIANS(X$11))*X$9*H167+(G167/X$10))*X$12</f>
        <v>7186177883.7449055</v>
      </c>
      <c r="J167" s="6">
        <f>(SIN(RADIANS(X$11))*X$9*H167+(G167/X$10))*X$13</f>
        <v>1197696313.9574842</v>
      </c>
      <c r="K167" s="6">
        <f>(SIN(RADIANS(X$11))*X$9*H167+(G167/X$10))*X$14</f>
        <v>2395392627.9149685</v>
      </c>
    </row>
    <row r="168" spans="3:11" x14ac:dyDescent="0.25">
      <c r="C168" s="7" t="s">
        <v>106</v>
      </c>
      <c r="D168" s="8">
        <f>D167+(R$13/R$12)</f>
        <v>3.2000000000000071E-3</v>
      </c>
      <c r="E168" s="68" t="str">
        <f t="shared" si="4"/>
        <v>B</v>
      </c>
      <c r="F168" s="8">
        <f t="shared" si="5"/>
        <v>2.0000000000000002E-5</v>
      </c>
      <c r="G168" s="8">
        <f>R$10*(LN(F168/R$6)/LN(R$5/R$6))</f>
        <v>1.4952513282864971E+25</v>
      </c>
      <c r="H168" s="9">
        <f>(R$9*R$11)/(2*PI()*F168)</f>
        <v>1499.991571031763</v>
      </c>
      <c r="I168" s="6">
        <f>(SIN(RADIANS(X$11))*X$9*H168+(G168/X$10))*X$12</f>
        <v>7186177883.7449055</v>
      </c>
      <c r="J168" s="6">
        <f>(SIN(RADIANS(X$11))*X$9*H168+(G168/X$10))*X$13</f>
        <v>1197696313.9574842</v>
      </c>
      <c r="K168" s="6">
        <f>(SIN(RADIANS(X$11))*X$9*H168+(G168/X$10))*X$14</f>
        <v>2395392627.9149685</v>
      </c>
    </row>
    <row r="169" spans="3:11" x14ac:dyDescent="0.25">
      <c r="C169" s="7" t="s">
        <v>106</v>
      </c>
      <c r="D169" s="8">
        <f>D168+(R$13/R$12)</f>
        <v>3.2200000000000071E-3</v>
      </c>
      <c r="E169" s="68" t="str">
        <f t="shared" si="4"/>
        <v>B</v>
      </c>
      <c r="F169" s="8">
        <f t="shared" si="5"/>
        <v>2.0000000000000002E-5</v>
      </c>
      <c r="G169" s="8">
        <f>R$10*(LN(F169/R$6)/LN(R$5/R$6))</f>
        <v>1.4952513282864971E+25</v>
      </c>
      <c r="H169" s="9">
        <f>(R$9*R$11)/(2*PI()*F169)</f>
        <v>1499.991571031763</v>
      </c>
      <c r="I169" s="6">
        <f>(SIN(RADIANS(X$11))*X$9*H169+(G169/X$10))*X$12</f>
        <v>7186177883.7449055</v>
      </c>
      <c r="J169" s="6">
        <f>(SIN(RADIANS(X$11))*X$9*H169+(G169/X$10))*X$13</f>
        <v>1197696313.9574842</v>
      </c>
      <c r="K169" s="6">
        <f>(SIN(RADIANS(X$11))*X$9*H169+(G169/X$10))*X$14</f>
        <v>2395392627.9149685</v>
      </c>
    </row>
    <row r="170" spans="3:11" x14ac:dyDescent="0.25">
      <c r="C170" s="7" t="s">
        <v>106</v>
      </c>
      <c r="D170" s="8">
        <f>D169+(R$13/R$12)</f>
        <v>3.2400000000000072E-3</v>
      </c>
      <c r="E170" s="68" t="str">
        <f t="shared" si="4"/>
        <v>B</v>
      </c>
      <c r="F170" s="8">
        <f t="shared" si="5"/>
        <v>2.0000000000000002E-5</v>
      </c>
      <c r="G170" s="8">
        <f>R$10*(LN(F170/R$6)/LN(R$5/R$6))</f>
        <v>1.4952513282864971E+25</v>
      </c>
      <c r="H170" s="9">
        <f>(R$9*R$11)/(2*PI()*F170)</f>
        <v>1499.991571031763</v>
      </c>
      <c r="I170" s="6">
        <f>(SIN(RADIANS(X$11))*X$9*H170+(G170/X$10))*X$12</f>
        <v>7186177883.7449055</v>
      </c>
      <c r="J170" s="6">
        <f>(SIN(RADIANS(X$11))*X$9*H170+(G170/X$10))*X$13</f>
        <v>1197696313.9574842</v>
      </c>
      <c r="K170" s="6">
        <f>(SIN(RADIANS(X$11))*X$9*H170+(G170/X$10))*X$14</f>
        <v>2395392627.9149685</v>
      </c>
    </row>
    <row r="171" spans="3:11" x14ac:dyDescent="0.25">
      <c r="C171" s="7" t="s">
        <v>106</v>
      </c>
      <c r="D171" s="8">
        <f>D170+(R$13/R$12)</f>
        <v>3.2600000000000072E-3</v>
      </c>
      <c r="E171" s="68" t="str">
        <f t="shared" si="4"/>
        <v>B</v>
      </c>
      <c r="F171" s="8">
        <f t="shared" si="5"/>
        <v>2.0000000000000002E-5</v>
      </c>
      <c r="G171" s="8">
        <f>R$10*(LN(F171/R$6)/LN(R$5/R$6))</f>
        <v>1.4952513282864971E+25</v>
      </c>
      <c r="H171" s="9">
        <f>(R$9*R$11)/(2*PI()*F171)</f>
        <v>1499.991571031763</v>
      </c>
      <c r="I171" s="6">
        <f>(SIN(RADIANS(X$11))*X$9*H171+(G171/X$10))*X$12</f>
        <v>7186177883.7449055</v>
      </c>
      <c r="J171" s="6">
        <f>(SIN(RADIANS(X$11))*X$9*H171+(G171/X$10))*X$13</f>
        <v>1197696313.9574842</v>
      </c>
      <c r="K171" s="6">
        <f>(SIN(RADIANS(X$11))*X$9*H171+(G171/X$10))*X$14</f>
        <v>2395392627.9149685</v>
      </c>
    </row>
    <row r="172" spans="3:11" x14ac:dyDescent="0.25">
      <c r="C172" s="7" t="s">
        <v>106</v>
      </c>
      <c r="D172" s="8">
        <f>D171+(R$13/R$12)</f>
        <v>3.2800000000000073E-3</v>
      </c>
      <c r="E172" s="68" t="str">
        <f t="shared" si="4"/>
        <v>B</v>
      </c>
      <c r="F172" s="8">
        <f t="shared" si="5"/>
        <v>2.0000000000000002E-5</v>
      </c>
      <c r="G172" s="8">
        <f>R$10*(LN(F172/R$6)/LN(R$5/R$6))</f>
        <v>1.4952513282864971E+25</v>
      </c>
      <c r="H172" s="9">
        <f>(R$9*R$11)/(2*PI()*F172)</f>
        <v>1499.991571031763</v>
      </c>
      <c r="I172" s="6">
        <f>(SIN(RADIANS(X$11))*X$9*H172+(G172/X$10))*X$12</f>
        <v>7186177883.7449055</v>
      </c>
      <c r="J172" s="6">
        <f>(SIN(RADIANS(X$11))*X$9*H172+(G172/X$10))*X$13</f>
        <v>1197696313.9574842</v>
      </c>
      <c r="K172" s="6">
        <f>(SIN(RADIANS(X$11))*X$9*H172+(G172/X$10))*X$14</f>
        <v>2395392627.9149685</v>
      </c>
    </row>
    <row r="173" spans="3:11" x14ac:dyDescent="0.25">
      <c r="C173" s="7" t="s">
        <v>106</v>
      </c>
      <c r="D173" s="8">
        <f>D172+(R$13/R$12)</f>
        <v>3.3000000000000074E-3</v>
      </c>
      <c r="E173" s="68" t="str">
        <f t="shared" si="4"/>
        <v>B</v>
      </c>
      <c r="F173" s="8">
        <f t="shared" si="5"/>
        <v>2.0000000000000002E-5</v>
      </c>
      <c r="G173" s="8">
        <f>R$10*(LN(F173/R$6)/LN(R$5/R$6))</f>
        <v>1.4952513282864971E+25</v>
      </c>
      <c r="H173" s="9">
        <f>(R$9*R$11)/(2*PI()*F173)</f>
        <v>1499.991571031763</v>
      </c>
      <c r="I173" s="6">
        <f>(SIN(RADIANS(X$11))*X$9*H173+(G173/X$10))*X$12</f>
        <v>7186177883.7449055</v>
      </c>
      <c r="J173" s="6">
        <f>(SIN(RADIANS(X$11))*X$9*H173+(G173/X$10))*X$13</f>
        <v>1197696313.9574842</v>
      </c>
      <c r="K173" s="6">
        <f>(SIN(RADIANS(X$11))*X$9*H173+(G173/X$10))*X$14</f>
        <v>2395392627.9149685</v>
      </c>
    </row>
    <row r="174" spans="3:11" x14ac:dyDescent="0.25">
      <c r="C174" s="7" t="s">
        <v>106</v>
      </c>
      <c r="D174" s="8">
        <f>D173+(R$13/R$12)</f>
        <v>3.3200000000000074E-3</v>
      </c>
      <c r="E174" s="68" t="str">
        <f t="shared" si="4"/>
        <v>B</v>
      </c>
      <c r="F174" s="8">
        <f t="shared" si="5"/>
        <v>2.0000000000000002E-5</v>
      </c>
      <c r="G174" s="8">
        <f>R$10*(LN(F174/R$6)/LN(R$5/R$6))</f>
        <v>1.4952513282864971E+25</v>
      </c>
      <c r="H174" s="9">
        <f>(R$9*R$11)/(2*PI()*F174)</f>
        <v>1499.991571031763</v>
      </c>
      <c r="I174" s="6">
        <f>(SIN(RADIANS(X$11))*X$9*H174+(G174/X$10))*X$12</f>
        <v>7186177883.7449055</v>
      </c>
      <c r="J174" s="6">
        <f>(SIN(RADIANS(X$11))*X$9*H174+(G174/X$10))*X$13</f>
        <v>1197696313.9574842</v>
      </c>
      <c r="K174" s="6">
        <f>(SIN(RADIANS(X$11))*X$9*H174+(G174/X$10))*X$14</f>
        <v>2395392627.9149685</v>
      </c>
    </row>
    <row r="175" spans="3:11" x14ac:dyDescent="0.25">
      <c r="C175" s="7" t="s">
        <v>106</v>
      </c>
      <c r="D175" s="8">
        <f>D174+(R$13/R$12)</f>
        <v>3.3400000000000075E-3</v>
      </c>
      <c r="E175" s="68" t="str">
        <f t="shared" si="4"/>
        <v>B</v>
      </c>
      <c r="F175" s="8">
        <f t="shared" si="5"/>
        <v>2.0000000000000002E-5</v>
      </c>
      <c r="G175" s="8">
        <f>R$10*(LN(F175/R$6)/LN(R$5/R$6))</f>
        <v>1.4952513282864971E+25</v>
      </c>
      <c r="H175" s="9">
        <f>(R$9*R$11)/(2*PI()*F175)</f>
        <v>1499.991571031763</v>
      </c>
      <c r="I175" s="6">
        <f>(SIN(RADIANS(X$11))*X$9*H175+(G175/X$10))*X$12</f>
        <v>7186177883.7449055</v>
      </c>
      <c r="J175" s="6">
        <f>(SIN(RADIANS(X$11))*X$9*H175+(G175/X$10))*X$13</f>
        <v>1197696313.9574842</v>
      </c>
      <c r="K175" s="6">
        <f>(SIN(RADIANS(X$11))*X$9*H175+(G175/X$10))*X$14</f>
        <v>2395392627.9149685</v>
      </c>
    </row>
    <row r="176" spans="3:11" x14ac:dyDescent="0.25">
      <c r="C176" s="7" t="s">
        <v>106</v>
      </c>
      <c r="D176" s="8">
        <f>D175+(R$13/R$12)</f>
        <v>3.3600000000000075E-3</v>
      </c>
      <c r="E176" s="68" t="str">
        <f t="shared" si="4"/>
        <v>B</v>
      </c>
      <c r="F176" s="8">
        <f t="shared" si="5"/>
        <v>2.0000000000000002E-5</v>
      </c>
      <c r="G176" s="8">
        <f>R$10*(LN(F176/R$6)/LN(R$5/R$6))</f>
        <v>1.4952513282864971E+25</v>
      </c>
      <c r="H176" s="9">
        <f>(R$9*R$11)/(2*PI()*F176)</f>
        <v>1499.991571031763</v>
      </c>
      <c r="I176" s="6">
        <f>(SIN(RADIANS(X$11))*X$9*H176+(G176/X$10))*X$12</f>
        <v>7186177883.7449055</v>
      </c>
      <c r="J176" s="6">
        <f>(SIN(RADIANS(X$11))*X$9*H176+(G176/X$10))*X$13</f>
        <v>1197696313.9574842</v>
      </c>
      <c r="K176" s="6">
        <f>(SIN(RADIANS(X$11))*X$9*H176+(G176/X$10))*X$14</f>
        <v>2395392627.9149685</v>
      </c>
    </row>
    <row r="177" spans="3:11" x14ac:dyDescent="0.25">
      <c r="C177" s="7" t="s">
        <v>106</v>
      </c>
      <c r="D177" s="8">
        <f>D176+(R$13/R$12)</f>
        <v>3.3800000000000076E-3</v>
      </c>
      <c r="E177" s="68" t="str">
        <f t="shared" si="4"/>
        <v>B</v>
      </c>
      <c r="F177" s="8">
        <f t="shared" si="5"/>
        <v>2.0000000000000002E-5</v>
      </c>
      <c r="G177" s="8">
        <f>R$10*(LN(F177/R$6)/LN(R$5/R$6))</f>
        <v>1.4952513282864971E+25</v>
      </c>
      <c r="H177" s="9">
        <f>(R$9*R$11)/(2*PI()*F177)</f>
        <v>1499.991571031763</v>
      </c>
      <c r="I177" s="6">
        <f>(SIN(RADIANS(X$11))*X$9*H177+(G177/X$10))*X$12</f>
        <v>7186177883.7449055</v>
      </c>
      <c r="J177" s="6">
        <f>(SIN(RADIANS(X$11))*X$9*H177+(G177/X$10))*X$13</f>
        <v>1197696313.9574842</v>
      </c>
      <c r="K177" s="6">
        <f>(SIN(RADIANS(X$11))*X$9*H177+(G177/X$10))*X$14</f>
        <v>2395392627.9149685</v>
      </c>
    </row>
    <row r="178" spans="3:11" x14ac:dyDescent="0.25">
      <c r="C178" s="7" t="s">
        <v>106</v>
      </c>
      <c r="D178" s="8">
        <f>D177+(R$13/R$12)</f>
        <v>3.4000000000000076E-3</v>
      </c>
      <c r="E178" s="68" t="str">
        <f t="shared" si="4"/>
        <v>B</v>
      </c>
      <c r="F178" s="8">
        <f t="shared" si="5"/>
        <v>2.0000000000000002E-5</v>
      </c>
      <c r="G178" s="8">
        <f>R$10*(LN(F178/R$6)/LN(R$5/R$6))</f>
        <v>1.4952513282864971E+25</v>
      </c>
      <c r="H178" s="9">
        <f>(R$9*R$11)/(2*PI()*F178)</f>
        <v>1499.991571031763</v>
      </c>
      <c r="I178" s="6">
        <f>(SIN(RADIANS(X$11))*X$9*H178+(G178/X$10))*X$12</f>
        <v>7186177883.7449055</v>
      </c>
      <c r="J178" s="6">
        <f>(SIN(RADIANS(X$11))*X$9*H178+(G178/X$10))*X$13</f>
        <v>1197696313.9574842</v>
      </c>
      <c r="K178" s="6">
        <f>(SIN(RADIANS(X$11))*X$9*H178+(G178/X$10))*X$14</f>
        <v>2395392627.9149685</v>
      </c>
    </row>
    <row r="179" spans="3:11" x14ac:dyDescent="0.25">
      <c r="C179" s="7" t="s">
        <v>106</v>
      </c>
      <c r="D179" s="8">
        <f>D178+(R$13/R$12)</f>
        <v>3.4200000000000077E-3</v>
      </c>
      <c r="E179" s="68" t="str">
        <f t="shared" si="4"/>
        <v>B</v>
      </c>
      <c r="F179" s="8">
        <f t="shared" si="5"/>
        <v>2.0000000000000002E-5</v>
      </c>
      <c r="G179" s="8">
        <f>R$10*(LN(F179/R$6)/LN(R$5/R$6))</f>
        <v>1.4952513282864971E+25</v>
      </c>
      <c r="H179" s="9">
        <f>(R$9*R$11)/(2*PI()*F179)</f>
        <v>1499.991571031763</v>
      </c>
      <c r="I179" s="6">
        <f>(SIN(RADIANS(X$11))*X$9*H179+(G179/X$10))*X$12</f>
        <v>7186177883.7449055</v>
      </c>
      <c r="J179" s="6">
        <f>(SIN(RADIANS(X$11))*X$9*H179+(G179/X$10))*X$13</f>
        <v>1197696313.9574842</v>
      </c>
      <c r="K179" s="6">
        <f>(SIN(RADIANS(X$11))*X$9*H179+(G179/X$10))*X$14</f>
        <v>2395392627.9149685</v>
      </c>
    </row>
    <row r="180" spans="3:11" x14ac:dyDescent="0.25">
      <c r="C180" s="7" t="s">
        <v>106</v>
      </c>
      <c r="D180" s="8">
        <f>D179+(R$13/R$12)</f>
        <v>3.4400000000000077E-3</v>
      </c>
      <c r="E180" s="68" t="str">
        <f t="shared" si="4"/>
        <v>B</v>
      </c>
      <c r="F180" s="8">
        <f t="shared" si="5"/>
        <v>2.0000000000000002E-5</v>
      </c>
      <c r="G180" s="8">
        <f>R$10*(LN(F180/R$6)/LN(R$5/R$6))</f>
        <v>1.4952513282864971E+25</v>
      </c>
      <c r="H180" s="9">
        <f>(R$9*R$11)/(2*PI()*F180)</f>
        <v>1499.991571031763</v>
      </c>
      <c r="I180" s="6">
        <f>(SIN(RADIANS(X$11))*X$9*H180+(G180/X$10))*X$12</f>
        <v>7186177883.7449055</v>
      </c>
      <c r="J180" s="6">
        <f>(SIN(RADIANS(X$11))*X$9*H180+(G180/X$10))*X$13</f>
        <v>1197696313.9574842</v>
      </c>
      <c r="K180" s="6">
        <f>(SIN(RADIANS(X$11))*X$9*H180+(G180/X$10))*X$14</f>
        <v>2395392627.9149685</v>
      </c>
    </row>
    <row r="181" spans="3:11" x14ac:dyDescent="0.25">
      <c r="C181" s="7" t="s">
        <v>106</v>
      </c>
      <c r="D181" s="8">
        <f>D180+(R$13/R$12)</f>
        <v>3.4600000000000078E-3</v>
      </c>
      <c r="E181" s="68" t="str">
        <f t="shared" si="4"/>
        <v>B</v>
      </c>
      <c r="F181" s="8">
        <f t="shared" si="5"/>
        <v>2.0000000000000002E-5</v>
      </c>
      <c r="G181" s="8">
        <f>R$10*(LN(F181/R$6)/LN(R$5/R$6))</f>
        <v>1.4952513282864971E+25</v>
      </c>
      <c r="H181" s="9">
        <f>(R$9*R$11)/(2*PI()*F181)</f>
        <v>1499.991571031763</v>
      </c>
      <c r="I181" s="6">
        <f>(SIN(RADIANS(X$11))*X$9*H181+(G181/X$10))*X$12</f>
        <v>7186177883.7449055</v>
      </c>
      <c r="J181" s="6">
        <f>(SIN(RADIANS(X$11))*X$9*H181+(G181/X$10))*X$13</f>
        <v>1197696313.9574842</v>
      </c>
      <c r="K181" s="6">
        <f>(SIN(RADIANS(X$11))*X$9*H181+(G181/X$10))*X$14</f>
        <v>2395392627.9149685</v>
      </c>
    </row>
    <row r="182" spans="3:11" x14ac:dyDescent="0.25">
      <c r="C182" s="7" t="s">
        <v>106</v>
      </c>
      <c r="D182" s="8">
        <f>D181+(R$13/R$12)</f>
        <v>3.4800000000000078E-3</v>
      </c>
      <c r="E182" s="68" t="str">
        <f t="shared" si="4"/>
        <v>B</v>
      </c>
      <c r="F182" s="8">
        <f t="shared" si="5"/>
        <v>2.0000000000000002E-5</v>
      </c>
      <c r="G182" s="8">
        <f>R$10*(LN(F182/R$6)/LN(R$5/R$6))</f>
        <v>1.4952513282864971E+25</v>
      </c>
      <c r="H182" s="9">
        <f>(R$9*R$11)/(2*PI()*F182)</f>
        <v>1499.991571031763</v>
      </c>
      <c r="I182" s="6">
        <f>(SIN(RADIANS(X$11))*X$9*H182+(G182/X$10))*X$12</f>
        <v>7186177883.7449055</v>
      </c>
      <c r="J182" s="6">
        <f>(SIN(RADIANS(X$11))*X$9*H182+(G182/X$10))*X$13</f>
        <v>1197696313.9574842</v>
      </c>
      <c r="K182" s="6">
        <f>(SIN(RADIANS(X$11))*X$9*H182+(G182/X$10))*X$14</f>
        <v>2395392627.9149685</v>
      </c>
    </row>
    <row r="183" spans="3:11" x14ac:dyDescent="0.25">
      <c r="C183" s="7" t="s">
        <v>106</v>
      </c>
      <c r="D183" s="8">
        <f>D182+(R$13/R$12)</f>
        <v>3.5000000000000079E-3</v>
      </c>
      <c r="E183" s="68" t="str">
        <f t="shared" si="4"/>
        <v>B</v>
      </c>
      <c r="F183" s="8">
        <f t="shared" si="5"/>
        <v>2.0000000000000002E-5</v>
      </c>
      <c r="G183" s="8">
        <f>R$10*(LN(F183/R$6)/LN(R$5/R$6))</f>
        <v>1.4952513282864971E+25</v>
      </c>
      <c r="H183" s="9">
        <f>(R$9*R$11)/(2*PI()*F183)</f>
        <v>1499.991571031763</v>
      </c>
      <c r="I183" s="6">
        <f>(SIN(RADIANS(X$11))*X$9*H183+(G183/X$10))*X$12</f>
        <v>7186177883.7449055</v>
      </c>
      <c r="J183" s="6">
        <f>(SIN(RADIANS(X$11))*X$9*H183+(G183/X$10))*X$13</f>
        <v>1197696313.9574842</v>
      </c>
      <c r="K183" s="6">
        <f>(SIN(RADIANS(X$11))*X$9*H183+(G183/X$10))*X$14</f>
        <v>2395392627.9149685</v>
      </c>
    </row>
    <row r="184" spans="3:11" x14ac:dyDescent="0.25">
      <c r="C184" s="7" t="s">
        <v>106</v>
      </c>
      <c r="D184" s="8">
        <f>D183+(R$13/R$12)</f>
        <v>3.5200000000000079E-3</v>
      </c>
      <c r="E184" s="68" t="str">
        <f t="shared" si="4"/>
        <v>B</v>
      </c>
      <c r="F184" s="8">
        <f t="shared" si="5"/>
        <v>2.0000000000000002E-5</v>
      </c>
      <c r="G184" s="8">
        <f>R$10*(LN(F184/R$6)/LN(R$5/R$6))</f>
        <v>1.4952513282864971E+25</v>
      </c>
      <c r="H184" s="9">
        <f>(R$9*R$11)/(2*PI()*F184)</f>
        <v>1499.991571031763</v>
      </c>
      <c r="I184" s="6">
        <f>(SIN(RADIANS(X$11))*X$9*H184+(G184/X$10))*X$12</f>
        <v>7186177883.7449055</v>
      </c>
      <c r="J184" s="6">
        <f>(SIN(RADIANS(X$11))*X$9*H184+(G184/X$10))*X$13</f>
        <v>1197696313.9574842</v>
      </c>
      <c r="K184" s="6">
        <f>(SIN(RADIANS(X$11))*X$9*H184+(G184/X$10))*X$14</f>
        <v>2395392627.9149685</v>
      </c>
    </row>
    <row r="185" spans="3:11" x14ac:dyDescent="0.25">
      <c r="C185" s="7" t="s">
        <v>106</v>
      </c>
      <c r="D185" s="8">
        <f>D184+(R$13/R$12)</f>
        <v>3.540000000000008E-3</v>
      </c>
      <c r="E185" s="68" t="str">
        <f t="shared" si="4"/>
        <v>B</v>
      </c>
      <c r="F185" s="8">
        <f t="shared" si="5"/>
        <v>2.0000000000000002E-5</v>
      </c>
      <c r="G185" s="8">
        <f>R$10*(LN(F185/R$6)/LN(R$5/R$6))</f>
        <v>1.4952513282864971E+25</v>
      </c>
      <c r="H185" s="9">
        <f>(R$9*R$11)/(2*PI()*F185)</f>
        <v>1499.991571031763</v>
      </c>
      <c r="I185" s="6">
        <f>(SIN(RADIANS(X$11))*X$9*H185+(G185/X$10))*X$12</f>
        <v>7186177883.7449055</v>
      </c>
      <c r="J185" s="6">
        <f>(SIN(RADIANS(X$11))*X$9*H185+(G185/X$10))*X$13</f>
        <v>1197696313.9574842</v>
      </c>
      <c r="K185" s="6">
        <f>(SIN(RADIANS(X$11))*X$9*H185+(G185/X$10))*X$14</f>
        <v>2395392627.9149685</v>
      </c>
    </row>
    <row r="186" spans="3:11" x14ac:dyDescent="0.25">
      <c r="C186" s="7" t="s">
        <v>106</v>
      </c>
      <c r="D186" s="8">
        <f>D185+(R$13/R$12)</f>
        <v>3.560000000000008E-3</v>
      </c>
      <c r="E186" s="68" t="str">
        <f t="shared" si="4"/>
        <v>B</v>
      </c>
      <c r="F186" s="8">
        <f t="shared" si="5"/>
        <v>2.0000000000000002E-5</v>
      </c>
      <c r="G186" s="8">
        <f>R$10*(LN(F186/R$6)/LN(R$5/R$6))</f>
        <v>1.4952513282864971E+25</v>
      </c>
      <c r="H186" s="9">
        <f>(R$9*R$11)/(2*PI()*F186)</f>
        <v>1499.991571031763</v>
      </c>
      <c r="I186" s="6">
        <f>(SIN(RADIANS(X$11))*X$9*H186+(G186/X$10))*X$12</f>
        <v>7186177883.7449055</v>
      </c>
      <c r="J186" s="6">
        <f>(SIN(RADIANS(X$11))*X$9*H186+(G186/X$10))*X$13</f>
        <v>1197696313.9574842</v>
      </c>
      <c r="K186" s="6">
        <f>(SIN(RADIANS(X$11))*X$9*H186+(G186/X$10))*X$14</f>
        <v>2395392627.9149685</v>
      </c>
    </row>
    <row r="187" spans="3:11" x14ac:dyDescent="0.25">
      <c r="C187" s="7" t="s">
        <v>106</v>
      </c>
      <c r="D187" s="8">
        <f>D186+(R$13/R$12)</f>
        <v>3.5800000000000081E-3</v>
      </c>
      <c r="E187" s="68" t="str">
        <f t="shared" si="4"/>
        <v>B</v>
      </c>
      <c r="F187" s="8">
        <f t="shared" si="5"/>
        <v>2.0000000000000002E-5</v>
      </c>
      <c r="G187" s="8">
        <f>R$10*(LN(F187/R$6)/LN(R$5/R$6))</f>
        <v>1.4952513282864971E+25</v>
      </c>
      <c r="H187" s="9">
        <f>(R$9*R$11)/(2*PI()*F187)</f>
        <v>1499.991571031763</v>
      </c>
      <c r="I187" s="6">
        <f>(SIN(RADIANS(X$11))*X$9*H187+(G187/X$10))*X$12</f>
        <v>7186177883.7449055</v>
      </c>
      <c r="J187" s="6">
        <f>(SIN(RADIANS(X$11))*X$9*H187+(G187/X$10))*X$13</f>
        <v>1197696313.9574842</v>
      </c>
      <c r="K187" s="6">
        <f>(SIN(RADIANS(X$11))*X$9*H187+(G187/X$10))*X$14</f>
        <v>2395392627.9149685</v>
      </c>
    </row>
    <row r="188" spans="3:11" x14ac:dyDescent="0.25">
      <c r="C188" s="7" t="s">
        <v>106</v>
      </c>
      <c r="D188" s="8">
        <f>D187+(R$13/R$12)</f>
        <v>3.6000000000000081E-3</v>
      </c>
      <c r="E188" s="68" t="str">
        <f t="shared" si="4"/>
        <v>B</v>
      </c>
      <c r="F188" s="8">
        <f t="shared" si="5"/>
        <v>2.0000000000000002E-5</v>
      </c>
      <c r="G188" s="8">
        <f>R$10*(LN(F188/R$6)/LN(R$5/R$6))</f>
        <v>1.4952513282864971E+25</v>
      </c>
      <c r="H188" s="9">
        <f>(R$9*R$11)/(2*PI()*F188)</f>
        <v>1499.991571031763</v>
      </c>
      <c r="I188" s="6">
        <f>(SIN(RADIANS(X$11))*X$9*H188+(G188/X$10))*X$12</f>
        <v>7186177883.7449055</v>
      </c>
      <c r="J188" s="6">
        <f>(SIN(RADIANS(X$11))*X$9*H188+(G188/X$10))*X$13</f>
        <v>1197696313.9574842</v>
      </c>
      <c r="K188" s="6">
        <f>(SIN(RADIANS(X$11))*X$9*H188+(G188/X$10))*X$14</f>
        <v>2395392627.9149685</v>
      </c>
    </row>
    <row r="189" spans="3:11" x14ac:dyDescent="0.25">
      <c r="C189" s="7" t="s">
        <v>106</v>
      </c>
      <c r="D189" s="8">
        <f>D188+(R$13/R$12)</f>
        <v>3.6200000000000082E-3</v>
      </c>
      <c r="E189" s="68" t="str">
        <f t="shared" si="4"/>
        <v>B</v>
      </c>
      <c r="F189" s="8">
        <f t="shared" si="5"/>
        <v>2.0000000000000002E-5</v>
      </c>
      <c r="G189" s="8">
        <f>R$10*(LN(F189/R$6)/LN(R$5/R$6))</f>
        <v>1.4952513282864971E+25</v>
      </c>
      <c r="H189" s="9">
        <f>(R$9*R$11)/(2*PI()*F189)</f>
        <v>1499.991571031763</v>
      </c>
      <c r="I189" s="6">
        <f>(SIN(RADIANS(X$11))*X$9*H189+(G189/X$10))*X$12</f>
        <v>7186177883.7449055</v>
      </c>
      <c r="J189" s="6">
        <f>(SIN(RADIANS(X$11))*X$9*H189+(G189/X$10))*X$13</f>
        <v>1197696313.9574842</v>
      </c>
      <c r="K189" s="6">
        <f>(SIN(RADIANS(X$11))*X$9*H189+(G189/X$10))*X$14</f>
        <v>2395392627.9149685</v>
      </c>
    </row>
    <row r="190" spans="3:11" x14ac:dyDescent="0.25">
      <c r="C190" s="7" t="s">
        <v>106</v>
      </c>
      <c r="D190" s="8">
        <f>D189+(R$13/R$12)</f>
        <v>3.6400000000000082E-3</v>
      </c>
      <c r="E190" s="68" t="str">
        <f t="shared" si="4"/>
        <v>B</v>
      </c>
      <c r="F190" s="8">
        <f t="shared" si="5"/>
        <v>2.0000000000000002E-5</v>
      </c>
      <c r="G190" s="8">
        <f>R$10*(LN(F190/R$6)/LN(R$5/R$6))</f>
        <v>1.4952513282864971E+25</v>
      </c>
      <c r="H190" s="9">
        <f>(R$9*R$11)/(2*PI()*F190)</f>
        <v>1499.991571031763</v>
      </c>
      <c r="I190" s="6">
        <f>(SIN(RADIANS(X$11))*X$9*H190+(G190/X$10))*X$12</f>
        <v>7186177883.7449055</v>
      </c>
      <c r="J190" s="6">
        <f>(SIN(RADIANS(X$11))*X$9*H190+(G190/X$10))*X$13</f>
        <v>1197696313.9574842</v>
      </c>
      <c r="K190" s="6">
        <f>(SIN(RADIANS(X$11))*X$9*H190+(G190/X$10))*X$14</f>
        <v>2395392627.9149685</v>
      </c>
    </row>
    <row r="191" spans="3:11" x14ac:dyDescent="0.25">
      <c r="C191" s="7" t="s">
        <v>106</v>
      </c>
      <c r="D191" s="8">
        <f>D190+(R$13/R$12)</f>
        <v>3.6600000000000083E-3</v>
      </c>
      <c r="E191" s="68" t="str">
        <f t="shared" si="4"/>
        <v>B</v>
      </c>
      <c r="F191" s="8">
        <f t="shared" si="5"/>
        <v>2.0000000000000002E-5</v>
      </c>
      <c r="G191" s="8">
        <f>R$10*(LN(F191/R$6)/LN(R$5/R$6))</f>
        <v>1.4952513282864971E+25</v>
      </c>
      <c r="H191" s="9">
        <f>(R$9*R$11)/(2*PI()*F191)</f>
        <v>1499.991571031763</v>
      </c>
      <c r="I191" s="6">
        <f>(SIN(RADIANS(X$11))*X$9*H191+(G191/X$10))*X$12</f>
        <v>7186177883.7449055</v>
      </c>
      <c r="J191" s="6">
        <f>(SIN(RADIANS(X$11))*X$9*H191+(G191/X$10))*X$13</f>
        <v>1197696313.9574842</v>
      </c>
      <c r="K191" s="6">
        <f>(SIN(RADIANS(X$11))*X$9*H191+(G191/X$10))*X$14</f>
        <v>2395392627.9149685</v>
      </c>
    </row>
    <row r="192" spans="3:11" x14ac:dyDescent="0.25">
      <c r="C192" s="7" t="s">
        <v>106</v>
      </c>
      <c r="D192" s="8">
        <f>D191+(R$13/R$12)</f>
        <v>3.6800000000000084E-3</v>
      </c>
      <c r="E192" s="68" t="str">
        <f t="shared" si="4"/>
        <v>B</v>
      </c>
      <c r="F192" s="8">
        <f t="shared" si="5"/>
        <v>2.0000000000000002E-5</v>
      </c>
      <c r="G192" s="8">
        <f>R$10*(LN(F192/R$6)/LN(R$5/R$6))</f>
        <v>1.4952513282864971E+25</v>
      </c>
      <c r="H192" s="9">
        <f>(R$9*R$11)/(2*PI()*F192)</f>
        <v>1499.991571031763</v>
      </c>
      <c r="I192" s="6">
        <f>(SIN(RADIANS(X$11))*X$9*H192+(G192/X$10))*X$12</f>
        <v>7186177883.7449055</v>
      </c>
      <c r="J192" s="6">
        <f>(SIN(RADIANS(X$11))*X$9*H192+(G192/X$10))*X$13</f>
        <v>1197696313.9574842</v>
      </c>
      <c r="K192" s="6">
        <f>(SIN(RADIANS(X$11))*X$9*H192+(G192/X$10))*X$14</f>
        <v>2395392627.9149685</v>
      </c>
    </row>
    <row r="193" spans="3:11" x14ac:dyDescent="0.25">
      <c r="C193" s="7" t="s">
        <v>106</v>
      </c>
      <c r="D193" s="8">
        <f>D192+(R$13/R$12)</f>
        <v>3.7000000000000084E-3</v>
      </c>
      <c r="E193" s="68" t="str">
        <f t="shared" si="4"/>
        <v>B</v>
      </c>
      <c r="F193" s="8">
        <f t="shared" si="5"/>
        <v>2.0000000000000002E-5</v>
      </c>
      <c r="G193" s="8">
        <f>R$10*(LN(F193/R$6)/LN(R$5/R$6))</f>
        <v>1.4952513282864971E+25</v>
      </c>
      <c r="H193" s="9">
        <f>(R$9*R$11)/(2*PI()*F193)</f>
        <v>1499.991571031763</v>
      </c>
      <c r="I193" s="6">
        <f>(SIN(RADIANS(X$11))*X$9*H193+(G193/X$10))*X$12</f>
        <v>7186177883.7449055</v>
      </c>
      <c r="J193" s="6">
        <f>(SIN(RADIANS(X$11))*X$9*H193+(G193/X$10))*X$13</f>
        <v>1197696313.9574842</v>
      </c>
      <c r="K193" s="6">
        <f>(SIN(RADIANS(X$11))*X$9*H193+(G193/X$10))*X$14</f>
        <v>2395392627.9149685</v>
      </c>
    </row>
    <row r="194" spans="3:11" x14ac:dyDescent="0.25">
      <c r="C194" s="7" t="s">
        <v>106</v>
      </c>
      <c r="D194" s="8">
        <f>D193+(R$13/R$12)</f>
        <v>3.7200000000000085E-3</v>
      </c>
      <c r="E194" s="68" t="str">
        <f t="shared" si="4"/>
        <v>B</v>
      </c>
      <c r="F194" s="8">
        <f t="shared" si="5"/>
        <v>2.0000000000000002E-5</v>
      </c>
      <c r="G194" s="8">
        <f>R$10*(LN(F194/R$6)/LN(R$5/R$6))</f>
        <v>1.4952513282864971E+25</v>
      </c>
      <c r="H194" s="9">
        <f>(R$9*R$11)/(2*PI()*F194)</f>
        <v>1499.991571031763</v>
      </c>
      <c r="I194" s="6">
        <f>(SIN(RADIANS(X$11))*X$9*H194+(G194/X$10))*X$12</f>
        <v>7186177883.7449055</v>
      </c>
      <c r="J194" s="6">
        <f>(SIN(RADIANS(X$11))*X$9*H194+(G194/X$10))*X$13</f>
        <v>1197696313.9574842</v>
      </c>
      <c r="K194" s="6">
        <f>(SIN(RADIANS(X$11))*X$9*H194+(G194/X$10))*X$14</f>
        <v>2395392627.9149685</v>
      </c>
    </row>
    <row r="195" spans="3:11" x14ac:dyDescent="0.25">
      <c r="C195" s="7" t="s">
        <v>106</v>
      </c>
      <c r="D195" s="8">
        <f>D194+(R$13/R$12)</f>
        <v>3.7400000000000085E-3</v>
      </c>
      <c r="E195" s="68" t="str">
        <f t="shared" si="4"/>
        <v>B</v>
      </c>
      <c r="F195" s="8">
        <f t="shared" si="5"/>
        <v>2.0000000000000002E-5</v>
      </c>
      <c r="G195" s="8">
        <f>R$10*(LN(F195/R$6)/LN(R$5/R$6))</f>
        <v>1.4952513282864971E+25</v>
      </c>
      <c r="H195" s="9">
        <f>(R$9*R$11)/(2*PI()*F195)</f>
        <v>1499.991571031763</v>
      </c>
      <c r="I195" s="6">
        <f>(SIN(RADIANS(X$11))*X$9*H195+(G195/X$10))*X$12</f>
        <v>7186177883.7449055</v>
      </c>
      <c r="J195" s="6">
        <f>(SIN(RADIANS(X$11))*X$9*H195+(G195/X$10))*X$13</f>
        <v>1197696313.9574842</v>
      </c>
      <c r="K195" s="6">
        <f>(SIN(RADIANS(X$11))*X$9*H195+(G195/X$10))*X$14</f>
        <v>2395392627.9149685</v>
      </c>
    </row>
    <row r="196" spans="3:11" x14ac:dyDescent="0.25">
      <c r="C196" s="7" t="s">
        <v>106</v>
      </c>
      <c r="D196" s="8">
        <f>D195+(R$13/R$12)</f>
        <v>3.7600000000000086E-3</v>
      </c>
      <c r="E196" s="68" t="str">
        <f t="shared" si="4"/>
        <v>B</v>
      </c>
      <c r="F196" s="8">
        <f t="shared" si="5"/>
        <v>2.0000000000000002E-5</v>
      </c>
      <c r="G196" s="8">
        <f>R$10*(LN(F196/R$6)/LN(R$5/R$6))</f>
        <v>1.4952513282864971E+25</v>
      </c>
      <c r="H196" s="9">
        <f>(R$9*R$11)/(2*PI()*F196)</f>
        <v>1499.991571031763</v>
      </c>
      <c r="I196" s="6">
        <f>(SIN(RADIANS(X$11))*X$9*H196+(G196/X$10))*X$12</f>
        <v>7186177883.7449055</v>
      </c>
      <c r="J196" s="6">
        <f>(SIN(RADIANS(X$11))*X$9*H196+(G196/X$10))*X$13</f>
        <v>1197696313.9574842</v>
      </c>
      <c r="K196" s="6">
        <f>(SIN(RADIANS(X$11))*X$9*H196+(G196/X$10))*X$14</f>
        <v>2395392627.9149685</v>
      </c>
    </row>
    <row r="197" spans="3:11" x14ac:dyDescent="0.25">
      <c r="C197" s="7" t="s">
        <v>106</v>
      </c>
      <c r="D197" s="8">
        <f>D196+(R$13/R$12)</f>
        <v>3.7800000000000086E-3</v>
      </c>
      <c r="E197" s="68" t="str">
        <f t="shared" si="4"/>
        <v>B</v>
      </c>
      <c r="F197" s="8">
        <f t="shared" si="5"/>
        <v>2.0000000000000002E-5</v>
      </c>
      <c r="G197" s="8">
        <f>R$10*(LN(F197/R$6)/LN(R$5/R$6))</f>
        <v>1.4952513282864971E+25</v>
      </c>
      <c r="H197" s="9">
        <f>(R$9*R$11)/(2*PI()*F197)</f>
        <v>1499.991571031763</v>
      </c>
      <c r="I197" s="6">
        <f>(SIN(RADIANS(X$11))*X$9*H197+(G197/X$10))*X$12</f>
        <v>7186177883.7449055</v>
      </c>
      <c r="J197" s="6">
        <f>(SIN(RADIANS(X$11))*X$9*H197+(G197/X$10))*X$13</f>
        <v>1197696313.9574842</v>
      </c>
      <c r="K197" s="6">
        <f>(SIN(RADIANS(X$11))*X$9*H197+(G197/X$10))*X$14</f>
        <v>2395392627.9149685</v>
      </c>
    </row>
    <row r="198" spans="3:11" x14ac:dyDescent="0.25">
      <c r="C198" s="7" t="s">
        <v>106</v>
      </c>
      <c r="D198" s="8">
        <f>D197+(R$13/R$12)</f>
        <v>3.8000000000000087E-3</v>
      </c>
      <c r="E198" s="68" t="str">
        <f t="shared" si="4"/>
        <v>B</v>
      </c>
      <c r="F198" s="8">
        <f t="shared" si="5"/>
        <v>2.0000000000000002E-5</v>
      </c>
      <c r="G198" s="8">
        <f>R$10*(LN(F198/R$6)/LN(R$5/R$6))</f>
        <v>1.4952513282864971E+25</v>
      </c>
      <c r="H198" s="9">
        <f>(R$9*R$11)/(2*PI()*F198)</f>
        <v>1499.991571031763</v>
      </c>
      <c r="I198" s="6">
        <f>(SIN(RADIANS(X$11))*X$9*H198+(G198/X$10))*X$12</f>
        <v>7186177883.7449055</v>
      </c>
      <c r="J198" s="6">
        <f>(SIN(RADIANS(X$11))*X$9*H198+(G198/X$10))*X$13</f>
        <v>1197696313.9574842</v>
      </c>
      <c r="K198" s="6">
        <f>(SIN(RADIANS(X$11))*X$9*H198+(G198/X$10))*X$14</f>
        <v>2395392627.9149685</v>
      </c>
    </row>
    <row r="199" spans="3:11" x14ac:dyDescent="0.25">
      <c r="C199" s="7" t="s">
        <v>106</v>
      </c>
      <c r="D199" s="8">
        <f>D198+(R$13/R$12)</f>
        <v>3.8200000000000087E-3</v>
      </c>
      <c r="E199" s="68" t="str">
        <f t="shared" si="4"/>
        <v>B</v>
      </c>
      <c r="F199" s="8">
        <f t="shared" si="5"/>
        <v>2.0000000000000002E-5</v>
      </c>
      <c r="G199" s="8">
        <f>R$10*(LN(F199/R$6)/LN(R$5/R$6))</f>
        <v>1.4952513282864971E+25</v>
      </c>
      <c r="H199" s="9">
        <f>(R$9*R$11)/(2*PI()*F199)</f>
        <v>1499.991571031763</v>
      </c>
      <c r="I199" s="6">
        <f>(SIN(RADIANS(X$11))*X$9*H199+(G199/X$10))*X$12</f>
        <v>7186177883.7449055</v>
      </c>
      <c r="J199" s="6">
        <f>(SIN(RADIANS(X$11))*X$9*H199+(G199/X$10))*X$13</f>
        <v>1197696313.9574842</v>
      </c>
      <c r="K199" s="6">
        <f>(SIN(RADIANS(X$11))*X$9*H199+(G199/X$10))*X$14</f>
        <v>2395392627.9149685</v>
      </c>
    </row>
    <row r="200" spans="3:11" x14ac:dyDescent="0.25">
      <c r="C200" s="7" t="s">
        <v>106</v>
      </c>
      <c r="D200" s="8">
        <f>D199+(R$13/R$12)</f>
        <v>3.8400000000000088E-3</v>
      </c>
      <c r="E200" s="68" t="str">
        <f t="shared" si="4"/>
        <v>B</v>
      </c>
      <c r="F200" s="8">
        <f t="shared" si="5"/>
        <v>2.0000000000000002E-5</v>
      </c>
      <c r="G200" s="8">
        <f>R$10*(LN(F200/R$6)/LN(R$5/R$6))</f>
        <v>1.4952513282864971E+25</v>
      </c>
      <c r="H200" s="9">
        <f>(R$9*R$11)/(2*PI()*F200)</f>
        <v>1499.991571031763</v>
      </c>
      <c r="I200" s="6">
        <f>(SIN(RADIANS(X$11))*X$9*H200+(G200/X$10))*X$12</f>
        <v>7186177883.7449055</v>
      </c>
      <c r="J200" s="6">
        <f>(SIN(RADIANS(X$11))*X$9*H200+(G200/X$10))*X$13</f>
        <v>1197696313.9574842</v>
      </c>
      <c r="K200" s="6">
        <f>(SIN(RADIANS(X$11))*X$9*H200+(G200/X$10))*X$14</f>
        <v>2395392627.9149685</v>
      </c>
    </row>
    <row r="201" spans="3:11" x14ac:dyDescent="0.25">
      <c r="C201" s="7" t="s">
        <v>106</v>
      </c>
      <c r="D201" s="8">
        <f>D200+(R$13/R$12)</f>
        <v>3.8600000000000088E-3</v>
      </c>
      <c r="E201" s="68" t="str">
        <f t="shared" ref="E201:E264" si="6">IF(D201&lt;0.002,"A",IF(0.004&lt;D201,"C","B"))</f>
        <v>B</v>
      </c>
      <c r="F201" s="8">
        <f t="shared" ref="F201:F264" si="7">IF(E201="A",ABS(0.002-D201),IF(E201="B",0.00002,IF(E201="C",ABS(0.004-D201),FALSE)))</f>
        <v>2.0000000000000002E-5</v>
      </c>
      <c r="G201" s="8">
        <f>R$10*(LN(F201/R$6)/LN(R$5/R$6))</f>
        <v>1.4952513282864971E+25</v>
      </c>
      <c r="H201" s="9">
        <f>(R$9*R$11)/(2*PI()*F201)</f>
        <v>1499.991571031763</v>
      </c>
      <c r="I201" s="6">
        <f>(SIN(RADIANS(X$11))*X$9*H201+(G201/X$10))*X$12</f>
        <v>7186177883.7449055</v>
      </c>
      <c r="J201" s="6">
        <f>(SIN(RADIANS(X$11))*X$9*H201+(G201/X$10))*X$13</f>
        <v>1197696313.9574842</v>
      </c>
      <c r="K201" s="6">
        <f>(SIN(RADIANS(X$11))*X$9*H201+(G201/X$10))*X$14</f>
        <v>2395392627.9149685</v>
      </c>
    </row>
    <row r="202" spans="3:11" x14ac:dyDescent="0.25">
      <c r="C202" s="7" t="s">
        <v>106</v>
      </c>
      <c r="D202" s="8">
        <f>D201+(R$13/R$12)</f>
        <v>3.8800000000000089E-3</v>
      </c>
      <c r="E202" s="68" t="str">
        <f t="shared" si="6"/>
        <v>B</v>
      </c>
      <c r="F202" s="8">
        <f t="shared" si="7"/>
        <v>2.0000000000000002E-5</v>
      </c>
      <c r="G202" s="8">
        <f>R$10*(LN(F202/R$6)/LN(R$5/R$6))</f>
        <v>1.4952513282864971E+25</v>
      </c>
      <c r="H202" s="9">
        <f>(R$9*R$11)/(2*PI()*F202)</f>
        <v>1499.991571031763</v>
      </c>
      <c r="I202" s="6">
        <f>(SIN(RADIANS(X$11))*X$9*H202+(G202/X$10))*X$12</f>
        <v>7186177883.7449055</v>
      </c>
      <c r="J202" s="6">
        <f>(SIN(RADIANS(X$11))*X$9*H202+(G202/X$10))*X$13</f>
        <v>1197696313.9574842</v>
      </c>
      <c r="K202" s="6">
        <f>(SIN(RADIANS(X$11))*X$9*H202+(G202/X$10))*X$14</f>
        <v>2395392627.9149685</v>
      </c>
    </row>
    <row r="203" spans="3:11" x14ac:dyDescent="0.25">
      <c r="C203" s="7" t="s">
        <v>106</v>
      </c>
      <c r="D203" s="8">
        <f>D202+(R$13/R$12)</f>
        <v>3.9000000000000089E-3</v>
      </c>
      <c r="E203" s="68" t="str">
        <f t="shared" si="6"/>
        <v>B</v>
      </c>
      <c r="F203" s="8">
        <f t="shared" si="7"/>
        <v>2.0000000000000002E-5</v>
      </c>
      <c r="G203" s="8">
        <f>R$10*(LN(F203/R$6)/LN(R$5/R$6))</f>
        <v>1.4952513282864971E+25</v>
      </c>
      <c r="H203" s="9">
        <f>(R$9*R$11)/(2*PI()*F203)</f>
        <v>1499.991571031763</v>
      </c>
      <c r="I203" s="6">
        <f>(SIN(RADIANS(X$11))*X$9*H203+(G203/X$10))*X$12</f>
        <v>7186177883.7449055</v>
      </c>
      <c r="J203" s="6">
        <f>(SIN(RADIANS(X$11))*X$9*H203+(G203/X$10))*X$13</f>
        <v>1197696313.9574842</v>
      </c>
      <c r="K203" s="6">
        <f>(SIN(RADIANS(X$11))*X$9*H203+(G203/X$10))*X$14</f>
        <v>2395392627.9149685</v>
      </c>
    </row>
    <row r="204" spans="3:11" x14ac:dyDescent="0.25">
      <c r="C204" s="7" t="s">
        <v>106</v>
      </c>
      <c r="D204" s="8">
        <f>D203+(R$13/R$12)</f>
        <v>3.9200000000000085E-3</v>
      </c>
      <c r="E204" s="68" t="str">
        <f t="shared" si="6"/>
        <v>B</v>
      </c>
      <c r="F204" s="8">
        <f t="shared" si="7"/>
        <v>2.0000000000000002E-5</v>
      </c>
      <c r="G204" s="8">
        <f>R$10*(LN(F204/R$6)/LN(R$5/R$6))</f>
        <v>1.4952513282864971E+25</v>
      </c>
      <c r="H204" s="9">
        <f>(R$9*R$11)/(2*PI()*F204)</f>
        <v>1499.991571031763</v>
      </c>
      <c r="I204" s="6">
        <f>(SIN(RADIANS(X$11))*X$9*H204+(G204/X$10))*X$12</f>
        <v>7186177883.7449055</v>
      </c>
      <c r="J204" s="6">
        <f>(SIN(RADIANS(X$11))*X$9*H204+(G204/X$10))*X$13</f>
        <v>1197696313.9574842</v>
      </c>
      <c r="K204" s="6">
        <f>(SIN(RADIANS(X$11))*X$9*H204+(G204/X$10))*X$14</f>
        <v>2395392627.9149685</v>
      </c>
    </row>
    <row r="205" spans="3:11" x14ac:dyDescent="0.25">
      <c r="C205" s="7" t="s">
        <v>106</v>
      </c>
      <c r="D205" s="8">
        <f>D204+(R$13/R$12)</f>
        <v>3.9400000000000086E-3</v>
      </c>
      <c r="E205" s="68" t="str">
        <f t="shared" si="6"/>
        <v>B</v>
      </c>
      <c r="F205" s="8">
        <f t="shared" si="7"/>
        <v>2.0000000000000002E-5</v>
      </c>
      <c r="G205" s="8">
        <f>R$10*(LN(F205/R$6)/LN(R$5/R$6))</f>
        <v>1.4952513282864971E+25</v>
      </c>
      <c r="H205" s="9">
        <f>(R$9*R$11)/(2*PI()*F205)</f>
        <v>1499.991571031763</v>
      </c>
      <c r="I205" s="6">
        <f>(SIN(RADIANS(X$11))*X$9*H205+(G205/X$10))*X$12</f>
        <v>7186177883.7449055</v>
      </c>
      <c r="J205" s="6">
        <f>(SIN(RADIANS(X$11))*X$9*H205+(G205/X$10))*X$13</f>
        <v>1197696313.9574842</v>
      </c>
      <c r="K205" s="6">
        <f>(SIN(RADIANS(X$11))*X$9*H205+(G205/X$10))*X$14</f>
        <v>2395392627.9149685</v>
      </c>
    </row>
    <row r="206" spans="3:11" x14ac:dyDescent="0.25">
      <c r="C206" s="7" t="s">
        <v>106</v>
      </c>
      <c r="D206" s="8">
        <f>D205+(R$13/R$12)</f>
        <v>3.9600000000000087E-3</v>
      </c>
      <c r="E206" s="68" t="str">
        <f t="shared" si="6"/>
        <v>B</v>
      </c>
      <c r="F206" s="8">
        <f t="shared" si="7"/>
        <v>2.0000000000000002E-5</v>
      </c>
      <c r="G206" s="8">
        <f>R$10*(LN(F206/R$6)/LN(R$5/R$6))</f>
        <v>1.4952513282864971E+25</v>
      </c>
      <c r="H206" s="9">
        <f>(R$9*R$11)/(2*PI()*F206)</f>
        <v>1499.991571031763</v>
      </c>
      <c r="I206" s="6">
        <f>(SIN(RADIANS(X$11))*X$9*H206+(G206/X$10))*X$12</f>
        <v>7186177883.7449055</v>
      </c>
      <c r="J206" s="6">
        <f>(SIN(RADIANS(X$11))*X$9*H206+(G206/X$10))*X$13</f>
        <v>1197696313.9574842</v>
      </c>
      <c r="K206" s="6">
        <f>(SIN(RADIANS(X$11))*X$9*H206+(G206/X$10))*X$14</f>
        <v>2395392627.9149685</v>
      </c>
    </row>
    <row r="207" spans="3:11" x14ac:dyDescent="0.25">
      <c r="C207" s="7" t="s">
        <v>43</v>
      </c>
      <c r="D207" s="8">
        <f>D206+(R$13/R$12)</f>
        <v>3.9800000000000087E-3</v>
      </c>
      <c r="E207" s="68" t="str">
        <f t="shared" si="6"/>
        <v>B</v>
      </c>
      <c r="F207" s="8">
        <f t="shared" si="7"/>
        <v>2.0000000000000002E-5</v>
      </c>
      <c r="G207" s="8">
        <f>R$10*(LN(F207/R$6)/LN(R$5/R$6))</f>
        <v>1.4952513282864971E+25</v>
      </c>
      <c r="H207" s="9">
        <f>(R$9*R$11)/(2*PI()*F207)</f>
        <v>1499.991571031763</v>
      </c>
      <c r="I207" s="6">
        <f>(SIN(RADIANS(X$11))*X$9*H207+(G207/X$10))*X$12</f>
        <v>7186177883.7449055</v>
      </c>
      <c r="J207" s="6">
        <f>(SIN(RADIANS(X$11))*X$9*H207+(G207/X$10))*X$13</f>
        <v>1197696313.9574842</v>
      </c>
      <c r="K207" s="6">
        <f>(SIN(RADIANS(X$11))*X$9*H207+(G207/X$10))*X$14</f>
        <v>2395392627.9149685</v>
      </c>
    </row>
    <row r="208" spans="3:11" x14ac:dyDescent="0.25">
      <c r="C208" s="7" t="s">
        <v>5</v>
      </c>
      <c r="D208" s="8">
        <f>D207+(R$13/R$12)</f>
        <v>4.0000000000000088E-3</v>
      </c>
      <c r="E208" s="68" t="str">
        <f t="shared" si="6"/>
        <v>C</v>
      </c>
      <c r="F208" s="8">
        <v>2.0000000000000002E-5</v>
      </c>
      <c r="G208" s="8">
        <f>R$10*(LN(F208/R$6)/LN(R$5/R$6))</f>
        <v>1.4952513282864971E+25</v>
      </c>
      <c r="H208" s="9">
        <f>(R$9*R$11)/(2*PI()*F208)</f>
        <v>1499.991571031763</v>
      </c>
      <c r="I208" s="6">
        <f>(SIN(RADIANS(X$11))*X$9*H208+(G208/X$10))*X$12</f>
        <v>7186177883.7449055</v>
      </c>
      <c r="J208" s="6">
        <f>(SIN(RADIANS(X$11))*X$9*H208+(G208/X$10))*X$13</f>
        <v>1197696313.9574842</v>
      </c>
      <c r="K208" s="6">
        <f>(SIN(RADIANS(X$11))*X$9*H208+(G208/X$10))*X$14</f>
        <v>2395392627.9149685</v>
      </c>
    </row>
    <row r="209" spans="3:11" x14ac:dyDescent="0.25">
      <c r="C209" s="7" t="s">
        <v>5</v>
      </c>
      <c r="D209" s="8">
        <f>D208+(R$13/R$12)</f>
        <v>4.0200000000000088E-3</v>
      </c>
      <c r="E209" s="68" t="str">
        <f t="shared" si="6"/>
        <v>C</v>
      </c>
      <c r="F209" s="8">
        <f t="shared" si="7"/>
        <v>2.0000000000008726E-5</v>
      </c>
      <c r="G209" s="8">
        <f>R$10*(LN(F209/R$6)/LN(R$5/R$6))</f>
        <v>1.495251328286367E+25</v>
      </c>
      <c r="H209" s="9">
        <f>(R$9*R$11)/(2*PI()*F209)</f>
        <v>1499.9915710311088</v>
      </c>
      <c r="I209" s="6">
        <f>(SIN(RADIANS(X$11))*X$9*H209+(G209/X$10))*X$12</f>
        <v>7186177883.7442799</v>
      </c>
      <c r="J209" s="6">
        <f>(SIN(RADIANS(X$11))*X$9*H209+(G209/X$10))*X$13</f>
        <v>1197696313.9573801</v>
      </c>
      <c r="K209" s="6">
        <f>(SIN(RADIANS(X$11))*X$9*H209+(G209/X$10))*X$14</f>
        <v>2395392627.9147601</v>
      </c>
    </row>
    <row r="210" spans="3:11" x14ac:dyDescent="0.25">
      <c r="C210" s="7" t="s">
        <v>5</v>
      </c>
      <c r="D210" s="8">
        <f>D209+(R$13/R$12)</f>
        <v>4.0400000000000089E-3</v>
      </c>
      <c r="E210" s="68" t="str">
        <f t="shared" si="6"/>
        <v>C</v>
      </c>
      <c r="F210" s="8">
        <f t="shared" si="7"/>
        <v>4.0000000000008779E-5</v>
      </c>
      <c r="G210" s="8">
        <f>R$10*(LN(F210/R$6)/LN(R$5/R$6))</f>
        <v>1.2884054531433208E+25</v>
      </c>
      <c r="H210" s="9">
        <f>(R$9*R$11)/(2*PI()*F210)</f>
        <v>749.99578551571699</v>
      </c>
      <c r="I210" s="6">
        <f>(SIN(RADIANS(X$11))*X$9*H210+(G210/X$10))*X$12</f>
        <v>6192076607.8067989</v>
      </c>
      <c r="J210" s="6">
        <f>(SIN(RADIANS(X$11))*X$9*H210+(G210/X$10))*X$13</f>
        <v>1032012767.9677999</v>
      </c>
      <c r="K210" s="6">
        <f>(SIN(RADIANS(X$11))*X$9*H210+(G210/X$10))*X$14</f>
        <v>2064025535.9355998</v>
      </c>
    </row>
    <row r="211" spans="3:11" x14ac:dyDescent="0.25">
      <c r="C211" s="7" t="s">
        <v>5</v>
      </c>
      <c r="D211" s="8">
        <f>D210+(R$13/R$12)</f>
        <v>4.0600000000000089E-3</v>
      </c>
      <c r="E211" s="68" t="str">
        <f t="shared" si="6"/>
        <v>C</v>
      </c>
      <c r="F211" s="8">
        <f t="shared" si="7"/>
        <v>6.0000000000008831E-5</v>
      </c>
      <c r="G211" s="8">
        <f>R$10*(LN(F211/R$6)/LN(R$5/R$6))</f>
        <v>1.1674083727557724E+25</v>
      </c>
      <c r="H211" s="9">
        <f>(R$9*R$11)/(2*PI()*F211)</f>
        <v>499.99719034384748</v>
      </c>
      <c r="I211" s="6">
        <f>(SIN(RADIANS(X$11))*X$9*H211+(G211/X$10))*X$12</f>
        <v>5610564639.464241</v>
      </c>
      <c r="J211" s="6">
        <f>(SIN(RADIANS(X$11))*X$9*H211+(G211/X$10))*X$13</f>
        <v>935094106.57737362</v>
      </c>
      <c r="K211" s="6">
        <f>(SIN(RADIANS(X$11))*X$9*H211+(G211/X$10))*X$14</f>
        <v>1870188213.1547472</v>
      </c>
    </row>
    <row r="212" spans="3:11" x14ac:dyDescent="0.25">
      <c r="C212" s="7" t="s">
        <v>5</v>
      </c>
      <c r="D212" s="8">
        <f>D211+(R$13/R$12)</f>
        <v>4.080000000000009E-3</v>
      </c>
      <c r="E212" s="68" t="str">
        <f t="shared" si="6"/>
        <v>C</v>
      </c>
      <c r="F212" s="8">
        <f t="shared" si="7"/>
        <v>8.0000000000008883E-5</v>
      </c>
      <c r="G212" s="8">
        <f>R$10*(LN(F212/R$6)/LN(R$5/R$6))</f>
        <v>1.0815595780002424E+25</v>
      </c>
      <c r="H212" s="9">
        <f>(R$9*R$11)/(2*PI()*F212)</f>
        <v>374.99789275789919</v>
      </c>
      <c r="I212" s="6">
        <f>(SIN(RADIANS(X$11))*X$9*H212+(G212/X$10))*X$12</f>
        <v>5197975331.8691645</v>
      </c>
      <c r="J212" s="6">
        <f>(SIN(RADIANS(X$11))*X$9*H212+(G212/X$10))*X$13</f>
        <v>866329221.97819412</v>
      </c>
      <c r="K212" s="6">
        <f>(SIN(RADIANS(X$11))*X$9*H212+(G212/X$10))*X$14</f>
        <v>1732658443.9563882</v>
      </c>
    </row>
    <row r="213" spans="3:11" x14ac:dyDescent="0.25">
      <c r="C213" s="7" t="s">
        <v>5</v>
      </c>
      <c r="D213" s="8">
        <f>D212+(R$13/R$12)</f>
        <v>4.100000000000009E-3</v>
      </c>
      <c r="E213" s="68" t="str">
        <f t="shared" si="6"/>
        <v>C</v>
      </c>
      <c r="F213" s="8">
        <f t="shared" si="7"/>
        <v>1.0000000000000894E-4</v>
      </c>
      <c r="G213" s="8">
        <f>R$10*(LN(F213/R$6)/LN(R$5/R$6))</f>
        <v>1.014970079480118E+25</v>
      </c>
      <c r="H213" s="9">
        <f>(R$9*R$11)/(2*PI()*F213)</f>
        <v>299.9983142063258</v>
      </c>
      <c r="I213" s="6">
        <f>(SIN(RADIANS(X$11))*X$9*H213+(G213/X$10))*X$12</f>
        <v>4877946201.9814472</v>
      </c>
      <c r="J213" s="6">
        <f>(SIN(RADIANS(X$11))*X$9*H213+(G213/X$10))*X$13</f>
        <v>812991033.66357446</v>
      </c>
      <c r="K213" s="6">
        <f>(SIN(RADIANS(X$11))*X$9*H213+(G213/X$10))*X$14</f>
        <v>1625982067.3271489</v>
      </c>
    </row>
    <row r="214" spans="3:11" x14ac:dyDescent="0.25">
      <c r="C214" s="7" t="s">
        <v>5</v>
      </c>
      <c r="D214" s="8">
        <f>D213+(R$13/R$12)</f>
        <v>4.1200000000000091E-3</v>
      </c>
      <c r="E214" s="68" t="str">
        <f t="shared" si="6"/>
        <v>C</v>
      </c>
      <c r="F214" s="8">
        <f t="shared" si="7"/>
        <v>1.2000000000000899E-4</v>
      </c>
      <c r="G214" s="8">
        <f>R$10*(LN(F214/R$6)/LN(R$5/R$6))</f>
        <v>9.6056249761268314E+24</v>
      </c>
      <c r="H214" s="9">
        <f>(R$9*R$11)/(2*PI()*F214)</f>
        <v>249.99859517194179</v>
      </c>
      <c r="I214" s="6">
        <f>(SIN(RADIANS(X$11))*X$9*H214+(G214/X$10))*X$12</f>
        <v>4616463363.5265551</v>
      </c>
      <c r="J214" s="6">
        <f>(SIN(RADIANS(X$11))*X$9*H214+(G214/X$10))*X$13</f>
        <v>769410560.58775914</v>
      </c>
      <c r="K214" s="6">
        <f>(SIN(RADIANS(X$11))*X$9*H214+(G214/X$10))*X$14</f>
        <v>1538821121.1755183</v>
      </c>
    </row>
    <row r="215" spans="3:11" x14ac:dyDescent="0.25">
      <c r="C215" s="7" t="s">
        <v>5</v>
      </c>
      <c r="D215" s="8">
        <f>D214+(R$13/R$12)</f>
        <v>4.1400000000000091E-3</v>
      </c>
      <c r="E215" s="68" t="str">
        <f t="shared" si="6"/>
        <v>C</v>
      </c>
      <c r="F215" s="8">
        <f t="shared" si="7"/>
        <v>1.4000000000000904E-4</v>
      </c>
      <c r="G215" s="8">
        <f>R$10*(LN(F215/R$6)/LN(R$5/R$6))</f>
        <v>9.1456154259615307E+24</v>
      </c>
      <c r="H215" s="9">
        <f>(R$9*R$11)/(2*PI()*F215)</f>
        <v>214.2845101473809</v>
      </c>
      <c r="I215" s="6">
        <f>(SIN(RADIANS(X$11))*X$9*H215+(G215/X$10))*X$12</f>
        <v>4395382773.7171116</v>
      </c>
      <c r="J215" s="6">
        <f>(SIN(RADIANS(X$11))*X$9*H215+(G215/X$10))*X$13</f>
        <v>732563795.61951852</v>
      </c>
      <c r="K215" s="6">
        <f>(SIN(RADIANS(X$11))*X$9*H215+(G215/X$10))*X$14</f>
        <v>1465127591.239037</v>
      </c>
    </row>
    <row r="216" spans="3:11" x14ac:dyDescent="0.25">
      <c r="C216" s="7" t="s">
        <v>5</v>
      </c>
      <c r="D216" s="8">
        <f>D215+(R$13/R$12)</f>
        <v>4.1600000000000092E-3</v>
      </c>
      <c r="E216" s="68" t="str">
        <f t="shared" si="6"/>
        <v>C</v>
      </c>
      <c r="F216" s="8">
        <f t="shared" si="7"/>
        <v>1.6000000000000909E-4</v>
      </c>
      <c r="G216" s="8">
        <f>R$10*(LN(F216/R$6)/LN(R$5/R$6))</f>
        <v>8.7471370285714776E+24</v>
      </c>
      <c r="H216" s="9">
        <f>(R$9*R$11)/(2*PI()*F216)</f>
        <v>187.49894637895974</v>
      </c>
      <c r="I216" s="6">
        <f>(SIN(RADIANS(X$11))*X$9*H216+(G216/X$10))*X$12</f>
        <v>4203874055.9314518</v>
      </c>
      <c r="J216" s="6">
        <f>(SIN(RADIANS(X$11))*X$9*H216+(G216/X$10))*X$13</f>
        <v>700645675.98857534</v>
      </c>
      <c r="K216" s="6">
        <f>(SIN(RADIANS(X$11))*X$9*H216+(G216/X$10))*X$14</f>
        <v>1401291351.9771507</v>
      </c>
    </row>
    <row r="217" spans="3:11" x14ac:dyDescent="0.25">
      <c r="C217" s="7" t="s">
        <v>5</v>
      </c>
      <c r="D217" s="8">
        <f>D216+(R$13/R$12)</f>
        <v>4.1800000000000092E-3</v>
      </c>
      <c r="E217" s="68" t="str">
        <f t="shared" si="6"/>
        <v>C</v>
      </c>
      <c r="F217" s="8">
        <f t="shared" si="7"/>
        <v>1.8000000000000915E-4</v>
      </c>
      <c r="G217" s="8">
        <f>R$10*(LN(F217/R$6)/LN(R$5/R$6))</f>
        <v>8.3956541722512014E+24</v>
      </c>
      <c r="H217" s="9">
        <f>(R$9*R$11)/(2*PI()*F217)</f>
        <v>166.66573011463188</v>
      </c>
      <c r="I217" s="6">
        <f>(SIN(RADIANS(X$11))*X$9*H217+(G217/X$10))*X$12</f>
        <v>4034951395.1839271</v>
      </c>
      <c r="J217" s="6">
        <f>(SIN(RADIANS(X$11))*X$9*H217+(G217/X$10))*X$13</f>
        <v>672491899.19732118</v>
      </c>
      <c r="K217" s="6">
        <f>(SIN(RADIANS(X$11))*X$9*H217+(G217/X$10))*X$14</f>
        <v>1344983798.3946424</v>
      </c>
    </row>
    <row r="218" spans="3:11" x14ac:dyDescent="0.25">
      <c r="C218" s="7" t="s">
        <v>5</v>
      </c>
      <c r="D218" s="8">
        <f>D217+(R$13/R$12)</f>
        <v>4.2000000000000093E-3</v>
      </c>
      <c r="E218" s="68" t="str">
        <f t="shared" si="6"/>
        <v>C</v>
      </c>
      <c r="F218" s="8">
        <f t="shared" si="7"/>
        <v>2.000000000000092E-4</v>
      </c>
      <c r="G218" s="8">
        <f>R$10*(LN(F218/R$6)/LN(R$5/R$6))</f>
        <v>8.0812420433701998E+24</v>
      </c>
      <c r="H218" s="9">
        <f>(R$9*R$11)/(2*PI()*F218)</f>
        <v>149.99915710316941</v>
      </c>
      <c r="I218" s="6">
        <f>(SIN(RADIANS(X$11))*X$9*H218+(G218/X$10))*X$12</f>
        <v>3883844926.0437179</v>
      </c>
      <c r="J218" s="6">
        <f>(SIN(RADIANS(X$11))*X$9*H218+(G218/X$10))*X$13</f>
        <v>647307487.67395294</v>
      </c>
      <c r="K218" s="6">
        <f>(SIN(RADIANS(X$11))*X$9*H218+(G218/X$10))*X$14</f>
        <v>1294614975.3479059</v>
      </c>
    </row>
    <row r="219" spans="3:11" x14ac:dyDescent="0.25">
      <c r="C219" s="7" t="s">
        <v>5</v>
      </c>
      <c r="D219" s="8">
        <f>D218+(R$13/R$12)</f>
        <v>4.2200000000000093E-3</v>
      </c>
      <c r="E219" s="68" t="str">
        <f t="shared" si="6"/>
        <v>C</v>
      </c>
      <c r="F219" s="8">
        <f t="shared" si="7"/>
        <v>2.2000000000000925E-4</v>
      </c>
      <c r="G219" s="8">
        <f>R$10*(LN(F219/R$6)/LN(R$5/R$6))</f>
        <v>7.7968216763170435E+24</v>
      </c>
      <c r="H219" s="9">
        <f>(R$9*R$11)/(2*PI()*F219)</f>
        <v>136.36287009379092</v>
      </c>
      <c r="I219" s="6">
        <f>(SIN(RADIANS(X$11))*X$9*H219+(G219/X$10))*X$12</f>
        <v>3747152497.6379709</v>
      </c>
      <c r="J219" s="6">
        <f>(SIN(RADIANS(X$11))*X$9*H219+(G219/X$10))*X$13</f>
        <v>624525416.27299523</v>
      </c>
      <c r="K219" s="6">
        <f>(SIN(RADIANS(X$11))*X$9*H219+(G219/X$10))*X$14</f>
        <v>1249050832.5459905</v>
      </c>
    </row>
    <row r="220" spans="3:11" x14ac:dyDescent="0.25">
      <c r="C220" s="7" t="s">
        <v>5</v>
      </c>
      <c r="D220" s="8">
        <f>D219+(R$13/R$12)</f>
        <v>4.2400000000000094E-3</v>
      </c>
      <c r="E220" s="68" t="str">
        <f t="shared" si="6"/>
        <v>C</v>
      </c>
      <c r="F220" s="8">
        <f t="shared" si="7"/>
        <v>2.400000000000093E-4</v>
      </c>
      <c r="G220" s="8">
        <f>R$10*(LN(F220/R$6)/LN(R$5/R$6))</f>
        <v>7.5371662246958282E+24</v>
      </c>
      <c r="H220" s="9">
        <f>(R$9*R$11)/(2*PI()*F220)</f>
        <v>124.99929758597543</v>
      </c>
      <c r="I220" s="6">
        <f>(SIN(RADIANS(X$11))*X$9*H220+(G220/X$10))*X$12</f>
        <v>3622362087.5888147</v>
      </c>
      <c r="J220" s="6">
        <f>(SIN(RADIANS(X$11))*X$9*H220+(G220/X$10))*X$13</f>
        <v>603727014.59813583</v>
      </c>
      <c r="K220" s="6">
        <f>(SIN(RADIANS(X$11))*X$9*H220+(G220/X$10))*X$14</f>
        <v>1207454029.1962717</v>
      </c>
    </row>
    <row r="221" spans="3:11" x14ac:dyDescent="0.25">
      <c r="C221" s="7" t="s">
        <v>5</v>
      </c>
      <c r="D221" s="8">
        <f>D220+(R$13/R$12)</f>
        <v>4.2600000000000094E-3</v>
      </c>
      <c r="E221" s="68" t="str">
        <f t="shared" si="6"/>
        <v>C</v>
      </c>
      <c r="F221" s="8">
        <f t="shared" si="7"/>
        <v>2.6000000000000936E-4</v>
      </c>
      <c r="G221" s="8">
        <f>R$10*(LN(F221/R$6)/LN(R$5/R$6))</f>
        <v>7.298306363732659E+24</v>
      </c>
      <c r="H221" s="9">
        <f>(R$9*R$11)/(2*PI()*F221)</f>
        <v>115.38396700243916</v>
      </c>
      <c r="I221" s="6">
        <f>(SIN(RADIANS(X$11))*X$9*H221+(G221/X$10))*X$12</f>
        <v>3507566038.4099154</v>
      </c>
      <c r="J221" s="6">
        <f>(SIN(RADIANS(X$11))*X$9*H221+(G221/X$10))*X$13</f>
        <v>584594339.73498595</v>
      </c>
      <c r="K221" s="6">
        <f>(SIN(RADIANS(X$11))*X$9*H221+(G221/X$10))*X$14</f>
        <v>1169188679.4699719</v>
      </c>
    </row>
    <row r="222" spans="3:11" x14ac:dyDescent="0.25">
      <c r="C222" s="7" t="s">
        <v>5</v>
      </c>
      <c r="D222" s="8">
        <f>D221+(R$13/R$12)</f>
        <v>4.2800000000000095E-3</v>
      </c>
      <c r="E222" s="68" t="str">
        <f t="shared" si="6"/>
        <v>C</v>
      </c>
      <c r="F222" s="8">
        <f t="shared" si="7"/>
        <v>2.8000000000000941E-4</v>
      </c>
      <c r="G222" s="8">
        <f>R$10*(LN(F222/R$6)/LN(R$5/R$6))</f>
        <v>7.0771566745305135E+24</v>
      </c>
      <c r="H222" s="9">
        <f>(R$9*R$11)/(2*PI()*F222)</f>
        <v>107.14225507369378</v>
      </c>
      <c r="I222" s="6">
        <f>(SIN(RADIANS(X$11))*X$9*H222+(G222/X$10))*X$12</f>
        <v>3401281497.7793646</v>
      </c>
      <c r="J222" s="6">
        <f>(SIN(RADIANS(X$11))*X$9*H222+(G222/X$10))*X$13</f>
        <v>566880249.62989414</v>
      </c>
      <c r="K222" s="6">
        <f>(SIN(RADIANS(X$11))*X$9*H222+(G222/X$10))*X$14</f>
        <v>1133760499.2597883</v>
      </c>
    </row>
    <row r="223" spans="3:11" x14ac:dyDescent="0.25">
      <c r="C223" s="7" t="s">
        <v>5</v>
      </c>
      <c r="D223" s="8">
        <f>D222+(R$13/R$12)</f>
        <v>4.3000000000000095E-3</v>
      </c>
      <c r="E223" s="68" t="str">
        <f t="shared" si="6"/>
        <v>C</v>
      </c>
      <c r="F223" s="8">
        <f t="shared" si="7"/>
        <v>3.0000000000000946E-4</v>
      </c>
      <c r="G223" s="8">
        <f>R$10*(LN(F223/R$6)/LN(R$5/R$6))</f>
        <v>6.8712712394945408E+24</v>
      </c>
      <c r="H223" s="9">
        <f>(R$9*R$11)/(2*PI()*F223)</f>
        <v>99.99943806878106</v>
      </c>
      <c r="I223" s="6">
        <f>(SIN(RADIANS(X$11))*X$9*H223+(G223/X$10))*X$12</f>
        <v>3302332957.701076</v>
      </c>
      <c r="J223" s="6">
        <f>(SIN(RADIANS(X$11))*X$9*H223+(G223/X$10))*X$13</f>
        <v>550388826.28351271</v>
      </c>
      <c r="K223" s="6">
        <f>(SIN(RADIANS(X$11))*X$9*H223+(G223/X$10))*X$14</f>
        <v>1100777652.5670254</v>
      </c>
    </row>
    <row r="224" spans="3:11" x14ac:dyDescent="0.25">
      <c r="C224" s="7" t="s">
        <v>5</v>
      </c>
      <c r="D224" s="8">
        <f>D223+(R$13/R$12)</f>
        <v>4.3200000000000096E-3</v>
      </c>
      <c r="E224" s="68" t="str">
        <f t="shared" si="6"/>
        <v>C</v>
      </c>
      <c r="F224" s="8">
        <f t="shared" si="7"/>
        <v>3.2000000000000951E-4</v>
      </c>
      <c r="G224" s="8">
        <f>R$10*(LN(F224/R$6)/LN(R$5/R$6))</f>
        <v>6.6786782771404487E+24</v>
      </c>
      <c r="H224" s="9">
        <f>(R$9*R$11)/(2*PI()*F224)</f>
        <v>93.749473189482416</v>
      </c>
      <c r="I224" s="6">
        <f>(SIN(RADIANS(X$11))*X$9*H224+(G224/X$10))*X$12</f>
        <v>3209772779.9936991</v>
      </c>
      <c r="J224" s="6">
        <f>(SIN(RADIANS(X$11))*X$9*H224+(G224/X$10))*X$13</f>
        <v>534962129.99894989</v>
      </c>
      <c r="K224" s="6">
        <f>(SIN(RADIANS(X$11))*X$9*H224+(G224/X$10))*X$14</f>
        <v>1069924259.9978998</v>
      </c>
    </row>
    <row r="225" spans="3:11" x14ac:dyDescent="0.25">
      <c r="C225" s="7" t="s">
        <v>5</v>
      </c>
      <c r="D225" s="8">
        <f>D224+(R$13/R$12)</f>
        <v>4.3400000000000096E-3</v>
      </c>
      <c r="E225" s="68" t="str">
        <f t="shared" si="6"/>
        <v>C</v>
      </c>
      <c r="F225" s="8">
        <f t="shared" si="7"/>
        <v>3.4000000000000957E-4</v>
      </c>
      <c r="G225" s="8">
        <f>R$10*(LN(F225/R$6)/LN(R$5/R$6))</f>
        <v>6.4977649977311591E+24</v>
      </c>
      <c r="H225" s="9">
        <f>(R$9*R$11)/(2*PI()*F225)</f>
        <v>88.23479829598358</v>
      </c>
      <c r="I225" s="6">
        <f>(SIN(RADIANS(X$11))*X$9*H225+(G225/X$10))*X$12</f>
        <v>3122825857.9095945</v>
      </c>
      <c r="J225" s="6">
        <f>(SIN(RADIANS(X$11))*X$9*H225+(G225/X$10))*X$13</f>
        <v>520470976.3182658</v>
      </c>
      <c r="K225" s="6">
        <f>(SIN(RADIANS(X$11))*X$9*H225+(G225/X$10))*X$14</f>
        <v>1040941952.6365316</v>
      </c>
    </row>
    <row r="226" spans="3:11" x14ac:dyDescent="0.25">
      <c r="C226" s="7" t="s">
        <v>5</v>
      </c>
      <c r="D226" s="8">
        <f>D225+(R$13/R$12)</f>
        <v>4.3600000000000097E-3</v>
      </c>
      <c r="E226" s="68" t="str">
        <f t="shared" si="6"/>
        <v>C</v>
      </c>
      <c r="F226" s="8">
        <f t="shared" si="7"/>
        <v>3.6000000000000962E-4</v>
      </c>
      <c r="G226" s="8">
        <f>R$10*(LN(F226/R$6)/LN(R$5/R$6))</f>
        <v>6.3271954208201638E+24</v>
      </c>
      <c r="H226" s="9">
        <f>(R$9*R$11)/(2*PI()*F226)</f>
        <v>83.332865057317946</v>
      </c>
      <c r="I226" s="6">
        <f>(SIN(RADIANS(X$11))*X$9*H226+(G226/X$10))*X$12</f>
        <v>3040850119.2461705</v>
      </c>
      <c r="J226" s="6">
        <f>(SIN(RADIANS(X$11))*X$9*H226+(G226/X$10))*X$13</f>
        <v>506808353.20769513</v>
      </c>
      <c r="K226" s="6">
        <f>(SIN(RADIANS(X$11))*X$9*H226+(G226/X$10))*X$14</f>
        <v>1013616706.4153903</v>
      </c>
    </row>
    <row r="227" spans="3:11" x14ac:dyDescent="0.25">
      <c r="C227" s="7" t="s">
        <v>5</v>
      </c>
      <c r="D227" s="8">
        <f>D226+(R$13/R$12)</f>
        <v>4.3800000000000098E-3</v>
      </c>
      <c r="E227" s="68" t="str">
        <f t="shared" si="6"/>
        <v>C</v>
      </c>
      <c r="F227" s="8">
        <f t="shared" si="7"/>
        <v>3.8000000000000967E-4</v>
      </c>
      <c r="G227" s="8">
        <f>R$10*(LN(F227/R$6)/LN(R$5/R$6))</f>
        <v>6.1658504422375244E+24</v>
      </c>
      <c r="H227" s="9">
        <f>(R$9*R$11)/(2*PI()*F227)</f>
        <v>78.946924791143431</v>
      </c>
      <c r="I227" s="6">
        <f>(SIN(RADIANS(X$11))*X$9*H227+(G227/X$10))*X$12</f>
        <v>2963307722.5393538</v>
      </c>
      <c r="J227" s="6">
        <f>(SIN(RADIANS(X$11))*X$9*H227+(G227/X$10))*X$13</f>
        <v>493884620.4232257</v>
      </c>
      <c r="K227" s="6">
        <f>(SIN(RADIANS(X$11))*X$9*H227+(G227/X$10))*X$14</f>
        <v>987769240.8464514</v>
      </c>
    </row>
    <row r="228" spans="3:11" x14ac:dyDescent="0.25">
      <c r="C228" s="7" t="s">
        <v>5</v>
      </c>
      <c r="D228" s="8">
        <f>D227+(R$13/R$12)</f>
        <v>4.4000000000000098E-3</v>
      </c>
      <c r="E228" s="68" t="str">
        <f t="shared" si="6"/>
        <v>C</v>
      </c>
      <c r="F228" s="8">
        <f t="shared" si="7"/>
        <v>4.0000000000000972E-4</v>
      </c>
      <c r="G228" s="8">
        <f>R$10*(LN(F228/R$6)/LN(R$5/R$6))</f>
        <v>6.0127832919391558E+24</v>
      </c>
      <c r="H228" s="9">
        <f>(R$9*R$11)/(2*PI()*F228)</f>
        <v>74.999578551586339</v>
      </c>
      <c r="I228" s="6">
        <f>(SIN(RADIANS(X$11))*X$9*H228+(G228/X$10))*X$12</f>
        <v>2889743650.105958</v>
      </c>
      <c r="J228" s="6">
        <f>(SIN(RADIANS(X$11))*X$9*H228+(G228/X$10))*X$13</f>
        <v>481623941.68432635</v>
      </c>
      <c r="K228" s="6">
        <f>(SIN(RADIANS(X$11))*X$9*H228+(G228/X$10))*X$14</f>
        <v>963247883.3686527</v>
      </c>
    </row>
    <row r="229" spans="3:11" x14ac:dyDescent="0.25">
      <c r="C229" s="7" t="s">
        <v>5</v>
      </c>
      <c r="D229" s="8">
        <f>D228+(R$13/R$12)</f>
        <v>4.4200000000000099E-3</v>
      </c>
      <c r="E229" s="68" t="str">
        <f t="shared" si="6"/>
        <v>C</v>
      </c>
      <c r="F229" s="8">
        <f t="shared" si="7"/>
        <v>4.2000000000000978E-4</v>
      </c>
      <c r="G229" s="8">
        <f>R$10*(LN(F229/R$6)/LN(R$5/R$6))</f>
        <v>5.8671858706548427E+24</v>
      </c>
      <c r="H229" s="9">
        <f>(R$9*R$11)/(2*PI()*F229)</f>
        <v>71.428170049129918</v>
      </c>
      <c r="I229" s="6">
        <f>(SIN(RADIANS(X$11))*X$9*H229+(G229/X$10))*X$12</f>
        <v>2819769529.436717</v>
      </c>
      <c r="J229" s="6">
        <f>(SIN(RADIANS(X$11))*X$9*H229+(G229/X$10))*X$13</f>
        <v>469961588.23945284</v>
      </c>
      <c r="K229" s="6">
        <f>(SIN(RADIANS(X$11))*X$9*H229+(G229/X$10))*X$14</f>
        <v>939923176.47890568</v>
      </c>
    </row>
    <row r="230" spans="3:11" x14ac:dyDescent="0.25">
      <c r="C230" s="7" t="s">
        <v>5</v>
      </c>
      <c r="D230" s="8">
        <f>D229+(R$13/R$12)</f>
        <v>4.4400000000000099E-3</v>
      </c>
      <c r="E230" s="68" t="str">
        <f t="shared" si="6"/>
        <v>C</v>
      </c>
      <c r="F230" s="8">
        <f t="shared" si="7"/>
        <v>4.4000000000000983E-4</v>
      </c>
      <c r="G230" s="8">
        <f>R$10*(LN(F230/R$6)/LN(R$5/R$6))</f>
        <v>5.728362924885993E+24</v>
      </c>
      <c r="H230" s="9">
        <f>(R$9*R$11)/(2*PI()*F230)</f>
        <v>68.181435046896809</v>
      </c>
      <c r="I230" s="6">
        <f>(SIN(RADIANS(X$11))*X$9*H230+(G230/X$10))*X$12</f>
        <v>2753051221.7002082</v>
      </c>
      <c r="J230" s="6">
        <f>(SIN(RADIANS(X$11))*X$9*H230+(G230/X$10))*X$13</f>
        <v>458841870.28336805</v>
      </c>
      <c r="K230" s="6">
        <f>(SIN(RADIANS(X$11))*X$9*H230+(G230/X$10))*X$14</f>
        <v>917683740.5667361</v>
      </c>
    </row>
    <row r="231" spans="3:11" x14ac:dyDescent="0.25">
      <c r="C231" s="7" t="s">
        <v>5</v>
      </c>
      <c r="D231" s="8">
        <f>D230+(R$13/R$12)</f>
        <v>4.46000000000001E-3</v>
      </c>
      <c r="E231" s="68" t="str">
        <f t="shared" si="6"/>
        <v>C</v>
      </c>
      <c r="F231" s="8">
        <f t="shared" si="7"/>
        <v>4.6000000000000988E-4</v>
      </c>
      <c r="G231" s="8">
        <f>R$10*(LN(F231/R$6)/LN(R$5/R$6))</f>
        <v>5.595711967217955E+24</v>
      </c>
      <c r="H231" s="9">
        <f>(R$9*R$11)/(2*PI()*F231)</f>
        <v>65.21702482746656</v>
      </c>
      <c r="I231" s="6">
        <f>(SIN(RADIANS(X$11))*X$9*H231+(G231/X$10))*X$12</f>
        <v>2689299171.4449492</v>
      </c>
      <c r="J231" s="6">
        <f>(SIN(RADIANS(X$11))*X$9*H231+(G231/X$10))*X$13</f>
        <v>448216528.57415825</v>
      </c>
      <c r="K231" s="6">
        <f>(SIN(RADIANS(X$11))*X$9*H231+(G231/X$10))*X$14</f>
        <v>896433057.1483165</v>
      </c>
    </row>
    <row r="232" spans="3:11" x14ac:dyDescent="0.25">
      <c r="C232" s="7" t="s">
        <v>5</v>
      </c>
      <c r="D232" s="8">
        <f>D231+(R$13/R$12)</f>
        <v>4.48000000000001E-3</v>
      </c>
      <c r="E232" s="68" t="str">
        <f t="shared" si="6"/>
        <v>C</v>
      </c>
      <c r="F232" s="8">
        <f t="shared" si="7"/>
        <v>4.8000000000000993E-4</v>
      </c>
      <c r="G232" s="8">
        <f>R$10*(LN(F232/R$6)/LN(R$5/R$6))</f>
        <v>5.4687074732647746E+24</v>
      </c>
      <c r="H232" s="9">
        <f>(R$9*R$11)/(2*PI()*F232)</f>
        <v>62.499648792988836</v>
      </c>
      <c r="I232" s="6">
        <f>(SIN(RADIANS(X$11))*X$9*H232+(G232/X$10))*X$12</f>
        <v>2628260811.6510506</v>
      </c>
      <c r="J232" s="6">
        <f>(SIN(RADIANS(X$11))*X$9*H232+(G232/X$10))*X$13</f>
        <v>438043468.60850841</v>
      </c>
      <c r="K232" s="6">
        <f>(SIN(RADIANS(X$11))*X$9*H232+(G232/X$10))*X$14</f>
        <v>876086937.21701682</v>
      </c>
    </row>
    <row r="233" spans="3:11" x14ac:dyDescent="0.25">
      <c r="C233" s="7" t="s">
        <v>5</v>
      </c>
      <c r="D233" s="8">
        <f>D232+(R$13/R$12)</f>
        <v>4.5000000000000101E-3</v>
      </c>
      <c r="E233" s="68" t="str">
        <f t="shared" si="6"/>
        <v>C</v>
      </c>
      <c r="F233" s="8">
        <f t="shared" si="7"/>
        <v>5.0000000000000999E-4</v>
      </c>
      <c r="G233" s="8">
        <f>R$10*(LN(F233/R$6)/LN(R$5/R$6))</f>
        <v>5.3468883067378598E+24</v>
      </c>
      <c r="H233" s="9">
        <f>(R$9*R$11)/(2*PI()*F233)</f>
        <v>59.999662841269334</v>
      </c>
      <c r="I233" s="6">
        <f>(SIN(RADIANS(X$11))*X$9*H233+(G233/X$10))*X$12</f>
        <v>2569714520.2182155</v>
      </c>
      <c r="J233" s="6">
        <f>(SIN(RADIANS(X$11))*X$9*H233+(G233/X$10))*X$13</f>
        <v>428285753.36970258</v>
      </c>
      <c r="K233" s="6">
        <f>(SIN(RADIANS(X$11))*X$9*H233+(G233/X$10))*X$14</f>
        <v>856571506.73940516</v>
      </c>
    </row>
    <row r="234" spans="3:11" x14ac:dyDescent="0.25">
      <c r="C234" s="7" t="s">
        <v>5</v>
      </c>
      <c r="D234" s="8">
        <f>D233+(R$13/R$12)</f>
        <v>4.5200000000000101E-3</v>
      </c>
      <c r="E234" s="68" t="str">
        <f t="shared" si="6"/>
        <v>C</v>
      </c>
      <c r="F234" s="8">
        <f t="shared" si="7"/>
        <v>5.2000000000001004E-4</v>
      </c>
      <c r="G234" s="8">
        <f>R$10*(LN(F234/R$6)/LN(R$5/R$6))</f>
        <v>5.2298476123015989E+24</v>
      </c>
      <c r="H234" s="9">
        <f>(R$9*R$11)/(2*PI()*F234)</f>
        <v>57.691983501220548</v>
      </c>
      <c r="I234" s="6">
        <f>(SIN(RADIANS(X$11))*X$9*H234+(G234/X$10))*X$12</f>
        <v>2513464762.4721479</v>
      </c>
      <c r="J234" s="6">
        <f>(SIN(RADIANS(X$11))*X$9*H234+(G234/X$10))*X$13</f>
        <v>418910793.74535805</v>
      </c>
      <c r="K234" s="6">
        <f>(SIN(RADIANS(X$11))*X$9*H234+(G234/X$10))*X$14</f>
        <v>837821587.4907161</v>
      </c>
    </row>
    <row r="235" spans="3:11" x14ac:dyDescent="0.25">
      <c r="C235" s="7" t="s">
        <v>5</v>
      </c>
      <c r="D235" s="8">
        <f>D234+(R$13/R$12)</f>
        <v>4.5400000000000102E-3</v>
      </c>
      <c r="E235" s="68" t="str">
        <f t="shared" si="6"/>
        <v>C</v>
      </c>
      <c r="F235" s="8">
        <f t="shared" si="7"/>
        <v>5.4000000000001009E-4</v>
      </c>
      <c r="G235" s="8">
        <f>R$10*(LN(F235/R$6)/LN(R$5/R$6))</f>
        <v>5.1172246169444854E+24</v>
      </c>
      <c r="H235" s="9">
        <f>(R$9*R$11)/(2*PI()*F235)</f>
        <v>55.555243371545743</v>
      </c>
      <c r="I235" s="6">
        <f>(SIN(RADIANS(X$11))*X$9*H235+(G235/X$10))*X$12</f>
        <v>2459338150.9035196</v>
      </c>
      <c r="J235" s="6">
        <f>(SIN(RADIANS(X$11))*X$9*H235+(G235/X$10))*X$13</f>
        <v>409889691.81725329</v>
      </c>
      <c r="K235" s="6">
        <f>(SIN(RADIANS(X$11))*X$9*H235+(G235/X$10))*X$14</f>
        <v>819779383.63450658</v>
      </c>
    </row>
    <row r="236" spans="3:11" x14ac:dyDescent="0.25">
      <c r="C236" s="7" t="s">
        <v>5</v>
      </c>
      <c r="D236" s="8">
        <f>D235+(R$13/R$12)</f>
        <v>4.5600000000000102E-3</v>
      </c>
      <c r="E236" s="68" t="str">
        <f t="shared" si="6"/>
        <v>C</v>
      </c>
      <c r="F236" s="8">
        <f t="shared" si="7"/>
        <v>5.6000000000001014E-4</v>
      </c>
      <c r="G236" s="8">
        <f>R$10*(LN(F236/R$6)/LN(R$5/R$6))</f>
        <v>5.0086979230994513E+24</v>
      </c>
      <c r="H236" s="9">
        <f>(R$9*R$11)/(2*PI()*F236)</f>
        <v>53.571127536847719</v>
      </c>
      <c r="I236" s="6">
        <f>(SIN(RADIANS(X$11))*X$9*H236+(G236/X$10))*X$12</f>
        <v>2407180221.8415956</v>
      </c>
      <c r="J236" s="6">
        <f>(SIN(RADIANS(X$11))*X$9*H236+(G236/X$10))*X$13</f>
        <v>401196703.640266</v>
      </c>
      <c r="K236" s="6">
        <f>(SIN(RADIANS(X$11))*X$9*H236+(G236/X$10))*X$14</f>
        <v>802393407.280532</v>
      </c>
    </row>
    <row r="237" spans="3:11" x14ac:dyDescent="0.25">
      <c r="C237" s="7" t="s">
        <v>5</v>
      </c>
      <c r="D237" s="8">
        <f>D236+(R$13/R$12)</f>
        <v>4.5800000000000103E-3</v>
      </c>
      <c r="E237" s="68" t="str">
        <f t="shared" si="6"/>
        <v>C</v>
      </c>
      <c r="F237" s="8">
        <f t="shared" si="7"/>
        <v>5.8000000000001019E-4</v>
      </c>
      <c r="G237" s="8">
        <f>R$10*(LN(F237/R$6)/LN(R$5/R$6))</f>
        <v>4.9039799792072877E+24</v>
      </c>
      <c r="H237" s="9">
        <f>(R$9*R$11)/(2*PI()*F237)</f>
        <v>51.723847276956441</v>
      </c>
      <c r="I237" s="6">
        <f>(SIN(RADIANS(X$11))*X$9*H237+(G237/X$10))*X$12</f>
        <v>2356852778.0070224</v>
      </c>
      <c r="J237" s="6">
        <f>(SIN(RADIANS(X$11))*X$9*H237+(G237/X$10))*X$13</f>
        <v>392808796.33450377</v>
      </c>
      <c r="K237" s="6">
        <f>(SIN(RADIANS(X$11))*X$9*H237+(G237/X$10))*X$14</f>
        <v>785617592.66900754</v>
      </c>
    </row>
    <row r="238" spans="3:11" x14ac:dyDescent="0.25">
      <c r="C238" s="7" t="s">
        <v>5</v>
      </c>
      <c r="D238" s="8">
        <f>D237+(R$13/R$12)</f>
        <v>4.6000000000000103E-3</v>
      </c>
      <c r="E238" s="68" t="str">
        <f t="shared" si="6"/>
        <v>C</v>
      </c>
      <c r="F238" s="8">
        <f t="shared" si="7"/>
        <v>6.0000000000001025E-4</v>
      </c>
      <c r="G238" s="8">
        <f>R$10*(LN(F238/R$6)/LN(R$5/R$6))</f>
        <v>4.8028124880634753E+24</v>
      </c>
      <c r="H238" s="9">
        <f>(R$9*R$11)/(2*PI()*F238)</f>
        <v>49.999719034391248</v>
      </c>
      <c r="I238" s="6">
        <f>(SIN(RADIANS(X$11))*X$9*H238+(G238/X$10))*X$12</f>
        <v>2308231681.7633061</v>
      </c>
      <c r="J238" s="6">
        <f>(SIN(RADIANS(X$11))*X$9*H238+(G238/X$10))*X$13</f>
        <v>384705280.2938844</v>
      </c>
      <c r="K238" s="6">
        <f>(SIN(RADIANS(X$11))*X$9*H238+(G238/X$10))*X$14</f>
        <v>769410560.58776879</v>
      </c>
    </row>
    <row r="239" spans="3:11" x14ac:dyDescent="0.25">
      <c r="C239" s="7" t="s">
        <v>5</v>
      </c>
      <c r="D239" s="8">
        <f>D238+(R$13/R$12)</f>
        <v>4.6200000000000104E-3</v>
      </c>
      <c r="E239" s="68" t="str">
        <f t="shared" si="6"/>
        <v>C</v>
      </c>
      <c r="F239" s="8">
        <f t="shared" si="7"/>
        <v>6.200000000000103E-4</v>
      </c>
      <c r="G239" s="8">
        <f>R$10*(LN(F239/R$6)/LN(R$5/R$6))</f>
        <v>4.7049625683374809E+24</v>
      </c>
      <c r="H239" s="9">
        <f>(R$9*R$11)/(2*PI()*F239)</f>
        <v>48.386824871991557</v>
      </c>
      <c r="I239" s="6">
        <f>(SIN(RADIANS(X$11))*X$9*H239+(G239/X$10))*X$12</f>
        <v>2261205010.3429933</v>
      </c>
      <c r="J239" s="6">
        <f>(SIN(RADIANS(X$11))*X$9*H239+(G239/X$10))*X$13</f>
        <v>376867501.72383219</v>
      </c>
      <c r="K239" s="6">
        <f>(SIN(RADIANS(X$11))*X$9*H239+(G239/X$10))*X$14</f>
        <v>753735003.44766438</v>
      </c>
    </row>
    <row r="240" spans="3:11" x14ac:dyDescent="0.25">
      <c r="C240" s="7" t="s">
        <v>5</v>
      </c>
      <c r="D240" s="8">
        <f>D239+(R$13/R$12)</f>
        <v>4.6400000000000104E-3</v>
      </c>
      <c r="E240" s="68" t="str">
        <f t="shared" si="6"/>
        <v>C</v>
      </c>
      <c r="F240" s="8">
        <f t="shared" si="7"/>
        <v>6.4000000000001035E-4</v>
      </c>
      <c r="G240" s="8">
        <f>R$10*(LN(F240/R$6)/LN(R$5/R$6))</f>
        <v>4.61021952570938E+24</v>
      </c>
      <c r="H240" s="9">
        <f>(R$9*R$11)/(2*PI()*F240)</f>
        <v>46.874736594741847</v>
      </c>
      <c r="I240" s="6">
        <f>(SIN(RADIANS(X$11))*X$9*H240+(G240/X$10))*X$12</f>
        <v>2215671504.0559278</v>
      </c>
      <c r="J240" s="6">
        <f>(SIN(RADIANS(X$11))*X$9*H240+(G240/X$10))*X$13</f>
        <v>369278584.00932133</v>
      </c>
      <c r="K240" s="6">
        <f>(SIN(RADIANS(X$11))*X$9*H240+(G240/X$10))*X$14</f>
        <v>738557168.01864266</v>
      </c>
    </row>
    <row r="241" spans="3:11" x14ac:dyDescent="0.25">
      <c r="C241" s="7" t="s">
        <v>5</v>
      </c>
      <c r="D241" s="8">
        <f>D240+(R$13/R$12)</f>
        <v>4.6600000000000105E-3</v>
      </c>
      <c r="E241" s="68" t="str">
        <f t="shared" si="6"/>
        <v>C</v>
      </c>
      <c r="F241" s="8">
        <f t="shared" si="7"/>
        <v>6.600000000000104E-4</v>
      </c>
      <c r="G241" s="8">
        <f>R$10*(LN(F241/R$6)/LN(R$5/R$6))</f>
        <v>4.5183921210103114E+24</v>
      </c>
      <c r="H241" s="9">
        <f>(R$9*R$11)/(2*PI()*F241)</f>
        <v>45.45429003126484</v>
      </c>
      <c r="I241" s="6">
        <f>(SIN(RADIANS(X$11))*X$9*H241+(G241/X$10))*X$12</f>
        <v>2171539253.3575554</v>
      </c>
      <c r="J241" s="6">
        <f>(SIN(RADIANS(X$11))*X$9*H241+(G241/X$10))*X$13</f>
        <v>361923208.89292598</v>
      </c>
      <c r="K241" s="6">
        <f>(SIN(RADIANS(X$11))*X$9*H241+(G241/X$10))*X$14</f>
        <v>723846417.78585196</v>
      </c>
    </row>
    <row r="242" spans="3:11" x14ac:dyDescent="0.25">
      <c r="C242" s="7" t="s">
        <v>5</v>
      </c>
      <c r="D242" s="8">
        <f>D241+(R$13/R$12)</f>
        <v>4.6800000000000105E-3</v>
      </c>
      <c r="E242" s="68" t="str">
        <f t="shared" si="6"/>
        <v>C</v>
      </c>
      <c r="F242" s="8">
        <f t="shared" si="7"/>
        <v>6.8000000000001046E-4</v>
      </c>
      <c r="G242" s="8">
        <f>R$10*(LN(F242/R$6)/LN(R$5/R$6))</f>
        <v>4.4293062463000888E+24</v>
      </c>
      <c r="H242" s="9">
        <f>(R$9*R$11)/(2*PI()*F242)</f>
        <v>44.117399147992359</v>
      </c>
      <c r="I242" s="6">
        <f>(SIN(RADIANS(X$11))*X$9*H242+(G242/X$10))*X$12</f>
        <v>2128724581.9718225</v>
      </c>
      <c r="J242" s="6">
        <f>(SIN(RADIANS(X$11))*X$9*H242+(G242/X$10))*X$13</f>
        <v>354787430.32863712</v>
      </c>
      <c r="K242" s="6">
        <f>(SIN(RADIANS(X$11))*X$9*H242+(G242/X$10))*X$14</f>
        <v>709574860.65727425</v>
      </c>
    </row>
    <row r="243" spans="3:11" x14ac:dyDescent="0.25">
      <c r="C243" s="7" t="s">
        <v>5</v>
      </c>
      <c r="D243" s="8">
        <f>D242+(R$13/R$12)</f>
        <v>4.7000000000000106E-3</v>
      </c>
      <c r="E243" s="68" t="str">
        <f t="shared" si="6"/>
        <v>C</v>
      </c>
      <c r="F243" s="8">
        <f t="shared" si="7"/>
        <v>7.0000000000001051E-4</v>
      </c>
      <c r="G243" s="8">
        <f>R$10*(LN(F243/R$6)/LN(R$5/R$6))</f>
        <v>4.342802937898152E+24</v>
      </c>
      <c r="H243" s="9">
        <f>(R$9*R$11)/(2*PI()*F243)</f>
        <v>42.856902029478306</v>
      </c>
      <c r="I243" s="6">
        <f>(SIN(RADIANS(X$11))*X$9*H243+(G243/X$10))*X$12</f>
        <v>2087151091.9538517</v>
      </c>
      <c r="J243" s="6">
        <f>(SIN(RADIANS(X$11))*X$9*H243+(G243/X$10))*X$13</f>
        <v>347858515.32564199</v>
      </c>
      <c r="K243" s="6">
        <f>(SIN(RADIANS(X$11))*X$9*H243+(G243/X$10))*X$14</f>
        <v>695717030.65128398</v>
      </c>
    </row>
    <row r="244" spans="3:11" x14ac:dyDescent="0.25">
      <c r="C244" s="7" t="s">
        <v>5</v>
      </c>
      <c r="D244" s="8">
        <f>D243+(R$13/R$12)</f>
        <v>4.7200000000000106E-3</v>
      </c>
      <c r="E244" s="68" t="str">
        <f t="shared" si="6"/>
        <v>C</v>
      </c>
      <c r="F244" s="8">
        <f t="shared" si="7"/>
        <v>7.2000000000001056E-4</v>
      </c>
      <c r="G244" s="8">
        <f>R$10*(LN(F244/R$6)/LN(R$5/R$6))</f>
        <v>4.2587366693890903E+24</v>
      </c>
      <c r="H244" s="9">
        <f>(R$9*R$11)/(2*PI()*F244)</f>
        <v>41.666432528659477</v>
      </c>
      <c r="I244" s="6">
        <f>(SIN(RADIANS(X$11))*X$9*H244+(G244/X$10))*X$12</f>
        <v>2046748843.3083968</v>
      </c>
      <c r="J244" s="6">
        <f>(SIN(RADIANS(X$11))*X$9*H244+(G244/X$10))*X$13</f>
        <v>341124807.21806616</v>
      </c>
      <c r="K244" s="6">
        <f>(SIN(RADIANS(X$11))*X$9*H244+(G244/X$10))*X$14</f>
        <v>682249614.43613231</v>
      </c>
    </row>
    <row r="245" spans="3:11" x14ac:dyDescent="0.25">
      <c r="C245" s="7" t="s">
        <v>5</v>
      </c>
      <c r="D245" s="8">
        <f>D244+(R$13/R$12)</f>
        <v>4.7400000000000107E-3</v>
      </c>
      <c r="E245" s="68" t="str">
        <f t="shared" si="6"/>
        <v>C</v>
      </c>
      <c r="F245" s="8">
        <f t="shared" si="7"/>
        <v>7.4000000000001061E-4</v>
      </c>
      <c r="G245" s="8">
        <f>R$10*(LN(F245/R$6)/LN(R$5/R$6))</f>
        <v>4.176973878557485E+24</v>
      </c>
      <c r="H245" s="9">
        <f>(R$9*R$11)/(2*PI()*F245)</f>
        <v>40.540312730587608</v>
      </c>
      <c r="I245" s="6">
        <f>(SIN(RADIANS(X$11))*X$9*H245+(G245/X$10))*X$12</f>
        <v>2007453646.0347271</v>
      </c>
      <c r="J245" s="6">
        <f>(SIN(RADIANS(X$11))*X$9*H245+(G245/X$10))*X$13</f>
        <v>334575607.67245454</v>
      </c>
      <c r="K245" s="6">
        <f>(SIN(RADIANS(X$11))*X$9*H245+(G245/X$10))*X$14</f>
        <v>669151215.34490907</v>
      </c>
    </row>
    <row r="246" spans="3:11" x14ac:dyDescent="0.25">
      <c r="C246" s="7" t="s">
        <v>5</v>
      </c>
      <c r="D246" s="8">
        <f>D245+(R$13/R$12)</f>
        <v>4.7600000000000108E-3</v>
      </c>
      <c r="E246" s="68" t="str">
        <f t="shared" si="6"/>
        <v>C</v>
      </c>
      <c r="F246" s="8">
        <f t="shared" si="7"/>
        <v>7.6000000000001067E-4</v>
      </c>
      <c r="G246" s="8">
        <f>R$10*(LN(F246/R$6)/LN(R$5/R$6))</f>
        <v>4.0973916908064482E+24</v>
      </c>
      <c r="H246" s="9">
        <f>(R$9*R$11)/(2*PI()*F246)</f>
        <v>39.473462395572163</v>
      </c>
      <c r="I246" s="6">
        <f>(SIN(RADIANS(X$11))*X$9*H246+(G246/X$10))*X$12</f>
        <v>1969206446.6015787</v>
      </c>
      <c r="J246" s="6">
        <f>(SIN(RADIANS(X$11))*X$9*H246+(G246/X$10))*X$13</f>
        <v>328201074.43359649</v>
      </c>
      <c r="K246" s="6">
        <f>(SIN(RADIANS(X$11))*X$9*H246+(G246/X$10))*X$14</f>
        <v>656402148.86719298</v>
      </c>
    </row>
    <row r="247" spans="3:11" x14ac:dyDescent="0.25">
      <c r="C247" s="7" t="s">
        <v>5</v>
      </c>
      <c r="D247" s="8">
        <f>D246+(R$13/R$12)</f>
        <v>4.7800000000000108E-3</v>
      </c>
      <c r="E247" s="68" t="str">
        <f t="shared" si="6"/>
        <v>C</v>
      </c>
      <c r="F247" s="8">
        <f t="shared" si="7"/>
        <v>7.8000000000001072E-4</v>
      </c>
      <c r="G247" s="8">
        <f>R$10*(LN(F247/R$6)/LN(R$5/R$6))</f>
        <v>4.0198768084259135E+24</v>
      </c>
      <c r="H247" s="9">
        <f>(R$9*R$11)/(2*PI()*F247)</f>
        <v>38.461322334147248</v>
      </c>
      <c r="I247" s="6">
        <f>(SIN(RADIANS(X$11))*X$9*H247+(G247/X$10))*X$12</f>
        <v>1931952794.1294937</v>
      </c>
      <c r="J247" s="6">
        <f>(SIN(RADIANS(X$11))*X$9*H247+(G247/X$10))*X$13</f>
        <v>321992132.35491562</v>
      </c>
      <c r="K247" s="6">
        <f>(SIN(RADIANS(X$11))*X$9*H247+(G247/X$10))*X$14</f>
        <v>643984264.70983124</v>
      </c>
    </row>
    <row r="248" spans="3:11" x14ac:dyDescent="0.25">
      <c r="C248" s="7" t="s">
        <v>5</v>
      </c>
      <c r="D248" s="8">
        <f>D247+(R$13/R$12)</f>
        <v>4.8000000000000109E-3</v>
      </c>
      <c r="E248" s="68" t="str">
        <f t="shared" si="6"/>
        <v>C</v>
      </c>
      <c r="F248" s="8">
        <f t="shared" si="7"/>
        <v>8.0000000000001077E-4</v>
      </c>
      <c r="G248" s="8">
        <f>R$10*(LN(F248/R$6)/LN(R$5/R$6))</f>
        <v>3.9443245405080791E+24</v>
      </c>
      <c r="H248" s="9">
        <f>(R$9*R$11)/(2*PI()*F248)</f>
        <v>37.499789275793574</v>
      </c>
      <c r="I248" s="6">
        <f>(SIN(RADIANS(X$11))*X$9*H248+(G248/X$10))*X$12</f>
        <v>1895642374.1681826</v>
      </c>
      <c r="J248" s="6">
        <f>(SIN(RADIANS(X$11))*X$9*H248+(G248/X$10))*X$13</f>
        <v>315940395.69469714</v>
      </c>
      <c r="K248" s="6">
        <f>(SIN(RADIANS(X$11))*X$9*H248+(G248/X$10))*X$14</f>
        <v>631880791.38939428</v>
      </c>
    </row>
    <row r="249" spans="3:11" x14ac:dyDescent="0.25">
      <c r="C249" s="7" t="s">
        <v>5</v>
      </c>
      <c r="D249" s="8">
        <f>D248+(R$13/R$12)</f>
        <v>4.8200000000000109E-3</v>
      </c>
      <c r="E249" s="68" t="str">
        <f t="shared" si="6"/>
        <v>C</v>
      </c>
      <c r="F249" s="8">
        <f t="shared" si="7"/>
        <v>8.2000000000001082E-4</v>
      </c>
      <c r="G249" s="8">
        <f>R$10*(LN(F249/R$6)/LN(R$5/R$6))</f>
        <v>3.8706379526653785E+24</v>
      </c>
      <c r="H249" s="9">
        <f>(R$9*R$11)/(2*PI()*F249)</f>
        <v>36.585160269066911</v>
      </c>
      <c r="I249" s="6">
        <f>(SIN(RADIANS(X$11))*X$9*H249+(G249/X$10))*X$12</f>
        <v>1860228600.0509808</v>
      </c>
      <c r="J249" s="6">
        <f>(SIN(RADIANS(X$11))*X$9*H249+(G249/X$10))*X$13</f>
        <v>310038100.00849682</v>
      </c>
      <c r="K249" s="6">
        <f>(SIN(RADIANS(X$11))*X$9*H249+(G249/X$10))*X$14</f>
        <v>620076200.01699364</v>
      </c>
    </row>
    <row r="250" spans="3:11" x14ac:dyDescent="0.25">
      <c r="C250" s="7" t="s">
        <v>5</v>
      </c>
      <c r="D250" s="8">
        <f>D249+(R$13/R$12)</f>
        <v>4.840000000000011E-3</v>
      </c>
      <c r="E250" s="68" t="str">
        <f t="shared" si="6"/>
        <v>C</v>
      </c>
      <c r="F250" s="8">
        <f t="shared" si="7"/>
        <v>8.4000000000001088E-4</v>
      </c>
      <c r="G250" s="8">
        <f>R$10*(LN(F250/R$6)/LN(R$5/R$6))</f>
        <v>3.7987271192237654E+24</v>
      </c>
      <c r="H250" s="9">
        <f>(R$9*R$11)/(2*PI()*F250)</f>
        <v>35.714085024565328</v>
      </c>
      <c r="I250" s="6">
        <f>(SIN(RADIANS(X$11))*X$9*H250+(G250/X$10))*X$12</f>
        <v>1825668253.4989414</v>
      </c>
      <c r="J250" s="6">
        <f>(SIN(RADIANS(X$11))*X$9*H250+(G250/X$10))*X$13</f>
        <v>304278042.24982357</v>
      </c>
      <c r="K250" s="6">
        <f>(SIN(RADIANS(X$11))*X$9*H250+(G250/X$10))*X$14</f>
        <v>608556084.49964714</v>
      </c>
    </row>
    <row r="251" spans="3:11" x14ac:dyDescent="0.25">
      <c r="C251" s="7" t="s">
        <v>5</v>
      </c>
      <c r="D251" s="8">
        <f>D250+(R$13/R$12)</f>
        <v>4.860000000000011E-3</v>
      </c>
      <c r="E251" s="68" t="str">
        <f t="shared" si="6"/>
        <v>C</v>
      </c>
      <c r="F251" s="8">
        <f t="shared" si="7"/>
        <v>8.6000000000001093E-4</v>
      </c>
      <c r="G251" s="8">
        <f>R$10*(LN(F251/R$6)/LN(R$5/R$6))</f>
        <v>3.7285084634192016E+24</v>
      </c>
      <c r="H251" s="9">
        <f>(R$9*R$11)/(2*PI()*F251)</f>
        <v>34.883524907714978</v>
      </c>
      <c r="I251" s="6">
        <f>(SIN(RADIANS(X$11))*X$9*H251+(G251/X$10))*X$12</f>
        <v>1791921167.519268</v>
      </c>
      <c r="J251" s="6">
        <f>(SIN(RADIANS(X$11))*X$9*H251+(G251/X$10))*X$13</f>
        <v>298653527.91987801</v>
      </c>
      <c r="K251" s="6">
        <f>(SIN(RADIANS(X$11))*X$9*H251+(G251/X$10))*X$14</f>
        <v>597307055.83975601</v>
      </c>
    </row>
    <row r="252" spans="3:11" x14ac:dyDescent="0.25">
      <c r="C252" s="7" t="s">
        <v>5</v>
      </c>
      <c r="D252" s="8">
        <f>D251+(R$13/R$12)</f>
        <v>4.8800000000000111E-3</v>
      </c>
      <c r="E252" s="68" t="str">
        <f t="shared" si="6"/>
        <v>C</v>
      </c>
      <c r="F252" s="8">
        <f t="shared" si="7"/>
        <v>8.8000000000001098E-4</v>
      </c>
      <c r="G252" s="8">
        <f>R$10*(LN(F252/R$6)/LN(R$5/R$6))</f>
        <v>3.6599041734549141E+24</v>
      </c>
      <c r="H252" s="9">
        <f>(R$9*R$11)/(2*PI()*F252)</f>
        <v>34.090717523448738</v>
      </c>
      <c r="I252" s="6">
        <f>(SIN(RADIANS(X$11))*X$9*H252+(G252/X$10))*X$12</f>
        <v>1758949945.7624316</v>
      </c>
      <c r="J252" s="6">
        <f>(SIN(RADIANS(X$11))*X$9*H252+(G252/X$10))*X$13</f>
        <v>293158324.2937386</v>
      </c>
      <c r="K252" s="6">
        <f>(SIN(RADIANS(X$11))*X$9*H252+(G252/X$10))*X$14</f>
        <v>586316648.58747721</v>
      </c>
    </row>
    <row r="253" spans="3:11" x14ac:dyDescent="0.25">
      <c r="C253" s="7" t="s">
        <v>5</v>
      </c>
      <c r="D253" s="8">
        <f>D252+(R$13/R$12)</f>
        <v>4.9000000000000111E-3</v>
      </c>
      <c r="E253" s="68" t="str">
        <f t="shared" si="6"/>
        <v>C</v>
      </c>
      <c r="F253" s="8">
        <f t="shared" si="7"/>
        <v>9.0000000000001103E-4</v>
      </c>
      <c r="G253" s="8">
        <f>R$10*(LN(F253/R$6)/LN(R$5/R$6))</f>
        <v>3.5928416841877889E+24</v>
      </c>
      <c r="H253" s="9">
        <f>(R$9*R$11)/(2*PI()*F253)</f>
        <v>33.333146022927664</v>
      </c>
      <c r="I253" s="6">
        <f>(SIN(RADIANS(X$11))*X$9*H253+(G253/X$10))*X$12</f>
        <v>1726719713.4206512</v>
      </c>
      <c r="J253" s="6">
        <f>(SIN(RADIANS(X$11))*X$9*H253+(G253/X$10))*X$13</f>
        <v>287786618.90344185</v>
      </c>
      <c r="K253" s="6">
        <f>(SIN(RADIANS(X$11))*X$9*H253+(G253/X$10))*X$14</f>
        <v>575573237.80688369</v>
      </c>
    </row>
    <row r="254" spans="3:11" x14ac:dyDescent="0.25">
      <c r="C254" s="7" t="s">
        <v>5</v>
      </c>
      <c r="D254" s="8">
        <f>D253+(R$13/R$12)</f>
        <v>4.9200000000000112E-3</v>
      </c>
      <c r="E254" s="68" t="str">
        <f t="shared" si="6"/>
        <v>C</v>
      </c>
      <c r="F254" s="8">
        <f t="shared" si="7"/>
        <v>9.2000000000001109E-4</v>
      </c>
      <c r="G254" s="8">
        <f>R$10*(LN(F254/R$6)/LN(R$5/R$6))</f>
        <v>3.5272532157868751E+24</v>
      </c>
      <c r="H254" s="9">
        <f>(R$9*R$11)/(2*PI()*F254)</f>
        <v>32.608512413733592</v>
      </c>
      <c r="I254" s="6">
        <f>(SIN(RADIANS(X$11))*X$9*H254+(G254/X$10))*X$12</f>
        <v>1695197895.5071721</v>
      </c>
      <c r="J254" s="6">
        <f>(SIN(RADIANS(X$11))*X$9*H254+(G254/X$10))*X$13</f>
        <v>282532982.58452868</v>
      </c>
      <c r="K254" s="6">
        <f>(SIN(RADIANS(X$11))*X$9*H254+(G254/X$10))*X$14</f>
        <v>565065965.16905737</v>
      </c>
    </row>
    <row r="255" spans="3:11" x14ac:dyDescent="0.25">
      <c r="C255" s="7" t="s">
        <v>5</v>
      </c>
      <c r="D255" s="8">
        <f>D254+(R$13/R$12)</f>
        <v>4.9400000000000112E-3</v>
      </c>
      <c r="E255" s="68" t="str">
        <f t="shared" si="6"/>
        <v>C</v>
      </c>
      <c r="F255" s="8">
        <f t="shared" si="7"/>
        <v>9.4000000000001114E-4</v>
      </c>
      <c r="G255" s="8">
        <f>R$10*(LN(F255/R$6)/LN(R$5/R$6))</f>
        <v>3.463075362010655E+24</v>
      </c>
      <c r="H255" s="9">
        <f>(R$9*R$11)/(2*PI()*F255)</f>
        <v>31.914714277271177</v>
      </c>
      <c r="I255" s="6">
        <f>(SIN(RADIANS(X$11))*X$9*H255+(G255/X$10))*X$12</f>
        <v>1664354018.9823205</v>
      </c>
      <c r="J255" s="6">
        <f>(SIN(RADIANS(X$11))*X$9*H255+(G255/X$10))*X$13</f>
        <v>277392336.49705344</v>
      </c>
      <c r="K255" s="6">
        <f>(SIN(RADIANS(X$11))*X$9*H255+(G255/X$10))*X$14</f>
        <v>554784672.99410689</v>
      </c>
    </row>
    <row r="256" spans="3:11" x14ac:dyDescent="0.25">
      <c r="C256" s="7" t="s">
        <v>5</v>
      </c>
      <c r="D256" s="8">
        <f>D255+(R$13/R$12)</f>
        <v>4.9600000000000113E-3</v>
      </c>
      <c r="E256" s="68" t="str">
        <f t="shared" si="6"/>
        <v>C</v>
      </c>
      <c r="F256" s="8">
        <f t="shared" si="7"/>
        <v>9.6000000000001119E-4</v>
      </c>
      <c r="G256" s="8">
        <f>R$10*(LN(F256/R$6)/LN(R$5/R$6))</f>
        <v>3.4002487218336925E+24</v>
      </c>
      <c r="H256" s="9">
        <f>(R$9*R$11)/(2*PI()*F256)</f>
        <v>31.249824396494702</v>
      </c>
      <c r="I256" s="6">
        <f>(SIN(RADIANS(X$11))*X$9*H256+(G256/X$10))*X$12</f>
        <v>1634159535.7132726</v>
      </c>
      <c r="J256" s="6">
        <f>(SIN(RADIANS(X$11))*X$9*H256+(G256/X$10))*X$13</f>
        <v>272359922.61887878</v>
      </c>
      <c r="K256" s="6">
        <f>(SIN(RADIANS(X$11))*X$9*H256+(G256/X$10))*X$14</f>
        <v>544719845.23775756</v>
      </c>
    </row>
    <row r="257" spans="3:11" x14ac:dyDescent="0.25">
      <c r="C257" s="7" t="s">
        <v>5</v>
      </c>
      <c r="D257" s="8">
        <f>D256+(R$13/R$12)</f>
        <v>4.9800000000000113E-3</v>
      </c>
      <c r="E257" s="68" t="str">
        <f t="shared" si="6"/>
        <v>C</v>
      </c>
      <c r="F257" s="8">
        <f t="shared" si="7"/>
        <v>9.8000000000001124E-4</v>
      </c>
      <c r="G257" s="8">
        <f>R$10*(LN(F257/R$6)/LN(R$5/R$6))</f>
        <v>3.3387175690584389E+24</v>
      </c>
      <c r="H257" s="9">
        <f>(R$9*R$11)/(2*PI()*F257)</f>
        <v>30.612072878198894</v>
      </c>
      <c r="I257" s="6">
        <f>(SIN(RADIANS(X$11))*X$9*H257+(G257/X$10))*X$12</f>
        <v>1604587663.6894858</v>
      </c>
      <c r="J257" s="6">
        <f>(SIN(RADIANS(X$11))*X$9*H257+(G257/X$10))*X$13</f>
        <v>267431277.28158095</v>
      </c>
      <c r="K257" s="6">
        <f>(SIN(RADIANS(X$11))*X$9*H257+(G257/X$10))*X$14</f>
        <v>534862554.56316191</v>
      </c>
    </row>
    <row r="258" spans="3:11" x14ac:dyDescent="0.25">
      <c r="C258" s="7" t="s">
        <v>5</v>
      </c>
      <c r="D258" s="8">
        <f>D257+(R$13/R$12)</f>
        <v>5.0000000000000114E-3</v>
      </c>
      <c r="E258" s="68" t="str">
        <f t="shared" si="6"/>
        <v>C</v>
      </c>
      <c r="F258" s="8">
        <f t="shared" si="7"/>
        <v>1.0000000000000113E-3</v>
      </c>
      <c r="G258" s="8">
        <f>R$10*(LN(F258/R$6)/LN(R$5/R$6))</f>
        <v>3.2784295553067771E+24</v>
      </c>
      <c r="H258" s="9">
        <f>(R$9*R$11)/(2*PI()*F258)</f>
        <v>29.999831420634926</v>
      </c>
      <c r="I258" s="6">
        <f>(SIN(RADIANS(X$11))*X$9*H258+(G258/X$10))*X$12</f>
        <v>1575613244.280437</v>
      </c>
      <c r="J258" s="6">
        <f>(SIN(RADIANS(X$11))*X$9*H258+(G258/X$10))*X$13</f>
        <v>262602207.38007283</v>
      </c>
      <c r="K258" s="6">
        <f>(SIN(RADIANS(X$11))*X$9*H258+(G258/X$10))*X$14</f>
        <v>525204414.76014566</v>
      </c>
    </row>
    <row r="259" spans="3:11" x14ac:dyDescent="0.25">
      <c r="C259" s="7" t="s">
        <v>5</v>
      </c>
      <c r="D259" s="8">
        <f>D258+(R$13/R$12)</f>
        <v>5.0200000000000114E-3</v>
      </c>
      <c r="E259" s="68" t="str">
        <f t="shared" si="6"/>
        <v>C</v>
      </c>
      <c r="F259" s="8">
        <f t="shared" si="7"/>
        <v>1.0200000000000113E-3</v>
      </c>
      <c r="G259" s="8">
        <f>R$10*(LN(F259/R$6)/LN(R$5/R$6))</f>
        <v>3.2193354424243991E+24</v>
      </c>
      <c r="H259" s="9">
        <f>(R$9*R$11)/(2*PI()*F259)</f>
        <v>29.411599431995029</v>
      </c>
      <c r="I259" s="6">
        <f>(SIN(RADIANS(X$11))*X$9*H259+(G259/X$10))*X$12</f>
        <v>1547212613.6291661</v>
      </c>
      <c r="J259" s="6">
        <f>(SIN(RADIANS(X$11))*X$9*H259+(G259/X$10))*X$13</f>
        <v>257868768.93819436</v>
      </c>
      <c r="K259" s="6">
        <f>(SIN(RADIANS(X$11))*X$9*H259+(G259/X$10))*X$14</f>
        <v>515737537.87638873</v>
      </c>
    </row>
    <row r="260" spans="3:11" x14ac:dyDescent="0.25">
      <c r="C260" s="7" t="s">
        <v>5</v>
      </c>
      <c r="D260" s="8">
        <f>D259+(R$13/R$12)</f>
        <v>5.0400000000000115E-3</v>
      </c>
      <c r="E260" s="68" t="str">
        <f t="shared" si="6"/>
        <v>C</v>
      </c>
      <c r="F260" s="8">
        <f t="shared" si="7"/>
        <v>1.0400000000000114E-3</v>
      </c>
      <c r="G260" s="8">
        <f>R$10*(LN(F260/R$6)/LN(R$5/R$6))</f>
        <v>3.1613888608705152E+24</v>
      </c>
      <c r="H260" s="9">
        <f>(R$9*R$11)/(2*PI()*F260)</f>
        <v>28.845991750610516</v>
      </c>
      <c r="I260" s="6">
        <f>(SIN(RADIANS(X$11))*X$9*H260+(G260/X$10))*X$12</f>
        <v>1519363486.5343695</v>
      </c>
      <c r="J260" s="6">
        <f>(SIN(RADIANS(X$11))*X$9*H260+(G260/X$10))*X$13</f>
        <v>253227247.75572827</v>
      </c>
      <c r="K260" s="6">
        <f>(SIN(RADIANS(X$11))*X$9*H260+(G260/X$10))*X$14</f>
        <v>506454495.51145655</v>
      </c>
    </row>
    <row r="261" spans="3:11" x14ac:dyDescent="0.25">
      <c r="C261" s="7" t="s">
        <v>5</v>
      </c>
      <c r="D261" s="8">
        <f>D260+(R$13/R$12)</f>
        <v>5.0600000000000115E-3</v>
      </c>
      <c r="E261" s="68" t="str">
        <f t="shared" si="6"/>
        <v>C</v>
      </c>
      <c r="F261" s="8">
        <f t="shared" si="7"/>
        <v>1.0600000000000115E-3</v>
      </c>
      <c r="G261" s="8">
        <f>R$10*(LN(F261/R$6)/LN(R$5/R$6))</f>
        <v>3.1045460911224365E+24</v>
      </c>
      <c r="H261" s="9">
        <f>(R$9*R$11)/(2*PI()*F261)</f>
        <v>28.30172775531598</v>
      </c>
      <c r="I261" s="6">
        <f>(SIN(RADIANS(X$11))*X$9*H261+(G261/X$10))*X$12</f>
        <v>1492044851.3934429</v>
      </c>
      <c r="J261" s="6">
        <f>(SIN(RADIANS(X$11))*X$9*H261+(G261/X$10))*X$13</f>
        <v>248674141.89890715</v>
      </c>
      <c r="K261" s="6">
        <f>(SIN(RADIANS(X$11))*X$9*H261+(G261/X$10))*X$14</f>
        <v>497348283.79781431</v>
      </c>
    </row>
    <row r="262" spans="3:11" x14ac:dyDescent="0.25">
      <c r="C262" s="7" t="s">
        <v>5</v>
      </c>
      <c r="D262" s="8">
        <f>D261+(R$13/R$12)</f>
        <v>5.0800000000000116E-3</v>
      </c>
      <c r="E262" s="68" t="str">
        <f t="shared" si="6"/>
        <v>C</v>
      </c>
      <c r="F262" s="8">
        <f t="shared" si="7"/>
        <v>1.0800000000000115E-3</v>
      </c>
      <c r="G262" s="8">
        <f>R$10*(LN(F262/R$6)/LN(R$5/R$6))</f>
        <v>3.0487658655134006E+24</v>
      </c>
      <c r="H262" s="9">
        <f>(R$9*R$11)/(2*PI()*F262)</f>
        <v>27.777621685773095</v>
      </c>
      <c r="I262" s="6">
        <f>(SIN(RADIANS(X$11))*X$9*H262+(G262/X$10))*X$12</f>
        <v>1465236874.9657402</v>
      </c>
      <c r="J262" s="6">
        <f>(SIN(RADIANS(X$11))*X$9*H262+(G262/X$10))*X$13</f>
        <v>244206145.82762337</v>
      </c>
      <c r="K262" s="6">
        <f>(SIN(RADIANS(X$11))*X$9*H262+(G262/X$10))*X$14</f>
        <v>488412291.65524673</v>
      </c>
    </row>
    <row r="263" spans="3:11" x14ac:dyDescent="0.25">
      <c r="C263" s="7" t="s">
        <v>5</v>
      </c>
      <c r="D263" s="8">
        <f>D262+(R$13/R$12)</f>
        <v>5.1000000000000116E-3</v>
      </c>
      <c r="E263" s="68" t="str">
        <f t="shared" si="6"/>
        <v>C</v>
      </c>
      <c r="F263" s="8">
        <f t="shared" si="7"/>
        <v>1.1000000000000116E-3</v>
      </c>
      <c r="G263" s="8">
        <f>R$10*(LN(F263/R$6)/LN(R$5/R$6))</f>
        <v>2.9940091882536111E+24</v>
      </c>
      <c r="H263" s="9">
        <f>(R$9*R$11)/(2*PI()*F263)</f>
        <v>27.272574018759041</v>
      </c>
      <c r="I263" s="6">
        <f>(SIN(RADIANS(X$11))*X$9*H263+(G263/X$10))*X$12</f>
        <v>1438920815.8746855</v>
      </c>
      <c r="J263" s="6">
        <f>(SIN(RADIANS(X$11))*X$9*H263+(G263/X$10))*X$13</f>
        <v>239820135.97911423</v>
      </c>
      <c r="K263" s="6">
        <f>(SIN(RADIANS(X$11))*X$9*H263+(G263/X$10))*X$14</f>
        <v>479640271.95822847</v>
      </c>
    </row>
    <row r="264" spans="3:11" x14ac:dyDescent="0.25">
      <c r="C264" s="7" t="s">
        <v>5</v>
      </c>
      <c r="D264" s="8">
        <f>D263+(R$13/R$12)</f>
        <v>5.1200000000000117E-3</v>
      </c>
      <c r="E264" s="68" t="str">
        <f t="shared" si="6"/>
        <v>C</v>
      </c>
      <c r="F264" s="8">
        <f t="shared" si="7"/>
        <v>1.1200000000000116E-3</v>
      </c>
      <c r="G264" s="8">
        <f>R$10*(LN(F264/R$6)/LN(R$5/R$6))</f>
        <v>2.940239171668366E+24</v>
      </c>
      <c r="H264" s="9">
        <f>(R$9*R$11)/(2*PI()*F264)</f>
        <v>26.785563768424066</v>
      </c>
      <c r="I264" s="6">
        <f>(SIN(RADIANS(X$11))*X$9*H264+(G264/X$10))*X$12</f>
        <v>1413078945.9038165</v>
      </c>
      <c r="J264" s="6">
        <f>(SIN(RADIANS(X$11))*X$9*H264+(G264/X$10))*X$13</f>
        <v>235513157.65063611</v>
      </c>
      <c r="K264" s="6">
        <f>(SIN(RADIANS(X$11))*X$9*H264+(G264/X$10))*X$14</f>
        <v>471026315.30127221</v>
      </c>
    </row>
    <row r="265" spans="3:11" x14ac:dyDescent="0.25">
      <c r="C265" s="7" t="s">
        <v>5</v>
      </c>
      <c r="D265" s="8">
        <f>D264+(R$13/R$12)</f>
        <v>5.1400000000000117E-3</v>
      </c>
      <c r="E265" s="68" t="str">
        <f t="shared" ref="E265:E308" si="8">IF(D265&lt;0.002,"A",IF(0.004&lt;D265,"C","B"))</f>
        <v>C</v>
      </c>
      <c r="F265" s="8">
        <f t="shared" ref="F265:F308" si="9">IF(E265="A",ABS(0.002-D265),IF(E265="B",0.00002,IF(E265="C",ABS(0.004-D265),FALSE)))</f>
        <v>1.1400000000000117E-3</v>
      </c>
      <c r="G265" s="8">
        <f>R$10*(LN(F265/R$6)/LN(R$5/R$6))</f>
        <v>2.887420886930758E+24</v>
      </c>
      <c r="H265" s="9">
        <f>(R$9*R$11)/(2*PI()*F265)</f>
        <v>26.315641597048209</v>
      </c>
      <c r="I265" s="6">
        <f>(SIN(RADIANS(X$11))*X$9*H265+(G265/X$10))*X$12</f>
        <v>1387694478.2589221</v>
      </c>
      <c r="J265" s="6">
        <f>(SIN(RADIANS(X$11))*X$9*H265+(G265/X$10))*X$13</f>
        <v>231282413.0431537</v>
      </c>
      <c r="K265" s="6">
        <f>(SIN(RADIANS(X$11))*X$9*H265+(G265/X$10))*X$14</f>
        <v>462564826.08630741</v>
      </c>
    </row>
    <row r="266" spans="3:11" x14ac:dyDescent="0.25">
      <c r="C266" s="7" t="s">
        <v>5</v>
      </c>
      <c r="D266" s="8">
        <f>D265+(R$13/R$12)</f>
        <v>5.1600000000000118E-3</v>
      </c>
      <c r="E266" s="68" t="str">
        <f t="shared" si="8"/>
        <v>C</v>
      </c>
      <c r="F266" s="8">
        <f t="shared" si="9"/>
        <v>1.1600000000000117E-3</v>
      </c>
      <c r="G266" s="8">
        <f>R$10*(LN(F266/R$6)/LN(R$5/R$6))</f>
        <v>2.8355212277762008E+24</v>
      </c>
      <c r="H266" s="9">
        <f>(R$9*R$11)/(2*PI()*F266)</f>
        <v>25.861923638478416</v>
      </c>
      <c r="I266" s="6">
        <f>(SIN(RADIANS(X$11))*X$9*H266+(G266/X$10))*X$12</f>
        <v>1362751502.069242</v>
      </c>
      <c r="J266" s="6">
        <f>(SIN(RADIANS(X$11))*X$9*H266+(G266/X$10))*X$13</f>
        <v>227125250.34487367</v>
      </c>
      <c r="K266" s="6">
        <f>(SIN(RADIANS(X$11))*X$9*H266+(G266/X$10))*X$14</f>
        <v>454250500.68974733</v>
      </c>
    </row>
    <row r="267" spans="3:11" x14ac:dyDescent="0.25">
      <c r="C267" s="7" t="s">
        <v>5</v>
      </c>
      <c r="D267" s="8">
        <f>D266+(R$13/R$12)</f>
        <v>5.1800000000000119E-3</v>
      </c>
      <c r="E267" s="68" t="str">
        <f t="shared" si="8"/>
        <v>C</v>
      </c>
      <c r="F267" s="8">
        <f t="shared" si="9"/>
        <v>1.1800000000000118E-3</v>
      </c>
      <c r="G267" s="8">
        <f>R$10*(LN(F267/R$6)/LN(R$5/R$6))</f>
        <v>2.7845087858670584E+24</v>
      </c>
      <c r="H267" s="9">
        <f>(R$9*R$11)/(2*PI()*F267)</f>
        <v>25.423585949690647</v>
      </c>
      <c r="I267" s="6">
        <f>(SIN(RADIANS(X$11))*X$9*H267+(G267/X$10))*X$12</f>
        <v>1338234922.4877081</v>
      </c>
      <c r="J267" s="6">
        <f>(SIN(RADIANS(X$11))*X$9*H267+(G267/X$10))*X$13</f>
        <v>223039153.74795136</v>
      </c>
      <c r="K267" s="6">
        <f>(SIN(RADIANS(X$11))*X$9*H267+(G267/X$10))*X$14</f>
        <v>446078307.49590272</v>
      </c>
    </row>
    <row r="268" spans="3:11" x14ac:dyDescent="0.25">
      <c r="C268" s="7" t="s">
        <v>5</v>
      </c>
      <c r="D268" s="8">
        <f>D267+(R$13/R$12)</f>
        <v>5.2000000000000119E-3</v>
      </c>
      <c r="E268" s="68" t="str">
        <f t="shared" si="8"/>
        <v>C</v>
      </c>
      <c r="F268" s="8">
        <f t="shared" si="9"/>
        <v>1.2000000000000118E-3</v>
      </c>
      <c r="G268" s="8">
        <f>R$10*(LN(F268/R$6)/LN(R$5/R$6))</f>
        <v>2.7343537366323889E+24</v>
      </c>
      <c r="H268" s="9">
        <f>(R$9*R$11)/(2*PI()*F268)</f>
        <v>24.999859517195805</v>
      </c>
      <c r="I268" s="6">
        <f>(SIN(RADIANS(X$11))*X$9*H268+(G268/X$10))*X$12</f>
        <v>1314130405.825526</v>
      </c>
      <c r="J268" s="6">
        <f>(SIN(RADIANS(X$11))*X$9*H268+(G268/X$10))*X$13</f>
        <v>219021734.30425435</v>
      </c>
      <c r="K268" s="6">
        <f>(SIN(RADIANS(X$11))*X$9*H268+(G268/X$10))*X$14</f>
        <v>438043468.60850871</v>
      </c>
    </row>
    <row r="269" spans="3:11" x14ac:dyDescent="0.25">
      <c r="C269" s="7" t="s">
        <v>5</v>
      </c>
      <c r="D269" s="8">
        <f>D268+(R$13/R$12)</f>
        <v>5.220000000000012E-3</v>
      </c>
      <c r="E269" s="68" t="str">
        <f t="shared" si="8"/>
        <v>C</v>
      </c>
      <c r="F269" s="8">
        <f t="shared" si="9"/>
        <v>1.2200000000000119E-3</v>
      </c>
      <c r="G269" s="8">
        <f>R$10*(LN(F269/R$6)/LN(R$5/R$6))</f>
        <v>2.6850277345437577E+24</v>
      </c>
      <c r="H269" s="9">
        <f>(R$9*R$11)/(2*PI()*F269)</f>
        <v>24.590025754618829</v>
      </c>
      <c r="I269" s="6">
        <f>(SIN(RADIANS(X$11))*X$9*H269+(G269/X$10))*X$12</f>
        <v>1290424329.2217298</v>
      </c>
      <c r="J269" s="6">
        <f>(SIN(RADIANS(X$11))*X$9*H269+(G269/X$10))*X$13</f>
        <v>215070721.536955</v>
      </c>
      <c r="K269" s="6">
        <f>(SIN(RADIANS(X$11))*X$9*H269+(G269/X$10))*X$14</f>
        <v>430141443.07391</v>
      </c>
    </row>
    <row r="270" spans="3:11" x14ac:dyDescent="0.25">
      <c r="C270" s="7" t="s">
        <v>5</v>
      </c>
      <c r="D270" s="8">
        <f>D269+(R$13/R$12)</f>
        <v>5.240000000000012E-3</v>
      </c>
      <c r="E270" s="68" t="str">
        <f t="shared" si="8"/>
        <v>C</v>
      </c>
      <c r="F270" s="8">
        <f t="shared" si="9"/>
        <v>1.2400000000000119E-3</v>
      </c>
      <c r="G270" s="8">
        <f>R$10*(LN(F270/R$6)/LN(R$5/R$6))</f>
        <v>2.6365038169063934E+24</v>
      </c>
      <c r="H270" s="9">
        <f>(R$9*R$11)/(2*PI()*F270)</f>
        <v>24.193412435995949</v>
      </c>
      <c r="I270" s="6">
        <f>(SIN(RADIANS(X$11))*X$9*H270+(G270/X$10))*X$12</f>
        <v>1267103734.4052124</v>
      </c>
      <c r="J270" s="6">
        <f>(SIN(RADIANS(X$11))*X$9*H270+(G270/X$10))*X$13</f>
        <v>211183955.73420209</v>
      </c>
      <c r="K270" s="6">
        <f>(SIN(RADIANS(X$11))*X$9*H270+(G270/X$10))*X$14</f>
        <v>422367911.46840417</v>
      </c>
    </row>
    <row r="271" spans="3:11" x14ac:dyDescent="0.25">
      <c r="C271" s="7" t="s">
        <v>5</v>
      </c>
      <c r="D271" s="8">
        <f>D270+(R$13/R$12)</f>
        <v>5.2600000000000121E-3</v>
      </c>
      <c r="E271" s="68" t="str">
        <f t="shared" si="8"/>
        <v>C</v>
      </c>
      <c r="F271" s="8">
        <f t="shared" si="9"/>
        <v>1.260000000000012E-3</v>
      </c>
      <c r="G271" s="8">
        <f>R$10*(LN(F271/R$6)/LN(R$5/R$6))</f>
        <v>2.5887563153480741E+24</v>
      </c>
      <c r="H271" s="9">
        <f>(R$9*R$11)/(2*PI()*F271)</f>
        <v>23.809390016376966</v>
      </c>
      <c r="I271" s="6">
        <f>(SIN(RADIANS(X$11))*X$9*H271+(G271/X$10))*X$12</f>
        <v>1244156285.1562843</v>
      </c>
      <c r="J271" s="6">
        <f>(SIN(RADIANS(X$11))*X$9*H271+(G271/X$10))*X$13</f>
        <v>207359380.85938072</v>
      </c>
      <c r="K271" s="6">
        <f>(SIN(RADIANS(X$11))*X$9*H271+(G271/X$10))*X$14</f>
        <v>414718761.71876144</v>
      </c>
    </row>
    <row r="272" spans="3:11" x14ac:dyDescent="0.25">
      <c r="C272" s="7" t="s">
        <v>5</v>
      </c>
      <c r="D272" s="8">
        <f>D271+(R$13/R$12)</f>
        <v>5.2800000000000121E-3</v>
      </c>
      <c r="E272" s="68" t="str">
        <f t="shared" si="8"/>
        <v>C</v>
      </c>
      <c r="F272" s="8">
        <f t="shared" si="9"/>
        <v>1.280000000000012E-3</v>
      </c>
      <c r="G272" s="8">
        <f>R$10*(LN(F272/R$6)/LN(R$5/R$6))</f>
        <v>2.541760774278292E+24</v>
      </c>
      <c r="H272" s="9">
        <f>(R$9*R$11)/(2*PI()*F272)</f>
        <v>23.43736829737108</v>
      </c>
      <c r="I272" s="6">
        <f>(SIN(RADIANS(X$11))*X$9*H272+(G272/X$10))*X$12</f>
        <v>1221570228.1181471</v>
      </c>
      <c r="J272" s="6">
        <f>(SIN(RADIANS(X$11))*X$9*H272+(G272/X$10))*X$13</f>
        <v>203595038.0196912</v>
      </c>
      <c r="K272" s="6">
        <f>(SIN(RADIANS(X$11))*X$9*H272+(G272/X$10))*X$14</f>
        <v>407190076.0393824</v>
      </c>
    </row>
    <row r="273" spans="3:11" x14ac:dyDescent="0.25">
      <c r="C273" s="7" t="s">
        <v>5</v>
      </c>
      <c r="D273" s="8">
        <f>D272+(R$13/R$12)</f>
        <v>5.3000000000000122E-3</v>
      </c>
      <c r="E273" s="68" t="str">
        <f t="shared" si="8"/>
        <v>C</v>
      </c>
      <c r="F273" s="8">
        <f t="shared" si="9"/>
        <v>1.3000000000000121E-3</v>
      </c>
      <c r="G273" s="8">
        <f>R$10*(LN(F273/R$6)/LN(R$5/R$6))</f>
        <v>2.4954938756692111E+24</v>
      </c>
      <c r="H273" s="9">
        <f>(R$9*R$11)/(2*PI()*F273)</f>
        <v>23.076793400488452</v>
      </c>
      <c r="I273" s="6">
        <f>(SIN(RADIANS(X$11))*X$9*H273+(G273/X$10))*X$12</f>
        <v>1199334356.6466227</v>
      </c>
      <c r="J273" s="6">
        <f>(SIN(RADIANS(X$11))*X$9*H273+(G273/X$10))*X$13</f>
        <v>199889059.44110382</v>
      </c>
      <c r="K273" s="6">
        <f>(SIN(RADIANS(X$11))*X$9*H273+(G273/X$10))*X$14</f>
        <v>399778118.88220763</v>
      </c>
    </row>
    <row r="274" spans="3:11" x14ac:dyDescent="0.25">
      <c r="C274" s="7" t="s">
        <v>5</v>
      </c>
      <c r="D274" s="8">
        <f>D273+(R$13/R$12)</f>
        <v>5.3200000000000122E-3</v>
      </c>
      <c r="E274" s="68" t="str">
        <f t="shared" si="8"/>
        <v>C</v>
      </c>
      <c r="F274" s="8">
        <f t="shared" si="9"/>
        <v>1.3200000000000121E-3</v>
      </c>
      <c r="G274" s="8">
        <f>R$10*(LN(F274/R$6)/LN(R$5/R$6))</f>
        <v>2.4499333695792223E+24</v>
      </c>
      <c r="H274" s="9">
        <f>(R$9*R$11)/(2*PI()*F274)</f>
        <v>22.727145015632566</v>
      </c>
      <c r="I274" s="6">
        <f>(SIN(RADIANS(X$11))*X$9*H274+(G274/X$10))*X$12</f>
        <v>1177437977.4197743</v>
      </c>
      <c r="J274" s="6">
        <f>(SIN(RADIANS(X$11))*X$9*H274+(G274/X$10))*X$13</f>
        <v>196239662.9032957</v>
      </c>
      <c r="K274" s="6">
        <f>(SIN(RADIANS(X$11))*X$9*H274+(G274/X$10))*X$14</f>
        <v>392479325.80659139</v>
      </c>
    </row>
    <row r="275" spans="3:11" x14ac:dyDescent="0.25">
      <c r="C275" s="7" t="s">
        <v>5</v>
      </c>
      <c r="D275" s="8">
        <f>D274+(R$13/R$12)</f>
        <v>5.3400000000000123E-3</v>
      </c>
      <c r="E275" s="68" t="str">
        <f t="shared" si="8"/>
        <v>C</v>
      </c>
      <c r="F275" s="8">
        <f t="shared" si="9"/>
        <v>1.3400000000000122E-3</v>
      </c>
      <c r="G275" s="8">
        <f>R$10*(LN(F275/R$6)/LN(R$5/R$6))</f>
        <v>2.4050580099009164E+24</v>
      </c>
      <c r="H275" s="9">
        <f>(R$9*R$11)/(2*PI()*F275)</f>
        <v>22.387933895996262</v>
      </c>
      <c r="I275" s="6">
        <f>(SIN(RADIANS(X$11))*X$9*H275+(G275/X$10))*X$12</f>
        <v>1155870879.5583804</v>
      </c>
      <c r="J275" s="6">
        <f>(SIN(RADIANS(X$11))*X$9*H275+(G275/X$10))*X$13</f>
        <v>192645146.59306341</v>
      </c>
      <c r="K275" s="6">
        <f>(SIN(RADIANS(X$11))*X$9*H275+(G275/X$10))*X$14</f>
        <v>385290293.18612683</v>
      </c>
    </row>
    <row r="276" spans="3:11" x14ac:dyDescent="0.25">
      <c r="C276" s="7" t="s">
        <v>5</v>
      </c>
      <c r="D276" s="8">
        <f>D275+(R$13/R$12)</f>
        <v>5.3600000000000123E-3</v>
      </c>
      <c r="E276" s="68" t="str">
        <f t="shared" si="8"/>
        <v>C</v>
      </c>
      <c r="F276" s="8">
        <f t="shared" si="9"/>
        <v>1.3600000000000122E-3</v>
      </c>
      <c r="G276" s="8">
        <f>R$10*(LN(F276/R$6)/LN(R$5/R$6))</f>
        <v>2.3608474948689986E+24</v>
      </c>
      <c r="H276" s="9">
        <f>(R$9*R$11)/(2*PI()*F276)</f>
        <v>22.058699573996318</v>
      </c>
      <c r="I276" s="6">
        <f>(SIN(RADIANS(X$11))*X$9*H276+(G276/X$10))*X$12</f>
        <v>1134623306.0340407</v>
      </c>
      <c r="J276" s="6">
        <f>(SIN(RADIANS(X$11))*X$9*H276+(G276/X$10))*X$13</f>
        <v>189103884.33900678</v>
      </c>
      <c r="K276" s="6">
        <f>(SIN(RADIANS(X$11))*X$9*H276+(G276/X$10))*X$14</f>
        <v>378207768.67801356</v>
      </c>
    </row>
    <row r="277" spans="3:11" x14ac:dyDescent="0.25">
      <c r="C277" s="7" t="s">
        <v>5</v>
      </c>
      <c r="D277" s="8">
        <f>D276+(R$13/R$12)</f>
        <v>5.3800000000000124E-3</v>
      </c>
      <c r="E277" s="68" t="str">
        <f t="shared" si="8"/>
        <v>C</v>
      </c>
      <c r="F277" s="8">
        <f t="shared" si="9"/>
        <v>1.3800000000000123E-3</v>
      </c>
      <c r="G277" s="8">
        <f>R$10*(LN(F277/R$6)/LN(R$5/R$6))</f>
        <v>2.3172824119111827E+24</v>
      </c>
      <c r="H277" s="9">
        <f>(R$9*R$11)/(2*PI()*F277)</f>
        <v>21.73900827582246</v>
      </c>
      <c r="I277" s="6">
        <f>(SIN(RADIANS(X$11))*X$9*H277+(G277/X$10))*X$12</f>
        <v>1113685927.1645143</v>
      </c>
      <c r="J277" s="6">
        <f>(SIN(RADIANS(X$11))*X$9*H277+(G277/X$10))*X$13</f>
        <v>185614321.19408575</v>
      </c>
      <c r="K277" s="6">
        <f>(SIN(RADIANS(X$11))*X$9*H277+(G277/X$10))*X$14</f>
        <v>371228642.38817149</v>
      </c>
    </row>
    <row r="278" spans="3:11" x14ac:dyDescent="0.25">
      <c r="C278" s="7" t="s">
        <v>5</v>
      </c>
      <c r="D278" s="8">
        <f>D277+(R$13/R$12)</f>
        <v>5.4000000000000124E-3</v>
      </c>
      <c r="E278" s="68" t="str">
        <f t="shared" si="8"/>
        <v>C</v>
      </c>
      <c r="F278" s="8">
        <f t="shared" si="9"/>
        <v>1.4000000000000123E-3</v>
      </c>
      <c r="G278" s="8">
        <f>R$10*(LN(F278/R$6)/LN(R$5/R$6))</f>
        <v>2.2743441864670616E+24</v>
      </c>
      <c r="H278" s="9">
        <f>(R$9*R$11)/(2*PI()*F278)</f>
        <v>21.428451014739284</v>
      </c>
      <c r="I278" s="6">
        <f>(SIN(RADIANS(X$11))*X$9*H278+(G278/X$10))*X$12</f>
        <v>1093049816.0160697</v>
      </c>
      <c r="J278" s="6">
        <f>(SIN(RADIANS(X$11))*X$9*H278+(G278/X$10))*X$13</f>
        <v>182174969.33601162</v>
      </c>
      <c r="K278" s="6">
        <f>(SIN(RADIANS(X$11))*X$9*H278+(G278/X$10))*X$14</f>
        <v>364349938.67202324</v>
      </c>
    </row>
    <row r="279" spans="3:11" x14ac:dyDescent="0.25">
      <c r="C279" s="7" t="s">
        <v>5</v>
      </c>
      <c r="D279" s="8">
        <f>D278+(R$13/R$12)</f>
        <v>5.4200000000000125E-3</v>
      </c>
      <c r="E279" s="68" t="str">
        <f t="shared" si="8"/>
        <v>C</v>
      </c>
      <c r="F279" s="8">
        <f t="shared" si="9"/>
        <v>1.4200000000000124E-3</v>
      </c>
      <c r="G279" s="8">
        <f>R$10*(LN(F279/R$6)/LN(R$5/R$6))</f>
        <v>2.2320150344372343E+24</v>
      </c>
      <c r="H279" s="9">
        <f>(R$9*R$11)/(2*PI()*F279)</f>
        <v>21.126641845517607</v>
      </c>
      <c r="I279" s="6">
        <f>(SIN(RADIANS(X$11))*X$9*H279+(G279/X$10))*X$12</f>
        <v>1072706425.5505347</v>
      </c>
      <c r="J279" s="6">
        <f>(SIN(RADIANS(X$11))*X$9*H279+(G279/X$10))*X$13</f>
        <v>178784404.25842246</v>
      </c>
      <c r="K279" s="6">
        <f>(SIN(RADIANS(X$11))*X$9*H279+(G279/X$10))*X$14</f>
        <v>357568808.51684493</v>
      </c>
    </row>
    <row r="280" spans="3:11" x14ac:dyDescent="0.25">
      <c r="C280" s="7" t="s">
        <v>5</v>
      </c>
      <c r="D280" s="8">
        <f>D279+(R$13/R$12)</f>
        <v>5.4400000000000125E-3</v>
      </c>
      <c r="E280" s="68" t="str">
        <f t="shared" si="8"/>
        <v>C</v>
      </c>
      <c r="F280" s="8">
        <f t="shared" si="9"/>
        <v>1.4400000000000125E-3</v>
      </c>
      <c r="G280" s="8">
        <f>R$10*(LN(F280/R$6)/LN(R$5/R$6))</f>
        <v>2.1902779179579993E+24</v>
      </c>
      <c r="H280" s="9">
        <f>(R$9*R$11)/(2*PI()*F280)</f>
        <v>20.833216264329867</v>
      </c>
      <c r="I280" s="6">
        <f>(SIN(RADIANS(X$11))*X$9*H280+(G280/X$10))*X$12</f>
        <v>1052647567.3706144</v>
      </c>
      <c r="J280" s="6">
        <f>(SIN(RADIANS(X$11))*X$9*H280+(G280/X$10))*X$13</f>
        <v>175441261.22843575</v>
      </c>
      <c r="K280" s="6">
        <f>(SIN(RADIANS(X$11))*X$9*H280+(G280/X$10))*X$14</f>
        <v>350882522.45687151</v>
      </c>
    </row>
    <row r="281" spans="3:11" x14ac:dyDescent="0.25">
      <c r="C281" s="7" t="s">
        <v>5</v>
      </c>
      <c r="D281" s="8">
        <f>D280+(R$13/R$12)</f>
        <v>5.4600000000000126E-3</v>
      </c>
      <c r="E281" s="68" t="str">
        <f t="shared" si="8"/>
        <v>C</v>
      </c>
      <c r="F281" s="8">
        <f t="shared" si="9"/>
        <v>1.4600000000000125E-3</v>
      </c>
      <c r="G281" s="8">
        <f>R$10*(LN(F281/R$6)/LN(R$5/R$6))</f>
        <v>2.1491165042263731E+24</v>
      </c>
      <c r="H281" s="9">
        <f>(R$9*R$11)/(2*PI()*F281)</f>
        <v>20.547829740160964</v>
      </c>
      <c r="I281" s="6">
        <f>(SIN(RADIANS(X$11))*X$9*H281+(G281/X$10))*X$12</f>
        <v>1032865391.9311948</v>
      </c>
      <c r="J281" s="6">
        <f>(SIN(RADIANS(X$11))*X$9*H281+(G281/X$10))*X$13</f>
        <v>172144231.98853248</v>
      </c>
      <c r="K281" s="6">
        <f>(SIN(RADIANS(X$11))*X$9*H281+(G281/X$10))*X$14</f>
        <v>344288463.97706497</v>
      </c>
    </row>
    <row r="282" spans="3:11" x14ac:dyDescent="0.25">
      <c r="C282" s="7" t="s">
        <v>5</v>
      </c>
      <c r="D282" s="8">
        <f>D281+(R$13/R$12)</f>
        <v>5.4800000000000126E-3</v>
      </c>
      <c r="E282" s="68" t="str">
        <f t="shared" si="8"/>
        <v>C</v>
      </c>
      <c r="F282" s="8">
        <f t="shared" si="9"/>
        <v>1.4800000000000126E-3</v>
      </c>
      <c r="G282" s="8">
        <f>R$10*(LN(F282/R$6)/LN(R$5/R$6))</f>
        <v>2.108515127126394E+24</v>
      </c>
      <c r="H282" s="9">
        <f>(R$9*R$11)/(2*PI()*F282)</f>
        <v>20.270156365293925</v>
      </c>
      <c r="I282" s="6">
        <f>(SIN(RADIANS(X$11))*X$9*H282+(G282/X$10))*X$12</f>
        <v>1013352370.0969448</v>
      </c>
      <c r="J282" s="6">
        <f>(SIN(RADIANS(X$11))*X$9*H282+(G282/X$10))*X$13</f>
        <v>168892061.68282416</v>
      </c>
      <c r="K282" s="6">
        <f>(SIN(RADIANS(X$11))*X$9*H282+(G282/X$10))*X$14</f>
        <v>337784123.36564833</v>
      </c>
    </row>
    <row r="283" spans="3:11" x14ac:dyDescent="0.25">
      <c r="C283" s="7" t="s">
        <v>5</v>
      </c>
      <c r="D283" s="8">
        <f>D282+(R$13/R$12)</f>
        <v>5.5000000000000127E-3</v>
      </c>
      <c r="E283" s="68" t="str">
        <f t="shared" si="8"/>
        <v>C</v>
      </c>
      <c r="F283" s="8">
        <f t="shared" si="9"/>
        <v>1.5000000000000126E-3</v>
      </c>
      <c r="G283" s="8">
        <f>R$10*(LN(F283/R$6)/LN(R$5/R$6))</f>
        <v>2.0684587514310835E+24</v>
      </c>
      <c r="H283" s="9">
        <f>(R$9*R$11)/(2*PI()*F283)</f>
        <v>19.999887613756673</v>
      </c>
      <c r="I283" s="6">
        <f>(SIN(RADIANS(X$11))*X$9*H283+(G283/X$10))*X$12</f>
        <v>994101275.93777859</v>
      </c>
      <c r="J283" s="6">
        <f>(SIN(RADIANS(X$11))*X$9*H283+(G283/X$10))*X$13</f>
        <v>165683545.98962978</v>
      </c>
      <c r="K283" s="6">
        <f>(SIN(RADIANS(X$11))*X$9*H283+(G283/X$10))*X$14</f>
        <v>331367091.97925955</v>
      </c>
    </row>
    <row r="284" spans="3:11" x14ac:dyDescent="0.25">
      <c r="C284" s="7" t="s">
        <v>5</v>
      </c>
      <c r="D284" s="8">
        <f>D283+(R$13/R$12)</f>
        <v>5.5200000000000127E-3</v>
      </c>
      <c r="E284" s="68" t="str">
        <f t="shared" si="8"/>
        <v>C</v>
      </c>
      <c r="F284" s="8">
        <f t="shared" si="9"/>
        <v>1.5200000000000127E-3</v>
      </c>
      <c r="G284" s="8">
        <f>R$10*(LN(F284/R$6)/LN(R$5/R$6))</f>
        <v>2.0289329393753567E+24</v>
      </c>
      <c r="H284" s="9">
        <f>(R$9*R$11)/(2*PI()*F284)</f>
        <v>19.736731197786192</v>
      </c>
      <c r="I284" s="6">
        <f>(SIN(RADIANS(X$11))*X$9*H284+(G284/X$10))*X$12</f>
        <v>975105170.66379642</v>
      </c>
      <c r="J284" s="6">
        <f>(SIN(RADIANS(X$11))*X$9*H284+(G284/X$10))*X$13</f>
        <v>162517528.44396606</v>
      </c>
      <c r="K284" s="6">
        <f>(SIN(RADIANS(X$11))*X$9*H284+(G284/X$10))*X$14</f>
        <v>325035056.88793212</v>
      </c>
    </row>
    <row r="285" spans="3:11" x14ac:dyDescent="0.25">
      <c r="C285" s="7" t="s">
        <v>5</v>
      </c>
      <c r="D285" s="8">
        <f>D284+(R$13/R$12)</f>
        <v>5.5400000000000128E-3</v>
      </c>
      <c r="E285" s="68" t="str">
        <f t="shared" si="8"/>
        <v>C</v>
      </c>
      <c r="F285" s="8">
        <f t="shared" si="9"/>
        <v>1.5400000000000127E-3</v>
      </c>
      <c r="G285" s="8">
        <f>R$10*(LN(F285/R$6)/LN(R$5/R$6))</f>
        <v>1.9899238194138953E+24</v>
      </c>
      <c r="H285" s="9">
        <f>(R$9*R$11)/(2*PI()*F285)</f>
        <v>19.480410013399361</v>
      </c>
      <c r="I285" s="6">
        <f>(SIN(RADIANS(X$11))*X$9*H285+(G285/X$10))*X$12</f>
        <v>956357387.61031806</v>
      </c>
      <c r="J285" s="6">
        <f>(SIN(RADIANS(X$11))*X$9*H285+(G285/X$10))*X$13</f>
        <v>159392897.93505302</v>
      </c>
      <c r="K285" s="6">
        <f>(SIN(RADIANS(X$11))*X$9*H285+(G285/X$10))*X$14</f>
        <v>318785795.87010604</v>
      </c>
    </row>
    <row r="286" spans="3:11" x14ac:dyDescent="0.25">
      <c r="C286" s="7" t="s">
        <v>5</v>
      </c>
      <c r="D286" s="8">
        <f>D285+(R$13/R$12)</f>
        <v>5.5600000000000128E-3</v>
      </c>
      <c r="E286" s="68" t="str">
        <f t="shared" si="8"/>
        <v>C</v>
      </c>
      <c r="F286" s="8">
        <f t="shared" si="9"/>
        <v>1.5600000000000128E-3</v>
      </c>
      <c r="G286" s="8">
        <f>R$10*(LN(F286/R$6)/LN(R$5/R$6))</f>
        <v>1.9514180569948212E+24</v>
      </c>
      <c r="H286" s="9">
        <f>(R$9*R$11)/(2*PI()*F286)</f>
        <v>19.23066116707373</v>
      </c>
      <c r="I286" s="6">
        <f>(SIN(RADIANS(X$11))*X$9*H286+(G286/X$10))*X$12</f>
        <v>937851518.19171107</v>
      </c>
      <c r="J286" s="6">
        <f>(SIN(RADIANS(X$11))*X$9*H286+(G286/X$10))*X$13</f>
        <v>156308586.36528519</v>
      </c>
      <c r="K286" s="6">
        <f>(SIN(RADIANS(X$11))*X$9*H286+(G286/X$10))*X$14</f>
        <v>312617172.73057038</v>
      </c>
    </row>
    <row r="287" spans="3:11" x14ac:dyDescent="0.25">
      <c r="C287" s="7" t="s">
        <v>5</v>
      </c>
      <c r="D287" s="8">
        <f>D286+(R$13/R$12)</f>
        <v>5.5800000000000129E-3</v>
      </c>
      <c r="E287" s="68" t="str">
        <f t="shared" si="8"/>
        <v>C</v>
      </c>
      <c r="F287" s="8">
        <f t="shared" si="9"/>
        <v>1.5800000000000128E-3</v>
      </c>
      <c r="G287" s="8">
        <f>R$10*(LN(F287/R$6)/LN(R$5/R$6))</f>
        <v>1.9134028271950771E+24</v>
      </c>
      <c r="H287" s="9">
        <f>(R$9*R$11)/(2*PI()*F287)</f>
        <v>18.987235076351279</v>
      </c>
      <c r="I287" s="6">
        <f>(SIN(RADIANS(X$11))*X$9*H287+(G287/X$10))*X$12</f>
        <v>919581398.74995387</v>
      </c>
      <c r="J287" s="6">
        <f>(SIN(RADIANS(X$11))*X$9*H287+(G287/X$10))*X$13</f>
        <v>153263566.45832565</v>
      </c>
      <c r="K287" s="6">
        <f>(SIN(RADIANS(X$11))*X$9*H287+(G287/X$10))*X$14</f>
        <v>306527132.91665131</v>
      </c>
    </row>
    <row r="288" spans="3:11" x14ac:dyDescent="0.25">
      <c r="C288" s="7" t="s">
        <v>5</v>
      </c>
      <c r="D288" s="8">
        <f>D287+(R$13/R$12)</f>
        <v>5.600000000000013E-3</v>
      </c>
      <c r="E288" s="68" t="str">
        <f t="shared" si="8"/>
        <v>C</v>
      </c>
      <c r="F288" s="8">
        <f t="shared" si="9"/>
        <v>1.6000000000000129E-3</v>
      </c>
      <c r="G288" s="8">
        <f>R$10*(LN(F288/R$6)/LN(R$5/R$6))</f>
        <v>1.8758657890769865E+24</v>
      </c>
      <c r="H288" s="9">
        <f>(R$9*R$11)/(2*PI()*F288)</f>
        <v>18.749894637896887</v>
      </c>
      <c r="I288" s="6">
        <f>(SIN(RADIANS(X$11))*X$9*H288+(G288/X$10))*X$12</f>
        <v>901541098.23039961</v>
      </c>
      <c r="J288" s="6">
        <f>(SIN(RADIANS(X$11))*X$9*H288+(G288/X$10))*X$13</f>
        <v>150256849.70506662</v>
      </c>
      <c r="K288" s="6">
        <f>(SIN(RADIANS(X$11))*X$9*H288+(G288/X$10))*X$14</f>
        <v>300513699.41013324</v>
      </c>
    </row>
    <row r="289" spans="3:11" x14ac:dyDescent="0.25">
      <c r="C289" s="7" t="s">
        <v>5</v>
      </c>
      <c r="D289" s="8">
        <f>D288+(R$13/R$12)</f>
        <v>5.620000000000013E-3</v>
      </c>
      <c r="E289" s="68" t="str">
        <f t="shared" si="8"/>
        <v>C</v>
      </c>
      <c r="F289" s="8">
        <f t="shared" si="9"/>
        <v>1.6200000000000129E-3</v>
      </c>
      <c r="G289" s="8">
        <f>R$10*(LN(F289/R$6)/LN(R$5/R$6))</f>
        <v>1.8387950616377067E+24</v>
      </c>
      <c r="H289" s="9">
        <f>(R$9*R$11)/(2*PI()*F289)</f>
        <v>18.518414457182114</v>
      </c>
      <c r="I289" s="6">
        <f>(SIN(RADIANS(X$11))*X$9*H289+(G289/X$10))*X$12</f>
        <v>883724906.6230818</v>
      </c>
      <c r="J289" s="6">
        <f>(SIN(RADIANS(X$11))*X$9*H289+(G289/X$10))*X$13</f>
        <v>147287484.43718031</v>
      </c>
      <c r="K289" s="6">
        <f>(SIN(RADIANS(X$11))*X$9*H289+(G289/X$10))*X$14</f>
        <v>294574968.87436062</v>
      </c>
    </row>
    <row r="290" spans="3:11" x14ac:dyDescent="0.25">
      <c r="C290" s="7" t="s">
        <v>5</v>
      </c>
      <c r="D290" s="8">
        <f>D289+(R$13/R$12)</f>
        <v>5.6400000000000131E-3</v>
      </c>
      <c r="E290" s="68" t="str">
        <f t="shared" si="8"/>
        <v>C</v>
      </c>
      <c r="F290" s="8">
        <f t="shared" si="9"/>
        <v>1.640000000000013E-3</v>
      </c>
      <c r="G290" s="8">
        <f>R$10*(LN(F290/R$6)/LN(R$5/R$6))</f>
        <v>1.8021792012342849E+24</v>
      </c>
      <c r="H290" s="9">
        <f>(R$9*R$11)/(2*PI()*F290)</f>
        <v>18.292580134533555</v>
      </c>
      <c r="I290" s="6">
        <f>(SIN(RADIANS(X$11))*X$9*H290+(G290/X$10))*X$12</f>
        <v>866127324.11319733</v>
      </c>
      <c r="J290" s="6">
        <f>(SIN(RADIANS(X$11))*X$9*H290+(G290/X$10))*X$13</f>
        <v>144354554.01886621</v>
      </c>
      <c r="K290" s="6">
        <f>(SIN(RADIANS(X$11))*X$9*H290+(G290/X$10))*X$14</f>
        <v>288709108.03773242</v>
      </c>
    </row>
    <row r="291" spans="3:11" x14ac:dyDescent="0.25">
      <c r="C291" s="7" t="s">
        <v>5</v>
      </c>
      <c r="D291" s="8">
        <f>D290+(R$13/R$12)</f>
        <v>5.6600000000000131E-3</v>
      </c>
      <c r="E291" s="68" t="str">
        <f t="shared" si="8"/>
        <v>C</v>
      </c>
      <c r="F291" s="8">
        <f t="shared" si="9"/>
        <v>1.660000000000013E-3</v>
      </c>
      <c r="G291" s="8">
        <f>R$10*(LN(F291/R$6)/LN(R$5/R$6))</f>
        <v>1.7660071803770036E+24</v>
      </c>
      <c r="H291" s="9">
        <f>(R$9*R$11)/(2*PI()*F291)</f>
        <v>18.072187602792184</v>
      </c>
      <c r="I291" s="6">
        <f>(SIN(RADIANS(X$11))*X$9*H291+(G291/X$10))*X$12</f>
        <v>848743050.88918781</v>
      </c>
      <c r="J291" s="6">
        <f>(SIN(RADIANS(X$11))*X$9*H291+(G291/X$10))*X$13</f>
        <v>141457175.14819798</v>
      </c>
      <c r="K291" s="6">
        <f>(SIN(RADIANS(X$11))*X$9*H291+(G291/X$10))*X$14</f>
        <v>282914350.29639596</v>
      </c>
    </row>
    <row r="292" spans="3:11" x14ac:dyDescent="0.25">
      <c r="C292" s="7" t="s">
        <v>5</v>
      </c>
      <c r="D292" s="8">
        <f>D291+(R$13/R$12)</f>
        <v>5.6800000000000132E-3</v>
      </c>
      <c r="E292" s="68" t="str">
        <f t="shared" si="8"/>
        <v>C</v>
      </c>
      <c r="F292" s="8">
        <f t="shared" si="9"/>
        <v>1.6800000000000131E-3</v>
      </c>
      <c r="G292" s="8">
        <f>R$10*(LN(F292/R$6)/LN(R$5/R$6))</f>
        <v>1.7302683677926715E+24</v>
      </c>
      <c r="H292" s="9">
        <f>(R$9*R$11)/(2*PI()*F292)</f>
        <v>17.857042512282757</v>
      </c>
      <c r="I292" s="6">
        <f>(SIN(RADIANS(X$11))*X$9*H292+(G292/X$10))*X$12</f>
        <v>831566977.56115782</v>
      </c>
      <c r="J292" s="6">
        <f>(SIN(RADIANS(X$11))*X$9*H292+(G292/X$10))*X$13</f>
        <v>138594496.26019299</v>
      </c>
      <c r="K292" s="6">
        <f>(SIN(RADIANS(X$11))*X$9*H292+(G292/X$10))*X$14</f>
        <v>277188992.52038598</v>
      </c>
    </row>
    <row r="293" spans="3:11" x14ac:dyDescent="0.25">
      <c r="C293" s="7" t="s">
        <v>5</v>
      </c>
      <c r="D293" s="8">
        <f>D292+(R$13/R$12)</f>
        <v>5.7000000000000132E-3</v>
      </c>
      <c r="E293" s="68" t="str">
        <f t="shared" si="8"/>
        <v>C</v>
      </c>
      <c r="F293" s="8">
        <f t="shared" si="9"/>
        <v>1.7000000000000131E-3</v>
      </c>
      <c r="G293" s="8">
        <f>R$10*(LN(F293/R$6)/LN(R$5/R$6))</f>
        <v>1.6949525096676937E+24</v>
      </c>
      <c r="H293" s="9">
        <f>(R$9*R$11)/(2*PI()*F293)</f>
        <v>17.646959659197076</v>
      </c>
      <c r="I293" s="6">
        <f>(SIN(RADIANS(X$11))*X$9*H293+(G293/X$10))*X$12</f>
        <v>814594176.14629352</v>
      </c>
      <c r="J293" s="6">
        <f>(SIN(RADIANS(X$11))*X$9*H293+(G293/X$10))*X$13</f>
        <v>135765696.02438226</v>
      </c>
      <c r="K293" s="6">
        <f>(SIN(RADIANS(X$11))*X$9*H293+(G293/X$10))*X$14</f>
        <v>271531392.04876453</v>
      </c>
    </row>
    <row r="294" spans="3:11" x14ac:dyDescent="0.25">
      <c r="C294" s="7" t="s">
        <v>5</v>
      </c>
      <c r="D294" s="8">
        <f>D293+(R$13/R$12)</f>
        <v>5.7200000000000133E-3</v>
      </c>
      <c r="E294" s="68" t="str">
        <f t="shared" si="8"/>
        <v>C</v>
      </c>
      <c r="F294" s="8">
        <f t="shared" si="9"/>
        <v>1.7200000000000132E-3</v>
      </c>
      <c r="G294" s="8">
        <f>R$10*(LN(F294/R$6)/LN(R$5/R$6))</f>
        <v>1.6600497119881079E+24</v>
      </c>
      <c r="H294" s="9">
        <f>(R$9*R$11)/(2*PI()*F294)</f>
        <v>17.441762453857578</v>
      </c>
      <c r="I294" s="6">
        <f>(SIN(RADIANS(X$11))*X$9*H294+(G294/X$10))*X$12</f>
        <v>797819891.58148456</v>
      </c>
      <c r="J294" s="6">
        <f>(SIN(RADIANS(X$11))*X$9*H294+(G294/X$10))*X$13</f>
        <v>132969981.93024743</v>
      </c>
      <c r="K294" s="6">
        <f>(SIN(RADIANS(X$11))*X$9*H294+(G294/X$10))*X$14</f>
        <v>265939963.86049485</v>
      </c>
    </row>
    <row r="295" spans="3:11" x14ac:dyDescent="0.25">
      <c r="C295" s="7" t="s">
        <v>5</v>
      </c>
      <c r="D295" s="8">
        <f>D294+(R$13/R$12)</f>
        <v>5.7400000000000133E-3</v>
      </c>
      <c r="E295" s="68" t="str">
        <f t="shared" si="8"/>
        <v>C</v>
      </c>
      <c r="F295" s="8">
        <f t="shared" si="9"/>
        <v>1.7400000000000132E-3</v>
      </c>
      <c r="G295" s="8">
        <f>R$10*(LN(F295/R$6)/LN(R$5/R$6))</f>
        <v>1.6255504239005063E+24</v>
      </c>
      <c r="H295" s="9">
        <f>(R$9*R$11)/(2*PI()*F295)</f>
        <v>17.241282425652319</v>
      </c>
      <c r="I295" s="6">
        <f>(SIN(RADIANS(X$11))*X$9*H295+(G295/X$10))*X$12</f>
        <v>781239533.72658324</v>
      </c>
      <c r="J295" s="6">
        <f>(SIN(RADIANS(X$11))*X$9*H295+(G295/X$10))*X$13</f>
        <v>130206588.95443055</v>
      </c>
      <c r="K295" s="6">
        <f>(SIN(RADIANS(X$11))*X$9*H295+(G295/X$10))*X$14</f>
        <v>260413177.9088611</v>
      </c>
    </row>
    <row r="296" spans="3:11" x14ac:dyDescent="0.25">
      <c r="C296" s="7" t="s">
        <v>5</v>
      </c>
      <c r="D296" s="8">
        <f>D295+(R$13/R$12)</f>
        <v>5.7600000000000134E-3</v>
      </c>
      <c r="E296" s="68" t="str">
        <f t="shared" si="8"/>
        <v>C</v>
      </c>
      <c r="F296" s="8">
        <f t="shared" si="9"/>
        <v>1.7600000000000133E-3</v>
      </c>
      <c r="G296" s="8">
        <f>R$10*(LN(F296/R$6)/LN(R$5/R$6))</f>
        <v>1.5914454220238199E+24</v>
      </c>
      <c r="H296" s="9">
        <f>(R$9*R$11)/(2*PI()*F296)</f>
        <v>17.045358761724454</v>
      </c>
      <c r="I296" s="6">
        <f>(SIN(RADIANS(X$11))*X$9*H296+(G296/X$10))*X$12</f>
        <v>764848669.82464778</v>
      </c>
      <c r="J296" s="6">
        <f>(SIN(RADIANS(X$11))*X$9*H296+(G296/X$10))*X$13</f>
        <v>127474778.30410798</v>
      </c>
      <c r="K296" s="6">
        <f>(SIN(RADIANS(X$11))*X$9*H296+(G296/X$10))*X$14</f>
        <v>254949556.60821596</v>
      </c>
    </row>
    <row r="297" spans="3:11" x14ac:dyDescent="0.25">
      <c r="C297" s="7" t="s">
        <v>5</v>
      </c>
      <c r="D297" s="8">
        <f>D296+(R$13/R$12)</f>
        <v>5.7800000000000134E-3</v>
      </c>
      <c r="E297" s="68" t="str">
        <f t="shared" si="8"/>
        <v>C</v>
      </c>
      <c r="F297" s="8">
        <f t="shared" si="9"/>
        <v>1.7800000000000133E-3</v>
      </c>
      <c r="G297" s="8">
        <f>R$10*(LN(F297/R$6)/LN(R$5/R$6))</f>
        <v>1.5577257956475046E+24</v>
      </c>
      <c r="H297" s="9">
        <f>(R$9*R$11)/(2*PI()*F297)</f>
        <v>16.853837876761258</v>
      </c>
      <c r="I297" s="6">
        <f>(SIN(RADIANS(X$11))*X$9*H297+(G297/X$10))*X$12</f>
        <v>748643017.38819063</v>
      </c>
      <c r="J297" s="6">
        <f>(SIN(RADIANS(X$11))*X$9*H297+(G297/X$10))*X$13</f>
        <v>124773836.23136511</v>
      </c>
      <c r="K297" s="6">
        <f>(SIN(RADIANS(X$11))*X$9*H297+(G297/X$10))*X$14</f>
        <v>249547672.46273023</v>
      </c>
    </row>
    <row r="298" spans="3:11" x14ac:dyDescent="0.25">
      <c r="C298" s="7" t="s">
        <v>5</v>
      </c>
      <c r="D298" s="8">
        <f>D297+(R$13/R$12)</f>
        <v>5.8000000000000135E-3</v>
      </c>
      <c r="E298" s="68" t="str">
        <f t="shared" si="8"/>
        <v>C</v>
      </c>
      <c r="F298" s="8">
        <f t="shared" si="9"/>
        <v>1.8000000000000134E-3</v>
      </c>
      <c r="G298" s="8">
        <f>R$10*(LN(F298/R$6)/LN(R$5/R$6))</f>
        <v>1.5243829327566941E+24</v>
      </c>
      <c r="H298" s="9">
        <f>(R$9*R$11)/(2*PI()*F298)</f>
        <v>16.66657301146391</v>
      </c>
      <c r="I298" s="6">
        <f>(SIN(RADIANS(X$11))*X$9*H298+(G298/X$10))*X$12</f>
        <v>732618437.48286712</v>
      </c>
      <c r="J298" s="6">
        <f>(SIN(RADIANS(X$11))*X$9*H298+(G298/X$10))*X$13</f>
        <v>122103072.91381119</v>
      </c>
      <c r="K298" s="6">
        <f>(SIN(RADIANS(X$11))*X$9*H298+(G298/X$10))*X$14</f>
        <v>244206145.82762238</v>
      </c>
    </row>
    <row r="299" spans="3:11" x14ac:dyDescent="0.25">
      <c r="C299" s="7" t="s">
        <v>5</v>
      </c>
      <c r="D299" s="8">
        <f>D298+(R$13/R$12)</f>
        <v>5.8200000000000135E-3</v>
      </c>
      <c r="E299" s="68" t="str">
        <f t="shared" si="8"/>
        <v>C</v>
      </c>
      <c r="F299" s="8">
        <f t="shared" si="9"/>
        <v>1.8200000000000134E-3</v>
      </c>
      <c r="G299" s="8">
        <f>R$10*(LN(F299/R$6)/LN(R$5/R$6))</f>
        <v>1.4914085068294937E+24</v>
      </c>
      <c r="H299" s="9">
        <f>(R$9*R$11)/(2*PI()*F299)</f>
        <v>16.483423857491783</v>
      </c>
      <c r="I299" s="6">
        <f>(SIN(RADIANS(X$11))*X$9*H299+(G299/X$10))*X$12</f>
        <v>716770928.3822546</v>
      </c>
      <c r="J299" s="6">
        <f>(SIN(RADIANS(X$11))*X$9*H299+(G299/X$10))*X$13</f>
        <v>119461821.39704244</v>
      </c>
      <c r="K299" s="6">
        <f>(SIN(RADIANS(X$11))*X$9*H299+(G299/X$10))*X$14</f>
        <v>238923642.79408488</v>
      </c>
    </row>
    <row r="300" spans="3:11" x14ac:dyDescent="0.25">
      <c r="C300" s="7" t="s">
        <v>5</v>
      </c>
      <c r="D300" s="8">
        <f>D299+(R$13/R$12)</f>
        <v>5.8400000000000136E-3</v>
      </c>
      <c r="E300" s="68" t="str">
        <f t="shared" si="8"/>
        <v>C</v>
      </c>
      <c r="F300" s="8">
        <f t="shared" si="9"/>
        <v>1.8400000000000135E-3</v>
      </c>
      <c r="G300" s="8">
        <f>R$10*(LN(F300/R$6)/LN(R$5/R$6))</f>
        <v>1.4587944643557803E+24</v>
      </c>
      <c r="H300" s="9">
        <f>(R$9*R$11)/(2*PI()*F300)</f>
        <v>16.304256206866871</v>
      </c>
      <c r="I300" s="6">
        <f>(SIN(RADIANS(X$11))*X$9*H300+(G300/X$10))*X$12</f>
        <v>701096619.56938791</v>
      </c>
      <c r="J300" s="6">
        <f>(SIN(RADIANS(X$11))*X$9*H300+(G300/X$10))*X$13</f>
        <v>116849436.594898</v>
      </c>
      <c r="K300" s="6">
        <f>(SIN(RADIANS(X$11))*X$9*H300+(G300/X$10))*X$14</f>
        <v>233698873.189796</v>
      </c>
    </row>
    <row r="301" spans="3:11" x14ac:dyDescent="0.25">
      <c r="C301" s="7" t="s">
        <v>5</v>
      </c>
      <c r="D301" s="8">
        <f>D300+(R$13/R$12)</f>
        <v>5.8600000000000136E-3</v>
      </c>
      <c r="E301" s="68" t="str">
        <f t="shared" si="8"/>
        <v>C</v>
      </c>
      <c r="F301" s="8">
        <f t="shared" si="9"/>
        <v>1.8600000000000136E-3</v>
      </c>
      <c r="G301" s="8">
        <f>R$10*(LN(F301/R$6)/LN(R$5/R$6))</f>
        <v>1.4265330130306984E+24</v>
      </c>
      <c r="H301" s="9">
        <f>(R$9*R$11)/(2*PI()*F301)</f>
        <v>16.128941623997335</v>
      </c>
      <c r="I301" s="6">
        <f>(SIN(RADIANS(X$11))*X$9*H301+(G301/X$10))*X$12</f>
        <v>685591766.06255364</v>
      </c>
      <c r="J301" s="6">
        <f>(SIN(RADIANS(X$11))*X$9*H301+(G301/X$10))*X$13</f>
        <v>114265294.34375894</v>
      </c>
      <c r="K301" s="6">
        <f>(SIN(RADIANS(X$11))*X$9*H301+(G301/X$10))*X$14</f>
        <v>228530588.68751788</v>
      </c>
    </row>
    <row r="302" spans="3:11" x14ac:dyDescent="0.25">
      <c r="C302" s="7" t="s">
        <v>5</v>
      </c>
      <c r="D302" s="8">
        <f>D301+(R$13/R$12)</f>
        <v>5.8800000000000137E-3</v>
      </c>
      <c r="E302" s="68" t="str">
        <f t="shared" si="8"/>
        <v>C</v>
      </c>
      <c r="F302" s="8">
        <f t="shared" si="9"/>
        <v>1.8800000000000136E-3</v>
      </c>
      <c r="G302" s="8">
        <f>R$10*(LN(F302/R$6)/LN(R$5/R$6))</f>
        <v>1.3946166105795603E+24</v>
      </c>
      <c r="H302" s="9">
        <f>(R$9*R$11)/(2*PI()*F302)</f>
        <v>15.957357138635665</v>
      </c>
      <c r="I302" s="6">
        <f>(SIN(RADIANS(X$11))*X$9*H302+(G302/X$10))*X$12</f>
        <v>670252743.04453659</v>
      </c>
      <c r="J302" s="6">
        <f>(SIN(RADIANS(X$11))*X$9*H302+(G302/X$10))*X$13</f>
        <v>111708790.50742276</v>
      </c>
      <c r="K302" s="6">
        <f>(SIN(RADIANS(X$11))*X$9*H302+(G302/X$10))*X$14</f>
        <v>223417581.01484552</v>
      </c>
    </row>
    <row r="303" spans="3:11" x14ac:dyDescent="0.25">
      <c r="C303" s="7" t="s">
        <v>5</v>
      </c>
      <c r="D303" s="8">
        <f>D302+(R$13/R$12)</f>
        <v>5.9000000000000137E-3</v>
      </c>
      <c r="E303" s="68" t="str">
        <f t="shared" si="8"/>
        <v>C</v>
      </c>
      <c r="F303" s="8">
        <f t="shared" si="9"/>
        <v>1.9000000000000137E-3</v>
      </c>
      <c r="G303" s="8">
        <f>R$10*(LN(F303/R$6)/LN(R$5/R$6))</f>
        <v>1.3630379541740512E+24</v>
      </c>
      <c r="H303" s="9">
        <f>(R$9*R$11)/(2*PI()*F303)</f>
        <v>15.789384958228972</v>
      </c>
      <c r="I303" s="6">
        <f>(SIN(RADIANS(X$11))*X$9*H303+(G303/X$10))*X$12</f>
        <v>655076040.77604902</v>
      </c>
      <c r="J303" s="6">
        <f>(SIN(RADIANS(X$11))*X$9*H303+(G303/X$10))*X$13</f>
        <v>109179340.12934151</v>
      </c>
      <c r="K303" s="6">
        <f>(SIN(RADIANS(X$11))*X$9*H303+(G303/X$10))*X$14</f>
        <v>218358680.25868303</v>
      </c>
    </row>
    <row r="304" spans="3:11" x14ac:dyDescent="0.25">
      <c r="C304" s="7" t="s">
        <v>5</v>
      </c>
      <c r="D304" s="8">
        <f>D303+(R$13/R$12)</f>
        <v>5.9200000000000138E-3</v>
      </c>
      <c r="E304" s="68" t="str">
        <f t="shared" si="8"/>
        <v>C</v>
      </c>
      <c r="F304" s="8">
        <f t="shared" si="9"/>
        <v>1.9200000000000137E-3</v>
      </c>
      <c r="G304" s="8">
        <f>R$10*(LN(F304/R$6)/LN(R$5/R$6))</f>
        <v>1.3317899704025967E+24</v>
      </c>
      <c r="H304" s="9">
        <f>(R$9*R$11)/(2*PI()*F304)</f>
        <v>15.624912198247422</v>
      </c>
      <c r="I304" s="6">
        <f>(SIN(RADIANS(X$11))*X$9*H304+(G304/X$10))*X$12</f>
        <v>640058259.7754879</v>
      </c>
      <c r="J304" s="6">
        <f>(SIN(RADIANS(X$11))*X$9*H304+(G304/X$10))*X$13</f>
        <v>106676376.62924798</v>
      </c>
      <c r="K304" s="6">
        <f>(SIN(RADIANS(X$11))*X$9*H304+(G304/X$10))*X$14</f>
        <v>213352753.25849596</v>
      </c>
    </row>
    <row r="305" spans="3:11" x14ac:dyDescent="0.25">
      <c r="C305" s="7" t="s">
        <v>5</v>
      </c>
      <c r="D305" s="8">
        <f>D304+(R$13/R$12)</f>
        <v>5.9400000000000138E-3</v>
      </c>
      <c r="E305" s="68" t="str">
        <f t="shared" si="8"/>
        <v>C</v>
      </c>
      <c r="F305" s="8">
        <f t="shared" si="9"/>
        <v>1.9400000000000138E-3</v>
      </c>
      <c r="G305" s="8">
        <f>R$10*(LN(F305/R$6)/LN(R$5/R$6))</f>
        <v>1.3008658057604247E+24</v>
      </c>
      <c r="H305" s="9">
        <f>(R$9*R$11)/(2*PI()*F305)</f>
        <v>15.463830629193325</v>
      </c>
      <c r="I305" s="6">
        <f>(SIN(RADIANS(X$11))*X$9*H305+(G305/X$10))*X$12</f>
        <v>625196106.24846005</v>
      </c>
      <c r="J305" s="6">
        <f>(SIN(RADIANS(X$11))*X$9*H305+(G305/X$10))*X$13</f>
        <v>104199351.04141001</v>
      </c>
      <c r="K305" s="6">
        <f>(SIN(RADIANS(X$11))*X$9*H305+(G305/X$10))*X$14</f>
        <v>208398702.08282003</v>
      </c>
    </row>
    <row r="306" spans="3:11" x14ac:dyDescent="0.25">
      <c r="C306" s="7" t="s">
        <v>5</v>
      </c>
      <c r="D306" s="8">
        <f>D305+(R$13/R$12)</f>
        <v>5.9600000000000139E-3</v>
      </c>
      <c r="E306" s="68" t="str">
        <f t="shared" si="8"/>
        <v>C</v>
      </c>
      <c r="F306" s="8">
        <f t="shared" si="9"/>
        <v>1.9600000000000138E-3</v>
      </c>
      <c r="G306" s="8">
        <f>R$10*(LN(F306/R$6)/LN(R$5/R$6))</f>
        <v>1.2702588176273442E+24</v>
      </c>
      <c r="H306" s="9">
        <f>(R$9*R$11)/(2*PI()*F306)</f>
        <v>15.306036439099516</v>
      </c>
      <c r="I306" s="6">
        <f>(SIN(RADIANS(X$11))*X$9*H306+(G306/X$10))*X$12</f>
        <v>610486387.75170147</v>
      </c>
      <c r="J306" s="6">
        <f>(SIN(RADIANS(X$11))*X$9*H306+(G306/X$10))*X$13</f>
        <v>101747731.29195026</v>
      </c>
      <c r="K306" s="6">
        <f>(SIN(RADIANS(X$11))*X$9*H306+(G306/X$10))*X$14</f>
        <v>203495462.58390051</v>
      </c>
    </row>
    <row r="307" spans="3:11" x14ac:dyDescent="0.25">
      <c r="C307" s="7" t="s">
        <v>5</v>
      </c>
      <c r="D307" s="8">
        <f>D306+(R$13/R$12)</f>
        <v>5.980000000000014E-3</v>
      </c>
      <c r="E307" s="68" t="str">
        <f t="shared" si="8"/>
        <v>C</v>
      </c>
      <c r="F307" s="8">
        <f t="shared" si="9"/>
        <v>1.9800000000000139E-3</v>
      </c>
      <c r="G307" s="8">
        <f>R$10*(LN(F307/R$6)/LN(R$5/R$6))</f>
        <v>1.2399625657035273E+24</v>
      </c>
      <c r="H307" s="9">
        <f>(R$9*R$11)/(2*PI()*F307)</f>
        <v>15.151430010421743</v>
      </c>
      <c r="I307" s="6">
        <f>(SIN(RADIANS(X$11))*X$9*H307+(G307/X$10))*X$12</f>
        <v>595926009.07711518</v>
      </c>
      <c r="J307" s="6">
        <f>(SIN(RADIANS(X$11))*X$9*H307+(G307/X$10))*X$13</f>
        <v>99321001.512852535</v>
      </c>
      <c r="K307" s="6">
        <f>(SIN(RADIANS(X$11))*X$9*H307+(G307/X$10))*X$14</f>
        <v>198642003.02570507</v>
      </c>
    </row>
    <row r="308" spans="3:11" x14ac:dyDescent="0.25">
      <c r="C308" s="7" t="s">
        <v>42</v>
      </c>
      <c r="D308" s="8">
        <f>D307+(R$13/R$12)</f>
        <v>6.000000000000014E-3</v>
      </c>
      <c r="E308" s="7" t="str">
        <f t="shared" si="8"/>
        <v>C</v>
      </c>
      <c r="F308" s="8">
        <f t="shared" si="9"/>
        <v>2.0000000000000139E-3</v>
      </c>
      <c r="G308" s="8">
        <f>R$10*(LN(F308/R$6)/LN(R$5/R$6))</f>
        <v>1.2099708038756811E+24</v>
      </c>
      <c r="H308" s="9">
        <f>(R$9*R$11)/(2*PI()*F308)</f>
        <v>14.999915710317527</v>
      </c>
      <c r="I308" s="6">
        <f>(SIN(RADIANS(X$11))*X$9*H308+(G308/X$10))*X$12</f>
        <v>581511968.3426522</v>
      </c>
      <c r="J308" s="6">
        <f>(SIN(RADIANS(X$11))*X$9*H308+(G308/X$10))*X$13</f>
        <v>96918661.390442044</v>
      </c>
      <c r="K308" s="6">
        <f>(SIN(RADIANS(X$11))*X$9*H308+(G308/X$10))*X$14</f>
        <v>193837322.78088409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zoomScale="55" zoomScaleNormal="55" workbookViewId="0">
      <selection activeCell="G31" sqref="G31"/>
    </sheetView>
  </sheetViews>
  <sheetFormatPr defaultRowHeight="15" x14ac:dyDescent="0.25"/>
  <cols>
    <col min="3" max="3" width="20.28515625" bestFit="1" customWidth="1"/>
    <col min="4" max="4" width="12.42578125" bestFit="1" customWidth="1"/>
    <col min="5" max="5" width="22.7109375" bestFit="1" customWidth="1"/>
    <col min="9" max="9" width="26.140625" customWidth="1"/>
    <col min="10" max="10" width="19.5703125" bestFit="1" customWidth="1"/>
    <col min="11" max="11" width="25.7109375" customWidth="1"/>
  </cols>
  <sheetData>
    <row r="2" spans="2:11" x14ac:dyDescent="0.25">
      <c r="B2" s="4" t="s">
        <v>117</v>
      </c>
    </row>
    <row r="4" spans="2:11" ht="15.75" thickBot="1" x14ac:dyDescent="0.3"/>
    <row r="5" spans="2:11" x14ac:dyDescent="0.25">
      <c r="B5" s="12"/>
      <c r="C5" s="13" t="s">
        <v>62</v>
      </c>
      <c r="D5" s="13">
        <v>946</v>
      </c>
      <c r="E5" s="14" t="s">
        <v>22</v>
      </c>
      <c r="H5" s="52"/>
      <c r="I5" s="53" t="s">
        <v>1</v>
      </c>
      <c r="J5" s="53">
        <v>150000</v>
      </c>
      <c r="K5" s="55" t="s">
        <v>2</v>
      </c>
    </row>
    <row r="6" spans="2:11" x14ac:dyDescent="0.25">
      <c r="B6" s="15"/>
      <c r="C6" s="16" t="s">
        <v>15</v>
      </c>
      <c r="D6" s="16">
        <v>7.9999999999999996E-6</v>
      </c>
      <c r="E6" s="17" t="s">
        <v>9</v>
      </c>
      <c r="H6" s="56"/>
      <c r="I6" s="57" t="s">
        <v>47</v>
      </c>
      <c r="J6" s="66">
        <v>5.5999999999999999E-8</v>
      </c>
      <c r="K6" s="58" t="s">
        <v>14</v>
      </c>
    </row>
    <row r="7" spans="2:11" x14ac:dyDescent="0.25">
      <c r="B7" s="15"/>
      <c r="C7" s="16" t="s">
        <v>20</v>
      </c>
      <c r="D7" s="16">
        <v>1E-3</v>
      </c>
      <c r="E7" s="17" t="s">
        <v>9</v>
      </c>
      <c r="H7" s="56"/>
      <c r="I7" s="57" t="s">
        <v>55</v>
      </c>
      <c r="J7" s="57">
        <f>0.001*3.2</f>
        <v>3.2000000000000002E-3</v>
      </c>
      <c r="K7" s="58" t="s">
        <v>0</v>
      </c>
    </row>
    <row r="8" spans="2:11" x14ac:dyDescent="0.25">
      <c r="B8" s="15"/>
      <c r="C8" s="16" t="s">
        <v>21</v>
      </c>
      <c r="D8" s="16">
        <v>3.0000000000000001E-3</v>
      </c>
      <c r="E8" s="17" t="s">
        <v>9</v>
      </c>
      <c r="H8" s="56"/>
      <c r="I8" s="57" t="s">
        <v>57</v>
      </c>
      <c r="J8" s="57">
        <f>PI()*0.001^2</f>
        <v>3.1415926535897929E-6</v>
      </c>
      <c r="K8" s="58" t="s">
        <v>39</v>
      </c>
    </row>
    <row r="9" spans="2:11" x14ac:dyDescent="0.25">
      <c r="B9" s="15"/>
      <c r="C9" s="16" t="s">
        <v>23</v>
      </c>
      <c r="D9" s="18">
        <f>D5*D6*((PI()*D8^2)-(PI()*D7^2))</f>
        <v>1.9020458561894043E-7</v>
      </c>
      <c r="E9" s="17" t="s">
        <v>24</v>
      </c>
      <c r="H9" s="56"/>
      <c r="I9" s="57"/>
      <c r="J9" s="57"/>
      <c r="K9" s="58"/>
    </row>
    <row r="10" spans="2:11" x14ac:dyDescent="0.25">
      <c r="B10" s="15"/>
      <c r="C10" s="16" t="s">
        <v>107</v>
      </c>
      <c r="D10" s="16">
        <f>42.08/1000</f>
        <v>4.2079999999999999E-2</v>
      </c>
      <c r="E10" s="17" t="s">
        <v>25</v>
      </c>
      <c r="H10" s="56"/>
      <c r="I10" s="57" t="s">
        <v>56</v>
      </c>
      <c r="J10" s="57">
        <v>5.1999999999999998E-3</v>
      </c>
      <c r="K10" s="58" t="s">
        <v>9</v>
      </c>
    </row>
    <row r="11" spans="2:11" ht="15.75" thickBot="1" x14ac:dyDescent="0.3">
      <c r="B11" s="19"/>
      <c r="C11" s="20" t="s">
        <v>26</v>
      </c>
      <c r="D11" s="21">
        <f>D9/D10</f>
        <v>4.5200709510204477E-6</v>
      </c>
      <c r="E11" s="22" t="s">
        <v>27</v>
      </c>
      <c r="H11" s="56"/>
      <c r="I11" s="57" t="s">
        <v>60</v>
      </c>
      <c r="J11" s="57">
        <v>1E-3</v>
      </c>
      <c r="K11" s="58" t="s">
        <v>9</v>
      </c>
    </row>
    <row r="12" spans="2:11" x14ac:dyDescent="0.25">
      <c r="B12" s="4"/>
      <c r="C12" s="4"/>
      <c r="D12" s="4"/>
      <c r="E12" s="4"/>
      <c r="H12" s="56"/>
      <c r="I12" s="57" t="s">
        <v>61</v>
      </c>
      <c r="J12" s="57">
        <v>2.3999999999999998E-3</v>
      </c>
      <c r="K12" s="58" t="s">
        <v>9</v>
      </c>
    </row>
    <row r="13" spans="2:11" ht="15.75" thickBot="1" x14ac:dyDescent="0.3">
      <c r="B13" s="4"/>
      <c r="C13" s="4"/>
      <c r="D13" s="5"/>
      <c r="E13" s="4"/>
      <c r="H13" s="56"/>
      <c r="I13" s="57"/>
      <c r="J13" s="57"/>
      <c r="K13" s="58"/>
    </row>
    <row r="14" spans="2:11" x14ac:dyDescent="0.25">
      <c r="B14" s="23" t="s">
        <v>33</v>
      </c>
      <c r="C14" s="24" t="s">
        <v>28</v>
      </c>
      <c r="D14" s="24">
        <v>351</v>
      </c>
      <c r="E14" s="25" t="s">
        <v>30</v>
      </c>
      <c r="H14" s="56"/>
      <c r="I14" s="57" t="s">
        <v>71</v>
      </c>
      <c r="J14" s="57">
        <f>0.000001*20</f>
        <v>1.9999999999999998E-5</v>
      </c>
      <c r="K14" s="58" t="s">
        <v>36</v>
      </c>
    </row>
    <row r="15" spans="2:11" x14ac:dyDescent="0.25">
      <c r="B15" s="26"/>
      <c r="C15" s="27" t="s">
        <v>29</v>
      </c>
      <c r="D15" s="27">
        <v>439</v>
      </c>
      <c r="E15" s="28" t="s">
        <v>30</v>
      </c>
      <c r="H15" s="56"/>
      <c r="I15" s="57"/>
      <c r="J15" s="57"/>
      <c r="K15" s="58"/>
    </row>
    <row r="16" spans="2:11" ht="15.75" thickBot="1" x14ac:dyDescent="0.3">
      <c r="B16" s="29"/>
      <c r="C16" s="30" t="s">
        <v>32</v>
      </c>
      <c r="D16" s="31">
        <f>(((3*D14)+(6*D15))*D11)*1000.3</f>
        <v>16.670501246891313</v>
      </c>
      <c r="E16" s="32" t="s">
        <v>31</v>
      </c>
      <c r="H16" s="56" t="s">
        <v>58</v>
      </c>
      <c r="I16" s="57" t="s">
        <v>16</v>
      </c>
      <c r="J16" s="66">
        <f>(J6*J10)/(PI()*J11*J12)</f>
        <v>3.8621599523633268E-5</v>
      </c>
      <c r="K16" s="58" t="s">
        <v>17</v>
      </c>
    </row>
    <row r="17" spans="2:11" x14ac:dyDescent="0.25">
      <c r="B17" s="4"/>
      <c r="C17" s="4"/>
      <c r="D17" s="4"/>
      <c r="E17" s="4"/>
      <c r="H17" s="56" t="s">
        <v>58</v>
      </c>
      <c r="I17" s="57" t="s">
        <v>34</v>
      </c>
      <c r="J17" s="67">
        <f>J16*J5*J5</f>
        <v>868985.98928174854</v>
      </c>
      <c r="K17" s="58" t="s">
        <v>35</v>
      </c>
    </row>
    <row r="18" spans="2:11" ht="15.75" thickBot="1" x14ac:dyDescent="0.3">
      <c r="B18" s="4"/>
      <c r="C18" s="4"/>
      <c r="D18" s="4"/>
      <c r="E18" s="4"/>
      <c r="H18" s="56"/>
      <c r="I18" s="57" t="s">
        <v>72</v>
      </c>
      <c r="J18" s="83">
        <f>J17*J14</f>
        <v>17.379719785634968</v>
      </c>
      <c r="K18" s="58" t="s">
        <v>31</v>
      </c>
    </row>
    <row r="19" spans="2:11" x14ac:dyDescent="0.25">
      <c r="B19" s="33" t="s">
        <v>33</v>
      </c>
      <c r="C19" s="34" t="s">
        <v>37</v>
      </c>
      <c r="D19" s="35">
        <f>D11*6*1312*1000</f>
        <v>35.581998526432962</v>
      </c>
      <c r="E19" s="36"/>
      <c r="H19" s="56"/>
      <c r="I19" s="57"/>
      <c r="J19" s="57"/>
      <c r="K19" s="58"/>
    </row>
    <row r="20" spans="2:11" x14ac:dyDescent="0.25">
      <c r="B20" s="37"/>
      <c r="C20" s="38" t="s">
        <v>38</v>
      </c>
      <c r="D20" s="39">
        <f>D11*3*47277*1000</f>
        <v>641.08618305418122</v>
      </c>
      <c r="E20" s="40"/>
      <c r="H20" s="56" t="s">
        <v>40</v>
      </c>
      <c r="I20" s="57" t="s">
        <v>16</v>
      </c>
      <c r="J20" s="66">
        <f>(J6*J7)/J8</f>
        <v>5.7041131604135296E-5</v>
      </c>
      <c r="K20" s="58" t="s">
        <v>17</v>
      </c>
    </row>
    <row r="21" spans="2:11" ht="15.75" thickBot="1" x14ac:dyDescent="0.3">
      <c r="B21" s="41"/>
      <c r="C21" s="42" t="s">
        <v>44</v>
      </c>
      <c r="D21" s="43">
        <f>SUM(D19:D20)</f>
        <v>676.66818158061415</v>
      </c>
      <c r="E21" s="44" t="s">
        <v>31</v>
      </c>
      <c r="H21" s="56" t="s">
        <v>40</v>
      </c>
      <c r="I21" s="57" t="s">
        <v>34</v>
      </c>
      <c r="J21" s="67">
        <f>J5*J5*J20</f>
        <v>1283425.4610930441</v>
      </c>
      <c r="K21" s="58" t="s">
        <v>35</v>
      </c>
    </row>
    <row r="22" spans="2:11" ht="15.75" thickBot="1" x14ac:dyDescent="0.3">
      <c r="B22" s="4"/>
      <c r="C22" s="4"/>
      <c r="D22" s="4"/>
      <c r="E22" s="4"/>
      <c r="H22" s="59"/>
      <c r="I22" s="60" t="s">
        <v>72</v>
      </c>
      <c r="J22" s="82">
        <f>J21*J14</f>
        <v>25.66850922186088</v>
      </c>
      <c r="K22" s="61" t="s">
        <v>31</v>
      </c>
    </row>
    <row r="23" spans="2:11" ht="15.75" thickBot="1" x14ac:dyDescent="0.3">
      <c r="B23" s="4"/>
      <c r="C23" s="4"/>
      <c r="D23" s="4"/>
      <c r="E23" s="4"/>
    </row>
    <row r="24" spans="2:11" x14ac:dyDescent="0.25">
      <c r="B24" s="45"/>
      <c r="C24" s="103" t="s">
        <v>108</v>
      </c>
      <c r="D24" s="46">
        <v>4.3E+19</v>
      </c>
      <c r="E24" s="47" t="s">
        <v>17</v>
      </c>
    </row>
    <row r="25" spans="2:11" ht="15.75" thickBot="1" x14ac:dyDescent="0.3">
      <c r="B25" s="48"/>
      <c r="C25" s="49" t="s">
        <v>109</v>
      </c>
      <c r="D25" s="50">
        <f>D24*150000^2</f>
        <v>9.6749999999999996E+29</v>
      </c>
      <c r="E25" s="51" t="s">
        <v>35</v>
      </c>
    </row>
    <row r="26" spans="2:11" x14ac:dyDescent="0.25">
      <c r="B26" s="48"/>
      <c r="C26" s="49" t="s">
        <v>110</v>
      </c>
      <c r="D26" s="49">
        <f>20*0.000001</f>
        <v>1.9999999999999998E-5</v>
      </c>
      <c r="E26" s="51" t="s">
        <v>36</v>
      </c>
      <c r="H26" s="52" t="s">
        <v>69</v>
      </c>
      <c r="I26" s="53" t="s">
        <v>59</v>
      </c>
      <c r="J26" s="53">
        <f>0.134*1000</f>
        <v>134</v>
      </c>
      <c r="K26" s="55" t="s">
        <v>67</v>
      </c>
    </row>
    <row r="27" spans="2:11" ht="15.75" thickBot="1" x14ac:dyDescent="0.3">
      <c r="B27" s="48"/>
      <c r="C27" s="105" t="s">
        <v>45</v>
      </c>
      <c r="D27" s="106">
        <f>D25*D26</f>
        <v>1.9349999999999999E+25</v>
      </c>
      <c r="E27" s="107" t="s">
        <v>31</v>
      </c>
      <c r="H27" s="56"/>
      <c r="I27" s="57" t="s">
        <v>63</v>
      </c>
      <c r="J27" s="57">
        <f>19.3*1000000/1000</f>
        <v>19300</v>
      </c>
      <c r="K27" s="58" t="s">
        <v>66</v>
      </c>
    </row>
    <row r="28" spans="2:11" x14ac:dyDescent="0.25">
      <c r="B28" s="113"/>
      <c r="C28" s="114" t="s">
        <v>46</v>
      </c>
      <c r="D28" s="109">
        <f>D16+D21</f>
        <v>693.33868282750541</v>
      </c>
      <c r="E28" s="110" t="s">
        <v>31</v>
      </c>
      <c r="H28" s="56"/>
      <c r="I28" s="57"/>
      <c r="J28" s="57"/>
      <c r="K28" s="58"/>
    </row>
    <row r="29" spans="2:11" ht="15.75" thickBot="1" x14ac:dyDescent="0.3">
      <c r="B29" s="115"/>
      <c r="C29" s="116" t="s">
        <v>111</v>
      </c>
      <c r="D29" s="111"/>
      <c r="E29" s="112"/>
      <c r="H29" s="56" t="s">
        <v>64</v>
      </c>
      <c r="I29" s="57" t="s">
        <v>65</v>
      </c>
      <c r="J29" s="66">
        <f>J8*J7*J27</f>
        <v>1.9402476228570561E-4</v>
      </c>
      <c r="K29" s="58" t="s">
        <v>68</v>
      </c>
    </row>
    <row r="30" spans="2:11" x14ac:dyDescent="0.25">
      <c r="H30" s="56" t="s">
        <v>58</v>
      </c>
      <c r="I30" s="57" t="s">
        <v>65</v>
      </c>
      <c r="J30" s="66">
        <f>J27*(1/3)*PI()*(J11*J11+J11*J12+J12*J12)*J10</f>
        <v>9.6268619554090923E-4</v>
      </c>
      <c r="K30" s="58" t="s">
        <v>68</v>
      </c>
    </row>
    <row r="31" spans="2:11" x14ac:dyDescent="0.25">
      <c r="C31" s="90"/>
      <c r="D31" s="91"/>
      <c r="E31" s="90"/>
      <c r="H31" s="56"/>
      <c r="I31" s="57"/>
      <c r="J31" s="66"/>
      <c r="K31" s="58"/>
    </row>
    <row r="32" spans="2:11" x14ac:dyDescent="0.25">
      <c r="C32" s="11"/>
      <c r="D32" s="11"/>
      <c r="E32" s="11"/>
      <c r="H32" s="56" t="s">
        <v>64</v>
      </c>
      <c r="I32" s="57" t="s">
        <v>27</v>
      </c>
      <c r="J32" s="66">
        <f>J29*1000/183</f>
        <v>1.060244602654129E-3</v>
      </c>
      <c r="K32" s="58" t="s">
        <v>27</v>
      </c>
    </row>
    <row r="33" spans="3:11" x14ac:dyDescent="0.25">
      <c r="D33" s="2"/>
      <c r="H33" s="56" t="s">
        <v>58</v>
      </c>
      <c r="I33" s="57" t="s">
        <v>27</v>
      </c>
      <c r="J33" s="66">
        <f>J30*1000/183</f>
        <v>5.2605803035022363E-3</v>
      </c>
      <c r="K33" s="58" t="s">
        <v>27</v>
      </c>
    </row>
    <row r="34" spans="3:11" ht="15.75" thickBot="1" x14ac:dyDescent="0.3">
      <c r="H34" s="56"/>
      <c r="I34" s="57"/>
      <c r="J34" s="57"/>
      <c r="K34" s="58"/>
    </row>
    <row r="35" spans="3:11" ht="21" x14ac:dyDescent="0.35">
      <c r="C35" s="94" t="s">
        <v>116</v>
      </c>
      <c r="D35" s="95"/>
      <c r="E35" s="96"/>
      <c r="H35" s="56" t="s">
        <v>40</v>
      </c>
      <c r="I35" s="57" t="s">
        <v>70</v>
      </c>
      <c r="J35" s="67">
        <f>293+((1/J26)*(J22/J29))</f>
        <v>1280.2762461475959</v>
      </c>
      <c r="K35" s="58" t="s">
        <v>73</v>
      </c>
    </row>
    <row r="36" spans="3:11" ht="15.75" thickBot="1" x14ac:dyDescent="0.3">
      <c r="C36" s="97" t="s">
        <v>88</v>
      </c>
      <c r="D36" s="98">
        <f>6.0221413E+23*D11*(6/9)</f>
        <v>1.8147003968713677E+18</v>
      </c>
      <c r="E36" s="99" t="s">
        <v>94</v>
      </c>
      <c r="H36" s="59" t="s">
        <v>58</v>
      </c>
      <c r="I36" s="60" t="s">
        <v>70</v>
      </c>
      <c r="J36" s="82">
        <f>293+((1/J26)*(1/J30)*J18)</f>
        <v>427.72656197428978</v>
      </c>
      <c r="K36" s="61" t="s">
        <v>73</v>
      </c>
    </row>
    <row r="37" spans="3:11" x14ac:dyDescent="0.25">
      <c r="C37" s="97" t="s">
        <v>89</v>
      </c>
      <c r="D37" s="98">
        <f>6.0221413E+23*D11*(3/9)</f>
        <v>9.0735019843568384E+17</v>
      </c>
      <c r="E37" s="99" t="s">
        <v>95</v>
      </c>
    </row>
    <row r="38" spans="3:11" ht="15.75" thickBot="1" x14ac:dyDescent="0.3">
      <c r="C38" s="100" t="s">
        <v>90</v>
      </c>
      <c r="D38" s="101">
        <f>(J52+J48)/2</f>
        <v>17158353.58403419</v>
      </c>
      <c r="E38" s="102" t="s">
        <v>93</v>
      </c>
    </row>
    <row r="39" spans="3:11" ht="15.75" thickBot="1" x14ac:dyDescent="0.3">
      <c r="C39" s="4"/>
      <c r="D39" s="4"/>
      <c r="E39" s="4"/>
    </row>
    <row r="40" spans="3:11" x14ac:dyDescent="0.25">
      <c r="H40" s="62"/>
      <c r="I40" s="85" t="s">
        <v>75</v>
      </c>
      <c r="J40" s="78"/>
      <c r="K40" s="63"/>
    </row>
    <row r="41" spans="3:11" x14ac:dyDescent="0.25">
      <c r="H41" s="64"/>
      <c r="I41" s="3" t="s">
        <v>74</v>
      </c>
      <c r="J41" s="79"/>
      <c r="K41" s="80"/>
    </row>
    <row r="42" spans="3:11" x14ac:dyDescent="0.25">
      <c r="H42" s="64"/>
      <c r="I42" s="3"/>
      <c r="J42" s="79"/>
      <c r="K42" s="80"/>
    </row>
    <row r="43" spans="3:11" x14ac:dyDescent="0.25">
      <c r="H43" s="64"/>
      <c r="I43" s="79"/>
      <c r="J43" s="57" t="s">
        <v>83</v>
      </c>
      <c r="K43" s="80"/>
    </row>
    <row r="44" spans="3:11" x14ac:dyDescent="0.25">
      <c r="H44" s="64"/>
      <c r="I44" s="57" t="s">
        <v>76</v>
      </c>
      <c r="J44" s="57">
        <v>4.5</v>
      </c>
      <c r="K44" s="80"/>
    </row>
    <row r="45" spans="3:11" x14ac:dyDescent="0.25">
      <c r="H45" s="64"/>
      <c r="I45" s="57" t="s">
        <v>77</v>
      </c>
      <c r="J45" s="57">
        <v>80</v>
      </c>
      <c r="K45" s="58" t="s">
        <v>84</v>
      </c>
    </row>
    <row r="46" spans="3:11" x14ac:dyDescent="0.25">
      <c r="H46" s="64"/>
      <c r="I46" s="57"/>
      <c r="J46" s="57"/>
      <c r="K46" s="80"/>
    </row>
    <row r="47" spans="3:11" x14ac:dyDescent="0.25">
      <c r="H47" s="64"/>
      <c r="I47" s="57" t="s">
        <v>81</v>
      </c>
      <c r="J47" s="66">
        <f>J45*J35*J35*EXP(-J44/J35)*10000</f>
        <v>1306684909191.8862</v>
      </c>
      <c r="K47" s="58" t="s">
        <v>80</v>
      </c>
    </row>
    <row r="48" spans="3:11" x14ac:dyDescent="0.25">
      <c r="H48" s="64"/>
      <c r="I48" s="86" t="s">
        <v>78</v>
      </c>
      <c r="J48" s="87">
        <f>PI()*0.002*J7*J47</f>
        <v>26272458.952152807</v>
      </c>
      <c r="K48" s="88" t="s">
        <v>85</v>
      </c>
    </row>
    <row r="49" spans="8:11" x14ac:dyDescent="0.25">
      <c r="H49" s="64"/>
      <c r="I49" s="57" t="s">
        <v>86</v>
      </c>
      <c r="J49" s="87">
        <f>J48/(6.02E+23*J32)</f>
        <v>4.1162160394903902E-14</v>
      </c>
      <c r="K49" s="88"/>
    </row>
    <row r="50" spans="8:11" x14ac:dyDescent="0.25">
      <c r="H50" s="64"/>
      <c r="I50" s="57"/>
      <c r="J50" s="57"/>
      <c r="K50" s="58"/>
    </row>
    <row r="51" spans="8:11" x14ac:dyDescent="0.25">
      <c r="H51" s="64"/>
      <c r="I51" s="57" t="s">
        <v>82</v>
      </c>
      <c r="J51" s="66">
        <f>J45*J36*J36*EXP(-J44/J36)*10000</f>
        <v>144828265500.12711</v>
      </c>
      <c r="K51" s="58" t="s">
        <v>80</v>
      </c>
    </row>
    <row r="52" spans="8:11" x14ac:dyDescent="0.25">
      <c r="H52" s="64"/>
      <c r="I52" s="86" t="s">
        <v>79</v>
      </c>
      <c r="J52" s="87">
        <f>J10*2*PI()*AVERAGE(J11:J12)*J51</f>
        <v>8044248.215915571</v>
      </c>
      <c r="K52" s="88" t="s">
        <v>85</v>
      </c>
    </row>
    <row r="53" spans="8:11" ht="15.75" thickBot="1" x14ac:dyDescent="0.3">
      <c r="H53" s="65"/>
      <c r="I53" s="60" t="s">
        <v>87</v>
      </c>
      <c r="J53" s="89">
        <f>J52/(J33*6.022E+23)</f>
        <v>2.5392827191622704E-15</v>
      </c>
      <c r="K53" s="81"/>
    </row>
    <row r="55" spans="8:11" ht="15.75" thickBot="1" x14ac:dyDescent="0.3"/>
    <row r="56" spans="8:11" ht="15.75" x14ac:dyDescent="0.25">
      <c r="I56" s="104" t="s">
        <v>91</v>
      </c>
      <c r="J56" s="53">
        <v>1700</v>
      </c>
      <c r="K56" s="55" t="s">
        <v>92</v>
      </c>
    </row>
    <row r="57" spans="8:11" ht="16.5" thickBot="1" x14ac:dyDescent="0.3">
      <c r="I57" s="117" t="s">
        <v>112</v>
      </c>
      <c r="J57" s="108"/>
      <c r="K57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zoomScale="70" zoomScaleNormal="70" workbookViewId="0">
      <selection activeCell="E23" sqref="E23"/>
    </sheetView>
  </sheetViews>
  <sheetFormatPr defaultRowHeight="15" x14ac:dyDescent="0.25"/>
  <cols>
    <col min="3" max="3" width="19" bestFit="1" customWidth="1"/>
    <col min="4" max="4" width="17.7109375" bestFit="1" customWidth="1"/>
    <col min="5" max="5" width="20.140625" bestFit="1" customWidth="1"/>
    <col min="6" max="6" width="23.5703125" bestFit="1" customWidth="1"/>
    <col min="8" max="8" width="12.5703125" bestFit="1" customWidth="1"/>
  </cols>
  <sheetData>
    <row r="2" spans="3:5" ht="15.75" thickBot="1" x14ac:dyDescent="0.3"/>
    <row r="3" spans="3:5" x14ac:dyDescent="0.25">
      <c r="C3" s="118" t="s">
        <v>10</v>
      </c>
      <c r="D3" s="119">
        <v>2E-3</v>
      </c>
      <c r="E3" s="120" t="s">
        <v>9</v>
      </c>
    </row>
    <row r="4" spans="3:5" x14ac:dyDescent="0.25">
      <c r="C4" s="121" t="s">
        <v>8</v>
      </c>
      <c r="D4" s="122">
        <f>SQRT(3*3+1*1)*0.01</f>
        <v>3.1622776601683798E-2</v>
      </c>
      <c r="E4" s="123" t="s">
        <v>9</v>
      </c>
    </row>
    <row r="5" spans="3:5" x14ac:dyDescent="0.25">
      <c r="C5" s="121" t="s">
        <v>11</v>
      </c>
      <c r="D5" s="122">
        <v>100</v>
      </c>
      <c r="E5" s="123" t="s">
        <v>12</v>
      </c>
    </row>
    <row r="6" spans="3:5" x14ac:dyDescent="0.25">
      <c r="C6" s="121"/>
      <c r="D6" s="122"/>
      <c r="E6" s="123"/>
    </row>
    <row r="7" spans="3:5" ht="15.75" thickBot="1" x14ac:dyDescent="0.3">
      <c r="C7" s="124" t="s">
        <v>48</v>
      </c>
      <c r="D7" s="125">
        <f>(D5*0.001)*(D4*100)</f>
        <v>0.316227766016838</v>
      </c>
      <c r="E7" s="12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Composition Model</vt:lpstr>
      <vt:lpstr>Lorentz Force</vt:lpstr>
      <vt:lpstr>Emission Model</vt:lpstr>
      <vt:lpstr>Arching Model</vt:lpstr>
      <vt:lpstr>E - Plot</vt:lpstr>
      <vt:lpstr>B -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Moynihan</dc:creator>
  <cp:lastModifiedBy>Matthew Moynihan</cp:lastModifiedBy>
  <dcterms:created xsi:type="dcterms:W3CDTF">2015-07-09T04:36:53Z</dcterms:created>
  <dcterms:modified xsi:type="dcterms:W3CDTF">2015-07-21T19:18:24Z</dcterms:modified>
</cp:coreProperties>
</file>