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sysadmin\Documents\"/>
    </mc:Choice>
  </mc:AlternateContent>
  <xr:revisionPtr revIDLastSave="0" documentId="8_{AA7797FD-FC4F-45CF-A4F0-60377F1652FB}" xr6:coauthVersionLast="47" xr6:coauthVersionMax="47" xr10:uidLastSave="{00000000-0000-0000-0000-000000000000}"/>
  <bookViews>
    <workbookView xWindow="810" yWindow="-120" windowWidth="28110" windowHeight="18240" xr2:uid="{3F605A23-ED50-4A58-B348-1D1895062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4" i="1"/>
  <c r="M17" i="1"/>
  <c r="M21" i="1"/>
  <c r="M16" i="1"/>
  <c r="M15" i="1"/>
  <c r="M18" i="1"/>
  <c r="M14" i="1"/>
  <c r="M7" i="1"/>
  <c r="M19" i="1"/>
  <c r="M2" i="1"/>
  <c r="M12" i="1"/>
  <c r="M5" i="1"/>
  <c r="M8" i="1"/>
  <c r="M11" i="1"/>
  <c r="M9" i="1"/>
  <c r="M20" i="1"/>
  <c r="M10" i="1"/>
  <c r="M3" i="1"/>
  <c r="M6" i="1"/>
  <c r="L13" i="1"/>
  <c r="L4" i="1"/>
  <c r="L17" i="1"/>
  <c r="L21" i="1"/>
  <c r="L16" i="1"/>
  <c r="L15" i="1"/>
  <c r="L18" i="1"/>
  <c r="L14" i="1"/>
  <c r="L7" i="1"/>
  <c r="L19" i="1"/>
  <c r="L2" i="1"/>
  <c r="L12" i="1"/>
  <c r="L5" i="1"/>
  <c r="L8" i="1"/>
  <c r="L11" i="1"/>
  <c r="L9" i="1"/>
  <c r="L20" i="1"/>
  <c r="L10" i="1"/>
  <c r="L3" i="1"/>
  <c r="L6" i="1"/>
  <c r="K13" i="1"/>
  <c r="K4" i="1"/>
  <c r="K17" i="1"/>
  <c r="K21" i="1"/>
  <c r="K16" i="1"/>
  <c r="K15" i="1"/>
  <c r="K18" i="1"/>
  <c r="K14" i="1"/>
  <c r="K7" i="1"/>
  <c r="K19" i="1"/>
  <c r="K2" i="1"/>
  <c r="K12" i="1"/>
  <c r="K5" i="1"/>
  <c r="K8" i="1"/>
  <c r="K11" i="1"/>
  <c r="K9" i="1"/>
  <c r="K20" i="1"/>
  <c r="K10" i="1"/>
  <c r="K3" i="1"/>
  <c r="K6" i="1"/>
  <c r="J13" i="1"/>
  <c r="J4" i="1"/>
  <c r="J17" i="1"/>
  <c r="J21" i="1"/>
  <c r="J16" i="1"/>
  <c r="J15" i="1"/>
  <c r="J18" i="1"/>
  <c r="J14" i="1"/>
  <c r="J7" i="1"/>
  <c r="J19" i="1"/>
  <c r="J2" i="1"/>
  <c r="J12" i="1"/>
  <c r="J5" i="1"/>
  <c r="J8" i="1"/>
  <c r="J11" i="1"/>
  <c r="J9" i="1"/>
  <c r="J20" i="1"/>
  <c r="J10" i="1"/>
  <c r="J3" i="1"/>
  <c r="J6" i="1"/>
  <c r="I13" i="1"/>
  <c r="I4" i="1"/>
  <c r="I17" i="1"/>
  <c r="I21" i="1"/>
  <c r="I16" i="1"/>
  <c r="I15" i="1"/>
  <c r="I18" i="1"/>
  <c r="I14" i="1"/>
  <c r="I7" i="1"/>
  <c r="I19" i="1"/>
  <c r="I2" i="1"/>
  <c r="I12" i="1"/>
  <c r="I5" i="1"/>
  <c r="I8" i="1"/>
  <c r="I11" i="1"/>
  <c r="I9" i="1"/>
  <c r="I20" i="1"/>
  <c r="I10" i="1"/>
  <c r="I3" i="1"/>
  <c r="I6" i="1"/>
  <c r="Z13" i="1"/>
  <c r="Z4" i="1"/>
  <c r="Z17" i="1"/>
  <c r="Z21" i="1"/>
  <c r="Z16" i="1"/>
  <c r="Z15" i="1"/>
  <c r="Z18" i="1"/>
  <c r="Z14" i="1"/>
  <c r="Z7" i="1"/>
  <c r="Z19" i="1"/>
  <c r="Z2" i="1"/>
  <c r="Z12" i="1"/>
  <c r="Z5" i="1"/>
  <c r="Z8" i="1"/>
  <c r="Z11" i="1"/>
  <c r="Z9" i="1"/>
  <c r="Z20" i="1"/>
  <c r="Z10" i="1"/>
  <c r="Z3" i="1"/>
  <c r="Z6" i="1"/>
  <c r="N15" i="1" l="1"/>
  <c r="N16" i="1"/>
  <c r="N10" i="1"/>
  <c r="N9" i="1"/>
  <c r="N21" i="1"/>
  <c r="N11" i="1"/>
  <c r="N19" i="1"/>
  <c r="N17" i="1"/>
  <c r="N8" i="1"/>
  <c r="N4" i="1"/>
  <c r="N5" i="1"/>
  <c r="N13" i="1"/>
  <c r="N7" i="1"/>
  <c r="N12" i="1"/>
  <c r="N20" i="1"/>
  <c r="N2" i="1"/>
  <c r="N14" i="1"/>
  <c r="N18" i="1"/>
  <c r="N6" i="1"/>
  <c r="N3" i="1"/>
  <c r="O13" i="1" l="1"/>
  <c r="V13" i="1" s="1"/>
  <c r="AA13" i="1" s="1"/>
  <c r="O4" i="1"/>
  <c r="V4" i="1" s="1"/>
  <c r="AA4" i="1" s="1"/>
  <c r="O18" i="1"/>
  <c r="V18" i="1" s="1"/>
  <c r="AA18" i="1" s="1"/>
  <c r="O14" i="1"/>
  <c r="V14" i="1" s="1"/>
  <c r="AA14" i="1" s="1"/>
  <c r="O21" i="1"/>
  <c r="V21" i="1" s="1"/>
  <c r="AA21" i="1" s="1"/>
  <c r="O5" i="1"/>
  <c r="V5" i="1" s="1"/>
  <c r="AA5" i="1" s="1"/>
  <c r="O19" i="1"/>
  <c r="V19" i="1" s="1"/>
  <c r="AA19" i="1" s="1"/>
  <c r="O2" i="1"/>
  <c r="V2" i="1" s="1"/>
  <c r="AA2" i="1" s="1"/>
  <c r="O9" i="1"/>
  <c r="V9" i="1" s="1"/>
  <c r="AA9" i="1" s="1"/>
  <c r="O3" i="1"/>
  <c r="V3" i="1" s="1"/>
  <c r="AA3" i="1" s="1"/>
  <c r="O11" i="1"/>
  <c r="V11" i="1" s="1"/>
  <c r="AA11" i="1" s="1"/>
  <c r="O20" i="1"/>
  <c r="V20" i="1" s="1"/>
  <c r="AA20" i="1" s="1"/>
  <c r="O10" i="1"/>
  <c r="V10" i="1" s="1"/>
  <c r="AA10" i="1" s="1"/>
  <c r="O17" i="1"/>
  <c r="V17" i="1" s="1"/>
  <c r="AA17" i="1" s="1"/>
  <c r="O12" i="1"/>
  <c r="V12" i="1" s="1"/>
  <c r="AA12" i="1" s="1"/>
  <c r="O16" i="1"/>
  <c r="V16" i="1" s="1"/>
  <c r="AA16" i="1" s="1"/>
  <c r="O8" i="1"/>
  <c r="V8" i="1" s="1"/>
  <c r="AA8" i="1" s="1"/>
  <c r="O6" i="1"/>
  <c r="V6" i="1" s="1"/>
  <c r="AA6" i="1" s="1"/>
  <c r="O7" i="1"/>
  <c r="V7" i="1" s="1"/>
  <c r="AA7" i="1" s="1"/>
  <c r="O15" i="1"/>
  <c r="V15" i="1" s="1"/>
  <c r="AA15" i="1" s="1"/>
</calcChain>
</file>

<file path=xl/sharedStrings.xml><?xml version="1.0" encoding="utf-8"?>
<sst xmlns="http://schemas.openxmlformats.org/spreadsheetml/2006/main" count="167" uniqueCount="71">
  <si>
    <t>Aim High</t>
  </si>
  <si>
    <t>Rack 'n Roll</t>
  </si>
  <si>
    <t>FIRST Overdrive</t>
  </si>
  <si>
    <t>Lunacy</t>
  </si>
  <si>
    <t>Breakaway</t>
  </si>
  <si>
    <t>Logo Motion</t>
  </si>
  <si>
    <t>Rebound Rumble</t>
  </si>
  <si>
    <t>Ultimate Ascent</t>
  </si>
  <si>
    <t>Aerial Assist</t>
  </si>
  <si>
    <t>Recycle Rush</t>
  </si>
  <si>
    <t>FIRST Stronghold</t>
  </si>
  <si>
    <t>FIRST Steamworks</t>
  </si>
  <si>
    <t>FIRST Power Up</t>
  </si>
  <si>
    <t>Destination: Deep Space</t>
  </si>
  <si>
    <t>Infinite Recharge</t>
  </si>
  <si>
    <t>Infinite Recharge (2021)</t>
  </si>
  <si>
    <t>Rapid React</t>
  </si>
  <si>
    <t>Charged Up</t>
  </si>
  <si>
    <t>Crescendo</t>
  </si>
  <si>
    <t>Year</t>
  </si>
  <si>
    <t>Game</t>
  </si>
  <si>
    <t>toroid, non-ridgid</t>
  </si>
  <si>
    <t>spheroid, non-ridgid</t>
  </si>
  <si>
    <t>spheroid, ridgid</t>
  </si>
  <si>
    <t>disc, ridgid</t>
  </si>
  <si>
    <t>rectangular prism, ridgid</t>
  </si>
  <si>
    <t>Game Piece 1</t>
  </si>
  <si>
    <t>Game Piece 2</t>
  </si>
  <si>
    <t>toroid, ridgid</t>
  </si>
  <si>
    <t>conic, non-ridgid</t>
  </si>
  <si>
    <t>cylinder, ridgid</t>
  </si>
  <si>
    <t>Interactive Field Element</t>
  </si>
  <si>
    <t>wheel</t>
  </si>
  <si>
    <t>balance</t>
  </si>
  <si>
    <t>e</t>
  </si>
  <si>
    <t>o</t>
  </si>
  <si>
    <t>t</t>
  </si>
  <si>
    <t>none</t>
  </si>
  <si>
    <t>unique</t>
  </si>
  <si>
    <t>hp use</t>
  </si>
  <si>
    <t>defence</t>
  </si>
  <si>
    <t>design</t>
  </si>
  <si>
    <t>complex</t>
  </si>
  <si>
    <t>strat depth</t>
  </si>
  <si>
    <t>visiblity</t>
  </si>
  <si>
    <t>audience</t>
  </si>
  <si>
    <t>shooting</t>
  </si>
  <si>
    <t>pick and place</t>
  </si>
  <si>
    <t>maneuover</t>
  </si>
  <si>
    <t>hybrid</t>
  </si>
  <si>
    <t>Gen Type</t>
  </si>
  <si>
    <t>End Type</t>
  </si>
  <si>
    <t>hang</t>
  </si>
  <si>
    <t>climb</t>
  </si>
  <si>
    <t>platform</t>
  </si>
  <si>
    <t>hang, balance</t>
  </si>
  <si>
    <t>floor</t>
  </si>
  <si>
    <t>celing</t>
  </si>
  <si>
    <t>outer works</t>
  </si>
  <si>
    <t>Triple Play</t>
  </si>
  <si>
    <t>tetrahedron, ridgid</t>
  </si>
  <si>
    <t>containment</t>
  </si>
  <si>
    <t>placement</t>
  </si>
  <si>
    <t>minibot</t>
  </si>
  <si>
    <t>Game Piece 3</t>
  </si>
  <si>
    <t>cylinder, non-ridgid</t>
  </si>
  <si>
    <t>hp activation</t>
  </si>
  <si>
    <t>composite</t>
  </si>
  <si>
    <t>g</t>
  </si>
  <si>
    <t>norm unique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</si>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</sst>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ltimate_Ascent" TargetMode="External"/><Relationship Id="rId13" Type="http://schemas.openxmlformats.org/officeDocument/2006/relationships/hyperlink" Target="https://en.wikipedia.org/wiki/FIRST_Power_Up" TargetMode="External"/><Relationship Id="rId18" Type="http://schemas.openxmlformats.org/officeDocument/2006/relationships/hyperlink" Target="https://en.wikipedia.org/wiki/Charged_Up_(FIRST)" TargetMode="External"/><Relationship Id="rId3" Type="http://schemas.openxmlformats.org/officeDocument/2006/relationships/hyperlink" Target="https://en.wikipedia.org/wiki/FIRST_Overdrive" TargetMode="External"/><Relationship Id="rId7" Type="http://schemas.openxmlformats.org/officeDocument/2006/relationships/hyperlink" Target="https://en.wikipedia.org/wiki/Rebound_Rumble" TargetMode="External"/><Relationship Id="rId12" Type="http://schemas.openxmlformats.org/officeDocument/2006/relationships/hyperlink" Target="https://en.wikipedia.org/wiki/FIRST_Steamworks" TargetMode="External"/><Relationship Id="rId17" Type="http://schemas.openxmlformats.org/officeDocument/2006/relationships/hyperlink" Target="https://en.wikipedia.org/wiki/Rapid_React" TargetMode="External"/><Relationship Id="rId2" Type="http://schemas.openxmlformats.org/officeDocument/2006/relationships/hyperlink" Target="https://en.wikipedia.org/wiki/Rack_%27n_Roll" TargetMode="External"/><Relationship Id="rId16" Type="http://schemas.openxmlformats.org/officeDocument/2006/relationships/hyperlink" Target="https://en.wikipedia.org/wiki/Infinite_Recharge_(2021)" TargetMode="External"/><Relationship Id="rId1" Type="http://schemas.openxmlformats.org/officeDocument/2006/relationships/hyperlink" Target="https://en.wikipedia.org/wiki/Aim_High" TargetMode="External"/><Relationship Id="rId6" Type="http://schemas.openxmlformats.org/officeDocument/2006/relationships/hyperlink" Target="https://en.wikipedia.org/wiki/Logo_Motion" TargetMode="External"/><Relationship Id="rId11" Type="http://schemas.openxmlformats.org/officeDocument/2006/relationships/hyperlink" Target="https://en.wikipedia.org/wiki/FIRST_Stronghold" TargetMode="External"/><Relationship Id="rId5" Type="http://schemas.openxmlformats.org/officeDocument/2006/relationships/hyperlink" Target="https://en.wikipedia.org/wiki/Breakaway_(FIRST)" TargetMode="External"/><Relationship Id="rId15" Type="http://schemas.openxmlformats.org/officeDocument/2006/relationships/hyperlink" Target="https://en.wikipedia.org/wiki/Infinite_Recharge" TargetMode="External"/><Relationship Id="rId10" Type="http://schemas.openxmlformats.org/officeDocument/2006/relationships/hyperlink" Target="https://en.wikipedia.org/wiki/Recycle_Rush" TargetMode="External"/><Relationship Id="rId19" Type="http://schemas.openxmlformats.org/officeDocument/2006/relationships/hyperlink" Target="https://en.wikipedia.org/wiki/Crescendo_(FIRST)" TargetMode="External"/><Relationship Id="rId4" Type="http://schemas.openxmlformats.org/officeDocument/2006/relationships/hyperlink" Target="https://en.wikipedia.org/wiki/Lunacy_(FIRST)" TargetMode="External"/><Relationship Id="rId9" Type="http://schemas.openxmlformats.org/officeDocument/2006/relationships/hyperlink" Target="https://en.wikipedia.org/wiki/Aerial_Assist" TargetMode="External"/><Relationship Id="rId14" Type="http://schemas.openxmlformats.org/officeDocument/2006/relationships/hyperlink" Target="https://en.wikipedia.org/wiki/Destination:_Deep_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AA49-F416-4B73-B379-328D4B241E74}">
  <dimension ref="A1:AD21"/>
  <sheetViews>
    <sheetView tabSelected="1" workbookViewId="0">
      <pane xSplit="1" topLeftCell="B1" activePane="topRight" state="frozen"/>
      <selection pane="topRight" activeCell="G34" sqref="G34"/>
    </sheetView>
  </sheetViews>
  <sheetFormatPr defaultRowHeight="15" x14ac:dyDescent="0.25"/>
  <cols>
    <col min="1" max="1" width="5" bestFit="1" customWidth="1"/>
    <col min="2" max="2" width="22" bestFit="1" customWidth="1"/>
    <col min="3" max="3" width="23.28515625" style="4" bestFit="1" customWidth="1"/>
    <col min="4" max="4" width="16.28515625" style="4" bestFit="1" customWidth="1"/>
    <col min="5" max="5" width="18.5703125" style="4" bestFit="1" customWidth="1"/>
    <col min="6" max="6" width="22.7109375" style="4" bestFit="1" customWidth="1"/>
    <col min="7" max="7" width="14" style="4" bestFit="1" customWidth="1"/>
    <col min="8" max="8" width="13.7109375" style="4" bestFit="1" customWidth="1"/>
    <col min="9" max="11" width="3" style="4" bestFit="1" customWidth="1"/>
    <col min="12" max="13" width="2" style="4" bestFit="1" customWidth="1"/>
    <col min="14" max="14" width="11.5703125" bestFit="1" customWidth="1"/>
    <col min="15" max="15" width="12.28515625" customWidth="1"/>
    <col min="16" max="16" width="8.140625" bestFit="1" customWidth="1"/>
    <col min="17" max="17" width="6.85546875" bestFit="1" customWidth="1"/>
    <col min="18" max="18" width="7.85546875" bestFit="1" customWidth="1"/>
    <col min="19" max="19" width="10.42578125" bestFit="1" customWidth="1"/>
    <col min="20" max="20" width="5.140625" bestFit="1" customWidth="1"/>
    <col min="21" max="21" width="6.28515625" bestFit="1" customWidth="1"/>
    <col min="22" max="22" width="5.5703125" customWidth="1"/>
    <col min="23" max="23" width="8.42578125" bestFit="1" customWidth="1"/>
    <col min="24" max="24" width="7.7109375" bestFit="1" customWidth="1"/>
    <col min="25" max="25" width="4.42578125" bestFit="1" customWidth="1"/>
    <col min="27" max="27" width="10.28515625" bestFit="1" customWidth="1"/>
  </cols>
  <sheetData>
    <row r="1" spans="1:30" x14ac:dyDescent="0.25">
      <c r="A1" t="s">
        <v>19</v>
      </c>
      <c r="B1" t="s">
        <v>20</v>
      </c>
      <c r="C1" s="4" t="s">
        <v>26</v>
      </c>
      <c r="D1" s="4" t="s">
        <v>27</v>
      </c>
      <c r="E1" s="4" t="s">
        <v>64</v>
      </c>
      <c r="F1" s="4" t="s">
        <v>31</v>
      </c>
      <c r="G1" s="4" t="s">
        <v>50</v>
      </c>
      <c r="H1" s="4" t="s">
        <v>51</v>
      </c>
      <c r="I1" s="4" t="s">
        <v>35</v>
      </c>
      <c r="J1" s="4" t="s">
        <v>36</v>
      </c>
      <c r="K1" s="4" t="s">
        <v>36</v>
      </c>
      <c r="L1" s="4" t="s">
        <v>68</v>
      </c>
      <c r="M1" s="4" t="s">
        <v>34</v>
      </c>
      <c r="N1" s="4" t="s">
        <v>38</v>
      </c>
      <c r="O1" s="4" t="s">
        <v>69</v>
      </c>
      <c r="P1" s="4" t="s">
        <v>33</v>
      </c>
      <c r="Q1" s="4" t="s">
        <v>39</v>
      </c>
      <c r="R1" s="4" t="s">
        <v>40</v>
      </c>
      <c r="S1" s="4" t="s">
        <v>43</v>
      </c>
      <c r="T1" s="4" t="s">
        <v>56</v>
      </c>
      <c r="U1" s="4" t="s">
        <v>57</v>
      </c>
      <c r="V1" s="7" t="s">
        <v>41</v>
      </c>
      <c r="W1" s="4" t="s">
        <v>42</v>
      </c>
      <c r="X1" s="4" t="s">
        <v>44</v>
      </c>
      <c r="Y1" s="4" t="s">
        <v>70</v>
      </c>
      <c r="Z1" s="7" t="s">
        <v>45</v>
      </c>
      <c r="AA1" s="8" t="s">
        <v>67</v>
      </c>
      <c r="AB1" s="4"/>
      <c r="AC1" s="4"/>
      <c r="AD1" s="4"/>
    </row>
    <row r="2" spans="1:30" x14ac:dyDescent="0.25">
      <c r="A2" s="1">
        <v>2016</v>
      </c>
      <c r="B2" s="2" t="s">
        <v>10</v>
      </c>
      <c r="C2" s="3" t="s">
        <v>22</v>
      </c>
      <c r="D2" s="3" t="s">
        <v>37</v>
      </c>
      <c r="E2" s="4" t="s">
        <v>37</v>
      </c>
      <c r="F2" s="3" t="s">
        <v>58</v>
      </c>
      <c r="G2" s="3" t="s">
        <v>46</v>
      </c>
      <c r="H2" s="3" t="s">
        <v>52</v>
      </c>
      <c r="I2" s="4">
        <f>COUNTIF(C$2:D$21,C2)</f>
        <v>10</v>
      </c>
      <c r="J2" s="4">
        <f>COUNTIF(C$2:D$21, D2)</f>
        <v>16</v>
      </c>
      <c r="K2" s="4">
        <f>COUNTIF(F$2:F$21,F2)</f>
        <v>1</v>
      </c>
      <c r="L2" s="4">
        <f>COUNTIF(G$2:G$21,G2)</f>
        <v>9</v>
      </c>
      <c r="M2" s="4">
        <f>COUNTIF(H$2:H$21,H2)</f>
        <v>4</v>
      </c>
      <c r="N2" s="3">
        <f>6 - (((I2 - MIN(I$2:I$21)) / (MAX(I$2:I$21) - MIN(I$2:I$21))) * 4 + 1) +6 - (((J2 - MIN(J$2:J$21)) / (MAX(J$2:J$21) - MIN(J$2:J$21))) * 4 + 1) +6 - (((K2 - MIN(K$2:K$21)) / (MAX(K$2:K$21) - MIN(K$2:K$21))) * 4 + 1) +6 - (((L2 - MIN(L$2:L$21)) / (MAX(L$2:L$21) - MIN(L$2:L$21))) * 4 + 1) +6 - (((M2 - MIN(M$2:M$21)) / (MAX(M$2:M$21) - MIN(M$2:M$21))) * 4 + 1)</f>
        <v>9</v>
      </c>
      <c r="O2" s="3">
        <f>(((N2-MIN(N$2:N$21))/(MAX(N$2:N$21)-MIN(N$2:N$21))*4)+1)</f>
        <v>2.0137275607180571</v>
      </c>
      <c r="P2" s="3">
        <v>5</v>
      </c>
      <c r="Q2" s="4">
        <v>3</v>
      </c>
      <c r="R2" s="4">
        <v>3</v>
      </c>
      <c r="S2" s="4">
        <v>4</v>
      </c>
      <c r="T2" s="4">
        <v>4</v>
      </c>
      <c r="U2" s="4">
        <v>5</v>
      </c>
      <c r="V2" s="6">
        <f>((S2*0.3)+(T2*0.15)+(U2*0.15)+(P2*0.15)+(O2*0.1)+(Q2*0.05)+(R2*0.1))</f>
        <v>3.9513727560718053</v>
      </c>
      <c r="W2" s="4">
        <v>4</v>
      </c>
      <c r="X2" s="4">
        <v>4</v>
      </c>
      <c r="Y2" s="4">
        <v>5</v>
      </c>
      <c r="Z2" s="6">
        <f>(W2*0.5)+(X2*0.4)+(Y2*0.1)</f>
        <v>4.0999999999999996</v>
      </c>
      <c r="AA2" s="9">
        <f>ROUND((V2*0.9)+(Z2*0.1),2)</f>
        <v>3.97</v>
      </c>
      <c r="AB2" s="4"/>
      <c r="AC2" s="4"/>
      <c r="AD2" s="4"/>
    </row>
    <row r="3" spans="1:30" x14ac:dyDescent="0.25">
      <c r="A3" s="1">
        <v>2024</v>
      </c>
      <c r="B3" s="2" t="s">
        <v>18</v>
      </c>
      <c r="C3" s="5" t="s">
        <v>21</v>
      </c>
      <c r="D3" s="5" t="s">
        <v>37</v>
      </c>
      <c r="E3" s="4" t="s">
        <v>37</v>
      </c>
      <c r="F3" s="5" t="s">
        <v>66</v>
      </c>
      <c r="G3" s="5" t="s">
        <v>49</v>
      </c>
      <c r="H3" s="5" t="s">
        <v>52</v>
      </c>
      <c r="I3" s="4">
        <f>COUNTIF(C$2:D$21,C3)</f>
        <v>3</v>
      </c>
      <c r="J3" s="4">
        <f>COUNTIF(C$2:D$21, D3)</f>
        <v>16</v>
      </c>
      <c r="K3" s="4">
        <f>COUNTIF(F$2:F$21,F3)</f>
        <v>2</v>
      </c>
      <c r="L3" s="4">
        <f>COUNTIF(G$2:G$21,G3)</f>
        <v>2</v>
      </c>
      <c r="M3" s="4">
        <f>COUNTIF(H$2:H$21,H3)</f>
        <v>4</v>
      </c>
      <c r="N3" s="3">
        <f>6 - (((I3 - MIN(I$2:I$21)) / (MAX(I$2:I$21) - MIN(I$2:I$21))) * 4 + 1) +6 - (((J3 - MIN(J$2:J$21)) / (MAX(J$2:J$21) - MIN(J$2:J$21))) * 4 + 1) +6 - (((K3 - MIN(K$2:K$21)) / (MAX(K$2:K$21) - MIN(K$2:K$21))) * 4 + 1) +6 - (((L3 - MIN(L$2:L$21)) / (MAX(L$2:L$21) - MIN(L$2:L$21))) * 4 + 1) +6 - (((M3 - MIN(M$2:M$21)) / (MAX(M$2:M$21) - MIN(M$2:M$21))) * 4 + 1)</f>
        <v>15.277777777777779</v>
      </c>
      <c r="O3" s="3">
        <f>(((N3-MIN(N$2:N$21))/(MAX(N$2:N$21)-MIN(N$2:N$21))*4)+1)</f>
        <v>4.4002111932418169</v>
      </c>
      <c r="P3" s="3">
        <v>4</v>
      </c>
      <c r="Q3" s="4">
        <v>4</v>
      </c>
      <c r="R3" s="4">
        <v>5</v>
      </c>
      <c r="S3" s="4">
        <v>4</v>
      </c>
      <c r="T3" s="4">
        <v>1</v>
      </c>
      <c r="U3" s="4">
        <v>5</v>
      </c>
      <c r="V3" s="6">
        <f>((S3*0.3)+(T3*0.15)+(U3*0.15)+(P3*0.15)+(O3*0.1)+(Q3*0.05)+(R3*0.1))</f>
        <v>3.8400211193241818</v>
      </c>
      <c r="W3" s="4">
        <v>3</v>
      </c>
      <c r="X3" s="4">
        <v>3</v>
      </c>
      <c r="Y3" s="4">
        <v>1</v>
      </c>
      <c r="Z3" s="6">
        <f>(W3*0.5)+(X3*0.4)+(Y3*0.1)</f>
        <v>2.8000000000000003</v>
      </c>
      <c r="AA3" s="9">
        <f>ROUND((V3*0.9)+(Z3*0.1),2)</f>
        <v>3.74</v>
      </c>
      <c r="AB3" s="4"/>
      <c r="AC3" s="4"/>
      <c r="AD3" s="4"/>
    </row>
    <row r="4" spans="1:30" x14ac:dyDescent="0.25">
      <c r="A4" s="1">
        <v>2007</v>
      </c>
      <c r="B4" s="2" t="s">
        <v>1</v>
      </c>
      <c r="C4" s="3" t="s">
        <v>21</v>
      </c>
      <c r="D4" s="3" t="s">
        <v>37</v>
      </c>
      <c r="E4" s="4" t="s">
        <v>37</v>
      </c>
      <c r="F4" s="3" t="s">
        <v>37</v>
      </c>
      <c r="G4" s="3" t="s">
        <v>47</v>
      </c>
      <c r="H4" s="3" t="s">
        <v>61</v>
      </c>
      <c r="I4" s="4">
        <f>COUNTIF(C$2:D$21,C4)</f>
        <v>3</v>
      </c>
      <c r="J4" s="4">
        <f>COUNTIF(C$2:D$21, D4)</f>
        <v>16</v>
      </c>
      <c r="K4" s="4">
        <f>COUNTIF(F$2:F$21,F4)</f>
        <v>13</v>
      </c>
      <c r="L4" s="4">
        <f>COUNTIF(G$2:G$21,G4)</f>
        <v>8</v>
      </c>
      <c r="M4" s="4">
        <f>COUNTIF(H$2:H$21,H4)</f>
        <v>2</v>
      </c>
      <c r="N4" s="3">
        <f>6 - (((I4 - MIN(I$2:I$21)) / (MAX(I$2:I$21) - MIN(I$2:I$21))) * 4 + 1) +6 - (((J4 - MIN(J$2:J$21)) / (MAX(J$2:J$21) - MIN(J$2:J$21))) * 4 + 1) +6 - (((K4 - MIN(K$2:K$21)) / (MAX(K$2:K$21) - MIN(K$2:K$21))) * 4 + 1) +6 - (((L4 - MIN(L$2:L$21)) / (MAX(L$2:L$21) - MIN(L$2:L$21))) * 4 + 1) +6 - (((M4 - MIN(M$2:M$21)) / (MAX(M$2:M$21) - MIN(M$2:M$21))) * 4 + 1)</f>
        <v>11.277777777777779</v>
      </c>
      <c r="O4" s="3">
        <f>(((N4-MIN(N$2:N$21))/(MAX(N$2:N$21)-MIN(N$2:N$21))*4)+1)</f>
        <v>2.8796198521647312</v>
      </c>
      <c r="P4" s="3">
        <v>3</v>
      </c>
      <c r="Q4" s="4">
        <v>3</v>
      </c>
      <c r="R4" s="4">
        <v>3</v>
      </c>
      <c r="S4" s="4">
        <v>5</v>
      </c>
      <c r="T4" s="4">
        <v>3</v>
      </c>
      <c r="U4" s="4">
        <v>4</v>
      </c>
      <c r="V4" s="6">
        <f>((S4*0.3)+(T4*0.15)+(U4*0.15)+(P4*0.15)+(O4*0.1)+(Q4*0.05)+(R4*0.1))</f>
        <v>3.7379619852164732</v>
      </c>
      <c r="W4" s="4">
        <v>2</v>
      </c>
      <c r="X4" s="4">
        <v>3</v>
      </c>
      <c r="Y4" s="4">
        <v>1</v>
      </c>
      <c r="Z4" s="6">
        <f>(W4*0.5)+(X4*0.4)+(Y4*0.1)</f>
        <v>2.3000000000000003</v>
      </c>
      <c r="AA4" s="9">
        <f>ROUND((V4*0.9)+(Z4*0.1),2)</f>
        <v>3.59</v>
      </c>
      <c r="AB4" s="4"/>
      <c r="AC4" s="4"/>
      <c r="AD4" s="4"/>
    </row>
    <row r="5" spans="1:30" x14ac:dyDescent="0.25">
      <c r="A5" s="1">
        <v>2018</v>
      </c>
      <c r="B5" s="2" t="s">
        <v>12</v>
      </c>
      <c r="C5" s="3" t="s">
        <v>25</v>
      </c>
      <c r="D5" s="3" t="s">
        <v>37</v>
      </c>
      <c r="E5" s="4" t="s">
        <v>37</v>
      </c>
      <c r="F5" s="3" t="s">
        <v>66</v>
      </c>
      <c r="G5" s="3" t="s">
        <v>47</v>
      </c>
      <c r="H5" s="3" t="s">
        <v>52</v>
      </c>
      <c r="I5" s="4">
        <f>COUNTIF(C$2:D$21,C5)</f>
        <v>2</v>
      </c>
      <c r="J5" s="4">
        <f>COUNTIF(C$2:D$21, D5)</f>
        <v>16</v>
      </c>
      <c r="K5" s="4">
        <f>COUNTIF(F$2:F$21,F5)</f>
        <v>2</v>
      </c>
      <c r="L5" s="4">
        <f>COUNTIF(G$2:G$21,G5)</f>
        <v>8</v>
      </c>
      <c r="M5" s="4">
        <f>COUNTIF(H$2:H$21,H5)</f>
        <v>4</v>
      </c>
      <c r="N5" s="3">
        <f>6 - (((I5 - MIN(I$2:I$21)) / (MAX(I$2:I$21) - MIN(I$2:I$21))) * 4 + 1) +6 - (((J5 - MIN(J$2:J$21)) / (MAX(J$2:J$21) - MIN(J$2:J$21))) * 4 + 1) +6 - (((K5 - MIN(K$2:K$21)) / (MAX(K$2:K$21) - MIN(K$2:K$21))) * 4 + 1) +6 - (((L5 - MIN(L$2:L$21)) / (MAX(L$2:L$21) - MIN(L$2:L$21))) * 4 + 1) +6 - (((M5 - MIN(M$2:M$21)) / (MAX(M$2:M$21) - MIN(M$2:M$21))) * 4 + 1)</f>
        <v>12.722222222222221</v>
      </c>
      <c r="O5" s="3">
        <f>(((N5-MIN(N$2:N$21))/(MAX(N$2:N$21)-MIN(N$2:N$21))*4)+1)</f>
        <v>3.4287222808870115</v>
      </c>
      <c r="P5" s="3">
        <v>3</v>
      </c>
      <c r="Q5" s="4">
        <v>5</v>
      </c>
      <c r="R5" s="4">
        <v>3</v>
      </c>
      <c r="S5" s="4">
        <v>4</v>
      </c>
      <c r="T5" s="4">
        <v>3</v>
      </c>
      <c r="U5" s="4">
        <v>4</v>
      </c>
      <c r="V5" s="6">
        <f>((S5*0.3)+(T5*0.15)+(U5*0.15)+(P5*0.15)+(O5*0.1)+(Q5*0.05)+(R5*0.1))</f>
        <v>3.5928722280887015</v>
      </c>
      <c r="W5" s="4">
        <v>4</v>
      </c>
      <c r="X5" s="4">
        <v>3</v>
      </c>
      <c r="Y5" s="4">
        <v>3</v>
      </c>
      <c r="Z5" s="6">
        <f>(W5*0.5)+(X5*0.4)+(Y5*0.1)</f>
        <v>3.5</v>
      </c>
      <c r="AA5" s="9">
        <f>ROUND((V5*0.9)+(Z5*0.1),2)</f>
        <v>3.58</v>
      </c>
      <c r="AB5" s="4"/>
      <c r="AC5" s="4"/>
      <c r="AD5" s="4"/>
    </row>
    <row r="6" spans="1:30" x14ac:dyDescent="0.25">
      <c r="A6">
        <v>2005</v>
      </c>
      <c r="B6" t="s">
        <v>59</v>
      </c>
      <c r="C6" s="4" t="s">
        <v>60</v>
      </c>
      <c r="D6" s="4" t="s">
        <v>37</v>
      </c>
      <c r="E6" s="4" t="s">
        <v>37</v>
      </c>
      <c r="F6" s="4" t="s">
        <v>37</v>
      </c>
      <c r="G6" s="4" t="s">
        <v>47</v>
      </c>
      <c r="H6" s="4" t="s">
        <v>61</v>
      </c>
      <c r="I6" s="4">
        <f>COUNTIF(C$2:D$21,C6)</f>
        <v>1</v>
      </c>
      <c r="J6" s="4">
        <f>COUNTIF(C$2:D$21, D6)</f>
        <v>16</v>
      </c>
      <c r="K6" s="4">
        <f>COUNTIF(F$2:F$21,F6)</f>
        <v>13</v>
      </c>
      <c r="L6" s="4">
        <f>COUNTIF(G$2:G$21,G6)</f>
        <v>8</v>
      </c>
      <c r="M6" s="4">
        <f>COUNTIF(H$2:H$21,H6)</f>
        <v>2</v>
      </c>
      <c r="N6" s="3">
        <f>6 - (((I6 - MIN(I$2:I$21)) / (MAX(I$2:I$21) - MIN(I$2:I$21))) * 4 + 1) +6 - (((J6 - MIN(J$2:J$21)) / (MAX(J$2:J$21) - MIN(J$2:J$21))) * 4 + 1) +6 - (((K6 - MIN(K$2:K$21)) / (MAX(K$2:K$21) - MIN(K$2:K$21))) * 4 + 1) +6 - (((L6 - MIN(L$2:L$21)) / (MAX(L$2:L$21) - MIN(L$2:L$21))) * 4 + 1) +6 - (((M6 - MIN(M$2:M$21)) / (MAX(M$2:M$21) - MIN(M$2:M$21))) * 4 + 1)</f>
        <v>12.166666666666668</v>
      </c>
      <c r="O6" s="3">
        <f>(((N6-MIN(N$2:N$21))/(MAX(N$2:N$21)-MIN(N$2:N$21))*4)+1)</f>
        <v>3.2175290390707505</v>
      </c>
      <c r="P6" s="4">
        <v>5</v>
      </c>
      <c r="Q6" s="4">
        <v>3</v>
      </c>
      <c r="R6" s="4">
        <v>3</v>
      </c>
      <c r="S6" s="4">
        <v>5</v>
      </c>
      <c r="T6" s="4">
        <v>1</v>
      </c>
      <c r="U6" s="4">
        <v>3</v>
      </c>
      <c r="V6" s="6">
        <f>((S6*0.3)+(T6*0.15)+(U6*0.15)+(P6*0.15)+(O6*0.1)+(Q6*0.05)+(R6*0.1))</f>
        <v>3.6217529039070744</v>
      </c>
      <c r="W6" s="4">
        <v>1</v>
      </c>
      <c r="X6" s="4">
        <v>3</v>
      </c>
      <c r="Y6" s="4">
        <v>2</v>
      </c>
      <c r="Z6" s="6">
        <f>(W6*0.5)+(X6*0.4)+(Y6*0.1)</f>
        <v>1.9000000000000001</v>
      </c>
      <c r="AA6" s="9">
        <f>ROUND((V6*0.9)+(Z6*0.1),2)</f>
        <v>3.45</v>
      </c>
      <c r="AB6" s="4"/>
      <c r="AC6" s="4"/>
      <c r="AD6" s="4"/>
    </row>
    <row r="7" spans="1:30" x14ac:dyDescent="0.25">
      <c r="A7" s="1">
        <v>2014</v>
      </c>
      <c r="B7" s="2" t="s">
        <v>8</v>
      </c>
      <c r="C7" s="3" t="s">
        <v>22</v>
      </c>
      <c r="D7" s="3" t="s">
        <v>37</v>
      </c>
      <c r="E7" s="4" t="s">
        <v>37</v>
      </c>
      <c r="F7" s="3" t="s">
        <v>37</v>
      </c>
      <c r="G7" s="3" t="s">
        <v>46</v>
      </c>
      <c r="H7" s="3" t="s">
        <v>37</v>
      </c>
      <c r="I7" s="4">
        <f>COUNTIF(C$2:D$21,C7)</f>
        <v>10</v>
      </c>
      <c r="J7" s="4">
        <f>COUNTIF(C$2:D$21, D7)</f>
        <v>16</v>
      </c>
      <c r="K7" s="4">
        <f>COUNTIF(F$2:F$21,F7)</f>
        <v>13</v>
      </c>
      <c r="L7" s="4">
        <f>COUNTIF(G$2:G$21,G7)</f>
        <v>9</v>
      </c>
      <c r="M7" s="4">
        <f>COUNTIF(H$2:H$21,H7)</f>
        <v>2</v>
      </c>
      <c r="N7" s="3">
        <f>6 - (((I7 - MIN(I$2:I$21)) / (MAX(I$2:I$21) - MIN(I$2:I$21))) * 4 + 1) +6 - (((J7 - MIN(J$2:J$21)) / (MAX(J$2:J$21) - MIN(J$2:J$21))) * 4 + 1) +6 - (((K7 - MIN(K$2:K$21)) / (MAX(K$2:K$21) - MIN(K$2:K$21))) * 4 + 1) +6 - (((L7 - MIN(L$2:L$21)) / (MAX(L$2:L$21) - MIN(L$2:L$21))) * 4 + 1) +6 - (((M7 - MIN(M$2:M$21)) / (MAX(M$2:M$21) - MIN(M$2:M$21))) * 4 + 1)</f>
        <v>7.666666666666667</v>
      </c>
      <c r="O7" s="3">
        <f>(((N7-MIN(N$2:N$21))/(MAX(N$2:N$21)-MIN(N$2:N$21))*4)+1)</f>
        <v>1.5068637803590286</v>
      </c>
      <c r="P7" s="3">
        <v>4</v>
      </c>
      <c r="Q7" s="4">
        <v>3</v>
      </c>
      <c r="R7" s="4">
        <v>2</v>
      </c>
      <c r="S7" s="4">
        <v>4</v>
      </c>
      <c r="T7" s="4">
        <v>4</v>
      </c>
      <c r="U7" s="4">
        <v>3</v>
      </c>
      <c r="V7" s="6">
        <f>((S7*0.3)+(T7*0.15)+(U7*0.15)+(P7*0.15)+(O7*0.1)+(Q7*0.05)+(R7*0.1))</f>
        <v>3.3506863780359031</v>
      </c>
      <c r="W7" s="4">
        <v>3</v>
      </c>
      <c r="X7" s="4">
        <v>4</v>
      </c>
      <c r="Y7" s="4">
        <v>2</v>
      </c>
      <c r="Z7" s="6">
        <f>(W7*0.5)+(X7*0.4)+(Y7*0.1)</f>
        <v>3.3000000000000003</v>
      </c>
      <c r="AA7" s="9">
        <f>ROUND((V7*0.9)+(Z7*0.1),2)</f>
        <v>3.35</v>
      </c>
      <c r="AB7" s="4"/>
      <c r="AC7" s="4"/>
      <c r="AD7" s="4"/>
    </row>
    <row r="8" spans="1:30" ht="15" customHeight="1" x14ac:dyDescent="0.25">
      <c r="A8" s="1">
        <v>2019</v>
      </c>
      <c r="B8" s="2" t="s">
        <v>13</v>
      </c>
      <c r="C8" s="3" t="s">
        <v>22</v>
      </c>
      <c r="D8" s="3" t="s">
        <v>28</v>
      </c>
      <c r="E8" s="4" t="s">
        <v>37</v>
      </c>
      <c r="F8" s="3" t="s">
        <v>37</v>
      </c>
      <c r="G8" s="3" t="s">
        <v>47</v>
      </c>
      <c r="H8" s="3" t="s">
        <v>54</v>
      </c>
      <c r="I8" s="4">
        <f>COUNTIF(C$2:D$21,C8)</f>
        <v>10</v>
      </c>
      <c r="J8" s="4">
        <f>COUNTIF(C$2:D$21, D8)</f>
        <v>2</v>
      </c>
      <c r="K8" s="4">
        <f>COUNTIF(F$2:F$21,F8)</f>
        <v>13</v>
      </c>
      <c r="L8" s="4">
        <f>COUNTIF(G$2:G$21,G8)</f>
        <v>8</v>
      </c>
      <c r="M8" s="4">
        <f>COUNTIF(H$2:H$21,H8)</f>
        <v>2</v>
      </c>
      <c r="N8" s="3">
        <f>6 - (((I8 - MIN(I$2:I$21)) / (MAX(I$2:I$21) - MIN(I$2:I$21))) * 4 + 1) +6 - (((J8 - MIN(J$2:J$21)) / (MAX(J$2:J$21) - MIN(J$2:J$21))) * 4 + 1) +6 - (((K8 - MIN(K$2:K$21)) / (MAX(K$2:K$21) - MIN(K$2:K$21))) * 4 + 1) +6 - (((L8 - MIN(L$2:L$21)) / (MAX(L$2:L$21) - MIN(L$2:L$21))) * 4 + 1) +6 - (((M8 - MIN(M$2:M$21)) / (MAX(M$2:M$21) - MIN(M$2:M$21))) * 4 + 1)</f>
        <v>11.900000000000002</v>
      </c>
      <c r="O8" s="3">
        <f>(((N8-MIN(N$2:N$21))/(MAX(N$2:N$21)-MIN(N$2:N$21))*4)+1)</f>
        <v>3.1161562829989449</v>
      </c>
      <c r="P8" s="3">
        <v>3</v>
      </c>
      <c r="Q8" s="4">
        <v>3</v>
      </c>
      <c r="R8" s="4">
        <v>5</v>
      </c>
      <c r="S8" s="4">
        <v>3</v>
      </c>
      <c r="T8" s="4">
        <v>4</v>
      </c>
      <c r="U8" s="4">
        <v>4</v>
      </c>
      <c r="V8" s="6">
        <f>((S8*0.3)+(T8*0.15)+(U8*0.15)+(P8*0.15)+(O8*0.1)+(Q8*0.05)+(R8*0.1))</f>
        <v>3.5116156282998943</v>
      </c>
      <c r="W8" s="4">
        <v>2</v>
      </c>
      <c r="X8" s="4">
        <v>1</v>
      </c>
      <c r="Y8" s="4">
        <v>3</v>
      </c>
      <c r="Z8" s="6">
        <f>(W8*0.5)+(X8*0.4)+(Y8*0.1)</f>
        <v>1.7</v>
      </c>
      <c r="AA8" s="9">
        <f>ROUND((V8*0.9)+(Z8*0.1),2)</f>
        <v>3.33</v>
      </c>
      <c r="AB8" s="4"/>
      <c r="AC8" s="4"/>
      <c r="AD8" s="4"/>
    </row>
    <row r="9" spans="1:30" ht="14.25" customHeight="1" x14ac:dyDescent="0.25">
      <c r="A9" s="1">
        <v>2021</v>
      </c>
      <c r="B9" s="2" t="s">
        <v>15</v>
      </c>
      <c r="C9" s="3" t="s">
        <v>22</v>
      </c>
      <c r="D9" s="3" t="s">
        <v>37</v>
      </c>
      <c r="E9" s="4" t="s">
        <v>37</v>
      </c>
      <c r="F9" s="3" t="s">
        <v>32</v>
      </c>
      <c r="G9" s="3" t="s">
        <v>46</v>
      </c>
      <c r="H9" s="3" t="s">
        <v>55</v>
      </c>
      <c r="I9" s="4">
        <f>COUNTIF(C$2:D$21,C9)</f>
        <v>10</v>
      </c>
      <c r="J9" s="4">
        <f>COUNTIF(C$2:D$21, D9)</f>
        <v>16</v>
      </c>
      <c r="K9" s="4">
        <f>COUNTIF(F$2:F$21,F9)</f>
        <v>2</v>
      </c>
      <c r="L9" s="4">
        <f>COUNTIF(G$2:G$21,G9)</f>
        <v>9</v>
      </c>
      <c r="M9" s="4">
        <f>COUNTIF(H$2:H$21,H9)</f>
        <v>2</v>
      </c>
      <c r="N9" s="3">
        <f>6 - (((I9 - MIN(I$2:I$21)) / (MAX(I$2:I$21) - MIN(I$2:I$21))) * 4 + 1) +6 - (((J9 - MIN(J$2:J$21)) / (MAX(J$2:J$21) - MIN(J$2:J$21))) * 4 + 1) +6 - (((K9 - MIN(K$2:K$21)) / (MAX(K$2:K$21) - MIN(K$2:K$21))) * 4 + 1) +6 - (((L9 - MIN(L$2:L$21)) / (MAX(L$2:L$21) - MIN(L$2:L$21))) * 4 + 1) +6 - (((M9 - MIN(M$2:M$21)) / (MAX(M$2:M$21) - MIN(M$2:M$21))) * 4 + 1)</f>
        <v>11.333333333333336</v>
      </c>
      <c r="O9" s="3">
        <f>(((N9-MIN(N$2:N$21))/(MAX(N$2:N$21)-MIN(N$2:N$21))*4)+1)</f>
        <v>2.9007391763463577</v>
      </c>
      <c r="P9" s="3">
        <v>4</v>
      </c>
      <c r="Q9" s="4">
        <v>3</v>
      </c>
      <c r="R9" s="4">
        <v>3</v>
      </c>
      <c r="S9" s="4">
        <v>3</v>
      </c>
      <c r="T9" s="4">
        <v>3</v>
      </c>
      <c r="U9" s="4">
        <v>4</v>
      </c>
      <c r="V9" s="6">
        <f>((S9*0.3)+(T9*0.15)+(U9*0.15)+(P9*0.15)+(O9*0.1)+(Q9*0.05)+(R9*0.1))</f>
        <v>3.2900739176346354</v>
      </c>
      <c r="W9" s="4">
        <v>3</v>
      </c>
      <c r="X9" s="4">
        <v>3</v>
      </c>
      <c r="Y9" s="4">
        <v>1</v>
      </c>
      <c r="Z9" s="6">
        <f>(W9*0.5)+(X9*0.4)+(Y9*0.1)</f>
        <v>2.8000000000000003</v>
      </c>
      <c r="AA9" s="9">
        <f>ROUND((V9*0.9)+(Z9*0.1),2)</f>
        <v>3.24</v>
      </c>
      <c r="AB9" s="4"/>
      <c r="AC9" s="4"/>
      <c r="AD9" s="4"/>
    </row>
    <row r="10" spans="1:30" x14ac:dyDescent="0.25">
      <c r="A10" s="1">
        <v>2023</v>
      </c>
      <c r="B10" s="2" t="s">
        <v>17</v>
      </c>
      <c r="C10" s="3" t="s">
        <v>22</v>
      </c>
      <c r="D10" s="3" t="s">
        <v>29</v>
      </c>
      <c r="E10" s="4" t="s">
        <v>37</v>
      </c>
      <c r="F10" s="3" t="s">
        <v>33</v>
      </c>
      <c r="G10" s="3" t="s">
        <v>47</v>
      </c>
      <c r="H10" s="3" t="s">
        <v>33</v>
      </c>
      <c r="I10" s="4">
        <f>COUNTIF(C$2:D$21,C10)</f>
        <v>10</v>
      </c>
      <c r="J10" s="4">
        <f>COUNTIF(C$2:D$21, D10)</f>
        <v>1</v>
      </c>
      <c r="K10" s="4">
        <f>COUNTIF(F$2:F$21,F10)</f>
        <v>2</v>
      </c>
      <c r="L10" s="4">
        <f>COUNTIF(G$2:G$21,G10)</f>
        <v>8</v>
      </c>
      <c r="M10" s="4">
        <f>COUNTIF(H$2:H$21,H10)</f>
        <v>2</v>
      </c>
      <c r="N10" s="3">
        <f>6 - (((I10 - MIN(I$2:I$21)) / (MAX(I$2:I$21) - MIN(I$2:I$21))) * 4 + 1) +6 - (((J10 - MIN(J$2:J$21)) / (MAX(J$2:J$21) - MIN(J$2:J$21))) * 4 + 1) +6 - (((K10 - MIN(K$2:K$21)) / (MAX(K$2:K$21) - MIN(K$2:K$21))) * 4 + 1) +6 - (((L10 - MIN(L$2:L$21)) / (MAX(L$2:L$21) - MIN(L$2:L$21))) * 4 + 1) +6 - (((M10 - MIN(M$2:M$21)) / (MAX(M$2:M$21) - MIN(M$2:M$21))) * 4 + 1)</f>
        <v>15.833333333333332</v>
      </c>
      <c r="O10" s="3">
        <f>(((N10-MIN(N$2:N$21))/(MAX(N$2:N$21)-MIN(N$2:N$21))*4)+1)</f>
        <v>4.6114044350580787</v>
      </c>
      <c r="P10" s="3">
        <v>3</v>
      </c>
      <c r="Q10" s="4">
        <v>3</v>
      </c>
      <c r="R10" s="4">
        <v>1</v>
      </c>
      <c r="S10" s="4">
        <v>3</v>
      </c>
      <c r="T10" s="4">
        <v>5</v>
      </c>
      <c r="U10" s="4">
        <v>2</v>
      </c>
      <c r="V10" s="6">
        <f>((S10*0.3)+(T10*0.15)+(U10*0.15)+(P10*0.15)+(O10*0.1)+(Q10*0.05)+(R10*0.1))</f>
        <v>3.1111404435058079</v>
      </c>
      <c r="W10" s="4">
        <v>4</v>
      </c>
      <c r="X10" s="4">
        <v>4</v>
      </c>
      <c r="Y10" s="4">
        <v>4</v>
      </c>
      <c r="Z10" s="6">
        <f>(W10*0.5)+(X10*0.4)+(Y10*0.1)</f>
        <v>4</v>
      </c>
      <c r="AA10" s="9">
        <f>ROUND((V10*0.9)+(Z10*0.1),2)</f>
        <v>3.2</v>
      </c>
      <c r="AB10" s="4"/>
      <c r="AC10" s="4"/>
      <c r="AD10" s="4"/>
    </row>
    <row r="11" spans="1:30" ht="13.5" customHeight="1" x14ac:dyDescent="0.25">
      <c r="A11" s="1">
        <v>2020</v>
      </c>
      <c r="B11" s="2" t="s">
        <v>14</v>
      </c>
      <c r="C11" s="3" t="s">
        <v>22</v>
      </c>
      <c r="D11" s="3" t="s">
        <v>37</v>
      </c>
      <c r="E11" s="4" t="s">
        <v>37</v>
      </c>
      <c r="F11" s="3" t="s">
        <v>32</v>
      </c>
      <c r="G11" s="3" t="s">
        <v>46</v>
      </c>
      <c r="H11" s="3" t="s">
        <v>55</v>
      </c>
      <c r="I11" s="4">
        <f>COUNTIF(C$2:D$21,C11)</f>
        <v>10</v>
      </c>
      <c r="J11" s="4">
        <f>COUNTIF(C$2:D$21, D11)</f>
        <v>16</v>
      </c>
      <c r="K11" s="4">
        <f>COUNTIF(F$2:F$21,F11)</f>
        <v>2</v>
      </c>
      <c r="L11" s="4">
        <f>COUNTIF(G$2:G$21,G11)</f>
        <v>9</v>
      </c>
      <c r="M11" s="4">
        <f>COUNTIF(H$2:H$21,H11)</f>
        <v>2</v>
      </c>
      <c r="N11" s="3">
        <f>6 - (((I11 - MIN(I$2:I$21)) / (MAX(I$2:I$21) - MIN(I$2:I$21))) * 4 + 1) +6 - (((J11 - MIN(J$2:J$21)) / (MAX(J$2:J$21) - MIN(J$2:J$21))) * 4 + 1) +6 - (((K11 - MIN(K$2:K$21)) / (MAX(K$2:K$21) - MIN(K$2:K$21))) * 4 + 1) +6 - (((L11 - MIN(L$2:L$21)) / (MAX(L$2:L$21) - MIN(L$2:L$21))) * 4 + 1) +6 - (((M11 - MIN(M$2:M$21)) / (MAX(M$2:M$21) - MIN(M$2:M$21))) * 4 + 1)</f>
        <v>11.333333333333336</v>
      </c>
      <c r="O11" s="3">
        <f>(((N11-MIN(N$2:N$21))/(MAX(N$2:N$21)-MIN(N$2:N$21))*4)+1)</f>
        <v>2.9007391763463577</v>
      </c>
      <c r="P11" s="3">
        <v>3</v>
      </c>
      <c r="Q11" s="4">
        <v>3</v>
      </c>
      <c r="R11" s="4">
        <v>3</v>
      </c>
      <c r="S11" s="4">
        <v>3</v>
      </c>
      <c r="T11" s="4">
        <v>3</v>
      </c>
      <c r="U11" s="4">
        <v>4</v>
      </c>
      <c r="V11" s="6">
        <f>((S11*0.3)+(T11*0.15)+(U11*0.15)+(P11*0.15)+(O11*0.1)+(Q11*0.05)+(R11*0.1))</f>
        <v>3.1400739176346351</v>
      </c>
      <c r="W11" s="4">
        <v>3</v>
      </c>
      <c r="X11" s="4">
        <v>3</v>
      </c>
      <c r="Y11" s="4">
        <v>1</v>
      </c>
      <c r="Z11" s="6">
        <f>(W11*0.5)+(X11*0.4)+(Y11*0.1)</f>
        <v>2.8000000000000003</v>
      </c>
      <c r="AA11" s="9">
        <f>ROUND((V11*0.9)+(Z11*0.1),2)</f>
        <v>3.11</v>
      </c>
      <c r="AB11" s="4"/>
      <c r="AC11" s="4"/>
      <c r="AD11" s="4"/>
    </row>
    <row r="12" spans="1:30" x14ac:dyDescent="0.25">
      <c r="A12" s="1">
        <v>2017</v>
      </c>
      <c r="B12" s="2" t="s">
        <v>11</v>
      </c>
      <c r="C12" s="3" t="s">
        <v>28</v>
      </c>
      <c r="D12" s="3" t="s">
        <v>23</v>
      </c>
      <c r="E12" s="4" t="s">
        <v>37</v>
      </c>
      <c r="F12" s="3" t="s">
        <v>37</v>
      </c>
      <c r="G12" s="3" t="s">
        <v>49</v>
      </c>
      <c r="H12" s="3" t="s">
        <v>53</v>
      </c>
      <c r="I12" s="4">
        <f>COUNTIF(C$2:D$21,C12)</f>
        <v>2</v>
      </c>
      <c r="J12" s="4">
        <f>COUNTIF(C$2:D$21, D12)</f>
        <v>3</v>
      </c>
      <c r="K12" s="4">
        <f>COUNTIF(F$2:F$21,F12)</f>
        <v>13</v>
      </c>
      <c r="L12" s="4">
        <f>COUNTIF(G$2:G$21,G12)</f>
        <v>2</v>
      </c>
      <c r="M12" s="4">
        <f>COUNTIF(H$2:H$21,H12)</f>
        <v>3</v>
      </c>
      <c r="N12" s="3">
        <f>6 - (((I12 - MIN(I$2:I$21)) / (MAX(I$2:I$21) - MIN(I$2:I$21))) * 4 + 1) +6 - (((J12 - MIN(J$2:J$21)) / (MAX(J$2:J$21) - MIN(J$2:J$21))) * 4 + 1) +6 - (((K12 - MIN(K$2:K$21)) / (MAX(K$2:K$21) - MIN(K$2:K$21))) * 4 + 1) +6 - (((L12 - MIN(L$2:L$21)) / (MAX(L$2:L$21) - MIN(L$2:L$21))) * 4 + 1) +6 - (((M12 - MIN(M$2:M$21)) / (MAX(M$2:M$21) - MIN(M$2:M$21))) * 4 + 1)</f>
        <v>16.855555555555554</v>
      </c>
      <c r="O12" s="3">
        <f>(((N12-MIN(N$2:N$21))/(MAX(N$2:N$21)-MIN(N$2:N$21))*4)+1)</f>
        <v>5</v>
      </c>
      <c r="P12" s="3">
        <v>1</v>
      </c>
      <c r="Q12" s="4">
        <v>5</v>
      </c>
      <c r="R12" s="4">
        <v>2</v>
      </c>
      <c r="S12" s="4">
        <v>2</v>
      </c>
      <c r="T12" s="4">
        <v>5</v>
      </c>
      <c r="U12" s="4">
        <v>2</v>
      </c>
      <c r="V12" s="6">
        <f>((S12*0.3)+(T12*0.15)+(U12*0.15)+(P12*0.15)+(O12*0.1)+(Q12*0.05)+(R12*0.1))</f>
        <v>2.75</v>
      </c>
      <c r="W12" s="4">
        <v>3</v>
      </c>
      <c r="X12" s="4">
        <v>2</v>
      </c>
      <c r="Y12" s="4">
        <v>4</v>
      </c>
      <c r="Z12" s="6">
        <f>(W12*0.5)+(X12*0.4)+(Y12*0.1)</f>
        <v>2.6999999999999997</v>
      </c>
      <c r="AA12" s="9">
        <f>ROUND((V12*0.9)+(Z12*0.1),2)</f>
        <v>2.75</v>
      </c>
      <c r="AB12" s="4"/>
      <c r="AC12" s="4"/>
      <c r="AD12" s="4"/>
    </row>
    <row r="13" spans="1:30" x14ac:dyDescent="0.25">
      <c r="A13" s="1">
        <v>2006</v>
      </c>
      <c r="B13" s="2" t="s">
        <v>0</v>
      </c>
      <c r="C13" s="5" t="s">
        <v>22</v>
      </c>
      <c r="D13" s="5" t="s">
        <v>37</v>
      </c>
      <c r="E13" s="4" t="s">
        <v>37</v>
      </c>
      <c r="F13" s="5" t="s">
        <v>37</v>
      </c>
      <c r="G13" s="5" t="s">
        <v>46</v>
      </c>
      <c r="H13" s="5" t="s">
        <v>54</v>
      </c>
      <c r="I13" s="4">
        <f>COUNTIF(C$2:D$21,C13)</f>
        <v>10</v>
      </c>
      <c r="J13" s="4">
        <f>COUNTIF(C$2:D$21, D13)</f>
        <v>16</v>
      </c>
      <c r="K13" s="4">
        <f>COUNTIF(F$2:F$21,F13)</f>
        <v>13</v>
      </c>
      <c r="L13" s="4">
        <f>COUNTIF(G$2:G$21,G13)</f>
        <v>9</v>
      </c>
      <c r="M13" s="4">
        <f>COUNTIF(H$2:H$21,H13)</f>
        <v>2</v>
      </c>
      <c r="N13" s="3">
        <f>6 - (((I13 - MIN(I$2:I$21)) / (MAX(I$2:I$21) - MIN(I$2:I$21))) * 4 + 1) +6 - (((J13 - MIN(J$2:J$21)) / (MAX(J$2:J$21) - MIN(J$2:J$21))) * 4 + 1) +6 - (((K13 - MIN(K$2:K$21)) / (MAX(K$2:K$21) - MIN(K$2:K$21))) * 4 + 1) +6 - (((L13 - MIN(L$2:L$21)) / (MAX(L$2:L$21) - MIN(L$2:L$21))) * 4 + 1) +6 - (((M13 - MIN(M$2:M$21)) / (MAX(M$2:M$21) - MIN(M$2:M$21))) * 4 + 1)</f>
        <v>7.666666666666667</v>
      </c>
      <c r="O13" s="3">
        <f>(((N13-MIN(N$2:N$21))/(MAX(N$2:N$21)-MIN(N$2:N$21))*4)+1)</f>
        <v>1.5068637803590286</v>
      </c>
      <c r="P13" s="3">
        <v>4</v>
      </c>
      <c r="Q13" s="4">
        <v>3</v>
      </c>
      <c r="R13" s="4">
        <v>4</v>
      </c>
      <c r="S13" s="4">
        <v>1</v>
      </c>
      <c r="T13" s="4">
        <v>5</v>
      </c>
      <c r="U13" s="4">
        <v>1</v>
      </c>
      <c r="V13" s="6">
        <f>((S13*0.3)+(T13*0.15)+(U13*0.15)+(P13*0.15)+(O13*0.1)+(Q13*0.05)+(R13*0.1))</f>
        <v>2.5006863780359025</v>
      </c>
      <c r="W13" s="4">
        <v>5</v>
      </c>
      <c r="X13" s="4">
        <v>5</v>
      </c>
      <c r="Y13" s="4">
        <v>4</v>
      </c>
      <c r="Z13" s="6">
        <f>(W13*0.5)+(X13*0.4)+(Y13*0.1)</f>
        <v>4.9000000000000004</v>
      </c>
      <c r="AA13" s="9">
        <f>ROUND((V13*0.9)+(Z13*0.1),2)</f>
        <v>2.74</v>
      </c>
      <c r="AB13" s="4"/>
      <c r="AC13" s="4"/>
      <c r="AD13" s="4"/>
    </row>
    <row r="14" spans="1:30" x14ac:dyDescent="0.25">
      <c r="A14" s="1">
        <v>2013</v>
      </c>
      <c r="B14" s="2" t="s">
        <v>7</v>
      </c>
      <c r="C14" s="3" t="s">
        <v>24</v>
      </c>
      <c r="D14" s="3" t="s">
        <v>37</v>
      </c>
      <c r="E14" s="4" t="s">
        <v>37</v>
      </c>
      <c r="F14" s="3" t="s">
        <v>37</v>
      </c>
      <c r="G14" s="3" t="s">
        <v>46</v>
      </c>
      <c r="H14" s="3" t="s">
        <v>53</v>
      </c>
      <c r="I14" s="4">
        <f>COUNTIF(C$2:D$21,C14)</f>
        <v>1</v>
      </c>
      <c r="J14" s="4">
        <f>COUNTIF(C$2:D$21, D14)</f>
        <v>16</v>
      </c>
      <c r="K14" s="4">
        <f>COUNTIF(F$2:F$21,F14)</f>
        <v>13</v>
      </c>
      <c r="L14" s="4">
        <f>COUNTIF(G$2:G$21,G14)</f>
        <v>9</v>
      </c>
      <c r="M14" s="4">
        <f>COUNTIF(H$2:H$21,H14)</f>
        <v>3</v>
      </c>
      <c r="N14" s="3">
        <f>6 - (((I14 - MIN(I$2:I$21)) / (MAX(I$2:I$21) - MIN(I$2:I$21))) * 4 + 1) +6 - (((J14 - MIN(J$2:J$21)) / (MAX(J$2:J$21) - MIN(J$2:J$21))) * 4 + 1) +6 - (((K14 - MIN(K$2:K$21)) / (MAX(K$2:K$21) - MIN(K$2:K$21))) * 4 + 1) +6 - (((L14 - MIN(L$2:L$21)) / (MAX(L$2:L$21) - MIN(L$2:L$21))) * 4 + 1) +6 - (((M14 - MIN(M$2:M$21)) / (MAX(M$2:M$21) - MIN(M$2:M$21))) * 4 + 1)</f>
        <v>10.333333333333334</v>
      </c>
      <c r="O14" s="3">
        <f>(((N14-MIN(N$2:N$21))/(MAX(N$2:N$21)-MIN(N$2:N$21))*4)+1)</f>
        <v>2.5205913410770857</v>
      </c>
      <c r="P14" s="3">
        <v>3</v>
      </c>
      <c r="Q14" s="4">
        <v>3</v>
      </c>
      <c r="R14" s="4">
        <v>3</v>
      </c>
      <c r="S14" s="4">
        <v>2</v>
      </c>
      <c r="T14" s="4">
        <v>1</v>
      </c>
      <c r="U14" s="4">
        <v>5</v>
      </c>
      <c r="V14" s="6">
        <f>((S14*0.3)+(T14*0.15)+(U14*0.15)+(P14*0.15)+(O14*0.1)+(Q14*0.05)+(R14*0.1))</f>
        <v>2.6520591341077084</v>
      </c>
      <c r="W14" s="4">
        <v>2</v>
      </c>
      <c r="X14" s="4">
        <v>5</v>
      </c>
      <c r="Y14" s="4">
        <v>4</v>
      </c>
      <c r="Z14" s="6">
        <f>(W14*0.5)+(X14*0.4)+(Y14*0.1)</f>
        <v>3.4</v>
      </c>
      <c r="AA14" s="9">
        <f>ROUND((V14*0.9)+(Z14*0.1),2)</f>
        <v>2.73</v>
      </c>
      <c r="AB14" s="4"/>
      <c r="AC14" s="4"/>
      <c r="AD14" s="4"/>
    </row>
    <row r="15" spans="1:30" x14ac:dyDescent="0.25">
      <c r="A15" s="1">
        <v>2011</v>
      </c>
      <c r="B15" s="2" t="s">
        <v>5</v>
      </c>
      <c r="C15" s="3" t="s">
        <v>21</v>
      </c>
      <c r="D15" s="3" t="s">
        <v>37</v>
      </c>
      <c r="E15" s="4" t="s">
        <v>37</v>
      </c>
      <c r="F15" s="3" t="s">
        <v>37</v>
      </c>
      <c r="G15" s="3" t="s">
        <v>47</v>
      </c>
      <c r="H15" s="3" t="s">
        <v>63</v>
      </c>
      <c r="I15" s="4">
        <f>COUNTIF(C$2:D$21,C15)</f>
        <v>3</v>
      </c>
      <c r="J15" s="4">
        <f>COUNTIF(C$2:D$21, D15)</f>
        <v>16</v>
      </c>
      <c r="K15" s="4">
        <f>COUNTIF(F$2:F$21,F15)</f>
        <v>13</v>
      </c>
      <c r="L15" s="4">
        <f>COUNTIF(G$2:G$21,G15)</f>
        <v>8</v>
      </c>
      <c r="M15" s="4">
        <f>COUNTIF(H$2:H$21,H15)</f>
        <v>1</v>
      </c>
      <c r="N15" s="3">
        <f>6 - (((I15 - MIN(I$2:I$21)) / (MAX(I$2:I$21) - MIN(I$2:I$21))) * 4 + 1) +6 - (((J15 - MIN(J$2:J$21)) / (MAX(J$2:J$21) - MIN(J$2:J$21))) * 4 + 1) +6 - (((K15 - MIN(K$2:K$21)) / (MAX(K$2:K$21) - MIN(K$2:K$21))) * 4 + 1) +6 - (((L15 - MIN(L$2:L$21)) / (MAX(L$2:L$21) - MIN(L$2:L$21))) * 4 + 1) +6 - (((M15 - MIN(M$2:M$21)) / (MAX(M$2:M$21) - MIN(M$2:M$21))) * 4 + 1)</f>
        <v>12.611111111111111</v>
      </c>
      <c r="O15" s="3">
        <f>(((N15-MIN(N$2:N$21))/(MAX(N$2:N$21)-MIN(N$2:N$21))*4)+1)</f>
        <v>3.3864836325237593</v>
      </c>
      <c r="P15" s="3">
        <v>1</v>
      </c>
      <c r="Q15" s="4">
        <v>3</v>
      </c>
      <c r="R15" s="4">
        <v>1</v>
      </c>
      <c r="S15" s="4">
        <v>4</v>
      </c>
      <c r="T15" s="4">
        <v>3</v>
      </c>
      <c r="U15" s="4">
        <v>2</v>
      </c>
      <c r="V15" s="6">
        <f>((S15*0.3)+(T15*0.15)+(U15*0.15)+(P15*0.15)+(O15*0.1)+(Q15*0.05)+(R15*0.1))</f>
        <v>2.6886483632523759</v>
      </c>
      <c r="W15" s="4">
        <v>2</v>
      </c>
      <c r="X15" s="4">
        <v>4</v>
      </c>
      <c r="Y15" s="4">
        <v>2</v>
      </c>
      <c r="Z15" s="6">
        <f>(W15*0.5)+(X15*0.4)+(Y15*0.1)</f>
        <v>2.8000000000000003</v>
      </c>
      <c r="AA15" s="9">
        <f>ROUND((V15*0.9)+(Z15*0.1),2)</f>
        <v>2.7</v>
      </c>
      <c r="AB15" s="4"/>
      <c r="AC15" s="4"/>
      <c r="AD15" s="4"/>
    </row>
    <row r="16" spans="1:30" ht="17.25" customHeight="1" x14ac:dyDescent="0.25">
      <c r="A16" s="1">
        <v>2010</v>
      </c>
      <c r="B16" s="2" t="s">
        <v>4</v>
      </c>
      <c r="C16" s="3" t="s">
        <v>23</v>
      </c>
      <c r="D16" s="3" t="s">
        <v>37</v>
      </c>
      <c r="E16" s="4" t="s">
        <v>37</v>
      </c>
      <c r="F16" s="3" t="s">
        <v>37</v>
      </c>
      <c r="G16" s="3" t="s">
        <v>46</v>
      </c>
      <c r="H16" s="3" t="s">
        <v>52</v>
      </c>
      <c r="I16" s="4">
        <f>COUNTIF(C$2:D$21,C16)</f>
        <v>3</v>
      </c>
      <c r="J16" s="4">
        <f>COUNTIF(C$2:D$21, D16)</f>
        <v>16</v>
      </c>
      <c r="K16" s="4">
        <f>COUNTIF(F$2:F$21,F16)</f>
        <v>13</v>
      </c>
      <c r="L16" s="4">
        <f>COUNTIF(G$2:G$21,G16)</f>
        <v>9</v>
      </c>
      <c r="M16" s="4">
        <f>COUNTIF(H$2:H$21,H16)</f>
        <v>4</v>
      </c>
      <c r="N16" s="3">
        <f>6 - (((I16 - MIN(I$2:I$21)) / (MAX(I$2:I$21) - MIN(I$2:I$21))) * 4 + 1) +6 - (((J16 - MIN(J$2:J$21)) / (MAX(J$2:J$21) - MIN(J$2:J$21))) * 4 + 1) +6 - (((K16 - MIN(K$2:K$21)) / (MAX(K$2:K$21) - MIN(K$2:K$21))) * 4 + 1) +6 - (((L16 - MIN(L$2:L$21)) / (MAX(L$2:L$21) - MIN(L$2:L$21))) * 4 + 1) +6 - (((M16 - MIN(M$2:M$21)) / (MAX(M$2:M$21) - MIN(M$2:M$21))) * 4 + 1)</f>
        <v>8.1111111111111107</v>
      </c>
      <c r="O16" s="3">
        <f>(((N16-MIN(N$2:N$21))/(MAX(N$2:N$21)-MIN(N$2:N$21))*4)+1)</f>
        <v>1.6758183738120378</v>
      </c>
      <c r="P16" s="3">
        <v>3</v>
      </c>
      <c r="Q16" s="4">
        <v>3</v>
      </c>
      <c r="R16" s="4">
        <v>3</v>
      </c>
      <c r="S16" s="4">
        <v>1</v>
      </c>
      <c r="T16" s="4">
        <v>5</v>
      </c>
      <c r="U16" s="4">
        <v>3</v>
      </c>
      <c r="V16" s="6">
        <f>((S16*0.3)+(T16*0.15)+(U16*0.15)+(P16*0.15)+(O16*0.1)+(Q16*0.05)+(R16*0.1))</f>
        <v>2.567581837381204</v>
      </c>
      <c r="W16" s="4">
        <v>4</v>
      </c>
      <c r="X16" s="4">
        <v>3</v>
      </c>
      <c r="Y16" s="4">
        <v>5</v>
      </c>
      <c r="Z16" s="6">
        <f>(W16*0.5)+(X16*0.4)+(Y16*0.1)</f>
        <v>3.7</v>
      </c>
      <c r="AA16" s="9">
        <f>ROUND((V16*0.9)+(Z16*0.1),2)</f>
        <v>2.68</v>
      </c>
      <c r="AB16" s="4"/>
      <c r="AC16" s="4"/>
      <c r="AD16" s="4"/>
    </row>
    <row r="17" spans="1:30" x14ac:dyDescent="0.25">
      <c r="A17" s="1">
        <v>2008</v>
      </c>
      <c r="B17" s="2" t="s">
        <v>2</v>
      </c>
      <c r="C17" s="3" t="s">
        <v>22</v>
      </c>
      <c r="D17" s="3" t="s">
        <v>37</v>
      </c>
      <c r="E17" s="4" t="s">
        <v>37</v>
      </c>
      <c r="F17" s="3" t="s">
        <v>37</v>
      </c>
      <c r="G17" s="3" t="s">
        <v>48</v>
      </c>
      <c r="H17" s="3" t="s">
        <v>62</v>
      </c>
      <c r="I17" s="4">
        <f>COUNTIF(C$2:D$21,C17)</f>
        <v>10</v>
      </c>
      <c r="J17" s="4">
        <f>COUNTIF(C$2:D$21, D17)</f>
        <v>16</v>
      </c>
      <c r="K17" s="4">
        <f>COUNTIF(F$2:F$21,F17)</f>
        <v>13</v>
      </c>
      <c r="L17" s="4">
        <f>COUNTIF(G$2:G$21,G17)</f>
        <v>1</v>
      </c>
      <c r="M17" s="4">
        <f>COUNTIF(H$2:H$21,H17)</f>
        <v>2</v>
      </c>
      <c r="N17" s="3">
        <f>6 - (((I17 - MIN(I$2:I$21)) / (MAX(I$2:I$21) - MIN(I$2:I$21))) * 4 + 1) +6 - (((J17 - MIN(J$2:J$21)) / (MAX(J$2:J$21) - MIN(J$2:J$21))) * 4 + 1) +6 - (((K17 - MIN(K$2:K$21)) / (MAX(K$2:K$21) - MIN(K$2:K$21))) * 4 + 1) +6 - (((L17 - MIN(L$2:L$21)) / (MAX(L$2:L$21) - MIN(L$2:L$21))) * 4 + 1) +6 - (((M17 - MIN(M$2:M$21)) / (MAX(M$2:M$21) - MIN(M$2:M$21))) * 4 + 1)</f>
        <v>11.666666666666668</v>
      </c>
      <c r="O17" s="3">
        <f>(((N17-MIN(N$2:N$21))/(MAX(N$2:N$21)-MIN(N$2:N$21))*4)+1)</f>
        <v>3.0274551214361147</v>
      </c>
      <c r="P17" s="5">
        <v>4</v>
      </c>
      <c r="Q17" s="4">
        <v>1</v>
      </c>
      <c r="R17" s="4">
        <v>0</v>
      </c>
      <c r="S17" s="4">
        <v>2</v>
      </c>
      <c r="T17" s="4">
        <v>5</v>
      </c>
      <c r="U17" s="4">
        <v>2</v>
      </c>
      <c r="V17" s="6">
        <f>((S17*0.3)+(T17*0.15)+(U17*0.15)+(P17*0.15)+(O17*0.1)+(Q17*0.05)+(R17*0.1))</f>
        <v>2.6027455121436112</v>
      </c>
      <c r="W17" s="4">
        <v>3</v>
      </c>
      <c r="X17" s="4">
        <v>3</v>
      </c>
      <c r="Y17" s="4">
        <v>4</v>
      </c>
      <c r="Z17" s="6">
        <f>(W17*0.5)+(X17*0.4)+(Y17*0.1)</f>
        <v>3.1</v>
      </c>
      <c r="AA17" s="9">
        <f>ROUND((V17*0.9)+(Z17*0.1),2)</f>
        <v>2.65</v>
      </c>
      <c r="AB17" s="4"/>
      <c r="AC17" s="4"/>
      <c r="AD17" s="4"/>
    </row>
    <row r="18" spans="1:30" x14ac:dyDescent="0.25">
      <c r="A18" s="1">
        <v>2012</v>
      </c>
      <c r="B18" s="2" t="s">
        <v>6</v>
      </c>
      <c r="C18" s="3" t="s">
        <v>22</v>
      </c>
      <c r="D18" s="3" t="s">
        <v>37</v>
      </c>
      <c r="E18" s="4" t="s">
        <v>37</v>
      </c>
      <c r="F18" s="3" t="s">
        <v>33</v>
      </c>
      <c r="G18" s="3" t="s">
        <v>46</v>
      </c>
      <c r="H18" s="3" t="s">
        <v>33</v>
      </c>
      <c r="I18" s="4">
        <f>COUNTIF(C$2:D$21,C18)</f>
        <v>10</v>
      </c>
      <c r="J18" s="4">
        <f>COUNTIF(C$2:D$21, D18)</f>
        <v>16</v>
      </c>
      <c r="K18" s="4">
        <f>COUNTIF(F$2:F$21,F18)</f>
        <v>2</v>
      </c>
      <c r="L18" s="4">
        <f>COUNTIF(G$2:G$21,G18)</f>
        <v>9</v>
      </c>
      <c r="M18" s="4">
        <f>COUNTIF(H$2:H$21,H18)</f>
        <v>2</v>
      </c>
      <c r="N18" s="3">
        <f>6 - (((I18 - MIN(I$2:I$21)) / (MAX(I$2:I$21) - MIN(I$2:I$21))) * 4 + 1) +6 - (((J18 - MIN(J$2:J$21)) / (MAX(J$2:J$21) - MIN(J$2:J$21))) * 4 + 1) +6 - (((K18 - MIN(K$2:K$21)) / (MAX(K$2:K$21) - MIN(K$2:K$21))) * 4 + 1) +6 - (((L18 - MIN(L$2:L$21)) / (MAX(L$2:L$21) - MIN(L$2:L$21))) * 4 + 1) +6 - (((M18 - MIN(M$2:M$21)) / (MAX(M$2:M$21) - MIN(M$2:M$21))) * 4 + 1)</f>
        <v>11.333333333333336</v>
      </c>
      <c r="O18" s="3">
        <f>(((N18-MIN(N$2:N$21))/(MAX(N$2:N$21)-MIN(N$2:N$21))*4)+1)</f>
        <v>2.9007391763463577</v>
      </c>
      <c r="P18" s="3">
        <v>2</v>
      </c>
      <c r="Q18" s="4">
        <v>3</v>
      </c>
      <c r="R18" s="4">
        <v>2</v>
      </c>
      <c r="S18" s="4">
        <v>2</v>
      </c>
      <c r="T18" s="4">
        <v>3</v>
      </c>
      <c r="U18" s="4">
        <v>3</v>
      </c>
      <c r="V18" s="6">
        <f>((S18*0.3)+(T18*0.15)+(U18*0.15)+(P18*0.15)+(O18*0.1)+(Q18*0.05)+(R18*0.1))</f>
        <v>2.4400739176346358</v>
      </c>
      <c r="W18" s="4">
        <v>4</v>
      </c>
      <c r="X18" s="4">
        <v>5</v>
      </c>
      <c r="Y18" s="4">
        <v>3</v>
      </c>
      <c r="Z18" s="6">
        <f>(W18*0.5)+(X18*0.4)+(Y18*0.1)</f>
        <v>4.3</v>
      </c>
      <c r="AA18" s="9">
        <f>ROUND((V18*0.9)+(Z18*0.1),2)</f>
        <v>2.63</v>
      </c>
      <c r="AB18" s="4"/>
      <c r="AC18" s="4"/>
      <c r="AD18" s="4"/>
    </row>
    <row r="19" spans="1:30" x14ac:dyDescent="0.25">
      <c r="A19" s="1">
        <v>2015</v>
      </c>
      <c r="B19" s="2" t="s">
        <v>9</v>
      </c>
      <c r="C19" s="3" t="s">
        <v>25</v>
      </c>
      <c r="D19" s="3" t="s">
        <v>30</v>
      </c>
      <c r="E19" s="4" t="s">
        <v>65</v>
      </c>
      <c r="F19" s="3" t="s">
        <v>37</v>
      </c>
      <c r="G19" s="3" t="s">
        <v>47</v>
      </c>
      <c r="H19" s="3" t="s">
        <v>37</v>
      </c>
      <c r="I19" s="4">
        <f>COUNTIF(C$2:D$21,C19)</f>
        <v>2</v>
      </c>
      <c r="J19" s="4">
        <f>COUNTIF(C$2:D$21, D19)</f>
        <v>1</v>
      </c>
      <c r="K19" s="4">
        <f>COUNTIF(F$2:F$21,F19)</f>
        <v>13</v>
      </c>
      <c r="L19" s="4">
        <f>COUNTIF(G$2:G$21,G19)</f>
        <v>8</v>
      </c>
      <c r="M19" s="4">
        <f>COUNTIF(H$2:H$21,H19)</f>
        <v>2</v>
      </c>
      <c r="N19" s="3">
        <f>6 - (((I19 - MIN(I$2:I$21)) / (MAX(I$2:I$21) - MIN(I$2:I$21))) * 4 + 1) +6 - (((J19 - MIN(J$2:J$21)) / (MAX(J$2:J$21) - MIN(J$2:J$21))) * 4 + 1) +6 - (((K19 - MIN(K$2:K$21)) / (MAX(K$2:K$21) - MIN(K$2:K$21))) * 4 + 1) +6 - (((L19 - MIN(L$2:L$21)) / (MAX(L$2:L$21) - MIN(L$2:L$21))) * 4 + 1) +6 - (((M19 - MIN(M$2:M$21)) / (MAX(M$2:M$21) - MIN(M$2:M$21))) * 4 + 1)</f>
        <v>15.722222222222225</v>
      </c>
      <c r="O19" s="3">
        <f>(((N19-MIN(N$2:N$21))/(MAX(N$2:N$21)-MIN(N$2:N$21))*4)+1)</f>
        <v>4.5691657866948274</v>
      </c>
      <c r="P19" s="3">
        <v>2</v>
      </c>
      <c r="Q19" s="4">
        <v>1</v>
      </c>
      <c r="R19" s="4">
        <v>0</v>
      </c>
      <c r="S19" s="4">
        <v>3</v>
      </c>
      <c r="T19" s="4">
        <v>2</v>
      </c>
      <c r="U19" s="4">
        <v>4</v>
      </c>
      <c r="V19" s="6">
        <f>((S19*0.3)+(T19*0.15)+(U19*0.15)+(P19*0.15)+(O19*0.1)+(Q19*0.05)+(R19*0.1))</f>
        <v>2.6069165786694821</v>
      </c>
      <c r="W19" s="4">
        <v>2</v>
      </c>
      <c r="X19" s="4">
        <v>3</v>
      </c>
      <c r="Y19" s="4">
        <v>1</v>
      </c>
      <c r="Z19" s="6">
        <f>(W19*0.5)+(X19*0.4)+(Y19*0.1)</f>
        <v>2.3000000000000003</v>
      </c>
      <c r="AA19" s="9">
        <f>ROUND((V19*0.9)+(Z19*0.1),2)</f>
        <v>2.58</v>
      </c>
      <c r="AB19" s="4"/>
      <c r="AC19" s="4"/>
      <c r="AD19" s="4"/>
    </row>
    <row r="20" spans="1:30" x14ac:dyDescent="0.25">
      <c r="A20" s="1">
        <v>2022</v>
      </c>
      <c r="B20" s="2" t="s">
        <v>16</v>
      </c>
      <c r="C20" s="3" t="s">
        <v>22</v>
      </c>
      <c r="D20" s="3" t="s">
        <v>37</v>
      </c>
      <c r="E20" s="4" t="s">
        <v>37</v>
      </c>
      <c r="F20" s="4" t="s">
        <v>37</v>
      </c>
      <c r="G20" s="4" t="s">
        <v>46</v>
      </c>
      <c r="H20" s="4" t="s">
        <v>53</v>
      </c>
      <c r="I20" s="4">
        <f>COUNTIF(C$2:D$21,C20)</f>
        <v>10</v>
      </c>
      <c r="J20" s="4">
        <f>COUNTIF(C$2:D$21, D20)</f>
        <v>16</v>
      </c>
      <c r="K20" s="4">
        <f>COUNTIF(F$2:F$21,F20)</f>
        <v>13</v>
      </c>
      <c r="L20" s="4">
        <f>COUNTIF(G$2:G$21,G20)</f>
        <v>9</v>
      </c>
      <c r="M20" s="4">
        <f>COUNTIF(H$2:H$21,H20)</f>
        <v>3</v>
      </c>
      <c r="N20" s="3">
        <f>6 - (((I20 - MIN(I$2:I$21)) / (MAX(I$2:I$21) - MIN(I$2:I$21))) * 4 + 1) +6 - (((J20 - MIN(J$2:J$21)) / (MAX(J$2:J$21) - MIN(J$2:J$21))) * 4 + 1) +6 - (((K20 - MIN(K$2:K$21)) / (MAX(K$2:K$21) - MIN(K$2:K$21))) * 4 + 1) +6 - (((L20 - MIN(L$2:L$21)) / (MAX(L$2:L$21) - MIN(L$2:L$21))) * 4 + 1) +6 - (((M20 - MIN(M$2:M$21)) / (MAX(M$2:M$21) - MIN(M$2:M$21))) * 4 + 1)</f>
        <v>6.3333333333333339</v>
      </c>
      <c r="O20" s="3">
        <f>(((N20-MIN(N$2:N$21))/(MAX(N$2:N$21)-MIN(N$2:N$21))*4)+1)</f>
        <v>1</v>
      </c>
      <c r="P20" s="3">
        <v>3</v>
      </c>
      <c r="Q20" s="4">
        <v>1</v>
      </c>
      <c r="R20" s="4">
        <v>1</v>
      </c>
      <c r="S20" s="4">
        <v>2</v>
      </c>
      <c r="T20" s="4">
        <v>1</v>
      </c>
      <c r="U20" s="4">
        <v>4</v>
      </c>
      <c r="V20" s="6">
        <f>((S20*0.3)+(T20*0.15)+(U20*0.15)+(P20*0.15)+(O20*0.1)+(Q20*0.05)+(R20*0.1))</f>
        <v>2.0500000000000003</v>
      </c>
      <c r="W20" s="4">
        <v>5</v>
      </c>
      <c r="X20" s="4">
        <v>4</v>
      </c>
      <c r="Y20" s="4">
        <v>1</v>
      </c>
      <c r="Z20" s="6">
        <f>(W20*0.5)+(X20*0.4)+(Y20*0.1)</f>
        <v>4.1999999999999993</v>
      </c>
      <c r="AA20" s="9">
        <f>ROUND((V20*0.9)+(Z20*0.1),2)</f>
        <v>2.27</v>
      </c>
      <c r="AB20" s="4"/>
      <c r="AC20" s="4"/>
      <c r="AD20" s="4"/>
    </row>
    <row r="21" spans="1:30" x14ac:dyDescent="0.25">
      <c r="A21" s="1">
        <v>2009</v>
      </c>
      <c r="B21" s="2" t="s">
        <v>3</v>
      </c>
      <c r="C21" s="3" t="s">
        <v>23</v>
      </c>
      <c r="D21" s="3" t="s">
        <v>37</v>
      </c>
      <c r="E21" s="4" t="s">
        <v>37</v>
      </c>
      <c r="F21" s="3" t="s">
        <v>37</v>
      </c>
      <c r="G21" s="3" t="s">
        <v>47</v>
      </c>
      <c r="H21" s="3" t="s">
        <v>62</v>
      </c>
      <c r="I21" s="4">
        <f>COUNTIF(C$2:D$21,C21)</f>
        <v>3</v>
      </c>
      <c r="J21" s="4">
        <f>COUNTIF(C$2:D$21, D21)</f>
        <v>16</v>
      </c>
      <c r="K21" s="4">
        <f>COUNTIF(F$2:F$21,F21)</f>
        <v>13</v>
      </c>
      <c r="L21" s="4">
        <f>COUNTIF(G$2:G$21,G21)</f>
        <v>8</v>
      </c>
      <c r="M21" s="4">
        <f>COUNTIF(H$2:H$21,H21)</f>
        <v>2</v>
      </c>
      <c r="N21" s="3">
        <f>6 - (((I21 - MIN(I$2:I$21)) / (MAX(I$2:I$21) - MIN(I$2:I$21))) * 4 + 1) +6 - (((J21 - MIN(J$2:J$21)) / (MAX(J$2:J$21) - MIN(J$2:J$21))) * 4 + 1) +6 - (((K21 - MIN(K$2:K$21)) / (MAX(K$2:K$21) - MIN(K$2:K$21))) * 4 + 1) +6 - (((L21 - MIN(L$2:L$21)) / (MAX(L$2:L$21) - MIN(L$2:L$21))) * 4 + 1) +6 - (((M21 - MIN(M$2:M$21)) / (MAX(M$2:M$21) - MIN(M$2:M$21))) * 4 + 1)</f>
        <v>11.277777777777779</v>
      </c>
      <c r="O21" s="3">
        <f>(((N21-MIN(N$2:N$21))/(MAX(N$2:N$21)-MIN(N$2:N$21))*4)+1)</f>
        <v>2.8796198521647312</v>
      </c>
      <c r="P21" s="3">
        <v>2</v>
      </c>
      <c r="Q21" s="4">
        <v>1</v>
      </c>
      <c r="R21" s="4">
        <v>1</v>
      </c>
      <c r="S21" s="4">
        <v>2</v>
      </c>
      <c r="T21" s="4">
        <v>4</v>
      </c>
      <c r="U21" s="4">
        <v>1</v>
      </c>
      <c r="V21" s="6">
        <f>((S21*0.3)+(T21*0.15)+(U21*0.15)+(P21*0.15)+(O21*0.1)+(Q21*0.05)+(R21*0.1))</f>
        <v>2.0879619852164732</v>
      </c>
      <c r="W21" s="4">
        <v>4</v>
      </c>
      <c r="X21" s="4">
        <v>3</v>
      </c>
      <c r="Y21" s="4">
        <v>2</v>
      </c>
      <c r="Z21" s="6">
        <f>(W21*0.5)+(X21*0.4)+(Y21*0.1)</f>
        <v>3.4000000000000004</v>
      </c>
      <c r="AA21" s="9">
        <f>ROUND((V21*0.9)+(Z21*0.1),2)</f>
        <v>2.2200000000000002</v>
      </c>
      <c r="AB21" s="4"/>
      <c r="AC21" s="4"/>
      <c r="AD21" s="4"/>
    </row>
  </sheetData>
  <sortState xmlns:xlrd2="http://schemas.microsoft.com/office/spreadsheetml/2017/richdata2" ref="A2:AA21">
    <sortCondition descending="1" ref="AA1:AA21"/>
  </sortState>
  <hyperlinks>
    <hyperlink ref="B13" r:id="rId1" tooltip="Aim High" display="https://en.wikipedia.org/wiki/Aim_High" xr:uid="{FE5AC4C5-4231-4E09-B651-A20505BA9B61}"/>
    <hyperlink ref="B4" r:id="rId2" tooltip="Rack 'n Roll" display="https://en.wikipedia.org/wiki/Rack_%27n_Roll" xr:uid="{7F1D7BCE-AEED-4F3E-82FC-1EEA7B789E5F}"/>
    <hyperlink ref="B17" r:id="rId3" tooltip="FIRST Overdrive" display="https://en.wikipedia.org/wiki/FIRST_Overdrive" xr:uid="{97F6D48E-853F-4237-9795-C115FE7F09D9}"/>
    <hyperlink ref="B21" r:id="rId4" tooltip="Lunacy (FIRST)" display="https://en.wikipedia.org/wiki/Lunacy_(FIRST)" xr:uid="{A1C5369F-F16C-4C71-A4D6-B18F285669B8}"/>
    <hyperlink ref="B16" r:id="rId5" tooltip="Breakaway (FIRST)" display="https://en.wikipedia.org/wiki/Breakaway_(FIRST)" xr:uid="{E6E58F1F-ABA0-4136-998D-A4E65B070FA7}"/>
    <hyperlink ref="B15" r:id="rId6" tooltip="Logo Motion" display="https://en.wikipedia.org/wiki/Logo_Motion" xr:uid="{9D9C3D29-9D74-4724-92C6-BDE1CC14414E}"/>
    <hyperlink ref="B18" r:id="rId7" tooltip="Rebound Rumble" display="https://en.wikipedia.org/wiki/Rebound_Rumble" xr:uid="{553FCB76-5741-43FB-A500-3C9EA578F94E}"/>
    <hyperlink ref="B14" r:id="rId8" tooltip="Ultimate Ascent" display="https://en.wikipedia.org/wiki/Ultimate_Ascent" xr:uid="{6A73A18A-AEF8-4826-9DE5-5B996E067F7D}"/>
    <hyperlink ref="B7" r:id="rId9" tooltip="Aerial Assist" display="https://en.wikipedia.org/wiki/Aerial_Assist" xr:uid="{673636CD-6AD1-40A6-BD13-B87D38886243}"/>
    <hyperlink ref="B19" r:id="rId10" tooltip="Recycle Rush" display="https://en.wikipedia.org/wiki/Recycle_Rush" xr:uid="{42AB923E-0306-4703-B498-6459BBE4DEE3}"/>
    <hyperlink ref="B2" r:id="rId11" tooltip="FIRST Stronghold" display="https://en.wikipedia.org/wiki/FIRST_Stronghold" xr:uid="{DEAFB18D-B6F3-4A24-AA12-5ADE1D7B0F82}"/>
    <hyperlink ref="B12" r:id="rId12" tooltip="FIRST Steamworks" display="https://en.wikipedia.org/wiki/FIRST_Steamworks" xr:uid="{015AC2AB-097E-46B5-BA4D-39C7E25FC6B6}"/>
    <hyperlink ref="B5" r:id="rId13" tooltip="FIRST Power Up" display="https://en.wikipedia.org/wiki/FIRST_Power_Up" xr:uid="{3D42C82C-6B27-4D3D-AC94-EC75F73E5618}"/>
    <hyperlink ref="B8" r:id="rId14" tooltip="Destination: Deep Space" display="https://en.wikipedia.org/wiki/Destination:_Deep_Space" xr:uid="{54D5AFF9-2EEF-402E-B8E0-D4BA32445BA4}"/>
    <hyperlink ref="B11" r:id="rId15" tooltip="Infinite Recharge" display="https://en.wikipedia.org/wiki/Infinite_Recharge" xr:uid="{35082788-8C6D-4442-A252-27CFF8CCBBB4}"/>
    <hyperlink ref="B9" r:id="rId16" tooltip="Infinite Recharge (2021)" display="https://en.wikipedia.org/wiki/Infinite_Recharge_(2021)" xr:uid="{49C1C756-892B-4CB9-A935-8F443FCE6160}"/>
    <hyperlink ref="B20" r:id="rId17" tooltip="Rapid React" display="https://en.wikipedia.org/wiki/Rapid_React" xr:uid="{BEAC4DF1-F297-4994-AD2C-CDF6A93F7DB5}"/>
    <hyperlink ref="B10" r:id="rId18" tooltip="Charged Up (FIRST)" display="https://en.wikipedia.org/wiki/Charged_Up_(FIRST)" xr:uid="{9E3875A9-7B8A-48F0-80E2-7D8C1F787E76}"/>
    <hyperlink ref="B3" r:id="rId19" tooltip="Crescendo (FIRST)" display="https://en.wikipedia.org/wiki/Crescendo_(FIRST)" xr:uid="{A022A3C5-BEEB-4542-8B35-42E222A6C5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2024-12-14T01:25:08Z</dcterms:created>
  <dcterms:modified xsi:type="dcterms:W3CDTF">2025-01-01T20:51:46Z</dcterms:modified>
</cp:coreProperties>
</file>